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rancois.tran\OneDrive - Richemont International SA\Projets KAIZEN\Projets\Planification en Rose\"/>
    </mc:Choice>
  </mc:AlternateContent>
  <bookViews>
    <workbookView xWindow="-105" yWindow="-105" windowWidth="23250" windowHeight="12570"/>
  </bookViews>
  <sheets>
    <sheet name="Données Analyse Charge" sheetId="1" r:id="rId1"/>
    <sheet name="Data" sheetId="6" r:id="rId2"/>
    <sheet name="Transfert &amp; Retard" sheetId="8" r:id="rId3"/>
    <sheet name="Bilan" sheetId="5" r:id="rId4"/>
    <sheet name="Extraction" sheetId="2" r:id="rId5"/>
    <sheet name="Liste délai court" sheetId="7" r:id="rId6"/>
    <sheet name="Paramètre" sheetId="3" r:id="rId7"/>
  </sheets>
  <definedNames>
    <definedName name="_xlnm._FilterDatabase" localSheetId="4" hidden="1">Extraction!$B$1:$L$2</definedName>
  </definedNames>
  <calcPr calcId="152511"/>
  <pivotCaches>
    <pivotCache cacheId="0" r:id="rId8"/>
    <pivotCache cacheId="1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5" i="1"/>
  <c r="V17" i="1" l="1"/>
  <c r="B4" i="2"/>
  <c r="A4" i="2" s="1"/>
  <c r="L4" i="2"/>
  <c r="M4" i="2"/>
  <c r="B3" i="2"/>
  <c r="A3" i="2" s="1"/>
  <c r="L3" i="2"/>
  <c r="M3" i="2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5" i="1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2" i="3"/>
  <c r="K2" i="3"/>
  <c r="B18" i="6"/>
  <c r="B19" i="6" s="1"/>
  <c r="B16" i="6"/>
  <c r="K3" i="3"/>
  <c r="M2" i="2" l="1"/>
  <c r="B1" i="6"/>
  <c r="O7" i="5" l="1"/>
  <c r="P495" i="3"/>
  <c r="P496" i="3"/>
  <c r="P497" i="3"/>
  <c r="P498" i="3"/>
  <c r="P4" i="3"/>
  <c r="B8" i="5"/>
  <c r="F8" i="5" s="1"/>
  <c r="AA5" i="3" l="1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0" i="3"/>
  <c r="AA51" i="3"/>
  <c r="AA52" i="3"/>
  <c r="AA53" i="3"/>
  <c r="AA54" i="3"/>
  <c r="AA55" i="3"/>
  <c r="AA56" i="3"/>
  <c r="AA57" i="3"/>
  <c r="AA58" i="3"/>
  <c r="AA59" i="3"/>
  <c r="AA60" i="3"/>
  <c r="AA61" i="3"/>
  <c r="AA62" i="3"/>
  <c r="AA63" i="3"/>
  <c r="AA64" i="3"/>
  <c r="AA65" i="3"/>
  <c r="AA66" i="3"/>
  <c r="AA67" i="3"/>
  <c r="AA68" i="3"/>
  <c r="AA69" i="3"/>
  <c r="AA70" i="3"/>
  <c r="AA71" i="3"/>
  <c r="AA72" i="3"/>
  <c r="AA73" i="3"/>
  <c r="AA74" i="3"/>
  <c r="AA75" i="3"/>
  <c r="AA76" i="3"/>
  <c r="AA77" i="3"/>
  <c r="AA78" i="3"/>
  <c r="AA79" i="3"/>
  <c r="AA80" i="3"/>
  <c r="AA81" i="3"/>
  <c r="AA82" i="3"/>
  <c r="AA83" i="3"/>
  <c r="AA84" i="3"/>
  <c r="AA85" i="3"/>
  <c r="AA86" i="3"/>
  <c r="AA87" i="3"/>
  <c r="AA88" i="3"/>
  <c r="AA89" i="3"/>
  <c r="AA90" i="3"/>
  <c r="AA91" i="3"/>
  <c r="AA92" i="3"/>
  <c r="AA93" i="3"/>
  <c r="AA94" i="3"/>
  <c r="AA95" i="3"/>
  <c r="AA96" i="3"/>
  <c r="AA97" i="3"/>
  <c r="AA98" i="3"/>
  <c r="AA99" i="3"/>
  <c r="AA100" i="3"/>
  <c r="AA101" i="3"/>
  <c r="AA102" i="3"/>
  <c r="AA103" i="3"/>
  <c r="AA104" i="3"/>
  <c r="AA105" i="3"/>
  <c r="AA106" i="3"/>
  <c r="AA107" i="3"/>
  <c r="AA108" i="3"/>
  <c r="AA109" i="3"/>
  <c r="AA110" i="3"/>
  <c r="AA111" i="3"/>
  <c r="AA112" i="3"/>
  <c r="AA113" i="3"/>
  <c r="AA114" i="3"/>
  <c r="AA115" i="3"/>
  <c r="AA116" i="3"/>
  <c r="AA117" i="3"/>
  <c r="AA118" i="3"/>
  <c r="AA119" i="3"/>
  <c r="AA120" i="3"/>
  <c r="AA121" i="3"/>
  <c r="AA122" i="3"/>
  <c r="AA123" i="3"/>
  <c r="AA124" i="3"/>
  <c r="AA125" i="3"/>
  <c r="AA126" i="3"/>
  <c r="AA127" i="3"/>
  <c r="AA128" i="3"/>
  <c r="AA129" i="3"/>
  <c r="AA130" i="3"/>
  <c r="AA131" i="3"/>
  <c r="AA132" i="3"/>
  <c r="AA133" i="3"/>
  <c r="AA134" i="3"/>
  <c r="AA135" i="3"/>
  <c r="AA136" i="3"/>
  <c r="AA137" i="3"/>
  <c r="AA138" i="3"/>
  <c r="AA139" i="3"/>
  <c r="AA140" i="3"/>
  <c r="AA141" i="3"/>
  <c r="AA142" i="3"/>
  <c r="AA143" i="3"/>
  <c r="AA144" i="3"/>
  <c r="AA145" i="3"/>
  <c r="AA146" i="3"/>
  <c r="AA147" i="3"/>
  <c r="AA148" i="3"/>
  <c r="AA149" i="3"/>
  <c r="AA150" i="3"/>
  <c r="AA151" i="3"/>
  <c r="AA152" i="3"/>
  <c r="AA153" i="3"/>
  <c r="AA154" i="3"/>
  <c r="AA155" i="3"/>
  <c r="AA156" i="3"/>
  <c r="AA157" i="3"/>
  <c r="AA158" i="3"/>
  <c r="AA159" i="3"/>
  <c r="AA160" i="3"/>
  <c r="AA161" i="3"/>
  <c r="AA162" i="3"/>
  <c r="AA163" i="3"/>
  <c r="AA164" i="3"/>
  <c r="AA165" i="3"/>
  <c r="AA166" i="3"/>
  <c r="AA167" i="3"/>
  <c r="AA168" i="3"/>
  <c r="AA169" i="3"/>
  <c r="AA170" i="3"/>
  <c r="AA171" i="3"/>
  <c r="AA172" i="3"/>
  <c r="AA173" i="3"/>
  <c r="AA174" i="3"/>
  <c r="AA175" i="3"/>
  <c r="AA176" i="3"/>
  <c r="AA177" i="3"/>
  <c r="AA178" i="3"/>
  <c r="AA179" i="3"/>
  <c r="AA180" i="3"/>
  <c r="AA181" i="3"/>
  <c r="AA182" i="3"/>
  <c r="AA183" i="3"/>
  <c r="AA184" i="3"/>
  <c r="AA185" i="3"/>
  <c r="AA186" i="3"/>
  <c r="AA187" i="3"/>
  <c r="AA188" i="3"/>
  <c r="AA189" i="3"/>
  <c r="AA190" i="3"/>
  <c r="AA191" i="3"/>
  <c r="AA192" i="3"/>
  <c r="AA193" i="3"/>
  <c r="AA194" i="3"/>
  <c r="AA195" i="3"/>
  <c r="AA196" i="3"/>
  <c r="AA197" i="3"/>
  <c r="AA198" i="3"/>
  <c r="AA199" i="3"/>
  <c r="AA200" i="3"/>
  <c r="AA201" i="3"/>
  <c r="AA202" i="3"/>
  <c r="AA203" i="3"/>
  <c r="AA204" i="3"/>
  <c r="AA205" i="3"/>
  <c r="AA206" i="3"/>
  <c r="AA207" i="3"/>
  <c r="AA208" i="3"/>
  <c r="AA209" i="3"/>
  <c r="AA210" i="3"/>
  <c r="AA211" i="3"/>
  <c r="AA212" i="3"/>
  <c r="AA213" i="3"/>
  <c r="AA214" i="3"/>
  <c r="AA215" i="3"/>
  <c r="AA216" i="3"/>
  <c r="AA217" i="3"/>
  <c r="AA218" i="3"/>
  <c r="AA219" i="3"/>
  <c r="AA220" i="3"/>
  <c r="AA221" i="3"/>
  <c r="AA222" i="3"/>
  <c r="AA223" i="3"/>
  <c r="AA224" i="3"/>
  <c r="AA225" i="3"/>
  <c r="AA226" i="3"/>
  <c r="AA227" i="3"/>
  <c r="AA228" i="3"/>
  <c r="AA229" i="3"/>
  <c r="AA230" i="3"/>
  <c r="AA231" i="3"/>
  <c r="AA232" i="3"/>
  <c r="AA233" i="3"/>
  <c r="AA234" i="3"/>
  <c r="AA235" i="3"/>
  <c r="AA236" i="3"/>
  <c r="AA237" i="3"/>
  <c r="AA238" i="3"/>
  <c r="AA239" i="3"/>
  <c r="AA240" i="3"/>
  <c r="AA241" i="3"/>
  <c r="AA242" i="3"/>
  <c r="AA243" i="3"/>
  <c r="AA244" i="3"/>
  <c r="AA245" i="3"/>
  <c r="AA246" i="3"/>
  <c r="AA247" i="3"/>
  <c r="AA248" i="3"/>
  <c r="AA249" i="3"/>
  <c r="AA250" i="3"/>
  <c r="AA251" i="3"/>
  <c r="AA252" i="3"/>
  <c r="AA253" i="3"/>
  <c r="AA254" i="3"/>
  <c r="AA255" i="3"/>
  <c r="AA256" i="3"/>
  <c r="AA257" i="3"/>
  <c r="AA258" i="3"/>
  <c r="AA259" i="3"/>
  <c r="AA260" i="3"/>
  <c r="AA261" i="3"/>
  <c r="AA262" i="3"/>
  <c r="AA263" i="3"/>
  <c r="AA264" i="3"/>
  <c r="AA265" i="3"/>
  <c r="AA266" i="3"/>
  <c r="AA267" i="3"/>
  <c r="AA268" i="3"/>
  <c r="AA269" i="3"/>
  <c r="AA270" i="3"/>
  <c r="AA271" i="3"/>
  <c r="AA272" i="3"/>
  <c r="AA273" i="3"/>
  <c r="AA274" i="3"/>
  <c r="AA275" i="3"/>
  <c r="AA276" i="3"/>
  <c r="AA277" i="3"/>
  <c r="AA278" i="3"/>
  <c r="AA279" i="3"/>
  <c r="AA280" i="3"/>
  <c r="AA281" i="3"/>
  <c r="AA282" i="3"/>
  <c r="AA283" i="3"/>
  <c r="AA284" i="3"/>
  <c r="AA285" i="3"/>
  <c r="AA286" i="3"/>
  <c r="AA287" i="3"/>
  <c r="AA288" i="3"/>
  <c r="AA289" i="3"/>
  <c r="AA290" i="3"/>
  <c r="AA291" i="3"/>
  <c r="AA292" i="3"/>
  <c r="AA293" i="3"/>
  <c r="AA294" i="3"/>
  <c r="AA295" i="3"/>
  <c r="AA296" i="3"/>
  <c r="AA297" i="3"/>
  <c r="AA298" i="3"/>
  <c r="AA299" i="3"/>
  <c r="AA300" i="3"/>
  <c r="AA301" i="3"/>
  <c r="AA302" i="3"/>
  <c r="AA303" i="3"/>
  <c r="AA304" i="3"/>
  <c r="AA305" i="3"/>
  <c r="AA306" i="3"/>
  <c r="AA307" i="3"/>
  <c r="AA308" i="3"/>
  <c r="AA309" i="3"/>
  <c r="AA310" i="3"/>
  <c r="AA311" i="3"/>
  <c r="AA312" i="3"/>
  <c r="AA313" i="3"/>
  <c r="AA314" i="3"/>
  <c r="AA315" i="3"/>
  <c r="AA316" i="3"/>
  <c r="AA317" i="3"/>
  <c r="AA318" i="3"/>
  <c r="AA319" i="3"/>
  <c r="AA320" i="3"/>
  <c r="AA321" i="3"/>
  <c r="AA322" i="3"/>
  <c r="AA323" i="3"/>
  <c r="AA324" i="3"/>
  <c r="AA325" i="3"/>
  <c r="AA326" i="3"/>
  <c r="AA327" i="3"/>
  <c r="AA328" i="3"/>
  <c r="AA329" i="3"/>
  <c r="AA330" i="3"/>
  <c r="AA331" i="3"/>
  <c r="AA332" i="3"/>
  <c r="AA333" i="3"/>
  <c r="AA334" i="3"/>
  <c r="AA335" i="3"/>
  <c r="AA336" i="3"/>
  <c r="AA337" i="3"/>
  <c r="AA338" i="3"/>
  <c r="AA339" i="3"/>
  <c r="AA340" i="3"/>
  <c r="AA341" i="3"/>
  <c r="AA342" i="3"/>
  <c r="AA343" i="3"/>
  <c r="AA344" i="3"/>
  <c r="AA345" i="3"/>
  <c r="AA346" i="3"/>
  <c r="AA347" i="3"/>
  <c r="AA348" i="3"/>
  <c r="AA349" i="3"/>
  <c r="AA350" i="3"/>
  <c r="AA351" i="3"/>
  <c r="AA352" i="3"/>
  <c r="AA353" i="3"/>
  <c r="AA354" i="3"/>
  <c r="AA355" i="3"/>
  <c r="AA356" i="3"/>
  <c r="AA357" i="3"/>
  <c r="AA358" i="3"/>
  <c r="AA359" i="3"/>
  <c r="AA360" i="3"/>
  <c r="AA361" i="3"/>
  <c r="AA362" i="3"/>
  <c r="AA363" i="3"/>
  <c r="AA364" i="3"/>
  <c r="AA365" i="3"/>
  <c r="AA366" i="3"/>
  <c r="AA367" i="3"/>
  <c r="AA368" i="3"/>
  <c r="AA369" i="3"/>
  <c r="AA370" i="3"/>
  <c r="AA371" i="3"/>
  <c r="AA372" i="3"/>
  <c r="AA373" i="3"/>
  <c r="AA374" i="3"/>
  <c r="AA375" i="3"/>
  <c r="AA376" i="3"/>
  <c r="AA377" i="3"/>
  <c r="AA378" i="3"/>
  <c r="AA379" i="3"/>
  <c r="AA380" i="3"/>
  <c r="AA381" i="3"/>
  <c r="AA382" i="3"/>
  <c r="AA383" i="3"/>
  <c r="AA384" i="3"/>
  <c r="AA385" i="3"/>
  <c r="AA386" i="3"/>
  <c r="AA387" i="3"/>
  <c r="AA388" i="3"/>
  <c r="AA389" i="3"/>
  <c r="AA390" i="3"/>
  <c r="AA391" i="3"/>
  <c r="AA392" i="3"/>
  <c r="AA393" i="3"/>
  <c r="AA394" i="3"/>
  <c r="AA395" i="3"/>
  <c r="AA396" i="3"/>
  <c r="AA397" i="3"/>
  <c r="AA398" i="3"/>
  <c r="AA399" i="3"/>
  <c r="AA400" i="3"/>
  <c r="AA401" i="3"/>
  <c r="AA402" i="3"/>
  <c r="AA403" i="3"/>
  <c r="AA404" i="3"/>
  <c r="AA405" i="3"/>
  <c r="AA406" i="3"/>
  <c r="AA407" i="3"/>
  <c r="AA408" i="3"/>
  <c r="AA409" i="3"/>
  <c r="AA410" i="3"/>
  <c r="AA411" i="3"/>
  <c r="AA412" i="3"/>
  <c r="AA413" i="3"/>
  <c r="AA414" i="3"/>
  <c r="AA415" i="3"/>
  <c r="AA416" i="3"/>
  <c r="AA417" i="3"/>
  <c r="AA418" i="3"/>
  <c r="AA419" i="3"/>
  <c r="AA420" i="3"/>
  <c r="AA421" i="3"/>
  <c r="AA422" i="3"/>
  <c r="AA423" i="3"/>
  <c r="AA424" i="3"/>
  <c r="AA425" i="3"/>
  <c r="AA426" i="3"/>
  <c r="AA427" i="3"/>
  <c r="AA428" i="3"/>
  <c r="AA429" i="3"/>
  <c r="AA430" i="3"/>
  <c r="AA431" i="3"/>
  <c r="AA432" i="3"/>
  <c r="AA433" i="3"/>
  <c r="AA434" i="3"/>
  <c r="AA435" i="3"/>
  <c r="AA436" i="3"/>
  <c r="AA437" i="3"/>
  <c r="AA438" i="3"/>
  <c r="AA439" i="3"/>
  <c r="AA440" i="3"/>
  <c r="AA441" i="3"/>
  <c r="AA442" i="3"/>
  <c r="AA443" i="3"/>
  <c r="AA444" i="3"/>
  <c r="AA445" i="3"/>
  <c r="AA446" i="3"/>
  <c r="AA447" i="3"/>
  <c r="AA448" i="3"/>
  <c r="AA449" i="3"/>
  <c r="AA450" i="3"/>
  <c r="AA451" i="3"/>
  <c r="AA452" i="3"/>
  <c r="AA453" i="3"/>
  <c r="AA454" i="3"/>
  <c r="AA455" i="3"/>
  <c r="AA456" i="3"/>
  <c r="AA457" i="3"/>
  <c r="AA458" i="3"/>
  <c r="AA459" i="3"/>
  <c r="AA460" i="3"/>
  <c r="AA461" i="3"/>
  <c r="AA462" i="3"/>
  <c r="AA463" i="3"/>
  <c r="AA464" i="3"/>
  <c r="AA465" i="3"/>
  <c r="AA466" i="3"/>
  <c r="AA467" i="3"/>
  <c r="AA468" i="3"/>
  <c r="AA469" i="3"/>
  <c r="AA470" i="3"/>
  <c r="AA471" i="3"/>
  <c r="AA472" i="3"/>
  <c r="AA473" i="3"/>
  <c r="AA474" i="3"/>
  <c r="AA475" i="3"/>
  <c r="AA476" i="3"/>
  <c r="AA477" i="3"/>
  <c r="AA478" i="3"/>
  <c r="AA479" i="3"/>
  <c r="AA480" i="3"/>
  <c r="AA481" i="3"/>
  <c r="AA482" i="3"/>
  <c r="B2" i="2" s="1"/>
  <c r="AA483" i="3"/>
  <c r="AA484" i="3"/>
  <c r="AA485" i="3"/>
  <c r="AA486" i="3"/>
  <c r="AA487" i="3"/>
  <c r="AA488" i="3"/>
  <c r="AA489" i="3"/>
  <c r="AA490" i="3"/>
  <c r="AA491" i="3"/>
  <c r="AA492" i="3"/>
  <c r="AA493" i="3"/>
  <c r="AA494" i="3"/>
  <c r="AA4" i="3"/>
  <c r="L2" i="2" l="1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2" i="3"/>
  <c r="N5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1" i="3"/>
  <c r="K732" i="3"/>
  <c r="K733" i="3"/>
  <c r="K734" i="3"/>
  <c r="K735" i="3"/>
  <c r="K736" i="3"/>
  <c r="K737" i="3"/>
  <c r="K738" i="3"/>
  <c r="K739" i="3"/>
  <c r="K740" i="3"/>
  <c r="K741" i="3"/>
  <c r="K742" i="3"/>
  <c r="K743" i="3"/>
  <c r="K744" i="3"/>
  <c r="K745" i="3"/>
  <c r="K746" i="3"/>
  <c r="K747" i="3"/>
  <c r="K748" i="3"/>
  <c r="K749" i="3"/>
  <c r="K750" i="3"/>
  <c r="K751" i="3"/>
  <c r="K752" i="3"/>
  <c r="K753" i="3"/>
  <c r="K754" i="3"/>
  <c r="K755" i="3"/>
  <c r="K756" i="3"/>
  <c r="K757" i="3"/>
  <c r="K758" i="3"/>
  <c r="K759" i="3"/>
  <c r="K760" i="3"/>
  <c r="K761" i="3"/>
  <c r="K762" i="3"/>
  <c r="K763" i="3"/>
  <c r="A5" i="1"/>
  <c r="A6" i="1" s="1"/>
  <c r="N6" i="3" l="1"/>
  <c r="P5" i="3"/>
  <c r="C6" i="1"/>
  <c r="A7" i="1"/>
  <c r="A8" i="1" s="1"/>
  <c r="A9" i="1" s="1"/>
  <c r="A10" i="1" s="1"/>
  <c r="A11" i="1" s="1"/>
  <c r="A12" i="1" s="1"/>
  <c r="A13" i="1" s="1"/>
  <c r="A14" i="1" s="1"/>
  <c r="C5" i="1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J110" i="3" s="1"/>
  <c r="H111" i="3"/>
  <c r="H112" i="3"/>
  <c r="H113" i="3"/>
  <c r="J113" i="3" s="1"/>
  <c r="H114" i="3"/>
  <c r="H115" i="3"/>
  <c r="H116" i="3"/>
  <c r="H117" i="3"/>
  <c r="H118" i="3"/>
  <c r="H119" i="3"/>
  <c r="H120" i="3"/>
  <c r="H121" i="3"/>
  <c r="H122" i="3"/>
  <c r="J122" i="3" s="1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J151" i="3" s="1"/>
  <c r="H152" i="3"/>
  <c r="H153" i="3"/>
  <c r="H154" i="3"/>
  <c r="H155" i="3"/>
  <c r="H156" i="3"/>
  <c r="H157" i="3"/>
  <c r="H158" i="3"/>
  <c r="H159" i="3"/>
  <c r="H160" i="3"/>
  <c r="H161" i="3"/>
  <c r="H162" i="3"/>
  <c r="J162" i="3" s="1"/>
  <c r="H163" i="3"/>
  <c r="H164" i="3"/>
  <c r="H165" i="3"/>
  <c r="H166" i="3"/>
  <c r="H167" i="3"/>
  <c r="H168" i="3"/>
  <c r="H169" i="3"/>
  <c r="H170" i="3"/>
  <c r="H171" i="3"/>
  <c r="H172" i="3"/>
  <c r="J172" i="3" s="1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J204" i="3" s="1"/>
  <c r="H205" i="3"/>
  <c r="J205" i="3" s="1"/>
  <c r="H206" i="3"/>
  <c r="J206" i="3" s="1"/>
  <c r="H207" i="3"/>
  <c r="J207" i="3" s="1"/>
  <c r="H208" i="3"/>
  <c r="J208" i="3" s="1"/>
  <c r="H209" i="3"/>
  <c r="H210" i="3"/>
  <c r="H211" i="3"/>
  <c r="J211" i="3" s="1"/>
  <c r="H212" i="3"/>
  <c r="J212" i="3" s="1"/>
  <c r="H213" i="3"/>
  <c r="J213" i="3" s="1"/>
  <c r="H214" i="3"/>
  <c r="J214" i="3" s="1"/>
  <c r="H215" i="3"/>
  <c r="J215" i="3" s="1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J228" i="3" s="1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J306" i="3" s="1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J358" i="3" s="1"/>
  <c r="H359" i="3"/>
  <c r="J359" i="3" s="1"/>
  <c r="H360" i="3"/>
  <c r="J360" i="3" s="1"/>
  <c r="H361" i="3"/>
  <c r="J361" i="3" s="1"/>
  <c r="H362" i="3"/>
  <c r="J362" i="3" s="1"/>
  <c r="H363" i="3"/>
  <c r="H364" i="3"/>
  <c r="H365" i="3"/>
  <c r="J365" i="3" s="1"/>
  <c r="H366" i="3"/>
  <c r="J366" i="3" s="1"/>
  <c r="H367" i="3"/>
  <c r="J367" i="3" s="1"/>
  <c r="H368" i="3"/>
  <c r="J368" i="3" s="1"/>
  <c r="H369" i="3"/>
  <c r="J369" i="3" s="1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J467" i="3" s="1"/>
  <c r="H468" i="3"/>
  <c r="H469" i="3"/>
  <c r="H470" i="3"/>
  <c r="J470" i="3" s="1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J488" i="3" s="1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J508" i="3" s="1"/>
  <c r="H509" i="3"/>
  <c r="J509" i="3" s="1"/>
  <c r="H510" i="3"/>
  <c r="H511" i="3"/>
  <c r="H512" i="3"/>
  <c r="H513" i="3"/>
  <c r="H514" i="3"/>
  <c r="H515" i="3"/>
  <c r="H516" i="3"/>
  <c r="H517" i="3"/>
  <c r="H518" i="3"/>
  <c r="H519" i="3"/>
  <c r="J519" i="3" s="1"/>
  <c r="H520" i="3"/>
  <c r="H521" i="3"/>
  <c r="H522" i="3"/>
  <c r="H523" i="3"/>
  <c r="H524" i="3"/>
  <c r="H525" i="3"/>
  <c r="H526" i="3"/>
  <c r="H527" i="3"/>
  <c r="H528" i="3"/>
  <c r="H529" i="3"/>
  <c r="J529" i="3" s="1"/>
  <c r="H530" i="3"/>
  <c r="H531" i="3"/>
  <c r="H532" i="3"/>
  <c r="H533" i="3"/>
  <c r="H534" i="3"/>
  <c r="H535" i="3"/>
  <c r="H536" i="3"/>
  <c r="H537" i="3"/>
  <c r="H538" i="3"/>
  <c r="H539" i="3"/>
  <c r="H540" i="3"/>
  <c r="H541" i="3"/>
  <c r="J541" i="3" s="1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J575" i="3" s="1"/>
  <c r="H576" i="3"/>
  <c r="J576" i="3" s="1"/>
  <c r="H577" i="3"/>
  <c r="J577" i="3" s="1"/>
  <c r="H578" i="3"/>
  <c r="J578" i="3" s="1"/>
  <c r="H579" i="3"/>
  <c r="J579" i="3" s="1"/>
  <c r="H580" i="3"/>
  <c r="H581" i="3"/>
  <c r="H582" i="3"/>
  <c r="J582" i="3" s="1"/>
  <c r="H583" i="3"/>
  <c r="J583" i="3" s="1"/>
  <c r="H584" i="3"/>
  <c r="J584" i="3" s="1"/>
  <c r="H585" i="3"/>
  <c r="J585" i="3" s="1"/>
  <c r="H586" i="3"/>
  <c r="J586" i="3" s="1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J725" i="3" s="1"/>
  <c r="H726" i="3"/>
  <c r="J726" i="3" s="1"/>
  <c r="H727" i="3"/>
  <c r="H728" i="3"/>
  <c r="H729" i="3"/>
  <c r="J729" i="3" s="1"/>
  <c r="H730" i="3"/>
  <c r="J730" i="3" s="1"/>
  <c r="H731" i="3"/>
  <c r="J731" i="3" s="1"/>
  <c r="H732" i="3"/>
  <c r="J732" i="3" s="1"/>
  <c r="H733" i="3"/>
  <c r="J733" i="3" s="1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2" i="3"/>
  <c r="J2" i="3" s="1"/>
  <c r="I2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3" i="3"/>
  <c r="I4" i="3"/>
  <c r="I5" i="3"/>
  <c r="I6" i="3"/>
  <c r="I7" i="3"/>
  <c r="N7" i="3" l="1"/>
  <c r="P6" i="3"/>
  <c r="W6" i="1"/>
  <c r="X6" i="1" s="1"/>
  <c r="W5" i="1"/>
  <c r="X5" i="1" s="1"/>
  <c r="V5" i="1"/>
  <c r="V6" i="1"/>
  <c r="C7" i="1"/>
  <c r="J763" i="3"/>
  <c r="J759" i="3"/>
  <c r="J755" i="3"/>
  <c r="J751" i="3"/>
  <c r="J747" i="3"/>
  <c r="J743" i="3"/>
  <c r="J739" i="3"/>
  <c r="C8" i="1"/>
  <c r="A15" i="1"/>
  <c r="J762" i="3"/>
  <c r="J758" i="3"/>
  <c r="J750" i="3"/>
  <c r="J746" i="3"/>
  <c r="J742" i="3"/>
  <c r="J738" i="3"/>
  <c r="J734" i="3"/>
  <c r="J722" i="3"/>
  <c r="J718" i="3"/>
  <c r="J714" i="3"/>
  <c r="J710" i="3"/>
  <c r="J706" i="3"/>
  <c r="J702" i="3"/>
  <c r="J698" i="3"/>
  <c r="J694" i="3"/>
  <c r="J690" i="3"/>
  <c r="J686" i="3"/>
  <c r="J682" i="3"/>
  <c r="J678" i="3"/>
  <c r="J674" i="3"/>
  <c r="J670" i="3"/>
  <c r="J666" i="3"/>
  <c r="J662" i="3"/>
  <c r="J658" i="3"/>
  <c r="J654" i="3"/>
  <c r="J650" i="3"/>
  <c r="J646" i="3"/>
  <c r="J642" i="3"/>
  <c r="J638" i="3"/>
  <c r="J634" i="3"/>
  <c r="J630" i="3"/>
  <c r="J626" i="3"/>
  <c r="J622" i="3"/>
  <c r="J618" i="3"/>
  <c r="J614" i="3"/>
  <c r="J610" i="3"/>
  <c r="J606" i="3"/>
  <c r="J602" i="3"/>
  <c r="J598" i="3"/>
  <c r="J594" i="3"/>
  <c r="J590" i="3"/>
  <c r="J574" i="3"/>
  <c r="J570" i="3"/>
  <c r="J566" i="3"/>
  <c r="J562" i="3"/>
  <c r="J558" i="3"/>
  <c r="J554" i="3"/>
  <c r="J550" i="3"/>
  <c r="J546" i="3"/>
  <c r="J542" i="3"/>
  <c r="J538" i="3"/>
  <c r="J534" i="3"/>
  <c r="J530" i="3"/>
  <c r="J526" i="3"/>
  <c r="J522" i="3"/>
  <c r="J518" i="3"/>
  <c r="J514" i="3"/>
  <c r="J510" i="3"/>
  <c r="J506" i="3"/>
  <c r="J502" i="3"/>
  <c r="J498" i="3"/>
  <c r="J494" i="3"/>
  <c r="J490" i="3"/>
  <c r="J486" i="3"/>
  <c r="J482" i="3"/>
  <c r="J478" i="3"/>
  <c r="J474" i="3"/>
  <c r="J466" i="3"/>
  <c r="J462" i="3"/>
  <c r="J458" i="3"/>
  <c r="J454" i="3"/>
  <c r="J450" i="3"/>
  <c r="J446" i="3"/>
  <c r="J442" i="3"/>
  <c r="J438" i="3"/>
  <c r="J434" i="3"/>
  <c r="J754" i="3"/>
  <c r="J760" i="3"/>
  <c r="J756" i="3"/>
  <c r="J752" i="3"/>
  <c r="J748" i="3"/>
  <c r="J744" i="3"/>
  <c r="J740" i="3"/>
  <c r="J736" i="3"/>
  <c r="J728" i="3"/>
  <c r="J724" i="3"/>
  <c r="J720" i="3"/>
  <c r="J716" i="3"/>
  <c r="J712" i="3"/>
  <c r="J708" i="3"/>
  <c r="J704" i="3"/>
  <c r="J700" i="3"/>
  <c r="J696" i="3"/>
  <c r="J692" i="3"/>
  <c r="J688" i="3"/>
  <c r="J684" i="3"/>
  <c r="J680" i="3"/>
  <c r="J676" i="3"/>
  <c r="J672" i="3"/>
  <c r="J668" i="3"/>
  <c r="J664" i="3"/>
  <c r="J660" i="3"/>
  <c r="J656" i="3"/>
  <c r="J652" i="3"/>
  <c r="J648" i="3"/>
  <c r="J644" i="3"/>
  <c r="J640" i="3"/>
  <c r="J636" i="3"/>
  <c r="J632" i="3"/>
  <c r="J628" i="3"/>
  <c r="J624" i="3"/>
  <c r="J620" i="3"/>
  <c r="J616" i="3"/>
  <c r="J612" i="3"/>
  <c r="J608" i="3"/>
  <c r="J604" i="3"/>
  <c r="J600" i="3"/>
  <c r="J596" i="3"/>
  <c r="J592" i="3"/>
  <c r="J588" i="3"/>
  <c r="J580" i="3"/>
  <c r="J572" i="3"/>
  <c r="J568" i="3"/>
  <c r="J564" i="3"/>
  <c r="J560" i="3"/>
  <c r="J556" i="3"/>
  <c r="J552" i="3"/>
  <c r="J548" i="3"/>
  <c r="J544" i="3"/>
  <c r="J540" i="3"/>
  <c r="J536" i="3"/>
  <c r="J532" i="3"/>
  <c r="J528" i="3"/>
  <c r="J524" i="3"/>
  <c r="J520" i="3"/>
  <c r="J516" i="3"/>
  <c r="J512" i="3"/>
  <c r="J504" i="3"/>
  <c r="J500" i="3"/>
  <c r="J496" i="3"/>
  <c r="J492" i="3"/>
  <c r="J484" i="3"/>
  <c r="J480" i="3"/>
  <c r="J476" i="3"/>
  <c r="J472" i="3"/>
  <c r="J468" i="3"/>
  <c r="J464" i="3"/>
  <c r="J460" i="3"/>
  <c r="J456" i="3"/>
  <c r="J452" i="3"/>
  <c r="J448" i="3"/>
  <c r="J444" i="3"/>
  <c r="J440" i="3"/>
  <c r="J436" i="3"/>
  <c r="J432" i="3"/>
  <c r="J428" i="3"/>
  <c r="J424" i="3"/>
  <c r="J420" i="3"/>
  <c r="J416" i="3"/>
  <c r="J735" i="3"/>
  <c r="J727" i="3"/>
  <c r="J723" i="3"/>
  <c r="J719" i="3"/>
  <c r="J715" i="3"/>
  <c r="J711" i="3"/>
  <c r="J707" i="3"/>
  <c r="J703" i="3"/>
  <c r="J699" i="3"/>
  <c r="J695" i="3"/>
  <c r="J691" i="3"/>
  <c r="J687" i="3"/>
  <c r="J683" i="3"/>
  <c r="J679" i="3"/>
  <c r="J675" i="3"/>
  <c r="J671" i="3"/>
  <c r="J667" i="3"/>
  <c r="J663" i="3"/>
  <c r="J659" i="3"/>
  <c r="J655" i="3"/>
  <c r="J651" i="3"/>
  <c r="J647" i="3"/>
  <c r="J643" i="3"/>
  <c r="J639" i="3"/>
  <c r="J635" i="3"/>
  <c r="J631" i="3"/>
  <c r="J627" i="3"/>
  <c r="J623" i="3"/>
  <c r="J619" i="3"/>
  <c r="J615" i="3"/>
  <c r="J611" i="3"/>
  <c r="J607" i="3"/>
  <c r="J603" i="3"/>
  <c r="J599" i="3"/>
  <c r="J595" i="3"/>
  <c r="J591" i="3"/>
  <c r="J587" i="3"/>
  <c r="J571" i="3"/>
  <c r="J567" i="3"/>
  <c r="J563" i="3"/>
  <c r="J559" i="3"/>
  <c r="J555" i="3"/>
  <c r="J551" i="3"/>
  <c r="J547" i="3"/>
  <c r="J543" i="3"/>
  <c r="J539" i="3"/>
  <c r="J535" i="3"/>
  <c r="J531" i="3"/>
  <c r="J527" i="3"/>
  <c r="J523" i="3"/>
  <c r="J515" i="3"/>
  <c r="J511" i="3"/>
  <c r="J507" i="3"/>
  <c r="J503" i="3"/>
  <c r="J499" i="3"/>
  <c r="J495" i="3"/>
  <c r="J491" i="3"/>
  <c r="J487" i="3"/>
  <c r="J483" i="3"/>
  <c r="J479" i="3"/>
  <c r="J475" i="3"/>
  <c r="J471" i="3"/>
  <c r="J463" i="3"/>
  <c r="J459" i="3"/>
  <c r="J455" i="3"/>
  <c r="J451" i="3"/>
  <c r="J447" i="3"/>
  <c r="J443" i="3"/>
  <c r="J439" i="3"/>
  <c r="J435" i="3"/>
  <c r="J430" i="3"/>
  <c r="J426" i="3"/>
  <c r="J422" i="3"/>
  <c r="J418" i="3"/>
  <c r="J414" i="3"/>
  <c r="J410" i="3"/>
  <c r="J406" i="3"/>
  <c r="J402" i="3"/>
  <c r="J398" i="3"/>
  <c r="J394" i="3"/>
  <c r="J390" i="3"/>
  <c r="J386" i="3"/>
  <c r="J382" i="3"/>
  <c r="J378" i="3"/>
  <c r="J374" i="3"/>
  <c r="J370" i="3"/>
  <c r="J354" i="3"/>
  <c r="J350" i="3"/>
  <c r="J346" i="3"/>
  <c r="J342" i="3"/>
  <c r="J338" i="3"/>
  <c r="J334" i="3"/>
  <c r="J330" i="3"/>
  <c r="J326" i="3"/>
  <c r="J322" i="3"/>
  <c r="J318" i="3"/>
  <c r="J314" i="3"/>
  <c r="J310" i="3"/>
  <c r="J302" i="3"/>
  <c r="J298" i="3"/>
  <c r="J294" i="3"/>
  <c r="J290" i="3"/>
  <c r="J286" i="3"/>
  <c r="J282" i="3"/>
  <c r="J278" i="3"/>
  <c r="J274" i="3"/>
  <c r="J270" i="3"/>
  <c r="J266" i="3"/>
  <c r="J262" i="3"/>
  <c r="J258" i="3"/>
  <c r="J254" i="3"/>
  <c r="J250" i="3"/>
  <c r="J246" i="3"/>
  <c r="J242" i="3"/>
  <c r="J238" i="3"/>
  <c r="J234" i="3"/>
  <c r="J230" i="3"/>
  <c r="J226" i="3"/>
  <c r="J222" i="3"/>
  <c r="J218" i="3"/>
  <c r="J210" i="3"/>
  <c r="J202" i="3"/>
  <c r="J198" i="3"/>
  <c r="J194" i="3"/>
  <c r="J190" i="3"/>
  <c r="J186" i="3"/>
  <c r="J182" i="3"/>
  <c r="J178" i="3"/>
  <c r="J174" i="3"/>
  <c r="J170" i="3"/>
  <c r="J166" i="3"/>
  <c r="J158" i="3"/>
  <c r="J154" i="3"/>
  <c r="J150" i="3"/>
  <c r="J146" i="3"/>
  <c r="J142" i="3"/>
  <c r="J138" i="3"/>
  <c r="J134" i="3"/>
  <c r="J130" i="3"/>
  <c r="J126" i="3"/>
  <c r="J118" i="3"/>
  <c r="J114" i="3"/>
  <c r="J106" i="3"/>
  <c r="J102" i="3"/>
  <c r="J98" i="3"/>
  <c r="J94" i="3"/>
  <c r="J90" i="3"/>
  <c r="J86" i="3"/>
  <c r="J82" i="3"/>
  <c r="J78" i="3"/>
  <c r="J74" i="3"/>
  <c r="J70" i="3"/>
  <c r="J66" i="3"/>
  <c r="J10" i="3"/>
  <c r="J6" i="3"/>
  <c r="J761" i="3"/>
  <c r="J757" i="3"/>
  <c r="J753" i="3"/>
  <c r="J749" i="3"/>
  <c r="J745" i="3"/>
  <c r="J741" i="3"/>
  <c r="J737" i="3"/>
  <c r="J721" i="3"/>
  <c r="J717" i="3"/>
  <c r="J713" i="3"/>
  <c r="J709" i="3"/>
  <c r="J705" i="3"/>
  <c r="J701" i="3"/>
  <c r="J697" i="3"/>
  <c r="J693" i="3"/>
  <c r="J689" i="3"/>
  <c r="J685" i="3"/>
  <c r="J681" i="3"/>
  <c r="J677" i="3"/>
  <c r="J673" i="3"/>
  <c r="J669" i="3"/>
  <c r="J665" i="3"/>
  <c r="J661" i="3"/>
  <c r="J657" i="3"/>
  <c r="J653" i="3"/>
  <c r="J649" i="3"/>
  <c r="J645" i="3"/>
  <c r="J641" i="3"/>
  <c r="J9" i="3"/>
  <c r="J5" i="3"/>
  <c r="J412" i="3"/>
  <c r="J408" i="3"/>
  <c r="J404" i="3"/>
  <c r="J400" i="3"/>
  <c r="J396" i="3"/>
  <c r="J392" i="3"/>
  <c r="J388" i="3"/>
  <c r="J384" i="3"/>
  <c r="J380" i="3"/>
  <c r="J376" i="3"/>
  <c r="J372" i="3"/>
  <c r="J364" i="3"/>
  <c r="J356" i="3"/>
  <c r="J352" i="3"/>
  <c r="J348" i="3"/>
  <c r="J344" i="3"/>
  <c r="J340" i="3"/>
  <c r="J336" i="3"/>
  <c r="J332" i="3"/>
  <c r="J328" i="3"/>
  <c r="J324" i="3"/>
  <c r="J320" i="3"/>
  <c r="J316" i="3"/>
  <c r="J312" i="3"/>
  <c r="J308" i="3"/>
  <c r="J304" i="3"/>
  <c r="J300" i="3"/>
  <c r="J296" i="3"/>
  <c r="J292" i="3"/>
  <c r="J288" i="3"/>
  <c r="J284" i="3"/>
  <c r="J280" i="3"/>
  <c r="J276" i="3"/>
  <c r="J272" i="3"/>
  <c r="J268" i="3"/>
  <c r="J264" i="3"/>
  <c r="J260" i="3"/>
  <c r="J256" i="3"/>
  <c r="J252" i="3"/>
  <c r="J248" i="3"/>
  <c r="J244" i="3"/>
  <c r="J240" i="3"/>
  <c r="J236" i="3"/>
  <c r="J232" i="3"/>
  <c r="J224" i="3"/>
  <c r="J220" i="3"/>
  <c r="J216" i="3"/>
  <c r="J200" i="3"/>
  <c r="J196" i="3"/>
  <c r="J192" i="3"/>
  <c r="J188" i="3"/>
  <c r="J184" i="3"/>
  <c r="J180" i="3"/>
  <c r="J176" i="3"/>
  <c r="J168" i="3"/>
  <c r="J164" i="3"/>
  <c r="J160" i="3"/>
  <c r="J156" i="3"/>
  <c r="J152" i="3"/>
  <c r="J148" i="3"/>
  <c r="J144" i="3"/>
  <c r="J140" i="3"/>
  <c r="J136" i="3"/>
  <c r="J132" i="3"/>
  <c r="J128" i="3"/>
  <c r="J124" i="3"/>
  <c r="J120" i="3"/>
  <c r="J116" i="3"/>
  <c r="J112" i="3"/>
  <c r="J108" i="3"/>
  <c r="J104" i="3"/>
  <c r="J100" i="3"/>
  <c r="J96" i="3"/>
  <c r="J92" i="3"/>
  <c r="J88" i="3"/>
  <c r="J84" i="3"/>
  <c r="J80" i="3"/>
  <c r="J76" i="3"/>
  <c r="J72" i="3"/>
  <c r="J68" i="3"/>
  <c r="J64" i="3"/>
  <c r="J8" i="3"/>
  <c r="J4" i="3"/>
  <c r="J431" i="3"/>
  <c r="J427" i="3"/>
  <c r="J423" i="3"/>
  <c r="J419" i="3"/>
  <c r="J415" i="3"/>
  <c r="J411" i="3"/>
  <c r="J407" i="3"/>
  <c r="J403" i="3"/>
  <c r="J399" i="3"/>
  <c r="J395" i="3"/>
  <c r="J391" i="3"/>
  <c r="J387" i="3"/>
  <c r="J383" i="3"/>
  <c r="J379" i="3"/>
  <c r="J375" i="3"/>
  <c r="J371" i="3"/>
  <c r="J363" i="3"/>
  <c r="J355" i="3"/>
  <c r="J351" i="3"/>
  <c r="J347" i="3"/>
  <c r="J343" i="3"/>
  <c r="J339" i="3"/>
  <c r="J335" i="3"/>
  <c r="J331" i="3"/>
  <c r="J327" i="3"/>
  <c r="J323" i="3"/>
  <c r="J319" i="3"/>
  <c r="J315" i="3"/>
  <c r="J311" i="3"/>
  <c r="J307" i="3"/>
  <c r="J303" i="3"/>
  <c r="J299" i="3"/>
  <c r="J295" i="3"/>
  <c r="J291" i="3"/>
  <c r="J287" i="3"/>
  <c r="J283" i="3"/>
  <c r="J279" i="3"/>
  <c r="J275" i="3"/>
  <c r="J271" i="3"/>
  <c r="J267" i="3"/>
  <c r="J263" i="3"/>
  <c r="J259" i="3"/>
  <c r="J255" i="3"/>
  <c r="J251" i="3"/>
  <c r="J247" i="3"/>
  <c r="J243" i="3"/>
  <c r="J239" i="3"/>
  <c r="J235" i="3"/>
  <c r="J231" i="3"/>
  <c r="J227" i="3"/>
  <c r="J223" i="3"/>
  <c r="J219" i="3"/>
  <c r="J203" i="3"/>
  <c r="J199" i="3"/>
  <c r="J195" i="3"/>
  <c r="J191" i="3"/>
  <c r="J187" i="3"/>
  <c r="J183" i="3"/>
  <c r="J179" i="3"/>
  <c r="J175" i="3"/>
  <c r="J171" i="3"/>
  <c r="J167" i="3"/>
  <c r="J163" i="3"/>
  <c r="J159" i="3"/>
  <c r="J155" i="3"/>
  <c r="J147" i="3"/>
  <c r="J143" i="3"/>
  <c r="J139" i="3"/>
  <c r="J135" i="3"/>
  <c r="J131" i="3"/>
  <c r="J127" i="3"/>
  <c r="J123" i="3"/>
  <c r="J119" i="3"/>
  <c r="J115" i="3"/>
  <c r="J111" i="3"/>
  <c r="J107" i="3"/>
  <c r="J103" i="3"/>
  <c r="J99" i="3"/>
  <c r="J95" i="3"/>
  <c r="J91" i="3"/>
  <c r="J87" i="3"/>
  <c r="J83" i="3"/>
  <c r="J79" i="3"/>
  <c r="J75" i="3"/>
  <c r="J71" i="3"/>
  <c r="J67" i="3"/>
  <c r="J63" i="3"/>
  <c r="J11" i="3"/>
  <c r="J7" i="3"/>
  <c r="J3" i="3"/>
  <c r="J60" i="3"/>
  <c r="J56" i="3"/>
  <c r="J52" i="3"/>
  <c r="J48" i="3"/>
  <c r="J44" i="3"/>
  <c r="J40" i="3"/>
  <c r="J36" i="3"/>
  <c r="J32" i="3"/>
  <c r="J28" i="3"/>
  <c r="J24" i="3"/>
  <c r="J20" i="3"/>
  <c r="J16" i="3"/>
  <c r="J12" i="3"/>
  <c r="J59" i="3"/>
  <c r="J55" i="3"/>
  <c r="J51" i="3"/>
  <c r="J47" i="3"/>
  <c r="J43" i="3"/>
  <c r="J39" i="3"/>
  <c r="J35" i="3"/>
  <c r="J31" i="3"/>
  <c r="J27" i="3"/>
  <c r="J23" i="3"/>
  <c r="J19" i="3"/>
  <c r="J15" i="3"/>
  <c r="J62" i="3"/>
  <c r="J58" i="3"/>
  <c r="J54" i="3"/>
  <c r="J50" i="3"/>
  <c r="J46" i="3"/>
  <c r="J42" i="3"/>
  <c r="J38" i="3"/>
  <c r="J34" i="3"/>
  <c r="J30" i="3"/>
  <c r="J26" i="3"/>
  <c r="J22" i="3"/>
  <c r="J18" i="3"/>
  <c r="J14" i="3"/>
  <c r="J637" i="3"/>
  <c r="J633" i="3"/>
  <c r="J629" i="3"/>
  <c r="J625" i="3"/>
  <c r="J621" i="3"/>
  <c r="J617" i="3"/>
  <c r="J613" i="3"/>
  <c r="J609" i="3"/>
  <c r="J605" i="3"/>
  <c r="J601" i="3"/>
  <c r="J597" i="3"/>
  <c r="J593" i="3"/>
  <c r="J589" i="3"/>
  <c r="J581" i="3"/>
  <c r="J573" i="3"/>
  <c r="J569" i="3"/>
  <c r="J565" i="3"/>
  <c r="J561" i="3"/>
  <c r="J557" i="3"/>
  <c r="J553" i="3"/>
  <c r="J549" i="3"/>
  <c r="J545" i="3"/>
  <c r="J537" i="3"/>
  <c r="J533" i="3"/>
  <c r="J525" i="3"/>
  <c r="J521" i="3"/>
  <c r="J517" i="3"/>
  <c r="J513" i="3"/>
  <c r="J505" i="3"/>
  <c r="J501" i="3"/>
  <c r="J497" i="3"/>
  <c r="J493" i="3"/>
  <c r="J489" i="3"/>
  <c r="J485" i="3"/>
  <c r="J481" i="3"/>
  <c r="J477" i="3"/>
  <c r="J473" i="3"/>
  <c r="J469" i="3"/>
  <c r="J465" i="3"/>
  <c r="J461" i="3"/>
  <c r="J457" i="3"/>
  <c r="J453" i="3"/>
  <c r="J449" i="3"/>
  <c r="J445" i="3"/>
  <c r="J441" i="3"/>
  <c r="J437" i="3"/>
  <c r="J433" i="3"/>
  <c r="J429" i="3"/>
  <c r="J425" i="3"/>
  <c r="J421" i="3"/>
  <c r="J417" i="3"/>
  <c r="J413" i="3"/>
  <c r="J409" i="3"/>
  <c r="J405" i="3"/>
  <c r="J401" i="3"/>
  <c r="J397" i="3"/>
  <c r="J393" i="3"/>
  <c r="J389" i="3"/>
  <c r="J385" i="3"/>
  <c r="J381" i="3"/>
  <c r="J377" i="3"/>
  <c r="J373" i="3"/>
  <c r="J357" i="3"/>
  <c r="J353" i="3"/>
  <c r="J349" i="3"/>
  <c r="J345" i="3"/>
  <c r="J341" i="3"/>
  <c r="J337" i="3"/>
  <c r="J333" i="3"/>
  <c r="J329" i="3"/>
  <c r="J325" i="3"/>
  <c r="J321" i="3"/>
  <c r="J317" i="3"/>
  <c r="J313" i="3"/>
  <c r="J309" i="3"/>
  <c r="J305" i="3"/>
  <c r="J301" i="3"/>
  <c r="J297" i="3"/>
  <c r="J293" i="3"/>
  <c r="J289" i="3"/>
  <c r="J285" i="3"/>
  <c r="J281" i="3"/>
  <c r="J277" i="3"/>
  <c r="J273" i="3"/>
  <c r="J269" i="3"/>
  <c r="J265" i="3"/>
  <c r="J261" i="3"/>
  <c r="J257" i="3"/>
  <c r="J253" i="3"/>
  <c r="J249" i="3"/>
  <c r="J245" i="3"/>
  <c r="J241" i="3"/>
  <c r="J237" i="3"/>
  <c r="J233" i="3"/>
  <c r="J229" i="3"/>
  <c r="J225" i="3"/>
  <c r="J221" i="3"/>
  <c r="J217" i="3"/>
  <c r="J209" i="3"/>
  <c r="J201" i="3"/>
  <c r="J197" i="3"/>
  <c r="J193" i="3"/>
  <c r="J189" i="3"/>
  <c r="J185" i="3"/>
  <c r="J181" i="3"/>
  <c r="J177" i="3"/>
  <c r="J173" i="3"/>
  <c r="J169" i="3"/>
  <c r="J165" i="3"/>
  <c r="J161" i="3"/>
  <c r="J157" i="3"/>
  <c r="J153" i="3"/>
  <c r="J149" i="3"/>
  <c r="J145" i="3"/>
  <c r="J141" i="3"/>
  <c r="J137" i="3"/>
  <c r="J133" i="3"/>
  <c r="J129" i="3"/>
  <c r="J125" i="3"/>
  <c r="J121" i="3"/>
  <c r="J117" i="3"/>
  <c r="J109" i="3"/>
  <c r="J105" i="3"/>
  <c r="J101" i="3"/>
  <c r="J97" i="3"/>
  <c r="J93" i="3"/>
  <c r="J89" i="3"/>
  <c r="J85" i="3"/>
  <c r="J81" i="3"/>
  <c r="J77" i="3"/>
  <c r="J73" i="3"/>
  <c r="J69" i="3"/>
  <c r="J65" i="3"/>
  <c r="J61" i="3"/>
  <c r="J57" i="3"/>
  <c r="J53" i="3"/>
  <c r="J49" i="3"/>
  <c r="J45" i="3"/>
  <c r="J41" i="3"/>
  <c r="J37" i="3"/>
  <c r="J33" i="3"/>
  <c r="J29" i="3"/>
  <c r="J25" i="3"/>
  <c r="J21" i="3"/>
  <c r="J17" i="3"/>
  <c r="J13" i="3"/>
  <c r="N8" i="3" l="1"/>
  <c r="P7" i="3"/>
  <c r="V7" i="1"/>
  <c r="W7" i="1"/>
  <c r="X7" i="1" s="1"/>
  <c r="W8" i="1"/>
  <c r="X8" i="1" s="1"/>
  <c r="V8" i="1"/>
  <c r="A16" i="1"/>
  <c r="N9" i="3" l="1"/>
  <c r="P8" i="3"/>
  <c r="C9" i="1"/>
  <c r="A17" i="1"/>
  <c r="B3" i="3"/>
  <c r="V9" i="1" l="1"/>
  <c r="W9" i="1"/>
  <c r="X9" i="1" s="1"/>
  <c r="N10" i="3"/>
  <c r="P9" i="3"/>
  <c r="C10" i="1"/>
  <c r="A18" i="1"/>
  <c r="B4" i="3"/>
  <c r="V10" i="1" l="1"/>
  <c r="W10" i="1"/>
  <c r="X10" i="1" s="1"/>
  <c r="N11" i="3"/>
  <c r="P10" i="3"/>
  <c r="C11" i="1"/>
  <c r="A19" i="1"/>
  <c r="B5" i="3"/>
  <c r="C12" i="1" l="1"/>
  <c r="W11" i="1"/>
  <c r="X11" i="1" s="1"/>
  <c r="V11" i="1"/>
  <c r="N12" i="3"/>
  <c r="P11" i="3"/>
  <c r="A2" i="2"/>
  <c r="A20" i="1"/>
  <c r="B6" i="3"/>
  <c r="E5" i="1" l="1"/>
  <c r="E6" i="1"/>
  <c r="E8" i="1"/>
  <c r="E7" i="1"/>
  <c r="E9" i="1"/>
  <c r="E10" i="1"/>
  <c r="N13" i="3"/>
  <c r="P12" i="3"/>
  <c r="C13" i="1"/>
  <c r="E11" i="1"/>
  <c r="V12" i="1"/>
  <c r="E12" i="1"/>
  <c r="W12" i="1"/>
  <c r="X12" i="1" s="1"/>
  <c r="A21" i="1"/>
  <c r="B7" i="3"/>
  <c r="C15" i="1" l="1"/>
  <c r="N14" i="3"/>
  <c r="P13" i="3"/>
  <c r="C14" i="1"/>
  <c r="E13" i="1"/>
  <c r="W13" i="1"/>
  <c r="X13" i="1" s="1"/>
  <c r="V13" i="1"/>
  <c r="H5" i="1"/>
  <c r="F5" i="1" s="1"/>
  <c r="I5" i="1" s="1"/>
  <c r="A22" i="1"/>
  <c r="B8" i="3"/>
  <c r="M761" i="3" l="1"/>
  <c r="V15" i="1"/>
  <c r="W15" i="1"/>
  <c r="X15" i="1" s="1"/>
  <c r="E15" i="1"/>
  <c r="E14" i="1"/>
  <c r="V14" i="1"/>
  <c r="W14" i="1"/>
  <c r="X14" i="1" s="1"/>
  <c r="N15" i="3"/>
  <c r="P14" i="3"/>
  <c r="A23" i="1"/>
  <c r="B9" i="3"/>
  <c r="N16" i="3" l="1"/>
  <c r="P15" i="3"/>
  <c r="A24" i="1"/>
  <c r="B10" i="3"/>
  <c r="C17" i="1" l="1"/>
  <c r="N17" i="3"/>
  <c r="P16" i="3"/>
  <c r="C18" i="1"/>
  <c r="A25" i="1"/>
  <c r="B11" i="3"/>
  <c r="E17" i="1" l="1"/>
  <c r="W17" i="1"/>
  <c r="N18" i="3"/>
  <c r="P17" i="3"/>
  <c r="E18" i="1"/>
  <c r="W18" i="1"/>
  <c r="X18" i="1" s="1"/>
  <c r="V18" i="1"/>
  <c r="A26" i="1"/>
  <c r="B12" i="3"/>
  <c r="N19" i="3" l="1"/>
  <c r="P18" i="3"/>
  <c r="C20" i="1"/>
  <c r="A27" i="1"/>
  <c r="B13" i="3"/>
  <c r="W20" i="1" l="1"/>
  <c r="X20" i="1" s="1"/>
  <c r="V20" i="1"/>
  <c r="E20" i="1"/>
  <c r="N20" i="3"/>
  <c r="P19" i="3"/>
  <c r="A28" i="1"/>
  <c r="B14" i="3"/>
  <c r="N21" i="3" l="1"/>
  <c r="P20" i="3"/>
  <c r="C21" i="1"/>
  <c r="C22" i="1"/>
  <c r="A29" i="1"/>
  <c r="B15" i="3"/>
  <c r="E22" i="1" l="1"/>
  <c r="W22" i="1"/>
  <c r="X22" i="1" s="1"/>
  <c r="V22" i="1"/>
  <c r="E21" i="1"/>
  <c r="V21" i="1"/>
  <c r="W21" i="1"/>
  <c r="X21" i="1" s="1"/>
  <c r="N22" i="3"/>
  <c r="P21" i="3"/>
  <c r="C23" i="1"/>
  <c r="A30" i="1"/>
  <c r="B16" i="3"/>
  <c r="E23" i="1" l="1"/>
  <c r="V23" i="1"/>
  <c r="W23" i="1"/>
  <c r="X23" i="1" s="1"/>
  <c r="N23" i="3"/>
  <c r="P22" i="3"/>
  <c r="A31" i="1"/>
  <c r="B17" i="3"/>
  <c r="N24" i="3" l="1"/>
  <c r="P23" i="3"/>
  <c r="C25" i="1"/>
  <c r="C24" i="1"/>
  <c r="A32" i="1"/>
  <c r="B18" i="3"/>
  <c r="E24" i="1" l="1"/>
  <c r="V24" i="1"/>
  <c r="W24" i="1"/>
  <c r="X24" i="1" s="1"/>
  <c r="E25" i="1"/>
  <c r="V25" i="1"/>
  <c r="W25" i="1"/>
  <c r="X25" i="1" s="1"/>
  <c r="N25" i="3"/>
  <c r="P24" i="3"/>
  <c r="C26" i="1"/>
  <c r="A33" i="1"/>
  <c r="B19" i="3"/>
  <c r="E26" i="1" l="1"/>
  <c r="W26" i="1"/>
  <c r="X26" i="1" s="1"/>
  <c r="V26" i="1"/>
  <c r="N26" i="3"/>
  <c r="P25" i="3"/>
  <c r="C27" i="1"/>
  <c r="A34" i="1"/>
  <c r="B20" i="3"/>
  <c r="E27" i="1" l="1"/>
  <c r="V27" i="1"/>
  <c r="W27" i="1"/>
  <c r="X27" i="1" s="1"/>
  <c r="N27" i="3"/>
  <c r="P26" i="3"/>
  <c r="C28" i="1"/>
  <c r="A35" i="1"/>
  <c r="B21" i="3"/>
  <c r="W28" i="1" l="1"/>
  <c r="X28" i="1" s="1"/>
  <c r="V28" i="1"/>
  <c r="E28" i="1"/>
  <c r="N28" i="3"/>
  <c r="P27" i="3"/>
  <c r="C29" i="1"/>
  <c r="A36" i="1"/>
  <c r="B22" i="3"/>
  <c r="E29" i="1" l="1"/>
  <c r="W29" i="1"/>
  <c r="X29" i="1" s="1"/>
  <c r="V29" i="1"/>
  <c r="N29" i="3"/>
  <c r="P28" i="3"/>
  <c r="C30" i="1"/>
  <c r="A37" i="1"/>
  <c r="B23" i="3"/>
  <c r="E30" i="1" l="1"/>
  <c r="V30" i="1"/>
  <c r="W30" i="1"/>
  <c r="X30" i="1" s="1"/>
  <c r="N30" i="3"/>
  <c r="P29" i="3"/>
  <c r="A38" i="1"/>
  <c r="B24" i="3"/>
  <c r="N31" i="3" l="1"/>
  <c r="P30" i="3"/>
  <c r="C32" i="1"/>
  <c r="C31" i="1"/>
  <c r="A39" i="1"/>
  <c r="B25" i="3"/>
  <c r="E31" i="1" l="1"/>
  <c r="V31" i="1"/>
  <c r="W31" i="1"/>
  <c r="X31" i="1" s="1"/>
  <c r="E32" i="1"/>
  <c r="W32" i="1"/>
  <c r="X32" i="1" s="1"/>
  <c r="V32" i="1"/>
  <c r="N32" i="3"/>
  <c r="P31" i="3"/>
  <c r="C33" i="1"/>
  <c r="A40" i="1"/>
  <c r="B26" i="3"/>
  <c r="E33" i="1" l="1"/>
  <c r="W33" i="1"/>
  <c r="X33" i="1" s="1"/>
  <c r="V33" i="1"/>
  <c r="N33" i="3"/>
  <c r="P32" i="3"/>
  <c r="C34" i="1"/>
  <c r="A41" i="1"/>
  <c r="B27" i="3"/>
  <c r="N34" i="3" l="1"/>
  <c r="P33" i="3"/>
  <c r="C35" i="1"/>
  <c r="E34" i="1"/>
  <c r="V34" i="1"/>
  <c r="W34" i="1"/>
  <c r="X34" i="1" s="1"/>
  <c r="A42" i="1"/>
  <c r="E35" i="1" l="1"/>
  <c r="W35" i="1"/>
  <c r="X35" i="1" s="1"/>
  <c r="V35" i="1"/>
  <c r="N35" i="3"/>
  <c r="P34" i="3"/>
  <c r="C36" i="1"/>
  <c r="A43" i="1"/>
  <c r="B29" i="3"/>
  <c r="N36" i="3" l="1"/>
  <c r="P35" i="3"/>
  <c r="C37" i="1"/>
  <c r="E36" i="1"/>
  <c r="W36" i="1"/>
  <c r="X36" i="1" s="1"/>
  <c r="V36" i="1"/>
  <c r="A44" i="1"/>
  <c r="B30" i="3"/>
  <c r="E37" i="1" l="1"/>
  <c r="W37" i="1"/>
  <c r="X37" i="1" s="1"/>
  <c r="V37" i="1"/>
  <c r="N37" i="3"/>
  <c r="P36" i="3"/>
  <c r="A45" i="1"/>
  <c r="B31" i="3"/>
  <c r="N38" i="3" l="1"/>
  <c r="P37" i="3"/>
  <c r="C39" i="1"/>
  <c r="C38" i="1"/>
  <c r="A46" i="1"/>
  <c r="B32" i="3"/>
  <c r="E38" i="1" l="1"/>
  <c r="V38" i="1"/>
  <c r="W38" i="1"/>
  <c r="X38" i="1" s="1"/>
  <c r="E39" i="1"/>
  <c r="V39" i="1"/>
  <c r="W39" i="1"/>
  <c r="X39" i="1" s="1"/>
  <c r="N39" i="3"/>
  <c r="P38" i="3"/>
  <c r="C40" i="1"/>
  <c r="A47" i="1"/>
  <c r="B33" i="3"/>
  <c r="E40" i="1" l="1"/>
  <c r="V40" i="1"/>
  <c r="W40" i="1"/>
  <c r="X40" i="1" s="1"/>
  <c r="N40" i="3"/>
  <c r="P39" i="3"/>
  <c r="A48" i="1"/>
  <c r="B34" i="3"/>
  <c r="N41" i="3" l="1"/>
  <c r="P40" i="3"/>
  <c r="C42" i="1"/>
  <c r="C41" i="1"/>
  <c r="A49" i="1"/>
  <c r="B35" i="3"/>
  <c r="E41" i="1" l="1"/>
  <c r="V41" i="1"/>
  <c r="W41" i="1"/>
  <c r="X41" i="1" s="1"/>
  <c r="E42" i="1"/>
  <c r="V42" i="1"/>
  <c r="W42" i="1"/>
  <c r="X42" i="1" s="1"/>
  <c r="N42" i="3"/>
  <c r="P41" i="3"/>
  <c r="C43" i="1"/>
  <c r="A50" i="1"/>
  <c r="B36" i="3"/>
  <c r="E43" i="1" l="1"/>
  <c r="V43" i="1"/>
  <c r="W43" i="1"/>
  <c r="X43" i="1" s="1"/>
  <c r="N43" i="3"/>
  <c r="P42" i="3"/>
  <c r="A51" i="1"/>
  <c r="B37" i="3"/>
  <c r="N44" i="3" l="1"/>
  <c r="P43" i="3"/>
  <c r="C45" i="1"/>
  <c r="C44" i="1"/>
  <c r="A52" i="1"/>
  <c r="B38" i="3"/>
  <c r="E44" i="1" l="1"/>
  <c r="V44" i="1"/>
  <c r="W44" i="1"/>
  <c r="X44" i="1" s="1"/>
  <c r="E45" i="1"/>
  <c r="V45" i="1"/>
  <c r="W45" i="1"/>
  <c r="X45" i="1" s="1"/>
  <c r="N45" i="3"/>
  <c r="P44" i="3"/>
  <c r="C46" i="1"/>
  <c r="A53" i="1"/>
  <c r="B39" i="3"/>
  <c r="E46" i="1" l="1"/>
  <c r="V46" i="1"/>
  <c r="W46" i="1"/>
  <c r="X46" i="1" s="1"/>
  <c r="N46" i="3"/>
  <c r="P45" i="3"/>
  <c r="C47" i="1"/>
  <c r="A54" i="1"/>
  <c r="B40" i="3"/>
  <c r="E47" i="1" l="1"/>
  <c r="W47" i="1"/>
  <c r="X47" i="1" s="1"/>
  <c r="V47" i="1"/>
  <c r="N47" i="3"/>
  <c r="P46" i="3"/>
  <c r="C48" i="1"/>
  <c r="A55" i="1"/>
  <c r="B41" i="3"/>
  <c r="E48" i="1" l="1"/>
  <c r="V48" i="1"/>
  <c r="W48" i="1"/>
  <c r="X48" i="1" s="1"/>
  <c r="N48" i="3"/>
  <c r="P47" i="3"/>
  <c r="C49" i="1"/>
  <c r="A56" i="1"/>
  <c r="B42" i="3"/>
  <c r="N49" i="3" l="1"/>
  <c r="P48" i="3"/>
  <c r="C50" i="1"/>
  <c r="E49" i="1"/>
  <c r="W49" i="1"/>
  <c r="X49" i="1" s="1"/>
  <c r="V49" i="1"/>
  <c r="A57" i="1"/>
  <c r="B43" i="3"/>
  <c r="E50" i="1" l="1"/>
  <c r="V50" i="1"/>
  <c r="W50" i="1"/>
  <c r="X50" i="1" s="1"/>
  <c r="N50" i="3"/>
  <c r="P49" i="3"/>
  <c r="C51" i="1"/>
  <c r="A58" i="1"/>
  <c r="B44" i="3"/>
  <c r="N51" i="3" l="1"/>
  <c r="P50" i="3"/>
  <c r="C52" i="1"/>
  <c r="E51" i="1"/>
  <c r="W51" i="1"/>
  <c r="X51" i="1" s="1"/>
  <c r="V51" i="1"/>
  <c r="A59" i="1"/>
  <c r="B45" i="3"/>
  <c r="E52" i="1" l="1"/>
  <c r="V52" i="1"/>
  <c r="W52" i="1"/>
  <c r="X52" i="1" s="1"/>
  <c r="N52" i="3"/>
  <c r="P51" i="3"/>
  <c r="C53" i="1"/>
  <c r="A60" i="1"/>
  <c r="B46" i="3"/>
  <c r="E53" i="1" l="1"/>
  <c r="V53" i="1"/>
  <c r="W53" i="1"/>
  <c r="X53" i="1" s="1"/>
  <c r="N53" i="3"/>
  <c r="P52" i="3"/>
  <c r="C54" i="1"/>
  <c r="A61" i="1"/>
  <c r="B47" i="3"/>
  <c r="E54" i="1" l="1"/>
  <c r="V54" i="1"/>
  <c r="W54" i="1"/>
  <c r="X54" i="1" s="1"/>
  <c r="N54" i="3"/>
  <c r="P53" i="3"/>
  <c r="C55" i="1"/>
  <c r="A62" i="1"/>
  <c r="B48" i="3"/>
  <c r="N55" i="3" l="1"/>
  <c r="P54" i="3"/>
  <c r="C56" i="1"/>
  <c r="E55" i="1"/>
  <c r="V55" i="1"/>
  <c r="W55" i="1"/>
  <c r="X55" i="1" s="1"/>
  <c r="A63" i="1"/>
  <c r="B49" i="3"/>
  <c r="E56" i="1" l="1"/>
  <c r="V56" i="1"/>
  <c r="W56" i="1"/>
  <c r="X56" i="1" s="1"/>
  <c r="N56" i="3"/>
  <c r="P55" i="3"/>
  <c r="C57" i="1"/>
  <c r="A64" i="1"/>
  <c r="B50" i="3"/>
  <c r="N57" i="3" l="1"/>
  <c r="P56" i="3"/>
  <c r="C58" i="1"/>
  <c r="E57" i="1"/>
  <c r="V57" i="1"/>
  <c r="W57" i="1"/>
  <c r="X57" i="1" s="1"/>
  <c r="A65" i="1"/>
  <c r="B51" i="3"/>
  <c r="E58" i="1" l="1"/>
  <c r="V58" i="1"/>
  <c r="W58" i="1"/>
  <c r="X58" i="1" s="1"/>
  <c r="N58" i="3"/>
  <c r="P57" i="3"/>
  <c r="C59" i="1"/>
  <c r="A66" i="1"/>
  <c r="B52" i="3"/>
  <c r="E59" i="1" l="1"/>
  <c r="V59" i="1"/>
  <c r="W59" i="1"/>
  <c r="X59" i="1" s="1"/>
  <c r="N59" i="3"/>
  <c r="P58" i="3"/>
  <c r="C60" i="1"/>
  <c r="A67" i="1"/>
  <c r="B53" i="3"/>
  <c r="E60" i="1" l="1"/>
  <c r="W60" i="1"/>
  <c r="X60" i="1" s="1"/>
  <c r="V60" i="1"/>
  <c r="N60" i="3"/>
  <c r="P59" i="3"/>
  <c r="A68" i="1"/>
  <c r="B54" i="3"/>
  <c r="N61" i="3" l="1"/>
  <c r="P60" i="3"/>
  <c r="C62" i="1"/>
  <c r="A69" i="1"/>
  <c r="B55" i="3"/>
  <c r="E62" i="1" l="1"/>
  <c r="V62" i="1"/>
  <c r="W62" i="1"/>
  <c r="X62" i="1" s="1"/>
  <c r="N62" i="3"/>
  <c r="P61" i="3"/>
  <c r="C63" i="1"/>
  <c r="A70" i="1"/>
  <c r="B56" i="3"/>
  <c r="E63" i="1" l="1"/>
  <c r="V63" i="1"/>
  <c r="W63" i="1"/>
  <c r="X63" i="1" s="1"/>
  <c r="N63" i="3"/>
  <c r="P62" i="3"/>
  <c r="C64" i="1"/>
  <c r="A71" i="1"/>
  <c r="B57" i="3"/>
  <c r="E64" i="1" l="1"/>
  <c r="V64" i="1"/>
  <c r="W64" i="1"/>
  <c r="X64" i="1" s="1"/>
  <c r="N64" i="3"/>
  <c r="P63" i="3"/>
  <c r="A72" i="1"/>
  <c r="B58" i="3"/>
  <c r="N65" i="3" l="1"/>
  <c r="P64" i="3"/>
  <c r="C66" i="1"/>
  <c r="C65" i="1"/>
  <c r="A73" i="1"/>
  <c r="B59" i="3"/>
  <c r="N66" i="3" l="1"/>
  <c r="P65" i="3"/>
  <c r="C67" i="1"/>
  <c r="E65" i="1"/>
  <c r="W65" i="1"/>
  <c r="X65" i="1" s="1"/>
  <c r="V65" i="1"/>
  <c r="E66" i="1"/>
  <c r="V66" i="1"/>
  <c r="W66" i="1"/>
  <c r="X66" i="1" s="1"/>
  <c r="A74" i="1"/>
  <c r="B60" i="3"/>
  <c r="E67" i="1" l="1"/>
  <c r="W67" i="1"/>
  <c r="X67" i="1" s="1"/>
  <c r="V67" i="1"/>
  <c r="N67" i="3"/>
  <c r="P66" i="3"/>
  <c r="A75" i="1"/>
  <c r="B61" i="3"/>
  <c r="N68" i="3" l="1"/>
  <c r="P67" i="3"/>
  <c r="C68" i="1"/>
  <c r="A76" i="1"/>
  <c r="B62" i="3"/>
  <c r="E68" i="1" l="1"/>
  <c r="V68" i="1"/>
  <c r="W68" i="1"/>
  <c r="N69" i="3"/>
  <c r="P68" i="3"/>
  <c r="C70" i="1"/>
  <c r="C69" i="1"/>
  <c r="A77" i="1"/>
  <c r="B63" i="3"/>
  <c r="E70" i="1" l="1"/>
  <c r="W70" i="1"/>
  <c r="X70" i="1" s="1"/>
  <c r="V70" i="1"/>
  <c r="N70" i="3"/>
  <c r="P69" i="3"/>
  <c r="E69" i="1"/>
  <c r="V69" i="1"/>
  <c r="W69" i="1"/>
  <c r="X69" i="1" s="1"/>
  <c r="C71" i="1"/>
  <c r="A78" i="1"/>
  <c r="B64" i="3"/>
  <c r="E71" i="1" l="1"/>
  <c r="W71" i="1"/>
  <c r="X71" i="1" s="1"/>
  <c r="V71" i="1"/>
  <c r="N71" i="3"/>
  <c r="P70" i="3"/>
  <c r="A79" i="1"/>
  <c r="B65" i="3"/>
  <c r="N72" i="3" l="1"/>
  <c r="P71" i="3"/>
  <c r="C73" i="1"/>
  <c r="A80" i="1"/>
  <c r="B66" i="3"/>
  <c r="E73" i="1" l="1"/>
  <c r="V73" i="1"/>
  <c r="W73" i="1"/>
  <c r="X73" i="1" s="1"/>
  <c r="N73" i="3"/>
  <c r="P72" i="3"/>
  <c r="A81" i="1"/>
  <c r="B67" i="3"/>
  <c r="N74" i="3" l="1"/>
  <c r="P73" i="3"/>
  <c r="C74" i="1"/>
  <c r="C75" i="1"/>
  <c r="A82" i="1"/>
  <c r="B68" i="3"/>
  <c r="E75" i="1" l="1"/>
  <c r="V75" i="1"/>
  <c r="W75" i="1"/>
  <c r="X75" i="1" s="1"/>
  <c r="E74" i="1"/>
  <c r="V74" i="1"/>
  <c r="W74" i="1"/>
  <c r="X74" i="1" s="1"/>
  <c r="N75" i="3"/>
  <c r="P74" i="3"/>
  <c r="A8" i="5" s="1"/>
  <c r="C76" i="1"/>
  <c r="A83" i="1"/>
  <c r="B69" i="3"/>
  <c r="E76" i="1" l="1"/>
  <c r="W76" i="1"/>
  <c r="X76" i="1" s="1"/>
  <c r="V76" i="1"/>
  <c r="A9" i="5"/>
  <c r="A7" i="5"/>
  <c r="B7" i="5" s="1"/>
  <c r="N76" i="3"/>
  <c r="P75" i="3"/>
  <c r="C77" i="1"/>
  <c r="A84" i="1"/>
  <c r="B70" i="3"/>
  <c r="N77" i="3" l="1"/>
  <c r="P76" i="3"/>
  <c r="C78" i="1"/>
  <c r="A10" i="5"/>
  <c r="B9" i="5"/>
  <c r="F9" i="5" s="1"/>
  <c r="E77" i="1"/>
  <c r="W77" i="1"/>
  <c r="X77" i="1" s="1"/>
  <c r="V77" i="1"/>
  <c r="A85" i="1"/>
  <c r="B71" i="3"/>
  <c r="A11" i="5" l="1"/>
  <c r="B10" i="5"/>
  <c r="F10" i="5" s="1"/>
  <c r="E78" i="1"/>
  <c r="W78" i="1"/>
  <c r="X78" i="1" s="1"/>
  <c r="V78" i="1"/>
  <c r="N78" i="3"/>
  <c r="P77" i="3"/>
  <c r="A86" i="1"/>
  <c r="B72" i="3"/>
  <c r="N79" i="3" l="1"/>
  <c r="P78" i="3"/>
  <c r="C80" i="1"/>
  <c r="C79" i="1"/>
  <c r="A12" i="5"/>
  <c r="B11" i="5"/>
  <c r="F11" i="5" s="1"/>
  <c r="A87" i="1"/>
  <c r="B73" i="3"/>
  <c r="E79" i="1" l="1"/>
  <c r="V79" i="1"/>
  <c r="W79" i="1"/>
  <c r="X79" i="1" s="1"/>
  <c r="E80" i="1"/>
  <c r="V80" i="1"/>
  <c r="W80" i="1"/>
  <c r="X80" i="1" s="1"/>
  <c r="A13" i="5"/>
  <c r="B12" i="5"/>
  <c r="F12" i="5" s="1"/>
  <c r="N80" i="3"/>
  <c r="P79" i="3"/>
  <c r="A88" i="1"/>
  <c r="B74" i="3"/>
  <c r="N81" i="3" l="1"/>
  <c r="P80" i="3"/>
  <c r="C82" i="1"/>
  <c r="C81" i="1"/>
  <c r="A14" i="5"/>
  <c r="B13" i="5"/>
  <c r="F13" i="5" s="1"/>
  <c r="G13" i="5" s="1"/>
  <c r="A89" i="1"/>
  <c r="B75" i="3"/>
  <c r="E82" i="1" l="1"/>
  <c r="W82" i="1"/>
  <c r="X82" i="1" s="1"/>
  <c r="V82" i="1"/>
  <c r="A15" i="5"/>
  <c r="B14" i="5"/>
  <c r="F14" i="5" s="1"/>
  <c r="G14" i="5" s="1"/>
  <c r="E81" i="1"/>
  <c r="V81" i="1"/>
  <c r="W81" i="1"/>
  <c r="X81" i="1" s="1"/>
  <c r="N82" i="3"/>
  <c r="P81" i="3"/>
  <c r="A90" i="1"/>
  <c r="B76" i="3"/>
  <c r="N83" i="3" l="1"/>
  <c r="P82" i="3"/>
  <c r="C84" i="1"/>
  <c r="C83" i="1"/>
  <c r="A16" i="5"/>
  <c r="B15" i="5"/>
  <c r="F15" i="5" s="1"/>
  <c r="G15" i="5" s="1"/>
  <c r="A91" i="1"/>
  <c r="B77" i="3"/>
  <c r="A17" i="5" l="1"/>
  <c r="B16" i="5"/>
  <c r="F16" i="5" s="1"/>
  <c r="G16" i="5" s="1"/>
  <c r="E83" i="1"/>
  <c r="V83" i="1"/>
  <c r="W83" i="1"/>
  <c r="X83" i="1" s="1"/>
  <c r="E84" i="1"/>
  <c r="W84" i="1"/>
  <c r="X84" i="1" s="1"/>
  <c r="V84" i="1"/>
  <c r="N84" i="3"/>
  <c r="P83" i="3"/>
  <c r="C85" i="1"/>
  <c r="A92" i="1"/>
  <c r="B78" i="3"/>
  <c r="E85" i="1" l="1"/>
  <c r="V85" i="1"/>
  <c r="W85" i="1"/>
  <c r="X85" i="1" s="1"/>
  <c r="N85" i="3"/>
  <c r="P84" i="3"/>
  <c r="A18" i="5"/>
  <c r="B17" i="5"/>
  <c r="F17" i="5" s="1"/>
  <c r="G17" i="5" s="1"/>
  <c r="A93" i="1"/>
  <c r="B79" i="3"/>
  <c r="N86" i="3" l="1"/>
  <c r="P85" i="3"/>
  <c r="C86" i="1"/>
  <c r="A19" i="5"/>
  <c r="B18" i="5"/>
  <c r="F18" i="5" s="1"/>
  <c r="G18" i="5" s="1"/>
  <c r="A94" i="1"/>
  <c r="B80" i="3"/>
  <c r="B19" i="5" l="1"/>
  <c r="F19" i="5" s="1"/>
  <c r="G19" i="5" s="1"/>
  <c r="A20" i="5"/>
  <c r="E86" i="1"/>
  <c r="V86" i="1"/>
  <c r="W86" i="1"/>
  <c r="X86" i="1" s="1"/>
  <c r="N87" i="3"/>
  <c r="P86" i="3"/>
  <c r="C87" i="1"/>
  <c r="A95" i="1"/>
  <c r="B81" i="3"/>
  <c r="N88" i="3" l="1"/>
  <c r="P87" i="3"/>
  <c r="C88" i="1"/>
  <c r="E87" i="1"/>
  <c r="V87" i="1"/>
  <c r="W87" i="1"/>
  <c r="X87" i="1" s="1"/>
  <c r="B20" i="5"/>
  <c r="F20" i="5" s="1"/>
  <c r="G20" i="5" s="1"/>
  <c r="A21" i="5"/>
  <c r="A96" i="1"/>
  <c r="B82" i="3"/>
  <c r="A22" i="5" l="1"/>
  <c r="B21" i="5"/>
  <c r="F21" i="5" s="1"/>
  <c r="G21" i="5" s="1"/>
  <c r="E88" i="1"/>
  <c r="W88" i="1"/>
  <c r="X88" i="1" s="1"/>
  <c r="V88" i="1"/>
  <c r="N89" i="3"/>
  <c r="P88" i="3"/>
  <c r="C89" i="1"/>
  <c r="A97" i="1"/>
  <c r="B83" i="3"/>
  <c r="N90" i="3" l="1"/>
  <c r="P89" i="3"/>
  <c r="C91" i="1"/>
  <c r="C90" i="1"/>
  <c r="E89" i="1"/>
  <c r="V89" i="1"/>
  <c r="W89" i="1"/>
  <c r="X89" i="1" s="1"/>
  <c r="A23" i="5"/>
  <c r="B22" i="5"/>
  <c r="F22" i="5" s="1"/>
  <c r="G22" i="5" s="1"/>
  <c r="A98" i="1"/>
  <c r="B84" i="3"/>
  <c r="E91" i="1" l="1"/>
  <c r="V91" i="1"/>
  <c r="W91" i="1"/>
  <c r="X91" i="1" s="1"/>
  <c r="A24" i="5"/>
  <c r="B23" i="5"/>
  <c r="F23" i="5" s="1"/>
  <c r="G23" i="5" s="1"/>
  <c r="E90" i="1"/>
  <c r="V90" i="1"/>
  <c r="W90" i="1"/>
  <c r="X90" i="1" s="1"/>
  <c r="N91" i="3"/>
  <c r="P90" i="3"/>
  <c r="A99" i="1"/>
  <c r="B85" i="3"/>
  <c r="N92" i="3" l="1"/>
  <c r="P91" i="3"/>
  <c r="C92" i="1"/>
  <c r="C93" i="1"/>
  <c r="A25" i="5"/>
  <c r="B24" i="5"/>
  <c r="F24" i="5" s="1"/>
  <c r="G24" i="5" s="1"/>
  <c r="A100" i="1"/>
  <c r="E92" i="1" l="1"/>
  <c r="V92" i="1"/>
  <c r="W92" i="1"/>
  <c r="X92" i="1" s="1"/>
  <c r="E93" i="1"/>
  <c r="V93" i="1"/>
  <c r="W93" i="1"/>
  <c r="X93" i="1" s="1"/>
  <c r="A26" i="5"/>
  <c r="B25" i="5"/>
  <c r="F25" i="5" s="1"/>
  <c r="G25" i="5" s="1"/>
  <c r="N93" i="3"/>
  <c r="P92" i="3"/>
  <c r="A101" i="1"/>
  <c r="N94" i="3" l="1"/>
  <c r="P93" i="3"/>
  <c r="C95" i="1"/>
  <c r="C94" i="1"/>
  <c r="A27" i="5"/>
  <c r="B26" i="5"/>
  <c r="F26" i="5" s="1"/>
  <c r="G26" i="5" s="1"/>
  <c r="A102" i="1"/>
  <c r="E95" i="1" l="1"/>
  <c r="V95" i="1"/>
  <c r="W95" i="1"/>
  <c r="X95" i="1" s="1"/>
  <c r="W94" i="1"/>
  <c r="X94" i="1" s="1"/>
  <c r="V94" i="1"/>
  <c r="E94" i="1"/>
  <c r="A28" i="5"/>
  <c r="B27" i="5"/>
  <c r="F27" i="5" s="1"/>
  <c r="G27" i="5" s="1"/>
  <c r="N95" i="3"/>
  <c r="P94" i="3"/>
  <c r="A103" i="1"/>
  <c r="N96" i="3" l="1"/>
  <c r="P95" i="3"/>
  <c r="C97" i="1"/>
  <c r="C96" i="1"/>
  <c r="B28" i="5"/>
  <c r="F28" i="5" s="1"/>
  <c r="G28" i="5" s="1"/>
  <c r="A29" i="5"/>
  <c r="A104" i="1"/>
  <c r="E96" i="1" l="1"/>
  <c r="W96" i="1"/>
  <c r="X96" i="1" s="1"/>
  <c r="V96" i="1"/>
  <c r="E97" i="1"/>
  <c r="V97" i="1"/>
  <c r="W97" i="1"/>
  <c r="X97" i="1" s="1"/>
  <c r="A30" i="5"/>
  <c r="B29" i="5"/>
  <c r="F29" i="5" s="1"/>
  <c r="G29" i="5" s="1"/>
  <c r="N97" i="3"/>
  <c r="C98" i="1" s="1"/>
  <c r="P96" i="3"/>
  <c r="A105" i="1"/>
  <c r="E98" i="1" l="1"/>
  <c r="V98" i="1"/>
  <c r="W98" i="1"/>
  <c r="X98" i="1" s="1"/>
  <c r="N98" i="3"/>
  <c r="P97" i="3"/>
  <c r="A31" i="5"/>
  <c r="B30" i="5"/>
  <c r="F30" i="5" s="1"/>
  <c r="G30" i="5" s="1"/>
  <c r="A106" i="1"/>
  <c r="N99" i="3" l="1"/>
  <c r="P98" i="3"/>
  <c r="B31" i="5"/>
  <c r="F31" i="5" s="1"/>
  <c r="G31" i="5" s="1"/>
  <c r="A32" i="5"/>
  <c r="C99" i="1"/>
  <c r="C100" i="1"/>
  <c r="A107" i="1"/>
  <c r="A33" i="5" l="1"/>
  <c r="B32" i="5"/>
  <c r="F32" i="5" s="1"/>
  <c r="G32" i="5" s="1"/>
  <c r="E99" i="1"/>
  <c r="V99" i="1"/>
  <c r="W99" i="1"/>
  <c r="X99" i="1" s="1"/>
  <c r="E100" i="1"/>
  <c r="V100" i="1"/>
  <c r="W100" i="1"/>
  <c r="X100" i="1" s="1"/>
  <c r="N100" i="3"/>
  <c r="P99" i="3"/>
  <c r="A108" i="1"/>
  <c r="N101" i="3" l="1"/>
  <c r="P100" i="3"/>
  <c r="C102" i="1"/>
  <c r="C101" i="1"/>
  <c r="B33" i="5"/>
  <c r="F33" i="5" s="1"/>
  <c r="G33" i="5" s="1"/>
  <c r="A34" i="5"/>
  <c r="A109" i="1"/>
  <c r="E102" i="1" l="1"/>
  <c r="V102" i="1"/>
  <c r="W102" i="1"/>
  <c r="X102" i="1" s="1"/>
  <c r="E101" i="1"/>
  <c r="V101" i="1"/>
  <c r="W101" i="1"/>
  <c r="X101" i="1" s="1"/>
  <c r="A35" i="5"/>
  <c r="B34" i="5"/>
  <c r="F34" i="5" s="1"/>
  <c r="G34" i="5" s="1"/>
  <c r="N102" i="3"/>
  <c r="P101" i="3"/>
  <c r="C103" i="1"/>
  <c r="A110" i="1"/>
  <c r="E103" i="1" l="1"/>
  <c r="W103" i="1"/>
  <c r="X103" i="1" s="1"/>
  <c r="V103" i="1"/>
  <c r="N103" i="3"/>
  <c r="P102" i="3"/>
  <c r="A36" i="5"/>
  <c r="B35" i="5"/>
  <c r="F35" i="5" s="1"/>
  <c r="G35" i="5" s="1"/>
  <c r="A111" i="1"/>
  <c r="N104" i="3" l="1"/>
  <c r="P103" i="3"/>
  <c r="C104" i="1"/>
  <c r="A37" i="5"/>
  <c r="B36" i="5"/>
  <c r="F36" i="5" s="1"/>
  <c r="G36" i="5" s="1"/>
  <c r="A112" i="1"/>
  <c r="A38" i="5" l="1"/>
  <c r="B37" i="5"/>
  <c r="F37" i="5" s="1"/>
  <c r="G37" i="5" s="1"/>
  <c r="E104" i="1"/>
  <c r="V104" i="1"/>
  <c r="W104" i="1"/>
  <c r="X104" i="1" s="1"/>
  <c r="N105" i="3"/>
  <c r="P104" i="3"/>
  <c r="C105" i="1"/>
  <c r="C106" i="1"/>
  <c r="A113" i="1"/>
  <c r="N106" i="3" l="1"/>
  <c r="P105" i="3"/>
  <c r="E105" i="1"/>
  <c r="V105" i="1"/>
  <c r="W105" i="1"/>
  <c r="X105" i="1" s="1"/>
  <c r="E106" i="1"/>
  <c r="W106" i="1"/>
  <c r="X106" i="1" s="1"/>
  <c r="V106" i="1"/>
  <c r="C107" i="1"/>
  <c r="A39" i="5"/>
  <c r="B38" i="5"/>
  <c r="F38" i="5" s="1"/>
  <c r="G38" i="5" s="1"/>
  <c r="A114" i="1"/>
  <c r="N107" i="3" l="1"/>
  <c r="P106" i="3"/>
  <c r="C108" i="1"/>
  <c r="E107" i="1"/>
  <c r="V107" i="1"/>
  <c r="W107" i="1"/>
  <c r="X107" i="1" s="1"/>
  <c r="A40" i="5"/>
  <c r="B39" i="5"/>
  <c r="F39" i="5" s="1"/>
  <c r="G39" i="5" s="1"/>
  <c r="A115" i="1"/>
  <c r="A41" i="5" l="1"/>
  <c r="B40" i="5"/>
  <c r="F40" i="5" s="1"/>
  <c r="G40" i="5" s="1"/>
  <c r="E108" i="1"/>
  <c r="V108" i="1"/>
  <c r="W108" i="1"/>
  <c r="X108" i="1" s="1"/>
  <c r="N108" i="3"/>
  <c r="P107" i="3"/>
  <c r="A116" i="1"/>
  <c r="N109" i="3" l="1"/>
  <c r="P108" i="3"/>
  <c r="C109" i="1"/>
  <c r="C110" i="1"/>
  <c r="A42" i="5"/>
  <c r="B41" i="5"/>
  <c r="F41" i="5" s="1"/>
  <c r="G41" i="5" s="1"/>
  <c r="A117" i="1"/>
  <c r="E110" i="1" l="1"/>
  <c r="V110" i="1"/>
  <c r="W110" i="1"/>
  <c r="X110" i="1" s="1"/>
  <c r="E109" i="1"/>
  <c r="V109" i="1"/>
  <c r="W109" i="1"/>
  <c r="X109" i="1" s="1"/>
  <c r="B42" i="5"/>
  <c r="F42" i="5" s="1"/>
  <c r="G42" i="5" s="1"/>
  <c r="A43" i="5"/>
  <c r="N110" i="3"/>
  <c r="P109" i="3"/>
  <c r="A118" i="1"/>
  <c r="A44" i="5" l="1"/>
  <c r="B43" i="5"/>
  <c r="F43" i="5" s="1"/>
  <c r="G43" i="5" s="1"/>
  <c r="N111" i="3"/>
  <c r="P110" i="3"/>
  <c r="C112" i="1"/>
  <c r="C111" i="1"/>
  <c r="A119" i="1"/>
  <c r="N112" i="3" l="1"/>
  <c r="P111" i="3"/>
  <c r="E112" i="1"/>
  <c r="W112" i="1"/>
  <c r="X112" i="1" s="1"/>
  <c r="V112" i="1"/>
  <c r="E111" i="1"/>
  <c r="V111" i="1"/>
  <c r="W111" i="1"/>
  <c r="X111" i="1" s="1"/>
  <c r="A45" i="5"/>
  <c r="B44" i="5"/>
  <c r="F44" i="5" s="1"/>
  <c r="G44" i="5" s="1"/>
  <c r="A120" i="1"/>
  <c r="A46" i="5" l="1"/>
  <c r="B45" i="5"/>
  <c r="F45" i="5" s="1"/>
  <c r="G45" i="5" s="1"/>
  <c r="N113" i="3"/>
  <c r="P112" i="3"/>
  <c r="C113" i="1"/>
  <c r="C114" i="1"/>
  <c r="A121" i="1"/>
  <c r="E114" i="1" l="1"/>
  <c r="V114" i="1"/>
  <c r="W114" i="1"/>
  <c r="X114" i="1" s="1"/>
  <c r="E113" i="1"/>
  <c r="W113" i="1"/>
  <c r="X113" i="1" s="1"/>
  <c r="V113" i="1"/>
  <c r="N114" i="3"/>
  <c r="P113" i="3"/>
  <c r="C115" i="1"/>
  <c r="A47" i="5"/>
  <c r="B47" i="5" s="1"/>
  <c r="F47" i="5" s="1"/>
  <c r="G47" i="5" s="1"/>
  <c r="B46" i="5"/>
  <c r="F46" i="5" s="1"/>
  <c r="G46" i="5" s="1"/>
  <c r="A122" i="1"/>
  <c r="E115" i="1" l="1"/>
  <c r="V115" i="1"/>
  <c r="W115" i="1"/>
  <c r="X115" i="1" s="1"/>
  <c r="N115" i="3"/>
  <c r="P114" i="3"/>
  <c r="C116" i="1"/>
  <c r="A123" i="1"/>
  <c r="E116" i="1" l="1"/>
  <c r="W116" i="1"/>
  <c r="X116" i="1" s="1"/>
  <c r="V116" i="1"/>
  <c r="N116" i="3"/>
  <c r="P115" i="3"/>
  <c r="C117" i="1"/>
  <c r="A124" i="1"/>
  <c r="N117" i="3" l="1"/>
  <c r="P116" i="3"/>
  <c r="C118" i="1"/>
  <c r="E117" i="1"/>
  <c r="V117" i="1"/>
  <c r="W117" i="1"/>
  <c r="X117" i="1" s="1"/>
  <c r="A125" i="1"/>
  <c r="E118" i="1" l="1"/>
  <c r="V118" i="1"/>
  <c r="W118" i="1"/>
  <c r="X118" i="1" s="1"/>
  <c r="N118" i="3"/>
  <c r="P117" i="3"/>
  <c r="C119" i="1"/>
  <c r="A126" i="1"/>
  <c r="E119" i="1" l="1"/>
  <c r="V119" i="1"/>
  <c r="W119" i="1"/>
  <c r="X119" i="1" s="1"/>
  <c r="N119" i="3"/>
  <c r="P118" i="3"/>
  <c r="C120" i="1"/>
  <c r="A127" i="1"/>
  <c r="E120" i="1" l="1"/>
  <c r="W120" i="1"/>
  <c r="X120" i="1" s="1"/>
  <c r="V120" i="1"/>
  <c r="N120" i="3"/>
  <c r="P119" i="3"/>
  <c r="A128" i="1"/>
  <c r="N121" i="3" l="1"/>
  <c r="P120" i="3"/>
  <c r="C121" i="1"/>
  <c r="C122" i="1"/>
  <c r="A129" i="1"/>
  <c r="E121" i="1" l="1"/>
  <c r="V121" i="1"/>
  <c r="W121" i="1"/>
  <c r="X121" i="1" s="1"/>
  <c r="E122" i="1"/>
  <c r="W122" i="1"/>
  <c r="X122" i="1" s="1"/>
  <c r="V122" i="1"/>
  <c r="N122" i="3"/>
  <c r="P121" i="3"/>
  <c r="C123" i="1"/>
  <c r="A130" i="1"/>
  <c r="E123" i="1" l="1"/>
  <c r="V123" i="1"/>
  <c r="W123" i="1"/>
  <c r="X123" i="1" s="1"/>
  <c r="N123" i="3"/>
  <c r="P122" i="3"/>
  <c r="A131" i="1"/>
  <c r="N124" i="3" l="1"/>
  <c r="P123" i="3"/>
  <c r="C124" i="1"/>
  <c r="C125" i="1"/>
  <c r="A132" i="1"/>
  <c r="E125" i="1" l="1"/>
  <c r="W125" i="1"/>
  <c r="X125" i="1" s="1"/>
  <c r="V125" i="1"/>
  <c r="E124" i="1"/>
  <c r="W124" i="1"/>
  <c r="X124" i="1" s="1"/>
  <c r="V124" i="1"/>
  <c r="N125" i="3"/>
  <c r="P124" i="3"/>
  <c r="C126" i="1"/>
  <c r="A133" i="1"/>
  <c r="E126" i="1" l="1"/>
  <c r="V126" i="1"/>
  <c r="W126" i="1"/>
  <c r="X126" i="1" s="1"/>
  <c r="N126" i="3"/>
  <c r="P125" i="3"/>
  <c r="C127" i="1"/>
  <c r="A134" i="1"/>
  <c r="E127" i="1" l="1"/>
  <c r="V127" i="1"/>
  <c r="W127" i="1"/>
  <c r="X127" i="1" s="1"/>
  <c r="N127" i="3"/>
  <c r="P126" i="3"/>
  <c r="C128" i="1"/>
  <c r="A135" i="1"/>
  <c r="N128" i="3" l="1"/>
  <c r="P127" i="3"/>
  <c r="C129" i="1"/>
  <c r="E128" i="1"/>
  <c r="W128" i="1"/>
  <c r="X128" i="1" s="1"/>
  <c r="V128" i="1"/>
  <c r="A136" i="1"/>
  <c r="E129" i="1" l="1"/>
  <c r="V129" i="1"/>
  <c r="W129" i="1"/>
  <c r="X129" i="1" s="1"/>
  <c r="N129" i="3"/>
  <c r="P128" i="3"/>
  <c r="A137" i="1"/>
  <c r="N130" i="3" l="1"/>
  <c r="P129" i="3"/>
  <c r="C131" i="1"/>
  <c r="C130" i="1"/>
  <c r="A138" i="1"/>
  <c r="E130" i="1" l="1"/>
  <c r="V130" i="1"/>
  <c r="W130" i="1"/>
  <c r="X130" i="1" s="1"/>
  <c r="E131" i="1"/>
  <c r="V131" i="1"/>
  <c r="W131" i="1"/>
  <c r="X131" i="1" s="1"/>
  <c r="N131" i="3"/>
  <c r="P130" i="3"/>
  <c r="C132" i="1"/>
  <c r="A139" i="1"/>
  <c r="E132" i="1" l="1"/>
  <c r="V132" i="1"/>
  <c r="W132" i="1"/>
  <c r="X132" i="1" s="1"/>
  <c r="N132" i="3"/>
  <c r="P131" i="3"/>
  <c r="C133" i="1"/>
  <c r="A140" i="1"/>
  <c r="E133" i="1" l="1"/>
  <c r="V133" i="1"/>
  <c r="W133" i="1"/>
  <c r="X133" i="1" s="1"/>
  <c r="N133" i="3"/>
  <c r="P132" i="3"/>
  <c r="C134" i="1"/>
  <c r="A141" i="1"/>
  <c r="E134" i="1" l="1"/>
  <c r="V134" i="1"/>
  <c r="W134" i="1"/>
  <c r="X134" i="1" s="1"/>
  <c r="N134" i="3"/>
  <c r="P133" i="3"/>
  <c r="C135" i="1"/>
  <c r="A142" i="1"/>
  <c r="E135" i="1" l="1"/>
  <c r="V135" i="1"/>
  <c r="W135" i="1"/>
  <c r="X135" i="1" s="1"/>
  <c r="N135" i="3"/>
  <c r="P134" i="3"/>
  <c r="C136" i="1"/>
  <c r="A143" i="1"/>
  <c r="E136" i="1" l="1"/>
  <c r="V136" i="1"/>
  <c r="W136" i="1"/>
  <c r="X136" i="1" s="1"/>
  <c r="N136" i="3"/>
  <c r="P135" i="3"/>
  <c r="A144" i="1"/>
  <c r="N137" i="3" l="1"/>
  <c r="P136" i="3"/>
  <c r="C137" i="1"/>
  <c r="A145" i="1"/>
  <c r="E137" i="1" l="1"/>
  <c r="V137" i="1"/>
  <c r="W137" i="1"/>
  <c r="X137" i="1" s="1"/>
  <c r="N138" i="3"/>
  <c r="P137" i="3"/>
  <c r="C138" i="1"/>
  <c r="A146" i="1"/>
  <c r="N139" i="3" l="1"/>
  <c r="P138" i="3"/>
  <c r="C140" i="1"/>
  <c r="C139" i="1"/>
  <c r="E138" i="1"/>
  <c r="V138" i="1"/>
  <c r="W138" i="1"/>
  <c r="X138" i="1" s="1"/>
  <c r="A147" i="1"/>
  <c r="E139" i="1" l="1"/>
  <c r="V139" i="1"/>
  <c r="W139" i="1"/>
  <c r="X139" i="1" s="1"/>
  <c r="E140" i="1"/>
  <c r="V140" i="1"/>
  <c r="W140" i="1"/>
  <c r="X140" i="1" s="1"/>
  <c r="N140" i="3"/>
  <c r="P139" i="3"/>
  <c r="C141" i="1"/>
  <c r="A148" i="1"/>
  <c r="E141" i="1" l="1"/>
  <c r="V141" i="1"/>
  <c r="W141" i="1"/>
  <c r="X141" i="1" s="1"/>
  <c r="N141" i="3"/>
  <c r="P140" i="3"/>
  <c r="C142" i="1"/>
  <c r="A149" i="1"/>
  <c r="E142" i="1" l="1"/>
  <c r="V142" i="1"/>
  <c r="W142" i="1"/>
  <c r="X142" i="1" s="1"/>
  <c r="N142" i="3"/>
  <c r="P141" i="3"/>
  <c r="A150" i="1"/>
  <c r="N143" i="3" l="1"/>
  <c r="P142" i="3"/>
  <c r="C144" i="1"/>
  <c r="C143" i="1"/>
  <c r="A151" i="1"/>
  <c r="E143" i="1" l="1"/>
  <c r="W143" i="1"/>
  <c r="X143" i="1" s="1"/>
  <c r="V143" i="1"/>
  <c r="E144" i="1"/>
  <c r="W144" i="1"/>
  <c r="X144" i="1" s="1"/>
  <c r="V144" i="1"/>
  <c r="N144" i="3"/>
  <c r="P143" i="3"/>
  <c r="C145" i="1"/>
  <c r="A152" i="1"/>
  <c r="E145" i="1" l="1"/>
  <c r="V145" i="1"/>
  <c r="W145" i="1"/>
  <c r="X145" i="1" s="1"/>
  <c r="N145" i="3"/>
  <c r="P144" i="3"/>
  <c r="C146" i="1"/>
  <c r="A153" i="1"/>
  <c r="N146" i="3" l="1"/>
  <c r="P145" i="3"/>
  <c r="C147" i="1"/>
  <c r="E146" i="1"/>
  <c r="V146" i="1"/>
  <c r="W146" i="1"/>
  <c r="X146" i="1" s="1"/>
  <c r="A154" i="1"/>
  <c r="E147" i="1" l="1"/>
  <c r="V147" i="1"/>
  <c r="W147" i="1"/>
  <c r="X147" i="1" s="1"/>
  <c r="N147" i="3"/>
  <c r="P146" i="3"/>
  <c r="C148" i="1"/>
  <c r="A155" i="1"/>
  <c r="E148" i="1" l="1"/>
  <c r="V148" i="1"/>
  <c r="W148" i="1"/>
  <c r="X148" i="1" s="1"/>
  <c r="N148" i="3"/>
  <c r="P147" i="3"/>
  <c r="C149" i="1"/>
  <c r="A156" i="1"/>
  <c r="N149" i="3" l="1"/>
  <c r="P148" i="3"/>
  <c r="C150" i="1"/>
  <c r="E149" i="1"/>
  <c r="V149" i="1"/>
  <c r="W149" i="1"/>
  <c r="X149" i="1" s="1"/>
  <c r="A157" i="1"/>
  <c r="E150" i="1" l="1"/>
  <c r="V150" i="1"/>
  <c r="W150" i="1"/>
  <c r="X150" i="1" s="1"/>
  <c r="N150" i="3"/>
  <c r="P149" i="3"/>
  <c r="C151" i="1"/>
  <c r="A158" i="1"/>
  <c r="E151" i="1" l="1"/>
  <c r="V151" i="1"/>
  <c r="W151" i="1"/>
  <c r="X151" i="1" s="1"/>
  <c r="N151" i="3"/>
  <c r="P150" i="3"/>
  <c r="C152" i="1"/>
  <c r="A159" i="1"/>
  <c r="E152" i="1" l="1"/>
  <c r="V152" i="1"/>
  <c r="W152" i="1"/>
  <c r="X152" i="1" s="1"/>
  <c r="N152" i="3"/>
  <c r="P151" i="3"/>
  <c r="C153" i="1"/>
  <c r="A160" i="1"/>
  <c r="N153" i="3" l="1"/>
  <c r="P152" i="3"/>
  <c r="C154" i="1"/>
  <c r="E153" i="1"/>
  <c r="V153" i="1"/>
  <c r="W153" i="1"/>
  <c r="X153" i="1" s="1"/>
  <c r="A161" i="1"/>
  <c r="E154" i="1" l="1"/>
  <c r="V154" i="1"/>
  <c r="W154" i="1"/>
  <c r="X154" i="1" s="1"/>
  <c r="N154" i="3"/>
  <c r="P153" i="3"/>
  <c r="C155" i="1"/>
  <c r="A162" i="1"/>
  <c r="E155" i="1" l="1"/>
  <c r="V155" i="1"/>
  <c r="W155" i="1"/>
  <c r="X155" i="1" s="1"/>
  <c r="N155" i="3"/>
  <c r="P154" i="3"/>
  <c r="C156" i="1"/>
  <c r="A163" i="1"/>
  <c r="N156" i="3" l="1"/>
  <c r="P155" i="3"/>
  <c r="C157" i="1"/>
  <c r="E156" i="1"/>
  <c r="V156" i="1"/>
  <c r="W156" i="1"/>
  <c r="X156" i="1" s="1"/>
  <c r="A164" i="1"/>
  <c r="E157" i="1" l="1"/>
  <c r="V157" i="1"/>
  <c r="W157" i="1"/>
  <c r="X157" i="1" s="1"/>
  <c r="N157" i="3"/>
  <c r="P156" i="3"/>
  <c r="C158" i="1"/>
  <c r="A165" i="1"/>
  <c r="N158" i="3" l="1"/>
  <c r="P157" i="3"/>
  <c r="C159" i="1"/>
  <c r="E158" i="1"/>
  <c r="V158" i="1"/>
  <c r="W158" i="1"/>
  <c r="X158" i="1" s="1"/>
  <c r="A166" i="1"/>
  <c r="E159" i="1" l="1"/>
  <c r="V159" i="1"/>
  <c r="W159" i="1"/>
  <c r="X159" i="1" s="1"/>
  <c r="N159" i="3"/>
  <c r="P158" i="3"/>
  <c r="C160" i="1"/>
  <c r="A167" i="1"/>
  <c r="N160" i="3" l="1"/>
  <c r="P159" i="3"/>
  <c r="C161" i="1"/>
  <c r="E160" i="1"/>
  <c r="V160" i="1"/>
  <c r="W160" i="1"/>
  <c r="X160" i="1" s="1"/>
  <c r="A168" i="1"/>
  <c r="E161" i="1" l="1"/>
  <c r="V161" i="1"/>
  <c r="W161" i="1"/>
  <c r="X161" i="1" s="1"/>
  <c r="N161" i="3"/>
  <c r="P160" i="3"/>
  <c r="C162" i="1"/>
  <c r="A169" i="1"/>
  <c r="E162" i="1" l="1"/>
  <c r="V162" i="1"/>
  <c r="W162" i="1"/>
  <c r="X162" i="1" s="1"/>
  <c r="N162" i="3"/>
  <c r="P161" i="3"/>
  <c r="C163" i="1"/>
  <c r="A170" i="1"/>
  <c r="N163" i="3" l="1"/>
  <c r="P162" i="3"/>
  <c r="C164" i="1"/>
  <c r="E163" i="1"/>
  <c r="V163" i="1"/>
  <c r="W163" i="1"/>
  <c r="X163" i="1" s="1"/>
  <c r="A171" i="1"/>
  <c r="E164" i="1" l="1"/>
  <c r="V164" i="1"/>
  <c r="W164" i="1"/>
  <c r="X164" i="1" s="1"/>
  <c r="N164" i="3"/>
  <c r="P163" i="3"/>
  <c r="C165" i="1"/>
  <c r="A172" i="1"/>
  <c r="E165" i="1" l="1"/>
  <c r="V165" i="1"/>
  <c r="W165" i="1"/>
  <c r="X165" i="1" s="1"/>
  <c r="N165" i="3"/>
  <c r="P164" i="3"/>
  <c r="C166" i="1"/>
  <c r="A173" i="1"/>
  <c r="N166" i="3" l="1"/>
  <c r="P165" i="3"/>
  <c r="C167" i="1"/>
  <c r="E166" i="1"/>
  <c r="V166" i="1"/>
  <c r="W166" i="1"/>
  <c r="X166" i="1" s="1"/>
  <c r="A174" i="1"/>
  <c r="E167" i="1" l="1"/>
  <c r="V167" i="1"/>
  <c r="W167" i="1"/>
  <c r="X167" i="1" s="1"/>
  <c r="N167" i="3"/>
  <c r="P166" i="3"/>
  <c r="C168" i="1"/>
  <c r="A175" i="1"/>
  <c r="E168" i="1" l="1"/>
  <c r="V168" i="1"/>
  <c r="W168" i="1"/>
  <c r="X168" i="1" s="1"/>
  <c r="N168" i="3"/>
  <c r="P167" i="3"/>
  <c r="C169" i="1"/>
  <c r="A176" i="1"/>
  <c r="E169" i="1" l="1"/>
  <c r="W169" i="1"/>
  <c r="X169" i="1" s="1"/>
  <c r="V169" i="1"/>
  <c r="N169" i="3"/>
  <c r="P168" i="3"/>
  <c r="C170" i="1"/>
  <c r="A177" i="1"/>
  <c r="E170" i="1" l="1"/>
  <c r="V170" i="1"/>
  <c r="W170" i="1"/>
  <c r="X170" i="1" s="1"/>
  <c r="N170" i="3"/>
  <c r="P169" i="3"/>
  <c r="C171" i="1"/>
  <c r="A178" i="1"/>
  <c r="E171" i="1" l="1"/>
  <c r="V171" i="1"/>
  <c r="W171" i="1"/>
  <c r="X171" i="1" s="1"/>
  <c r="N171" i="3"/>
  <c r="P170" i="3"/>
  <c r="C172" i="1"/>
  <c r="A179" i="1"/>
  <c r="E172" i="1" l="1"/>
  <c r="V172" i="1"/>
  <c r="W172" i="1"/>
  <c r="X172" i="1" s="1"/>
  <c r="N172" i="3"/>
  <c r="P171" i="3"/>
  <c r="C173" i="1"/>
  <c r="A180" i="1"/>
  <c r="E173" i="1" l="1"/>
  <c r="V173" i="1"/>
  <c r="W173" i="1"/>
  <c r="X173" i="1" s="1"/>
  <c r="N173" i="3"/>
  <c r="P172" i="3"/>
  <c r="C174" i="1"/>
  <c r="A181" i="1"/>
  <c r="E174" i="1" l="1"/>
  <c r="V174" i="1"/>
  <c r="W174" i="1"/>
  <c r="X174" i="1" s="1"/>
  <c r="N174" i="3"/>
  <c r="P173" i="3"/>
  <c r="C175" i="1"/>
  <c r="A182" i="1"/>
  <c r="N175" i="3" l="1"/>
  <c r="P174" i="3"/>
  <c r="C176" i="1"/>
  <c r="E175" i="1"/>
  <c r="V175" i="1"/>
  <c r="W175" i="1"/>
  <c r="X175" i="1" s="1"/>
  <c r="A183" i="1"/>
  <c r="E176" i="1" l="1"/>
  <c r="V176" i="1"/>
  <c r="W176" i="1"/>
  <c r="X176" i="1" s="1"/>
  <c r="N176" i="3"/>
  <c r="P175" i="3"/>
  <c r="C177" i="1"/>
  <c r="A184" i="1"/>
  <c r="E177" i="1" l="1"/>
  <c r="V177" i="1"/>
  <c r="W177" i="1"/>
  <c r="X177" i="1" s="1"/>
  <c r="N177" i="3"/>
  <c r="P176" i="3"/>
  <c r="C178" i="1"/>
  <c r="A185" i="1"/>
  <c r="E178" i="1" l="1"/>
  <c r="V178" i="1"/>
  <c r="W178" i="1"/>
  <c r="X178" i="1" s="1"/>
  <c r="N178" i="3"/>
  <c r="P177" i="3"/>
  <c r="C179" i="1"/>
  <c r="A186" i="1"/>
  <c r="N179" i="3" l="1"/>
  <c r="P178" i="3"/>
  <c r="C180" i="1"/>
  <c r="E179" i="1"/>
  <c r="V179" i="1"/>
  <c r="W179" i="1"/>
  <c r="X179" i="1" s="1"/>
  <c r="A187" i="1"/>
  <c r="E180" i="1" l="1"/>
  <c r="V180" i="1"/>
  <c r="W180" i="1"/>
  <c r="X180" i="1" s="1"/>
  <c r="N180" i="3"/>
  <c r="P179" i="3"/>
  <c r="C181" i="1"/>
  <c r="A188" i="1"/>
  <c r="N181" i="3" l="1"/>
  <c r="P180" i="3"/>
  <c r="C182" i="1"/>
  <c r="E181" i="1"/>
  <c r="V181" i="1"/>
  <c r="W181" i="1"/>
  <c r="X181" i="1" s="1"/>
  <c r="A189" i="1"/>
  <c r="E182" i="1" l="1"/>
  <c r="V182" i="1"/>
  <c r="W182" i="1"/>
  <c r="X182" i="1" s="1"/>
  <c r="N182" i="3"/>
  <c r="P181" i="3"/>
  <c r="C183" i="1"/>
  <c r="A190" i="1"/>
  <c r="E183" i="1" l="1"/>
  <c r="V183" i="1"/>
  <c r="W183" i="1"/>
  <c r="X183" i="1" s="1"/>
  <c r="N183" i="3"/>
  <c r="P182" i="3"/>
  <c r="C184" i="1"/>
  <c r="A191" i="1"/>
  <c r="E184" i="1" l="1"/>
  <c r="V184" i="1"/>
  <c r="W184" i="1"/>
  <c r="X184" i="1" s="1"/>
  <c r="N184" i="3"/>
  <c r="P183" i="3"/>
  <c r="C185" i="1"/>
  <c r="A192" i="1"/>
  <c r="E185" i="1" l="1"/>
  <c r="V185" i="1"/>
  <c r="W185" i="1"/>
  <c r="X185" i="1" s="1"/>
  <c r="N185" i="3"/>
  <c r="P184" i="3"/>
  <c r="C186" i="1"/>
  <c r="A193" i="1"/>
  <c r="N186" i="3" l="1"/>
  <c r="P185" i="3"/>
  <c r="C187" i="1"/>
  <c r="E186" i="1"/>
  <c r="V186" i="1"/>
  <c r="W186" i="1"/>
  <c r="X186" i="1" s="1"/>
  <c r="A194" i="1"/>
  <c r="E187" i="1" l="1"/>
  <c r="V187" i="1"/>
  <c r="W187" i="1"/>
  <c r="X187" i="1" s="1"/>
  <c r="N187" i="3"/>
  <c r="P186" i="3"/>
  <c r="C188" i="1"/>
  <c r="A195" i="1"/>
  <c r="E188" i="1" l="1"/>
  <c r="V188" i="1"/>
  <c r="W188" i="1"/>
  <c r="X188" i="1" s="1"/>
  <c r="N188" i="3"/>
  <c r="P187" i="3"/>
  <c r="C189" i="1"/>
  <c r="A196" i="1"/>
  <c r="N189" i="3" l="1"/>
  <c r="P188" i="3"/>
  <c r="C190" i="1"/>
  <c r="E189" i="1"/>
  <c r="V189" i="1"/>
  <c r="W189" i="1"/>
  <c r="X189" i="1" s="1"/>
  <c r="A197" i="1"/>
  <c r="E190" i="1" l="1"/>
  <c r="V190" i="1"/>
  <c r="W190" i="1"/>
  <c r="X190" i="1" s="1"/>
  <c r="N190" i="3"/>
  <c r="P189" i="3"/>
  <c r="C191" i="1"/>
  <c r="A198" i="1"/>
  <c r="N191" i="3" l="1"/>
  <c r="P190" i="3"/>
  <c r="C192" i="1"/>
  <c r="E191" i="1"/>
  <c r="V191" i="1"/>
  <c r="W191" i="1"/>
  <c r="X191" i="1" s="1"/>
  <c r="A199" i="1"/>
  <c r="E192" i="1" l="1"/>
  <c r="V192" i="1"/>
  <c r="W192" i="1"/>
  <c r="X192" i="1" s="1"/>
  <c r="N192" i="3"/>
  <c r="P191" i="3"/>
  <c r="C193" i="1"/>
  <c r="A200" i="1"/>
  <c r="N193" i="3" l="1"/>
  <c r="P192" i="3"/>
  <c r="C194" i="1"/>
  <c r="E193" i="1"/>
  <c r="V193" i="1"/>
  <c r="W193" i="1"/>
  <c r="X193" i="1" s="1"/>
  <c r="A201" i="1"/>
  <c r="E194" i="1" l="1"/>
  <c r="V194" i="1"/>
  <c r="W194" i="1"/>
  <c r="X194" i="1" s="1"/>
  <c r="N194" i="3"/>
  <c r="P193" i="3"/>
  <c r="C195" i="1"/>
  <c r="A202" i="1"/>
  <c r="E195" i="1" l="1"/>
  <c r="V195" i="1"/>
  <c r="W195" i="1"/>
  <c r="X195" i="1" s="1"/>
  <c r="N195" i="3"/>
  <c r="P194" i="3"/>
  <c r="C196" i="1"/>
  <c r="A203" i="1"/>
  <c r="N196" i="3" l="1"/>
  <c r="P195" i="3"/>
  <c r="C197" i="1"/>
  <c r="E196" i="1"/>
  <c r="V196" i="1"/>
  <c r="W196" i="1"/>
  <c r="X196" i="1" s="1"/>
  <c r="A204" i="1"/>
  <c r="E197" i="1" l="1"/>
  <c r="V197" i="1"/>
  <c r="W197" i="1"/>
  <c r="X197" i="1" s="1"/>
  <c r="N197" i="3"/>
  <c r="P196" i="3"/>
  <c r="C198" i="1"/>
  <c r="A205" i="1"/>
  <c r="N198" i="3" l="1"/>
  <c r="P197" i="3"/>
  <c r="C199" i="1"/>
  <c r="E198" i="1"/>
  <c r="V198" i="1"/>
  <c r="W198" i="1"/>
  <c r="X198" i="1" s="1"/>
  <c r="A206" i="1"/>
  <c r="E199" i="1" l="1"/>
  <c r="V199" i="1"/>
  <c r="W199" i="1"/>
  <c r="X199" i="1" s="1"/>
  <c r="N199" i="3"/>
  <c r="P198" i="3"/>
  <c r="C200" i="1"/>
  <c r="A207" i="1"/>
  <c r="N200" i="3" l="1"/>
  <c r="P199" i="3"/>
  <c r="C201" i="1"/>
  <c r="E200" i="1"/>
  <c r="V200" i="1"/>
  <c r="W200" i="1"/>
  <c r="X200" i="1" s="1"/>
  <c r="A208" i="1"/>
  <c r="E201" i="1" l="1"/>
  <c r="V201" i="1"/>
  <c r="W201" i="1"/>
  <c r="X201" i="1" s="1"/>
  <c r="N201" i="3"/>
  <c r="P200" i="3"/>
  <c r="C202" i="1"/>
  <c r="A209" i="1"/>
  <c r="N202" i="3" l="1"/>
  <c r="P201" i="3"/>
  <c r="C203" i="1"/>
  <c r="E202" i="1"/>
  <c r="V202" i="1"/>
  <c r="W202" i="1"/>
  <c r="X202" i="1" s="1"/>
  <c r="A210" i="1"/>
  <c r="E203" i="1" l="1"/>
  <c r="V203" i="1"/>
  <c r="W203" i="1"/>
  <c r="X203" i="1" s="1"/>
  <c r="N203" i="3"/>
  <c r="P202" i="3"/>
  <c r="C204" i="1"/>
  <c r="A211" i="1"/>
  <c r="E204" i="1" l="1"/>
  <c r="V204" i="1"/>
  <c r="W204" i="1"/>
  <c r="X204" i="1" s="1"/>
  <c r="N204" i="3"/>
  <c r="P203" i="3"/>
  <c r="C205" i="1"/>
  <c r="A212" i="1"/>
  <c r="N205" i="3" l="1"/>
  <c r="P204" i="3"/>
  <c r="C206" i="1"/>
  <c r="E205" i="1"/>
  <c r="V205" i="1"/>
  <c r="W205" i="1"/>
  <c r="X205" i="1" s="1"/>
  <c r="A213" i="1"/>
  <c r="E206" i="1" l="1"/>
  <c r="V206" i="1"/>
  <c r="W206" i="1"/>
  <c r="X206" i="1" s="1"/>
  <c r="N206" i="3"/>
  <c r="P205" i="3"/>
  <c r="C207" i="1"/>
  <c r="A214" i="1"/>
  <c r="E207" i="1" l="1"/>
  <c r="V207" i="1"/>
  <c r="W207" i="1"/>
  <c r="X207" i="1" s="1"/>
  <c r="N207" i="3"/>
  <c r="P206" i="3"/>
  <c r="C208" i="1"/>
  <c r="A215" i="1"/>
  <c r="E208" i="1" l="1"/>
  <c r="V208" i="1"/>
  <c r="W208" i="1"/>
  <c r="X208" i="1" s="1"/>
  <c r="N208" i="3"/>
  <c r="P207" i="3"/>
  <c r="C209" i="1"/>
  <c r="A216" i="1"/>
  <c r="E209" i="1" l="1"/>
  <c r="V209" i="1"/>
  <c r="W209" i="1"/>
  <c r="X209" i="1" s="1"/>
  <c r="N209" i="3"/>
  <c r="P208" i="3"/>
  <c r="C210" i="1"/>
  <c r="A217" i="1"/>
  <c r="N210" i="3" l="1"/>
  <c r="P209" i="3"/>
  <c r="C211" i="1"/>
  <c r="E210" i="1"/>
  <c r="V210" i="1"/>
  <c r="W210" i="1"/>
  <c r="X210" i="1" s="1"/>
  <c r="A218" i="1"/>
  <c r="E211" i="1" l="1"/>
  <c r="V211" i="1"/>
  <c r="W211" i="1"/>
  <c r="X211" i="1" s="1"/>
  <c r="N211" i="3"/>
  <c r="P210" i="3"/>
  <c r="C212" i="1"/>
  <c r="A219" i="1"/>
  <c r="E212" i="1" l="1"/>
  <c r="V212" i="1"/>
  <c r="W212" i="1"/>
  <c r="X212" i="1" s="1"/>
  <c r="N212" i="3"/>
  <c r="P211" i="3"/>
  <c r="C213" i="1"/>
  <c r="A220" i="1"/>
  <c r="E213" i="1" l="1"/>
  <c r="V213" i="1"/>
  <c r="W213" i="1"/>
  <c r="X213" i="1" s="1"/>
  <c r="N213" i="3"/>
  <c r="P212" i="3"/>
  <c r="C214" i="1"/>
  <c r="A221" i="1"/>
  <c r="E214" i="1" l="1"/>
  <c r="V214" i="1"/>
  <c r="W214" i="1"/>
  <c r="X214" i="1" s="1"/>
  <c r="N214" i="3"/>
  <c r="P213" i="3"/>
  <c r="C215" i="1"/>
  <c r="A222" i="1"/>
  <c r="N215" i="3" l="1"/>
  <c r="P214" i="3"/>
  <c r="C216" i="1"/>
  <c r="E215" i="1"/>
  <c r="V215" i="1"/>
  <c r="W215" i="1"/>
  <c r="X215" i="1" s="1"/>
  <c r="A223" i="1"/>
  <c r="E216" i="1" l="1"/>
  <c r="V216" i="1"/>
  <c r="W216" i="1"/>
  <c r="X216" i="1" s="1"/>
  <c r="N216" i="3"/>
  <c r="P215" i="3"/>
  <c r="C217" i="1"/>
  <c r="A224" i="1"/>
  <c r="N217" i="3" l="1"/>
  <c r="P216" i="3"/>
  <c r="C218" i="1"/>
  <c r="E217" i="1"/>
  <c r="V217" i="1"/>
  <c r="W217" i="1"/>
  <c r="X217" i="1" s="1"/>
  <c r="A225" i="1"/>
  <c r="E218" i="1" l="1"/>
  <c r="V218" i="1"/>
  <c r="W218" i="1"/>
  <c r="X218" i="1" s="1"/>
  <c r="N218" i="3"/>
  <c r="P217" i="3"/>
  <c r="C219" i="1"/>
  <c r="A226" i="1"/>
  <c r="N219" i="3" l="1"/>
  <c r="P218" i="3"/>
  <c r="C220" i="1"/>
  <c r="E219" i="1"/>
  <c r="V219" i="1"/>
  <c r="W219" i="1"/>
  <c r="X219" i="1" s="1"/>
  <c r="A227" i="1"/>
  <c r="E220" i="1" l="1"/>
  <c r="V220" i="1"/>
  <c r="W220" i="1"/>
  <c r="X220" i="1" s="1"/>
  <c r="N220" i="3"/>
  <c r="P219" i="3"/>
  <c r="C221" i="1"/>
  <c r="A228" i="1"/>
  <c r="E221" i="1" l="1"/>
  <c r="V221" i="1"/>
  <c r="W221" i="1"/>
  <c r="X221" i="1" s="1"/>
  <c r="N221" i="3"/>
  <c r="P220" i="3"/>
  <c r="C222" i="1"/>
  <c r="A229" i="1"/>
  <c r="E222" i="1" l="1"/>
  <c r="V222" i="1"/>
  <c r="W222" i="1"/>
  <c r="X222" i="1" s="1"/>
  <c r="N222" i="3"/>
  <c r="P221" i="3"/>
  <c r="C223" i="1"/>
  <c r="A230" i="1"/>
  <c r="E223" i="1" l="1"/>
  <c r="V223" i="1"/>
  <c r="W223" i="1"/>
  <c r="X223" i="1" s="1"/>
  <c r="N223" i="3"/>
  <c r="P222" i="3"/>
  <c r="C224" i="1"/>
  <c r="A231" i="1"/>
  <c r="N224" i="3" l="1"/>
  <c r="P223" i="3"/>
  <c r="C225" i="1"/>
  <c r="E224" i="1"/>
  <c r="V224" i="1"/>
  <c r="W224" i="1"/>
  <c r="X224" i="1" s="1"/>
  <c r="A232" i="1"/>
  <c r="E225" i="1" l="1"/>
  <c r="V225" i="1"/>
  <c r="W225" i="1"/>
  <c r="X225" i="1" s="1"/>
  <c r="N225" i="3"/>
  <c r="P224" i="3"/>
  <c r="C226" i="1"/>
  <c r="A233" i="1"/>
  <c r="E226" i="1" l="1"/>
  <c r="V226" i="1"/>
  <c r="W226" i="1"/>
  <c r="X226" i="1" s="1"/>
  <c r="N226" i="3"/>
  <c r="P225" i="3"/>
  <c r="C227" i="1"/>
  <c r="A234" i="1"/>
  <c r="N227" i="3" l="1"/>
  <c r="P226" i="3"/>
  <c r="C228" i="1"/>
  <c r="E227" i="1"/>
  <c r="V227" i="1"/>
  <c r="W227" i="1"/>
  <c r="X227" i="1" s="1"/>
  <c r="A235" i="1"/>
  <c r="E228" i="1" l="1"/>
  <c r="V228" i="1"/>
  <c r="W228" i="1"/>
  <c r="X228" i="1" s="1"/>
  <c r="N228" i="3"/>
  <c r="P227" i="3"/>
  <c r="C229" i="1"/>
  <c r="A236" i="1"/>
  <c r="N229" i="3" l="1"/>
  <c r="P228" i="3"/>
  <c r="C230" i="1"/>
  <c r="E229" i="1"/>
  <c r="W229" i="1"/>
  <c r="X229" i="1" s="1"/>
  <c r="V229" i="1"/>
  <c r="A237" i="1"/>
  <c r="E230" i="1" l="1"/>
  <c r="V230" i="1"/>
  <c r="W230" i="1"/>
  <c r="X230" i="1" s="1"/>
  <c r="N230" i="3"/>
  <c r="P229" i="3"/>
  <c r="C231" i="1"/>
  <c r="A238" i="1"/>
  <c r="E231" i="1" l="1"/>
  <c r="V231" i="1"/>
  <c r="W231" i="1"/>
  <c r="X231" i="1" s="1"/>
  <c r="N231" i="3"/>
  <c r="P230" i="3"/>
  <c r="C232" i="1"/>
  <c r="A239" i="1"/>
  <c r="E232" i="1" l="1"/>
  <c r="V232" i="1"/>
  <c r="W232" i="1"/>
  <c r="X232" i="1" s="1"/>
  <c r="N232" i="3"/>
  <c r="P231" i="3"/>
  <c r="C233" i="1"/>
  <c r="A240" i="1"/>
  <c r="N233" i="3" l="1"/>
  <c r="P232" i="3"/>
  <c r="C234" i="1"/>
  <c r="E233" i="1"/>
  <c r="V233" i="1"/>
  <c r="W233" i="1"/>
  <c r="X233" i="1" s="1"/>
  <c r="A241" i="1"/>
  <c r="E234" i="1" l="1"/>
  <c r="V234" i="1"/>
  <c r="W234" i="1"/>
  <c r="X234" i="1" s="1"/>
  <c r="N234" i="3"/>
  <c r="P233" i="3"/>
  <c r="C235" i="1"/>
  <c r="A242" i="1"/>
  <c r="E235" i="1" l="1"/>
  <c r="V235" i="1"/>
  <c r="W235" i="1"/>
  <c r="X235" i="1" s="1"/>
  <c r="N235" i="3"/>
  <c r="P234" i="3"/>
  <c r="C236" i="1"/>
  <c r="A243" i="1"/>
  <c r="N236" i="3" l="1"/>
  <c r="P235" i="3"/>
  <c r="C237" i="1"/>
  <c r="E236" i="1"/>
  <c r="V236" i="1"/>
  <c r="W236" i="1"/>
  <c r="X236" i="1" s="1"/>
  <c r="A244" i="1"/>
  <c r="E237" i="1" l="1"/>
  <c r="V237" i="1"/>
  <c r="W237" i="1"/>
  <c r="X237" i="1" s="1"/>
  <c r="N237" i="3"/>
  <c r="P236" i="3"/>
  <c r="C238" i="1"/>
  <c r="A245" i="1"/>
  <c r="N238" i="3" l="1"/>
  <c r="P237" i="3"/>
  <c r="C239" i="1"/>
  <c r="E238" i="1"/>
  <c r="V238" i="1"/>
  <c r="W238" i="1"/>
  <c r="X238" i="1" s="1"/>
  <c r="A246" i="1"/>
  <c r="E239" i="1" l="1"/>
  <c r="V239" i="1"/>
  <c r="W239" i="1"/>
  <c r="X239" i="1" s="1"/>
  <c r="N239" i="3"/>
  <c r="P238" i="3"/>
  <c r="C240" i="1"/>
  <c r="A247" i="1"/>
  <c r="E240" i="1" l="1"/>
  <c r="V240" i="1"/>
  <c r="W240" i="1"/>
  <c r="X240" i="1" s="1"/>
  <c r="N240" i="3"/>
  <c r="P239" i="3"/>
  <c r="C241" i="1"/>
  <c r="A248" i="1"/>
  <c r="E241" i="1" l="1"/>
  <c r="V241" i="1"/>
  <c r="W241" i="1"/>
  <c r="X241" i="1" s="1"/>
  <c r="N241" i="3"/>
  <c r="P240" i="3"/>
  <c r="C242" i="1"/>
  <c r="A249" i="1"/>
  <c r="E242" i="1" l="1"/>
  <c r="V242" i="1"/>
  <c r="W242" i="1"/>
  <c r="X242" i="1" s="1"/>
  <c r="N242" i="3"/>
  <c r="P241" i="3"/>
  <c r="C243" i="1"/>
  <c r="A250" i="1"/>
  <c r="E243" i="1" l="1"/>
  <c r="V243" i="1"/>
  <c r="W243" i="1"/>
  <c r="X243" i="1" s="1"/>
  <c r="N243" i="3"/>
  <c r="P242" i="3"/>
  <c r="C244" i="1"/>
  <c r="A251" i="1"/>
  <c r="E244" i="1" l="1"/>
  <c r="V244" i="1"/>
  <c r="W244" i="1"/>
  <c r="X244" i="1" s="1"/>
  <c r="N244" i="3"/>
  <c r="P243" i="3"/>
  <c r="C245" i="1"/>
  <c r="A252" i="1"/>
  <c r="N245" i="3" l="1"/>
  <c r="P244" i="3"/>
  <c r="C246" i="1"/>
  <c r="E245" i="1"/>
  <c r="V245" i="1"/>
  <c r="W245" i="1"/>
  <c r="X245" i="1" s="1"/>
  <c r="A253" i="1"/>
  <c r="E246" i="1" l="1"/>
  <c r="V246" i="1"/>
  <c r="W246" i="1"/>
  <c r="X246" i="1" s="1"/>
  <c r="N246" i="3"/>
  <c r="P245" i="3"/>
  <c r="C247" i="1"/>
  <c r="A254" i="1"/>
  <c r="E247" i="1" l="1"/>
  <c r="V247" i="1"/>
  <c r="W247" i="1"/>
  <c r="X247" i="1" s="1"/>
  <c r="N247" i="3"/>
  <c r="P246" i="3"/>
  <c r="C248" i="1"/>
  <c r="A255" i="1"/>
  <c r="E248" i="1" l="1"/>
  <c r="V248" i="1"/>
  <c r="W248" i="1"/>
  <c r="X248" i="1" s="1"/>
  <c r="N248" i="3"/>
  <c r="P247" i="3"/>
  <c r="C249" i="1"/>
  <c r="A256" i="1"/>
  <c r="E249" i="1" l="1"/>
  <c r="V249" i="1"/>
  <c r="W249" i="1"/>
  <c r="X249" i="1" s="1"/>
  <c r="N249" i="3"/>
  <c r="P248" i="3"/>
  <c r="C250" i="1"/>
  <c r="A257" i="1"/>
  <c r="E250" i="1" l="1"/>
  <c r="V250" i="1"/>
  <c r="W250" i="1"/>
  <c r="X250" i="1" s="1"/>
  <c r="N250" i="3"/>
  <c r="P249" i="3"/>
  <c r="C251" i="1"/>
  <c r="A258" i="1"/>
  <c r="E251" i="1" l="1"/>
  <c r="V251" i="1"/>
  <c r="W251" i="1"/>
  <c r="X251" i="1" s="1"/>
  <c r="N251" i="3"/>
  <c r="P250" i="3"/>
  <c r="C252" i="1"/>
  <c r="A259" i="1"/>
  <c r="N252" i="3" l="1"/>
  <c r="P251" i="3"/>
  <c r="C253" i="1"/>
  <c r="E252" i="1"/>
  <c r="V252" i="1"/>
  <c r="W252" i="1"/>
  <c r="X252" i="1" s="1"/>
  <c r="A260" i="1"/>
  <c r="E253" i="1" l="1"/>
  <c r="V253" i="1"/>
  <c r="W253" i="1"/>
  <c r="X253" i="1" s="1"/>
  <c r="N253" i="3"/>
  <c r="P252" i="3"/>
  <c r="A261" i="1"/>
  <c r="N254" i="3" l="1"/>
  <c r="P253" i="3"/>
  <c r="C254" i="1"/>
  <c r="C255" i="1"/>
  <c r="A262" i="1"/>
  <c r="E255" i="1" l="1"/>
  <c r="V255" i="1"/>
  <c r="W255" i="1"/>
  <c r="X255" i="1" s="1"/>
  <c r="E254" i="1"/>
  <c r="V254" i="1"/>
  <c r="W254" i="1"/>
  <c r="X254" i="1" s="1"/>
  <c r="N255" i="3"/>
  <c r="P254" i="3"/>
  <c r="C256" i="1"/>
  <c r="A263" i="1"/>
  <c r="E256" i="1" l="1"/>
  <c r="V256" i="1"/>
  <c r="W256" i="1"/>
  <c r="X256" i="1" s="1"/>
  <c r="N256" i="3"/>
  <c r="P255" i="3"/>
  <c r="C257" i="1"/>
  <c r="A264" i="1"/>
  <c r="N257" i="3" l="1"/>
  <c r="P256" i="3"/>
  <c r="C258" i="1"/>
  <c r="E257" i="1"/>
  <c r="V257" i="1"/>
  <c r="W257" i="1"/>
  <c r="X257" i="1" s="1"/>
  <c r="A265" i="1"/>
  <c r="E258" i="1" l="1"/>
  <c r="V258" i="1"/>
  <c r="W258" i="1"/>
  <c r="X258" i="1" s="1"/>
  <c r="N258" i="3"/>
  <c r="P257" i="3"/>
  <c r="C259" i="1"/>
  <c r="A266" i="1"/>
  <c r="N259" i="3" l="1"/>
  <c r="P258" i="3"/>
  <c r="C260" i="1"/>
  <c r="E259" i="1"/>
  <c r="V259" i="1"/>
  <c r="W259" i="1"/>
  <c r="X259" i="1" s="1"/>
  <c r="A267" i="1"/>
  <c r="E260" i="1" l="1"/>
  <c r="V260" i="1"/>
  <c r="W260" i="1"/>
  <c r="X260" i="1" s="1"/>
  <c r="N260" i="3"/>
  <c r="P259" i="3"/>
  <c r="C261" i="1"/>
  <c r="A268" i="1"/>
  <c r="E261" i="1" l="1"/>
  <c r="V261" i="1"/>
  <c r="W261" i="1"/>
  <c r="X261" i="1" s="1"/>
  <c r="N261" i="3"/>
  <c r="P260" i="3"/>
  <c r="C262" i="1"/>
  <c r="A269" i="1"/>
  <c r="E262" i="1" l="1"/>
  <c r="V262" i="1"/>
  <c r="W262" i="1"/>
  <c r="X262" i="1" s="1"/>
  <c r="N262" i="3"/>
  <c r="P261" i="3"/>
  <c r="C263" i="1"/>
  <c r="A270" i="1"/>
  <c r="N263" i="3" l="1"/>
  <c r="P262" i="3"/>
  <c r="C264" i="1"/>
  <c r="E263" i="1"/>
  <c r="V263" i="1"/>
  <c r="W263" i="1"/>
  <c r="X263" i="1" s="1"/>
  <c r="A271" i="1"/>
  <c r="E264" i="1" l="1"/>
  <c r="V264" i="1"/>
  <c r="W264" i="1"/>
  <c r="X264" i="1" s="1"/>
  <c r="N264" i="3"/>
  <c r="P263" i="3"/>
  <c r="C265" i="1"/>
  <c r="A272" i="1"/>
  <c r="N265" i="3" l="1"/>
  <c r="P264" i="3"/>
  <c r="C266" i="1"/>
  <c r="E265" i="1"/>
  <c r="V265" i="1"/>
  <c r="W265" i="1"/>
  <c r="X265" i="1" s="1"/>
  <c r="A273" i="1"/>
  <c r="E266" i="1" l="1"/>
  <c r="W266" i="1"/>
  <c r="X266" i="1" s="1"/>
  <c r="V266" i="1"/>
  <c r="N266" i="3"/>
  <c r="P265" i="3"/>
  <c r="C267" i="1"/>
  <c r="A274" i="1"/>
  <c r="N267" i="3" l="1"/>
  <c r="P266" i="3"/>
  <c r="C268" i="1"/>
  <c r="E267" i="1"/>
  <c r="W267" i="1"/>
  <c r="X267" i="1" s="1"/>
  <c r="V267" i="1"/>
  <c r="A275" i="1"/>
  <c r="E268" i="1" l="1"/>
  <c r="V268" i="1"/>
  <c r="W268" i="1"/>
  <c r="X268" i="1" s="1"/>
  <c r="N268" i="3"/>
  <c r="P267" i="3"/>
  <c r="C269" i="1"/>
  <c r="A276" i="1"/>
  <c r="E269" i="1" l="1"/>
  <c r="V269" i="1"/>
  <c r="W269" i="1"/>
  <c r="X269" i="1" s="1"/>
  <c r="N269" i="3"/>
  <c r="P268" i="3"/>
  <c r="C270" i="1"/>
  <c r="A277" i="1"/>
  <c r="E270" i="1" l="1"/>
  <c r="V270" i="1"/>
  <c r="W270" i="1"/>
  <c r="X270" i="1" s="1"/>
  <c r="N270" i="3"/>
  <c r="P269" i="3"/>
  <c r="C271" i="1"/>
  <c r="A278" i="1"/>
  <c r="E271" i="1" l="1"/>
  <c r="V271" i="1"/>
  <c r="W271" i="1"/>
  <c r="X271" i="1" s="1"/>
  <c r="N271" i="3"/>
  <c r="P270" i="3"/>
  <c r="C272" i="1"/>
  <c r="A279" i="1"/>
  <c r="N272" i="3" l="1"/>
  <c r="P271" i="3"/>
  <c r="C273" i="1"/>
  <c r="E272" i="1"/>
  <c r="V272" i="1"/>
  <c r="W272" i="1"/>
  <c r="X272" i="1" s="1"/>
  <c r="A280" i="1"/>
  <c r="E273" i="1" l="1"/>
  <c r="V273" i="1"/>
  <c r="W273" i="1"/>
  <c r="X273" i="1" s="1"/>
  <c r="N273" i="3"/>
  <c r="P272" i="3"/>
  <c r="C274" i="1"/>
  <c r="A281" i="1"/>
  <c r="N274" i="3" l="1"/>
  <c r="P273" i="3"/>
  <c r="C275" i="1"/>
  <c r="E274" i="1"/>
  <c r="V274" i="1"/>
  <c r="W274" i="1"/>
  <c r="X274" i="1" s="1"/>
  <c r="A282" i="1"/>
  <c r="E275" i="1" l="1"/>
  <c r="V275" i="1"/>
  <c r="W275" i="1"/>
  <c r="X275" i="1" s="1"/>
  <c r="N275" i="3"/>
  <c r="P274" i="3"/>
  <c r="C276" i="1"/>
  <c r="A283" i="1"/>
  <c r="E276" i="1" l="1"/>
  <c r="V276" i="1"/>
  <c r="W276" i="1"/>
  <c r="X276" i="1" s="1"/>
  <c r="N276" i="3"/>
  <c r="P275" i="3"/>
  <c r="C277" i="1"/>
  <c r="A284" i="1"/>
  <c r="N277" i="3" l="1"/>
  <c r="P276" i="3"/>
  <c r="C278" i="1"/>
  <c r="E277" i="1"/>
  <c r="V277" i="1"/>
  <c r="W277" i="1"/>
  <c r="X277" i="1" s="1"/>
  <c r="A285" i="1"/>
  <c r="E278" i="1" l="1"/>
  <c r="V278" i="1"/>
  <c r="W278" i="1"/>
  <c r="X278" i="1" s="1"/>
  <c r="N278" i="3"/>
  <c r="P277" i="3"/>
  <c r="C279" i="1"/>
  <c r="A286" i="1"/>
  <c r="N279" i="3" l="1"/>
  <c r="P278" i="3"/>
  <c r="C280" i="1"/>
  <c r="E279" i="1"/>
  <c r="V279" i="1"/>
  <c r="W279" i="1"/>
  <c r="X279" i="1" s="1"/>
  <c r="A287" i="1"/>
  <c r="E280" i="1" l="1"/>
  <c r="V280" i="1"/>
  <c r="W280" i="1"/>
  <c r="X280" i="1" s="1"/>
  <c r="N280" i="3"/>
  <c r="P279" i="3"/>
  <c r="C281" i="1"/>
  <c r="A288" i="1"/>
  <c r="E281" i="1" l="1"/>
  <c r="V281" i="1"/>
  <c r="W281" i="1"/>
  <c r="X281" i="1" s="1"/>
  <c r="N281" i="3"/>
  <c r="P280" i="3"/>
  <c r="C282" i="1"/>
  <c r="A289" i="1"/>
  <c r="E282" i="1" l="1"/>
  <c r="V282" i="1"/>
  <c r="W282" i="1"/>
  <c r="X282" i="1" s="1"/>
  <c r="N282" i="3"/>
  <c r="P281" i="3"/>
  <c r="C283" i="1"/>
  <c r="A290" i="1"/>
  <c r="E283" i="1" l="1"/>
  <c r="V283" i="1"/>
  <c r="W283" i="1"/>
  <c r="X283" i="1" s="1"/>
  <c r="N283" i="3"/>
  <c r="P282" i="3"/>
  <c r="C284" i="1"/>
  <c r="A291" i="1"/>
  <c r="N284" i="3" l="1"/>
  <c r="P283" i="3"/>
  <c r="C285" i="1"/>
  <c r="E284" i="1"/>
  <c r="V284" i="1"/>
  <c r="W284" i="1"/>
  <c r="X284" i="1" s="1"/>
  <c r="A292" i="1"/>
  <c r="E285" i="1" l="1"/>
  <c r="V285" i="1"/>
  <c r="W285" i="1"/>
  <c r="X285" i="1" s="1"/>
  <c r="N285" i="3"/>
  <c r="P284" i="3"/>
  <c r="C286" i="1"/>
  <c r="A293" i="1"/>
  <c r="E286" i="1" l="1"/>
  <c r="V286" i="1"/>
  <c r="W286" i="1"/>
  <c r="X286" i="1" s="1"/>
  <c r="N286" i="3"/>
  <c r="P285" i="3"/>
  <c r="C287" i="1"/>
  <c r="A294" i="1"/>
  <c r="E287" i="1" l="1"/>
  <c r="V287" i="1"/>
  <c r="W287" i="1"/>
  <c r="X287" i="1" s="1"/>
  <c r="N287" i="3"/>
  <c r="P286" i="3"/>
  <c r="C288" i="1"/>
  <c r="A295" i="1"/>
  <c r="E288" i="1" l="1"/>
  <c r="V288" i="1"/>
  <c r="W288" i="1"/>
  <c r="X288" i="1" s="1"/>
  <c r="N288" i="3"/>
  <c r="P287" i="3"/>
  <c r="C289" i="1"/>
  <c r="A296" i="1"/>
  <c r="N289" i="3" l="1"/>
  <c r="P288" i="3"/>
  <c r="C290" i="1"/>
  <c r="E289" i="1"/>
  <c r="V289" i="1"/>
  <c r="W289" i="1"/>
  <c r="X289" i="1" s="1"/>
  <c r="A297" i="1"/>
  <c r="E290" i="1" l="1"/>
  <c r="V290" i="1"/>
  <c r="W290" i="1"/>
  <c r="X290" i="1" s="1"/>
  <c r="N290" i="3"/>
  <c r="P289" i="3"/>
  <c r="C291" i="1"/>
  <c r="A298" i="1"/>
  <c r="E291" i="1" l="1"/>
  <c r="V291" i="1"/>
  <c r="W291" i="1"/>
  <c r="X291" i="1" s="1"/>
  <c r="N291" i="3"/>
  <c r="P290" i="3"/>
  <c r="C292" i="1"/>
  <c r="A299" i="1"/>
  <c r="E292" i="1" l="1"/>
  <c r="V292" i="1"/>
  <c r="W292" i="1"/>
  <c r="X292" i="1" s="1"/>
  <c r="N292" i="3"/>
  <c r="P291" i="3"/>
  <c r="C293" i="1"/>
  <c r="A300" i="1"/>
  <c r="E293" i="1" l="1"/>
  <c r="V293" i="1"/>
  <c r="W293" i="1"/>
  <c r="X293" i="1" s="1"/>
  <c r="N293" i="3"/>
  <c r="P292" i="3"/>
  <c r="C294" i="1"/>
  <c r="A301" i="1"/>
  <c r="N294" i="3" l="1"/>
  <c r="P293" i="3"/>
  <c r="C295" i="1"/>
  <c r="E294" i="1"/>
  <c r="V294" i="1"/>
  <c r="W294" i="1"/>
  <c r="X294" i="1" s="1"/>
  <c r="A302" i="1"/>
  <c r="E295" i="1" l="1"/>
  <c r="V295" i="1"/>
  <c r="W295" i="1"/>
  <c r="X295" i="1" s="1"/>
  <c r="N295" i="3"/>
  <c r="P294" i="3"/>
  <c r="C296" i="1"/>
  <c r="A303" i="1"/>
  <c r="N296" i="3" l="1"/>
  <c r="P295" i="3"/>
  <c r="C297" i="1"/>
  <c r="E296" i="1"/>
  <c r="V296" i="1"/>
  <c r="W296" i="1"/>
  <c r="X296" i="1" s="1"/>
  <c r="A304" i="1"/>
  <c r="E297" i="1" l="1"/>
  <c r="V297" i="1"/>
  <c r="W297" i="1"/>
  <c r="X297" i="1" s="1"/>
  <c r="N297" i="3"/>
  <c r="P296" i="3"/>
  <c r="C298" i="1"/>
  <c r="A305" i="1"/>
  <c r="E298" i="1" l="1"/>
  <c r="V298" i="1"/>
  <c r="W298" i="1"/>
  <c r="X298" i="1" s="1"/>
  <c r="N298" i="3"/>
  <c r="P297" i="3"/>
  <c r="C299" i="1"/>
  <c r="A306" i="1"/>
  <c r="E299" i="1" l="1"/>
  <c r="V299" i="1"/>
  <c r="W299" i="1"/>
  <c r="X299" i="1" s="1"/>
  <c r="N299" i="3"/>
  <c r="P298" i="3"/>
  <c r="C300" i="1"/>
  <c r="A307" i="1"/>
  <c r="E300" i="1" l="1"/>
  <c r="V300" i="1"/>
  <c r="W300" i="1"/>
  <c r="X300" i="1" s="1"/>
  <c r="N300" i="3"/>
  <c r="P299" i="3"/>
  <c r="C301" i="1"/>
  <c r="A308" i="1"/>
  <c r="N301" i="3" l="1"/>
  <c r="P300" i="3"/>
  <c r="C302" i="1"/>
  <c r="E301" i="1"/>
  <c r="V301" i="1"/>
  <c r="W301" i="1"/>
  <c r="X301" i="1" s="1"/>
  <c r="A309" i="1"/>
  <c r="E302" i="1" l="1"/>
  <c r="V302" i="1"/>
  <c r="W302" i="1"/>
  <c r="X302" i="1" s="1"/>
  <c r="N302" i="3"/>
  <c r="P301" i="3"/>
  <c r="C303" i="1"/>
  <c r="A310" i="1"/>
  <c r="E303" i="1" l="1"/>
  <c r="V303" i="1"/>
  <c r="W303" i="1"/>
  <c r="X303" i="1" s="1"/>
  <c r="N303" i="3"/>
  <c r="P302" i="3"/>
  <c r="C304" i="1"/>
  <c r="A311" i="1"/>
  <c r="E304" i="1" l="1"/>
  <c r="V304" i="1"/>
  <c r="W304" i="1"/>
  <c r="X304" i="1" s="1"/>
  <c r="N304" i="3"/>
  <c r="P303" i="3"/>
  <c r="C305" i="1"/>
  <c r="A312" i="1"/>
  <c r="E305" i="1" l="1"/>
  <c r="V305" i="1"/>
  <c r="W305" i="1"/>
  <c r="X305" i="1" s="1"/>
  <c r="N305" i="3"/>
  <c r="P304" i="3"/>
  <c r="C306" i="1"/>
  <c r="A313" i="1"/>
  <c r="N306" i="3" l="1"/>
  <c r="P305" i="3"/>
  <c r="C307" i="1"/>
  <c r="E306" i="1"/>
  <c r="V306" i="1"/>
  <c r="W306" i="1"/>
  <c r="X306" i="1" s="1"/>
  <c r="A314" i="1"/>
  <c r="E307" i="1" l="1"/>
  <c r="V307" i="1"/>
  <c r="W307" i="1"/>
  <c r="X307" i="1" s="1"/>
  <c r="N307" i="3"/>
  <c r="P306" i="3"/>
  <c r="C308" i="1"/>
  <c r="A315" i="1"/>
  <c r="N308" i="3" l="1"/>
  <c r="P307" i="3"/>
  <c r="C309" i="1"/>
  <c r="E308" i="1"/>
  <c r="V308" i="1"/>
  <c r="W308" i="1"/>
  <c r="X308" i="1" s="1"/>
  <c r="A316" i="1"/>
  <c r="E309" i="1" l="1"/>
  <c r="V309" i="1"/>
  <c r="W309" i="1"/>
  <c r="X309" i="1" s="1"/>
  <c r="N309" i="3"/>
  <c r="P308" i="3"/>
  <c r="C310" i="1"/>
  <c r="A317" i="1"/>
  <c r="E310" i="1" l="1"/>
  <c r="V310" i="1"/>
  <c r="W310" i="1"/>
  <c r="X310" i="1" s="1"/>
  <c r="N310" i="3"/>
  <c r="P309" i="3"/>
  <c r="C311" i="1"/>
  <c r="A318" i="1"/>
  <c r="E311" i="1" l="1"/>
  <c r="V311" i="1"/>
  <c r="W311" i="1"/>
  <c r="X311" i="1" s="1"/>
  <c r="N311" i="3"/>
  <c r="P310" i="3"/>
  <c r="C312" i="1"/>
  <c r="A319" i="1"/>
  <c r="N312" i="3" l="1"/>
  <c r="P311" i="3"/>
  <c r="C313" i="1"/>
  <c r="E312" i="1"/>
  <c r="V312" i="1"/>
  <c r="W312" i="1"/>
  <c r="X312" i="1" s="1"/>
  <c r="A320" i="1"/>
  <c r="E313" i="1" l="1"/>
  <c r="V313" i="1"/>
  <c r="W313" i="1"/>
  <c r="X313" i="1" s="1"/>
  <c r="N313" i="3"/>
  <c r="P312" i="3"/>
  <c r="C314" i="1"/>
  <c r="A321" i="1"/>
  <c r="E314" i="1" l="1"/>
  <c r="V314" i="1"/>
  <c r="W314" i="1"/>
  <c r="X314" i="1" s="1"/>
  <c r="N314" i="3"/>
  <c r="P313" i="3"/>
  <c r="C315" i="1"/>
  <c r="A322" i="1"/>
  <c r="N315" i="3" l="1"/>
  <c r="P314" i="3"/>
  <c r="C316" i="1"/>
  <c r="E315" i="1"/>
  <c r="V315" i="1"/>
  <c r="W315" i="1"/>
  <c r="X315" i="1" s="1"/>
  <c r="A323" i="1"/>
  <c r="E316" i="1" l="1"/>
  <c r="V316" i="1"/>
  <c r="W316" i="1"/>
  <c r="X316" i="1" s="1"/>
  <c r="N316" i="3"/>
  <c r="P315" i="3"/>
  <c r="C317" i="1"/>
  <c r="A324" i="1"/>
  <c r="N317" i="3" l="1"/>
  <c r="P316" i="3"/>
  <c r="C318" i="1"/>
  <c r="E317" i="1"/>
  <c r="V317" i="1"/>
  <c r="W317" i="1"/>
  <c r="X317" i="1" s="1"/>
  <c r="A325" i="1"/>
  <c r="E318" i="1" l="1"/>
  <c r="V318" i="1"/>
  <c r="W318" i="1"/>
  <c r="X318" i="1" s="1"/>
  <c r="N318" i="3"/>
  <c r="P317" i="3"/>
  <c r="C319" i="1"/>
  <c r="A326" i="1"/>
  <c r="E319" i="1" l="1"/>
  <c r="V319" i="1"/>
  <c r="W319" i="1"/>
  <c r="X319" i="1" s="1"/>
  <c r="N319" i="3"/>
  <c r="P318" i="3"/>
  <c r="C320" i="1"/>
  <c r="A327" i="1"/>
  <c r="E320" i="1" l="1"/>
  <c r="V320" i="1"/>
  <c r="W320" i="1"/>
  <c r="X320" i="1" s="1"/>
  <c r="N320" i="3"/>
  <c r="P319" i="3"/>
  <c r="C321" i="1"/>
  <c r="A328" i="1"/>
  <c r="N321" i="3" l="1"/>
  <c r="P320" i="3"/>
  <c r="C322" i="1"/>
  <c r="E321" i="1"/>
  <c r="V321" i="1"/>
  <c r="W321" i="1"/>
  <c r="X321" i="1" s="1"/>
  <c r="A329" i="1"/>
  <c r="E322" i="1" l="1"/>
  <c r="V322" i="1"/>
  <c r="W322" i="1"/>
  <c r="X322" i="1" s="1"/>
  <c r="N322" i="3"/>
  <c r="P321" i="3"/>
  <c r="C323" i="1"/>
  <c r="A330" i="1"/>
  <c r="N323" i="3" l="1"/>
  <c r="P322" i="3"/>
  <c r="C324" i="1"/>
  <c r="E323" i="1"/>
  <c r="V323" i="1"/>
  <c r="W323" i="1"/>
  <c r="X323" i="1" s="1"/>
  <c r="A331" i="1"/>
  <c r="E324" i="1" l="1"/>
  <c r="V324" i="1"/>
  <c r="W324" i="1"/>
  <c r="X324" i="1" s="1"/>
  <c r="N324" i="3"/>
  <c r="P323" i="3"/>
  <c r="C325" i="1"/>
  <c r="A332" i="1"/>
  <c r="E325" i="1" l="1"/>
  <c r="V325" i="1"/>
  <c r="W325" i="1"/>
  <c r="X325" i="1" s="1"/>
  <c r="N325" i="3"/>
  <c r="P324" i="3"/>
  <c r="C326" i="1"/>
  <c r="A333" i="1"/>
  <c r="N326" i="3" l="1"/>
  <c r="P325" i="3"/>
  <c r="C327" i="1"/>
  <c r="E326" i="1"/>
  <c r="V326" i="1"/>
  <c r="W326" i="1"/>
  <c r="X326" i="1" s="1"/>
  <c r="A334" i="1"/>
  <c r="E327" i="1" l="1"/>
  <c r="W327" i="1"/>
  <c r="X327" i="1" s="1"/>
  <c r="V327" i="1"/>
  <c r="N327" i="3"/>
  <c r="P326" i="3"/>
  <c r="C328" i="1"/>
  <c r="A335" i="1"/>
  <c r="E328" i="1" l="1"/>
  <c r="V328" i="1"/>
  <c r="W328" i="1"/>
  <c r="X328" i="1" s="1"/>
  <c r="N328" i="3"/>
  <c r="P327" i="3"/>
  <c r="C329" i="1"/>
  <c r="A336" i="1"/>
  <c r="N329" i="3" l="1"/>
  <c r="P328" i="3"/>
  <c r="C330" i="1"/>
  <c r="E329" i="1"/>
  <c r="V329" i="1"/>
  <c r="W329" i="1"/>
  <c r="X329" i="1" s="1"/>
  <c r="A337" i="1"/>
  <c r="E330" i="1" l="1"/>
  <c r="V330" i="1"/>
  <c r="W330" i="1"/>
  <c r="X330" i="1" s="1"/>
  <c r="N330" i="3"/>
  <c r="P329" i="3"/>
  <c r="C331" i="1"/>
  <c r="A338" i="1"/>
  <c r="E331" i="1" l="1"/>
  <c r="V331" i="1"/>
  <c r="W331" i="1"/>
  <c r="X331" i="1" s="1"/>
  <c r="N331" i="3"/>
  <c r="P330" i="3"/>
  <c r="C332" i="1"/>
  <c r="A339" i="1"/>
  <c r="E332" i="1" l="1"/>
  <c r="V332" i="1"/>
  <c r="W332" i="1"/>
  <c r="X332" i="1" s="1"/>
  <c r="N332" i="3"/>
  <c r="P331" i="3"/>
  <c r="C333" i="1"/>
  <c r="A340" i="1"/>
  <c r="N333" i="3" l="1"/>
  <c r="P332" i="3"/>
  <c r="C334" i="1"/>
  <c r="E333" i="1"/>
  <c r="V333" i="1"/>
  <c r="W333" i="1"/>
  <c r="X333" i="1" s="1"/>
  <c r="A341" i="1"/>
  <c r="E334" i="1" l="1"/>
  <c r="V334" i="1"/>
  <c r="W334" i="1"/>
  <c r="X334" i="1" s="1"/>
  <c r="N334" i="3"/>
  <c r="P333" i="3"/>
  <c r="C335" i="1"/>
  <c r="A342" i="1"/>
  <c r="N335" i="3" l="1"/>
  <c r="P334" i="3"/>
  <c r="C336" i="1"/>
  <c r="E335" i="1"/>
  <c r="V335" i="1"/>
  <c r="W335" i="1"/>
  <c r="X335" i="1" s="1"/>
  <c r="A343" i="1"/>
  <c r="E336" i="1" l="1"/>
  <c r="V336" i="1"/>
  <c r="W336" i="1"/>
  <c r="X336" i="1" s="1"/>
  <c r="N336" i="3"/>
  <c r="P335" i="3"/>
  <c r="C337" i="1"/>
  <c r="A344" i="1"/>
  <c r="N337" i="3" l="1"/>
  <c r="P336" i="3"/>
  <c r="C338" i="1"/>
  <c r="E337" i="1"/>
  <c r="V337" i="1"/>
  <c r="W337" i="1"/>
  <c r="X337" i="1" s="1"/>
  <c r="A345" i="1"/>
  <c r="E338" i="1" l="1"/>
  <c r="V338" i="1"/>
  <c r="W338" i="1"/>
  <c r="X338" i="1" s="1"/>
  <c r="N338" i="3"/>
  <c r="P337" i="3"/>
  <c r="C339" i="1"/>
  <c r="A346" i="1"/>
  <c r="E339" i="1" l="1"/>
  <c r="V339" i="1"/>
  <c r="W339" i="1"/>
  <c r="X339" i="1" s="1"/>
  <c r="N339" i="3"/>
  <c r="P338" i="3"/>
  <c r="C340" i="1"/>
  <c r="A347" i="1"/>
  <c r="E340" i="1" l="1"/>
  <c r="V340" i="1"/>
  <c r="W340" i="1"/>
  <c r="X340" i="1" s="1"/>
  <c r="N340" i="3"/>
  <c r="P339" i="3"/>
  <c r="C341" i="1"/>
  <c r="A348" i="1"/>
  <c r="N341" i="3" l="1"/>
  <c r="P340" i="3"/>
  <c r="C342" i="1"/>
  <c r="E341" i="1"/>
  <c r="V341" i="1"/>
  <c r="W341" i="1"/>
  <c r="X341" i="1" s="1"/>
  <c r="A349" i="1"/>
  <c r="E342" i="1" l="1"/>
  <c r="V342" i="1"/>
  <c r="W342" i="1"/>
  <c r="X342" i="1" s="1"/>
  <c r="N342" i="3"/>
  <c r="P341" i="3"/>
  <c r="C343" i="1"/>
  <c r="A350" i="1"/>
  <c r="E343" i="1" l="1"/>
  <c r="V343" i="1"/>
  <c r="W343" i="1"/>
  <c r="X343" i="1" s="1"/>
  <c r="N343" i="3"/>
  <c r="P342" i="3"/>
  <c r="C344" i="1"/>
  <c r="A351" i="1"/>
  <c r="N344" i="3" l="1"/>
  <c r="P343" i="3"/>
  <c r="C345" i="1"/>
  <c r="E344" i="1"/>
  <c r="V344" i="1"/>
  <c r="W344" i="1"/>
  <c r="X344" i="1" s="1"/>
  <c r="A352" i="1"/>
  <c r="E345" i="1" l="1"/>
  <c r="V345" i="1"/>
  <c r="W345" i="1"/>
  <c r="X345" i="1" s="1"/>
  <c r="N345" i="3"/>
  <c r="P344" i="3"/>
  <c r="C346" i="1"/>
  <c r="A353" i="1"/>
  <c r="N346" i="3" l="1"/>
  <c r="P345" i="3"/>
  <c r="C347" i="1"/>
  <c r="E346" i="1"/>
  <c r="V346" i="1"/>
  <c r="W346" i="1"/>
  <c r="X346" i="1" s="1"/>
  <c r="A354" i="1"/>
  <c r="E347" i="1" l="1"/>
  <c r="V347" i="1"/>
  <c r="W347" i="1"/>
  <c r="X347" i="1" s="1"/>
  <c r="N347" i="3"/>
  <c r="P346" i="3"/>
  <c r="C348" i="1"/>
  <c r="A355" i="1"/>
  <c r="N348" i="3" l="1"/>
  <c r="P347" i="3"/>
  <c r="C349" i="1"/>
  <c r="E348" i="1"/>
  <c r="V348" i="1"/>
  <c r="W348" i="1"/>
  <c r="X348" i="1" s="1"/>
  <c r="A356" i="1"/>
  <c r="E349" i="1" l="1"/>
  <c r="V349" i="1"/>
  <c r="W349" i="1"/>
  <c r="X349" i="1" s="1"/>
  <c r="N349" i="3"/>
  <c r="P348" i="3"/>
  <c r="C350" i="1"/>
  <c r="A357" i="1"/>
  <c r="N350" i="3" l="1"/>
  <c r="P349" i="3"/>
  <c r="C351" i="1"/>
  <c r="E350" i="1"/>
  <c r="V350" i="1"/>
  <c r="W350" i="1"/>
  <c r="X350" i="1" s="1"/>
  <c r="A358" i="1"/>
  <c r="E351" i="1" l="1"/>
  <c r="V351" i="1"/>
  <c r="W351" i="1"/>
  <c r="X351" i="1" s="1"/>
  <c r="N351" i="3"/>
  <c r="P350" i="3"/>
  <c r="C352" i="1"/>
  <c r="A359" i="1"/>
  <c r="E352" i="1" l="1"/>
  <c r="V352" i="1"/>
  <c r="W352" i="1"/>
  <c r="X352" i="1" s="1"/>
  <c r="N352" i="3"/>
  <c r="P351" i="3"/>
  <c r="C353" i="1"/>
  <c r="A360" i="1"/>
  <c r="N353" i="3" l="1"/>
  <c r="P352" i="3"/>
  <c r="C354" i="1"/>
  <c r="E353" i="1"/>
  <c r="V353" i="1"/>
  <c r="W353" i="1"/>
  <c r="X353" i="1" s="1"/>
  <c r="A361" i="1"/>
  <c r="E354" i="1" l="1"/>
  <c r="V354" i="1"/>
  <c r="W354" i="1"/>
  <c r="X354" i="1" s="1"/>
  <c r="N354" i="3"/>
  <c r="P353" i="3"/>
  <c r="C355" i="1"/>
  <c r="A362" i="1"/>
  <c r="E355" i="1" l="1"/>
  <c r="V355" i="1"/>
  <c r="W355" i="1"/>
  <c r="X355" i="1" s="1"/>
  <c r="N355" i="3"/>
  <c r="P354" i="3"/>
  <c r="C356" i="1"/>
  <c r="A363" i="1"/>
  <c r="E356" i="1" l="1"/>
  <c r="V356" i="1"/>
  <c r="W356" i="1"/>
  <c r="X356" i="1" s="1"/>
  <c r="N356" i="3"/>
  <c r="P355" i="3"/>
  <c r="C357" i="1"/>
  <c r="A364" i="1"/>
  <c r="N357" i="3" l="1"/>
  <c r="P356" i="3"/>
  <c r="C358" i="1"/>
  <c r="E357" i="1"/>
  <c r="V357" i="1"/>
  <c r="W357" i="1"/>
  <c r="X357" i="1" s="1"/>
  <c r="A365" i="1"/>
  <c r="E358" i="1" l="1"/>
  <c r="V358" i="1"/>
  <c r="W358" i="1"/>
  <c r="X358" i="1" s="1"/>
  <c r="N358" i="3"/>
  <c r="P357" i="3"/>
  <c r="C359" i="1"/>
  <c r="A366" i="1"/>
  <c r="E359" i="1" l="1"/>
  <c r="V359" i="1"/>
  <c r="W359" i="1"/>
  <c r="X359" i="1" s="1"/>
  <c r="N359" i="3"/>
  <c r="P358" i="3"/>
  <c r="C360" i="1"/>
  <c r="A367" i="1"/>
  <c r="E360" i="1" l="1"/>
  <c r="V360" i="1"/>
  <c r="W360" i="1"/>
  <c r="X360" i="1" s="1"/>
  <c r="N360" i="3"/>
  <c r="P359" i="3"/>
  <c r="C361" i="1"/>
  <c r="A368" i="1"/>
  <c r="N361" i="3" l="1"/>
  <c r="P360" i="3"/>
  <c r="C362" i="1"/>
  <c r="E361" i="1"/>
  <c r="V361" i="1"/>
  <c r="W361" i="1"/>
  <c r="X361" i="1" s="1"/>
  <c r="A369" i="1"/>
  <c r="E362" i="1" l="1"/>
  <c r="V362" i="1"/>
  <c r="W362" i="1"/>
  <c r="X362" i="1" s="1"/>
  <c r="N362" i="3"/>
  <c r="P361" i="3"/>
  <c r="C363" i="1"/>
  <c r="A370" i="1"/>
  <c r="N363" i="3" l="1"/>
  <c r="P362" i="3"/>
  <c r="C364" i="1"/>
  <c r="E363" i="1"/>
  <c r="V363" i="1"/>
  <c r="W363" i="1"/>
  <c r="X363" i="1" s="1"/>
  <c r="A371" i="1"/>
  <c r="E364" i="1" l="1"/>
  <c r="V364" i="1"/>
  <c r="W364" i="1"/>
  <c r="X364" i="1" s="1"/>
  <c r="N364" i="3"/>
  <c r="P363" i="3"/>
  <c r="C365" i="1"/>
  <c r="A372" i="1"/>
  <c r="N365" i="3" l="1"/>
  <c r="P364" i="3"/>
  <c r="E365" i="1"/>
  <c r="V365" i="1"/>
  <c r="W365" i="1"/>
  <c r="X365" i="1" s="1"/>
  <c r="A373" i="1"/>
  <c r="N366" i="3" l="1"/>
  <c r="P365" i="3"/>
  <c r="C367" i="1"/>
  <c r="C366" i="1"/>
  <c r="A374" i="1"/>
  <c r="E366" i="1" l="1"/>
  <c r="V366" i="1"/>
  <c r="W366" i="1"/>
  <c r="X366" i="1" s="1"/>
  <c r="E367" i="1"/>
  <c r="V367" i="1"/>
  <c r="W367" i="1"/>
  <c r="X367" i="1" s="1"/>
  <c r="N367" i="3"/>
  <c r="P366" i="3"/>
  <c r="A375" i="1"/>
  <c r="N368" i="3" l="1"/>
  <c r="P367" i="3"/>
  <c r="C369" i="1"/>
  <c r="C368" i="1"/>
  <c r="A376" i="1"/>
  <c r="E368" i="1" l="1"/>
  <c r="V368" i="1"/>
  <c r="W368" i="1"/>
  <c r="X368" i="1" s="1"/>
  <c r="E369" i="1"/>
  <c r="V369" i="1"/>
  <c r="W369" i="1"/>
  <c r="X369" i="1" s="1"/>
  <c r="N369" i="3"/>
  <c r="P368" i="3"/>
  <c r="A377" i="1"/>
  <c r="N370" i="3" l="1"/>
  <c r="P369" i="3"/>
  <c r="C371" i="1"/>
  <c r="C370" i="1"/>
  <c r="A378" i="1"/>
  <c r="E370" i="1" l="1"/>
  <c r="V370" i="1"/>
  <c r="W370" i="1"/>
  <c r="X370" i="1" s="1"/>
  <c r="E371" i="1"/>
  <c r="V371" i="1"/>
  <c r="W371" i="1"/>
  <c r="X371" i="1" s="1"/>
  <c r="N371" i="3"/>
  <c r="P370" i="3"/>
  <c r="C372" i="1"/>
  <c r="A379" i="1"/>
  <c r="E372" i="1" l="1"/>
  <c r="V372" i="1"/>
  <c r="W372" i="1"/>
  <c r="X372" i="1" s="1"/>
  <c r="N372" i="3"/>
  <c r="P371" i="3"/>
  <c r="A380" i="1"/>
  <c r="N373" i="3" l="1"/>
  <c r="P372" i="3"/>
  <c r="C374" i="1"/>
  <c r="C373" i="1"/>
  <c r="A381" i="1"/>
  <c r="E374" i="1" l="1"/>
  <c r="W374" i="1"/>
  <c r="X374" i="1" s="1"/>
  <c r="V374" i="1"/>
  <c r="E373" i="1"/>
  <c r="V373" i="1"/>
  <c r="W373" i="1"/>
  <c r="X373" i="1" s="1"/>
  <c r="N374" i="3"/>
  <c r="P373" i="3"/>
  <c r="C375" i="1"/>
  <c r="A382" i="1"/>
  <c r="E375" i="1" l="1"/>
  <c r="V375" i="1"/>
  <c r="W375" i="1"/>
  <c r="X375" i="1" s="1"/>
  <c r="N375" i="3"/>
  <c r="P374" i="3"/>
  <c r="C376" i="1"/>
  <c r="A383" i="1"/>
  <c r="N376" i="3" l="1"/>
  <c r="P375" i="3"/>
  <c r="C377" i="1"/>
  <c r="E376" i="1"/>
  <c r="V376" i="1"/>
  <c r="W376" i="1"/>
  <c r="X376" i="1" s="1"/>
  <c r="A384" i="1"/>
  <c r="E377" i="1" l="1"/>
  <c r="W377" i="1"/>
  <c r="X377" i="1" s="1"/>
  <c r="V377" i="1"/>
  <c r="N377" i="3"/>
  <c r="P376" i="3"/>
  <c r="C378" i="1"/>
  <c r="A385" i="1"/>
  <c r="N378" i="3" l="1"/>
  <c r="P377" i="3"/>
  <c r="C379" i="1"/>
  <c r="E378" i="1"/>
  <c r="V378" i="1"/>
  <c r="W378" i="1"/>
  <c r="X378" i="1" s="1"/>
  <c r="A386" i="1"/>
  <c r="E379" i="1" l="1"/>
  <c r="V379" i="1"/>
  <c r="W379" i="1"/>
  <c r="X379" i="1" s="1"/>
  <c r="N379" i="3"/>
  <c r="P378" i="3"/>
  <c r="C380" i="1"/>
  <c r="A387" i="1"/>
  <c r="E380" i="1" l="1"/>
  <c r="W380" i="1"/>
  <c r="X380" i="1" s="1"/>
  <c r="V380" i="1"/>
  <c r="N380" i="3"/>
  <c r="P379" i="3"/>
  <c r="C381" i="1"/>
  <c r="A388" i="1"/>
  <c r="E381" i="1" l="1"/>
  <c r="V381" i="1"/>
  <c r="W381" i="1"/>
  <c r="X381" i="1" s="1"/>
  <c r="N381" i="3"/>
  <c r="P380" i="3"/>
  <c r="C382" i="1"/>
  <c r="A389" i="1"/>
  <c r="E382" i="1" l="1"/>
  <c r="V382" i="1"/>
  <c r="W382" i="1"/>
  <c r="X382" i="1" s="1"/>
  <c r="N382" i="3"/>
  <c r="P381" i="3"/>
  <c r="C383" i="1"/>
  <c r="A390" i="1"/>
  <c r="N383" i="3" l="1"/>
  <c r="P382" i="3"/>
  <c r="C384" i="1"/>
  <c r="E383" i="1"/>
  <c r="V383" i="1"/>
  <c r="W383" i="1"/>
  <c r="X383" i="1" s="1"/>
  <c r="A391" i="1"/>
  <c r="E384" i="1" l="1"/>
  <c r="V384" i="1"/>
  <c r="W384" i="1"/>
  <c r="X384" i="1" s="1"/>
  <c r="N384" i="3"/>
  <c r="P383" i="3"/>
  <c r="C385" i="1"/>
  <c r="A392" i="1"/>
  <c r="N385" i="3" l="1"/>
  <c r="P384" i="3"/>
  <c r="C386" i="1"/>
  <c r="E385" i="1"/>
  <c r="V385" i="1"/>
  <c r="W385" i="1"/>
  <c r="X385" i="1" s="1"/>
  <c r="A393" i="1"/>
  <c r="E386" i="1" l="1"/>
  <c r="V386" i="1"/>
  <c r="W386" i="1"/>
  <c r="X386" i="1" s="1"/>
  <c r="N386" i="3"/>
  <c r="P385" i="3"/>
  <c r="C387" i="1"/>
  <c r="A394" i="1"/>
  <c r="N387" i="3" l="1"/>
  <c r="P386" i="3"/>
  <c r="C388" i="1"/>
  <c r="E387" i="1"/>
  <c r="V387" i="1"/>
  <c r="W387" i="1"/>
  <c r="X387" i="1" s="1"/>
  <c r="A395" i="1"/>
  <c r="E388" i="1" l="1"/>
  <c r="V388" i="1"/>
  <c r="W388" i="1"/>
  <c r="X388" i="1" s="1"/>
  <c r="N388" i="3"/>
  <c r="P387" i="3"/>
  <c r="C389" i="1"/>
  <c r="A396" i="1"/>
  <c r="E389" i="1" l="1"/>
  <c r="V389" i="1"/>
  <c r="W389" i="1"/>
  <c r="X389" i="1" s="1"/>
  <c r="N389" i="3"/>
  <c r="P388" i="3"/>
  <c r="C390" i="1"/>
  <c r="A397" i="1"/>
  <c r="N390" i="3" l="1"/>
  <c r="P389" i="3"/>
  <c r="C391" i="1"/>
  <c r="E390" i="1"/>
  <c r="V390" i="1"/>
  <c r="W390" i="1"/>
  <c r="X390" i="1" s="1"/>
  <c r="A398" i="1"/>
  <c r="E391" i="1" l="1"/>
  <c r="V391" i="1"/>
  <c r="W391" i="1"/>
  <c r="X391" i="1" s="1"/>
  <c r="N391" i="3"/>
  <c r="P390" i="3"/>
  <c r="C392" i="1"/>
  <c r="A399" i="1"/>
  <c r="N392" i="3" l="1"/>
  <c r="P391" i="3"/>
  <c r="C393" i="1"/>
  <c r="E392" i="1"/>
  <c r="V392" i="1"/>
  <c r="W392" i="1"/>
  <c r="X392" i="1" s="1"/>
  <c r="A400" i="1"/>
  <c r="E393" i="1" l="1"/>
  <c r="V393" i="1"/>
  <c r="W393" i="1"/>
  <c r="X393" i="1" s="1"/>
  <c r="N393" i="3"/>
  <c r="P392" i="3"/>
  <c r="C394" i="1"/>
  <c r="A401" i="1"/>
  <c r="E394" i="1" l="1"/>
  <c r="V394" i="1"/>
  <c r="W394" i="1"/>
  <c r="X394" i="1" s="1"/>
  <c r="N394" i="3"/>
  <c r="P393" i="3"/>
  <c r="C395" i="1"/>
  <c r="A402" i="1"/>
  <c r="E395" i="1" l="1"/>
  <c r="V395" i="1"/>
  <c r="W395" i="1"/>
  <c r="X395" i="1" s="1"/>
  <c r="N395" i="3"/>
  <c r="P394" i="3"/>
  <c r="C396" i="1"/>
  <c r="A403" i="1"/>
  <c r="N396" i="3" l="1"/>
  <c r="P395" i="3"/>
  <c r="C397" i="1"/>
  <c r="E396" i="1"/>
  <c r="V396" i="1"/>
  <c r="W396" i="1"/>
  <c r="X396" i="1" s="1"/>
  <c r="A404" i="1"/>
  <c r="E397" i="1" l="1"/>
  <c r="V397" i="1"/>
  <c r="W397" i="1"/>
  <c r="X397" i="1" s="1"/>
  <c r="N397" i="3"/>
  <c r="P396" i="3"/>
  <c r="C398" i="1"/>
  <c r="A405" i="1"/>
  <c r="E398" i="1" l="1"/>
  <c r="V398" i="1"/>
  <c r="W398" i="1"/>
  <c r="X398" i="1" s="1"/>
  <c r="N398" i="3"/>
  <c r="P397" i="3"/>
  <c r="C399" i="1"/>
  <c r="A406" i="1"/>
  <c r="E399" i="1" l="1"/>
  <c r="V399" i="1"/>
  <c r="W399" i="1"/>
  <c r="X399" i="1" s="1"/>
  <c r="N399" i="3"/>
  <c r="P398" i="3"/>
  <c r="C400" i="1"/>
  <c r="A407" i="1"/>
  <c r="E400" i="1" l="1"/>
  <c r="V400" i="1"/>
  <c r="W400" i="1"/>
  <c r="X400" i="1" s="1"/>
  <c r="N400" i="3"/>
  <c r="P399" i="3"/>
  <c r="C401" i="1"/>
  <c r="A408" i="1"/>
  <c r="N401" i="3" l="1"/>
  <c r="P400" i="3"/>
  <c r="C402" i="1"/>
  <c r="E401" i="1"/>
  <c r="V401" i="1"/>
  <c r="W401" i="1"/>
  <c r="X401" i="1" s="1"/>
  <c r="A409" i="1"/>
  <c r="E402" i="1" l="1"/>
  <c r="V402" i="1"/>
  <c r="W402" i="1"/>
  <c r="X402" i="1" s="1"/>
  <c r="N402" i="3"/>
  <c r="P401" i="3"/>
  <c r="C403" i="1"/>
  <c r="A410" i="1"/>
  <c r="N403" i="3" l="1"/>
  <c r="P402" i="3"/>
  <c r="C404" i="1"/>
  <c r="E403" i="1"/>
  <c r="V403" i="1"/>
  <c r="W403" i="1"/>
  <c r="X403" i="1" s="1"/>
  <c r="A411" i="1"/>
  <c r="E404" i="1" l="1"/>
  <c r="V404" i="1"/>
  <c r="W404" i="1"/>
  <c r="X404" i="1" s="1"/>
  <c r="N404" i="3"/>
  <c r="P403" i="3"/>
  <c r="C405" i="1"/>
  <c r="A412" i="1"/>
  <c r="E405" i="1" l="1"/>
  <c r="V405" i="1"/>
  <c r="W405" i="1"/>
  <c r="X405" i="1" s="1"/>
  <c r="N405" i="3"/>
  <c r="P404" i="3"/>
  <c r="C406" i="1"/>
  <c r="A413" i="1"/>
  <c r="E406" i="1" l="1"/>
  <c r="V406" i="1"/>
  <c r="W406" i="1"/>
  <c r="X406" i="1" s="1"/>
  <c r="N406" i="3"/>
  <c r="P405" i="3"/>
  <c r="C407" i="1"/>
  <c r="A414" i="1"/>
  <c r="N407" i="3" l="1"/>
  <c r="P406" i="3"/>
  <c r="C408" i="1"/>
  <c r="E407" i="1"/>
  <c r="V407" i="1"/>
  <c r="W407" i="1"/>
  <c r="X407" i="1" s="1"/>
  <c r="A415" i="1"/>
  <c r="E408" i="1" l="1"/>
  <c r="V408" i="1"/>
  <c r="W408" i="1"/>
  <c r="X408" i="1" s="1"/>
  <c r="N408" i="3"/>
  <c r="P407" i="3"/>
  <c r="C409" i="1"/>
  <c r="A416" i="1"/>
  <c r="E409" i="1" l="1"/>
  <c r="V409" i="1"/>
  <c r="W409" i="1"/>
  <c r="X409" i="1" s="1"/>
  <c r="N409" i="3"/>
  <c r="P408" i="3"/>
  <c r="C410" i="1"/>
  <c r="A417" i="1"/>
  <c r="E410" i="1" l="1"/>
  <c r="V410" i="1"/>
  <c r="W410" i="1"/>
  <c r="X410" i="1" s="1"/>
  <c r="N410" i="3"/>
  <c r="P409" i="3"/>
  <c r="C411" i="1"/>
  <c r="A418" i="1"/>
  <c r="E411" i="1" l="1"/>
  <c r="V411" i="1"/>
  <c r="W411" i="1"/>
  <c r="X411" i="1" s="1"/>
  <c r="N411" i="3"/>
  <c r="P410" i="3"/>
  <c r="C412" i="1"/>
  <c r="A419" i="1"/>
  <c r="E412" i="1" l="1"/>
  <c r="V412" i="1"/>
  <c r="W412" i="1"/>
  <c r="X412" i="1" s="1"/>
  <c r="N412" i="3"/>
  <c r="P411" i="3"/>
  <c r="C413" i="1"/>
  <c r="A420" i="1"/>
  <c r="N413" i="3" l="1"/>
  <c r="P412" i="3"/>
  <c r="C414" i="1"/>
  <c r="E413" i="1"/>
  <c r="V413" i="1"/>
  <c r="W413" i="1"/>
  <c r="X413" i="1" s="1"/>
  <c r="A421" i="1"/>
  <c r="E414" i="1" l="1"/>
  <c r="V414" i="1"/>
  <c r="W414" i="1"/>
  <c r="X414" i="1" s="1"/>
  <c r="N414" i="3"/>
  <c r="P413" i="3"/>
  <c r="C415" i="1"/>
  <c r="A422" i="1"/>
  <c r="N415" i="3" l="1"/>
  <c r="P414" i="3"/>
  <c r="C416" i="1"/>
  <c r="E415" i="1"/>
  <c r="V415" i="1"/>
  <c r="W415" i="1"/>
  <c r="X415" i="1" s="1"/>
  <c r="A423" i="1"/>
  <c r="E416" i="1" l="1"/>
  <c r="V416" i="1"/>
  <c r="W416" i="1"/>
  <c r="X416" i="1" s="1"/>
  <c r="N416" i="3"/>
  <c r="P415" i="3"/>
  <c r="C417" i="1"/>
  <c r="A424" i="1"/>
  <c r="N417" i="3" l="1"/>
  <c r="P416" i="3"/>
  <c r="C418" i="1"/>
  <c r="E417" i="1"/>
  <c r="V417" i="1"/>
  <c r="W417" i="1"/>
  <c r="X417" i="1" s="1"/>
  <c r="A425" i="1"/>
  <c r="E418" i="1" l="1"/>
  <c r="V418" i="1"/>
  <c r="W418" i="1"/>
  <c r="X418" i="1" s="1"/>
  <c r="N418" i="3"/>
  <c r="P417" i="3"/>
  <c r="C419" i="1"/>
  <c r="A426" i="1"/>
  <c r="E419" i="1" l="1"/>
  <c r="V419" i="1"/>
  <c r="W419" i="1"/>
  <c r="X419" i="1" s="1"/>
  <c r="N419" i="3"/>
  <c r="P418" i="3"/>
  <c r="C420" i="1"/>
  <c r="A427" i="1"/>
  <c r="E420" i="1" l="1"/>
  <c r="V420" i="1"/>
  <c r="W420" i="1"/>
  <c r="X420" i="1" s="1"/>
  <c r="N420" i="3"/>
  <c r="P419" i="3"/>
  <c r="C421" i="1"/>
  <c r="A428" i="1"/>
  <c r="N421" i="3" l="1"/>
  <c r="P420" i="3"/>
  <c r="C422" i="1"/>
  <c r="E421" i="1"/>
  <c r="V421" i="1"/>
  <c r="W421" i="1"/>
  <c r="X421" i="1" s="1"/>
  <c r="A429" i="1"/>
  <c r="E422" i="1" l="1"/>
  <c r="V422" i="1"/>
  <c r="W422" i="1"/>
  <c r="X422" i="1" s="1"/>
  <c r="N422" i="3"/>
  <c r="P421" i="3"/>
  <c r="C423" i="1"/>
  <c r="A430" i="1"/>
  <c r="N423" i="3" l="1"/>
  <c r="P422" i="3"/>
  <c r="C424" i="1"/>
  <c r="E423" i="1"/>
  <c r="W423" i="1"/>
  <c r="X423" i="1" s="1"/>
  <c r="V423" i="1"/>
  <c r="A431" i="1"/>
  <c r="E424" i="1" l="1"/>
  <c r="V424" i="1"/>
  <c r="W424" i="1"/>
  <c r="X424" i="1" s="1"/>
  <c r="N424" i="3"/>
  <c r="P423" i="3"/>
  <c r="C425" i="1"/>
  <c r="A432" i="1"/>
  <c r="E425" i="1" l="1"/>
  <c r="V425" i="1"/>
  <c r="W425" i="1"/>
  <c r="X425" i="1" s="1"/>
  <c r="N425" i="3"/>
  <c r="P424" i="3"/>
  <c r="C426" i="1"/>
  <c r="A433" i="1"/>
  <c r="E426" i="1" l="1"/>
  <c r="V426" i="1"/>
  <c r="W426" i="1"/>
  <c r="X426" i="1" s="1"/>
  <c r="N426" i="3"/>
  <c r="P425" i="3"/>
  <c r="C427" i="1"/>
  <c r="A434" i="1"/>
  <c r="E427" i="1" l="1"/>
  <c r="V427" i="1"/>
  <c r="W427" i="1"/>
  <c r="X427" i="1" s="1"/>
  <c r="N427" i="3"/>
  <c r="P426" i="3"/>
  <c r="C428" i="1"/>
  <c r="A435" i="1"/>
  <c r="E428" i="1" l="1"/>
  <c r="V428" i="1"/>
  <c r="W428" i="1"/>
  <c r="X428" i="1" s="1"/>
  <c r="N428" i="3"/>
  <c r="P427" i="3"/>
  <c r="C429" i="1"/>
  <c r="A436" i="1"/>
  <c r="E429" i="1" l="1"/>
  <c r="V429" i="1"/>
  <c r="W429" i="1"/>
  <c r="X429" i="1" s="1"/>
  <c r="N429" i="3"/>
  <c r="P428" i="3"/>
  <c r="C430" i="1"/>
  <c r="A437" i="1"/>
  <c r="N430" i="3" l="1"/>
  <c r="P429" i="3"/>
  <c r="C431" i="1"/>
  <c r="E430" i="1"/>
  <c r="V430" i="1"/>
  <c r="W430" i="1"/>
  <c r="X430" i="1" s="1"/>
  <c r="A438" i="1"/>
  <c r="E431" i="1" l="1"/>
  <c r="V431" i="1"/>
  <c r="W431" i="1"/>
  <c r="X431" i="1" s="1"/>
  <c r="N431" i="3"/>
  <c r="P430" i="3"/>
  <c r="C432" i="1"/>
  <c r="A439" i="1"/>
  <c r="N432" i="3" l="1"/>
  <c r="P431" i="3"/>
  <c r="C433" i="1"/>
  <c r="E432" i="1"/>
  <c r="V432" i="1"/>
  <c r="W432" i="1"/>
  <c r="X432" i="1" s="1"/>
  <c r="A440" i="1"/>
  <c r="E433" i="1" l="1"/>
  <c r="V433" i="1"/>
  <c r="W433" i="1"/>
  <c r="X433" i="1" s="1"/>
  <c r="N433" i="3"/>
  <c r="P432" i="3"/>
  <c r="C434" i="1"/>
  <c r="A441" i="1"/>
  <c r="N434" i="3" l="1"/>
  <c r="P433" i="3"/>
  <c r="C435" i="1"/>
  <c r="E434" i="1"/>
  <c r="V434" i="1"/>
  <c r="W434" i="1"/>
  <c r="X434" i="1" s="1"/>
  <c r="A442" i="1"/>
  <c r="E435" i="1" l="1"/>
  <c r="V435" i="1"/>
  <c r="W435" i="1"/>
  <c r="X435" i="1" s="1"/>
  <c r="N435" i="3"/>
  <c r="P434" i="3"/>
  <c r="C436" i="1"/>
  <c r="A443" i="1"/>
  <c r="N436" i="3" l="1"/>
  <c r="P435" i="3"/>
  <c r="C437" i="1"/>
  <c r="E436" i="1"/>
  <c r="V436" i="1"/>
  <c r="W436" i="1"/>
  <c r="X436" i="1" s="1"/>
  <c r="A444" i="1"/>
  <c r="E437" i="1" l="1"/>
  <c r="V437" i="1"/>
  <c r="W437" i="1"/>
  <c r="X437" i="1" s="1"/>
  <c r="N437" i="3"/>
  <c r="P436" i="3"/>
  <c r="C438" i="1"/>
  <c r="A445" i="1"/>
  <c r="E438" i="1" l="1"/>
  <c r="V438" i="1"/>
  <c r="W438" i="1"/>
  <c r="X438" i="1" s="1"/>
  <c r="N438" i="3"/>
  <c r="P437" i="3"/>
  <c r="C439" i="1"/>
  <c r="A446" i="1"/>
  <c r="E439" i="1" l="1"/>
  <c r="V439" i="1"/>
  <c r="W439" i="1"/>
  <c r="X439" i="1" s="1"/>
  <c r="N439" i="3"/>
  <c r="P438" i="3"/>
  <c r="C440" i="1"/>
  <c r="A447" i="1"/>
  <c r="E440" i="1" l="1"/>
  <c r="W440" i="1"/>
  <c r="X440" i="1" s="1"/>
  <c r="V440" i="1"/>
  <c r="N440" i="3"/>
  <c r="P439" i="3"/>
  <c r="C441" i="1"/>
  <c r="A448" i="1"/>
  <c r="E441" i="1" l="1"/>
  <c r="V441" i="1"/>
  <c r="W441" i="1"/>
  <c r="X441" i="1" s="1"/>
  <c r="N441" i="3"/>
  <c r="P440" i="3"/>
  <c r="C442" i="1"/>
  <c r="A449" i="1"/>
  <c r="E442" i="1" l="1"/>
  <c r="W442" i="1"/>
  <c r="X442" i="1" s="1"/>
  <c r="V442" i="1"/>
  <c r="N442" i="3"/>
  <c r="P441" i="3"/>
  <c r="C443" i="1"/>
  <c r="A450" i="1"/>
  <c r="E443" i="1" l="1"/>
  <c r="V443" i="1"/>
  <c r="W443" i="1"/>
  <c r="X443" i="1" s="1"/>
  <c r="N443" i="3"/>
  <c r="P442" i="3"/>
  <c r="C444" i="1"/>
  <c r="A451" i="1"/>
  <c r="E444" i="1" l="1"/>
  <c r="V444" i="1"/>
  <c r="W444" i="1"/>
  <c r="X444" i="1" s="1"/>
  <c r="N444" i="3"/>
  <c r="P443" i="3"/>
  <c r="C445" i="1"/>
  <c r="A452" i="1"/>
  <c r="E445" i="1" l="1"/>
  <c r="V445" i="1"/>
  <c r="W445" i="1"/>
  <c r="X445" i="1" s="1"/>
  <c r="N445" i="3"/>
  <c r="P444" i="3"/>
  <c r="C446" i="1"/>
  <c r="A453" i="1"/>
  <c r="E446" i="1" l="1"/>
  <c r="V446" i="1"/>
  <c r="W446" i="1"/>
  <c r="X446" i="1" s="1"/>
  <c r="N446" i="3"/>
  <c r="P445" i="3"/>
  <c r="C447" i="1"/>
  <c r="A454" i="1"/>
  <c r="E447" i="1" l="1"/>
  <c r="V447" i="1"/>
  <c r="W447" i="1"/>
  <c r="X447" i="1" s="1"/>
  <c r="N447" i="3"/>
  <c r="P446" i="3"/>
  <c r="C448" i="1"/>
  <c r="A455" i="1"/>
  <c r="N448" i="3" l="1"/>
  <c r="P447" i="3"/>
  <c r="C449" i="1"/>
  <c r="E448" i="1"/>
  <c r="V448" i="1"/>
  <c r="W448" i="1"/>
  <c r="X448" i="1" s="1"/>
  <c r="A456" i="1"/>
  <c r="E449" i="1" l="1"/>
  <c r="V449" i="1"/>
  <c r="W449" i="1"/>
  <c r="X449" i="1" s="1"/>
  <c r="N449" i="3"/>
  <c r="P448" i="3"/>
  <c r="C450" i="1"/>
  <c r="A457" i="1"/>
  <c r="E450" i="1" l="1"/>
  <c r="V450" i="1"/>
  <c r="W450" i="1"/>
  <c r="X450" i="1" s="1"/>
  <c r="N450" i="3"/>
  <c r="P449" i="3"/>
  <c r="C451" i="1"/>
  <c r="A458" i="1"/>
  <c r="E451" i="1" l="1"/>
  <c r="V451" i="1"/>
  <c r="W451" i="1"/>
  <c r="X451" i="1" s="1"/>
  <c r="N451" i="3"/>
  <c r="P450" i="3"/>
  <c r="C452" i="1"/>
  <c r="A459" i="1"/>
  <c r="N452" i="3" l="1"/>
  <c r="P451" i="3"/>
  <c r="C453" i="1"/>
  <c r="E452" i="1"/>
  <c r="V452" i="1"/>
  <c r="W452" i="1"/>
  <c r="X452" i="1" s="1"/>
  <c r="A460" i="1"/>
  <c r="E453" i="1" l="1"/>
  <c r="V453" i="1"/>
  <c r="W453" i="1"/>
  <c r="X453" i="1" s="1"/>
  <c r="N453" i="3"/>
  <c r="P452" i="3"/>
  <c r="C454" i="1"/>
  <c r="A461" i="1"/>
  <c r="N454" i="3" l="1"/>
  <c r="P453" i="3"/>
  <c r="C455" i="1"/>
  <c r="E454" i="1"/>
  <c r="W454" i="1"/>
  <c r="X454" i="1" s="1"/>
  <c r="V454" i="1"/>
  <c r="A462" i="1"/>
  <c r="E455" i="1" l="1"/>
  <c r="V455" i="1"/>
  <c r="W455" i="1"/>
  <c r="X455" i="1" s="1"/>
  <c r="N455" i="3"/>
  <c r="P454" i="3"/>
  <c r="C456" i="1"/>
  <c r="A463" i="1"/>
  <c r="N456" i="3" l="1"/>
  <c r="P455" i="3"/>
  <c r="C457" i="1"/>
  <c r="E456" i="1"/>
  <c r="V456" i="1"/>
  <c r="W456" i="1"/>
  <c r="X456" i="1" s="1"/>
  <c r="A464" i="1"/>
  <c r="E457" i="1" l="1"/>
  <c r="V457" i="1"/>
  <c r="W457" i="1"/>
  <c r="X457" i="1" s="1"/>
  <c r="N457" i="3"/>
  <c r="P456" i="3"/>
  <c r="C458" i="1"/>
  <c r="A465" i="1"/>
  <c r="E458" i="1" l="1"/>
  <c r="W458" i="1"/>
  <c r="X458" i="1" s="1"/>
  <c r="V458" i="1"/>
  <c r="N458" i="3"/>
  <c r="P457" i="3"/>
  <c r="C459" i="1"/>
  <c r="A466" i="1"/>
  <c r="N459" i="3" l="1"/>
  <c r="P458" i="3"/>
  <c r="C460" i="1"/>
  <c r="E459" i="1"/>
  <c r="V459" i="1"/>
  <c r="W459" i="1"/>
  <c r="X459" i="1" s="1"/>
  <c r="A467" i="1"/>
  <c r="E460" i="1" l="1"/>
  <c r="V460" i="1"/>
  <c r="W460" i="1"/>
  <c r="X460" i="1" s="1"/>
  <c r="N460" i="3"/>
  <c r="P459" i="3"/>
  <c r="C461" i="1"/>
  <c r="A468" i="1"/>
  <c r="N461" i="3" l="1"/>
  <c r="P460" i="3"/>
  <c r="C462" i="1"/>
  <c r="E461" i="1"/>
  <c r="V461" i="1"/>
  <c r="W461" i="1"/>
  <c r="X461" i="1" s="1"/>
  <c r="A469" i="1"/>
  <c r="E462" i="1" l="1"/>
  <c r="W462" i="1"/>
  <c r="X462" i="1" s="1"/>
  <c r="V462" i="1"/>
  <c r="N462" i="3"/>
  <c r="P461" i="3"/>
  <c r="C463" i="1"/>
  <c r="A470" i="1"/>
  <c r="E463" i="1" l="1"/>
  <c r="V463" i="1"/>
  <c r="W463" i="1"/>
  <c r="X463" i="1" s="1"/>
  <c r="N463" i="3"/>
  <c r="P462" i="3"/>
  <c r="C464" i="1"/>
  <c r="A471" i="1"/>
  <c r="N464" i="3" l="1"/>
  <c r="P463" i="3"/>
  <c r="C465" i="1"/>
  <c r="E464" i="1"/>
  <c r="V464" i="1"/>
  <c r="W464" i="1"/>
  <c r="X464" i="1" s="1"/>
  <c r="A472" i="1"/>
  <c r="E465" i="1" l="1"/>
  <c r="V465" i="1"/>
  <c r="W465" i="1"/>
  <c r="X465" i="1" s="1"/>
  <c r="N465" i="3"/>
  <c r="P464" i="3"/>
  <c r="C466" i="1"/>
  <c r="A473" i="1"/>
  <c r="E466" i="1" l="1"/>
  <c r="V466" i="1"/>
  <c r="W466" i="1"/>
  <c r="X466" i="1" s="1"/>
  <c r="N466" i="3"/>
  <c r="P465" i="3"/>
  <c r="C467" i="1"/>
  <c r="A474" i="1"/>
  <c r="E467" i="1" l="1"/>
  <c r="V467" i="1"/>
  <c r="W467" i="1"/>
  <c r="X467" i="1" s="1"/>
  <c r="N467" i="3"/>
  <c r="P466" i="3"/>
  <c r="C468" i="1"/>
  <c r="A475" i="1"/>
  <c r="E468" i="1" l="1"/>
  <c r="V468" i="1"/>
  <c r="W468" i="1"/>
  <c r="X468" i="1" s="1"/>
  <c r="N468" i="3"/>
  <c r="P467" i="3"/>
  <c r="C469" i="1"/>
  <c r="A476" i="1"/>
  <c r="E469" i="1" l="1"/>
  <c r="V469" i="1"/>
  <c r="W469" i="1"/>
  <c r="X469" i="1" s="1"/>
  <c r="N469" i="3"/>
  <c r="P468" i="3"/>
  <c r="C470" i="1"/>
  <c r="A477" i="1"/>
  <c r="N470" i="3" l="1"/>
  <c r="P469" i="3"/>
  <c r="C471" i="1"/>
  <c r="E470" i="1"/>
  <c r="V470" i="1"/>
  <c r="W470" i="1"/>
  <c r="X470" i="1" s="1"/>
  <c r="A478" i="1"/>
  <c r="E471" i="1" l="1"/>
  <c r="V471" i="1"/>
  <c r="W471" i="1"/>
  <c r="X471" i="1" s="1"/>
  <c r="N471" i="3"/>
  <c r="P470" i="3"/>
  <c r="C472" i="1"/>
  <c r="A479" i="1"/>
  <c r="N472" i="3" l="1"/>
  <c r="P471" i="3"/>
  <c r="C473" i="1"/>
  <c r="E472" i="1"/>
  <c r="V472" i="1"/>
  <c r="W472" i="1"/>
  <c r="X472" i="1" s="1"/>
  <c r="A480" i="1"/>
  <c r="E473" i="1" l="1"/>
  <c r="V473" i="1"/>
  <c r="W473" i="1"/>
  <c r="X473" i="1" s="1"/>
  <c r="N473" i="3"/>
  <c r="P472" i="3"/>
  <c r="C474" i="1"/>
  <c r="A481" i="1"/>
  <c r="E474" i="1" l="1"/>
  <c r="V474" i="1"/>
  <c r="W474" i="1"/>
  <c r="X474" i="1" s="1"/>
  <c r="N474" i="3"/>
  <c r="P473" i="3"/>
  <c r="C475" i="1"/>
  <c r="A482" i="1"/>
  <c r="E475" i="1" l="1"/>
  <c r="V475" i="1"/>
  <c r="W475" i="1"/>
  <c r="X475" i="1" s="1"/>
  <c r="N475" i="3"/>
  <c r="P474" i="3"/>
  <c r="C476" i="1"/>
  <c r="A483" i="1"/>
  <c r="E476" i="1" l="1"/>
  <c r="V476" i="1"/>
  <c r="W476" i="1"/>
  <c r="X476" i="1" s="1"/>
  <c r="N476" i="3"/>
  <c r="P475" i="3"/>
  <c r="C477" i="1"/>
  <c r="A484" i="1"/>
  <c r="E477" i="1" l="1"/>
  <c r="V477" i="1"/>
  <c r="W477" i="1"/>
  <c r="X477" i="1" s="1"/>
  <c r="N477" i="3"/>
  <c r="P476" i="3"/>
  <c r="C478" i="1"/>
  <c r="A485" i="1"/>
  <c r="E478" i="1" l="1"/>
  <c r="V478" i="1"/>
  <c r="W478" i="1"/>
  <c r="X478" i="1" s="1"/>
  <c r="N478" i="3"/>
  <c r="P477" i="3"/>
  <c r="C479" i="1"/>
  <c r="A486" i="1"/>
  <c r="N479" i="3" l="1"/>
  <c r="P478" i="3"/>
  <c r="C480" i="1"/>
  <c r="E479" i="1"/>
  <c r="V479" i="1"/>
  <c r="W479" i="1"/>
  <c r="X479" i="1" s="1"/>
  <c r="A487" i="1"/>
  <c r="E480" i="1" l="1"/>
  <c r="V480" i="1"/>
  <c r="W480" i="1"/>
  <c r="X480" i="1" s="1"/>
  <c r="N480" i="3"/>
  <c r="P479" i="3"/>
  <c r="C481" i="1"/>
  <c r="E481" i="1" l="1"/>
  <c r="V481" i="1"/>
  <c r="W481" i="1"/>
  <c r="X481" i="1" s="1"/>
  <c r="N481" i="3"/>
  <c r="P480" i="3"/>
  <c r="C482" i="1"/>
  <c r="X68" i="1"/>
  <c r="N482" i="3" l="1"/>
  <c r="P481" i="3"/>
  <c r="C483" i="1"/>
  <c r="E482" i="1"/>
  <c r="V482" i="1"/>
  <c r="W482" i="1"/>
  <c r="X482" i="1" s="1"/>
  <c r="AK5" i="1"/>
  <c r="G5" i="1"/>
  <c r="E483" i="1" l="1"/>
  <c r="V483" i="1"/>
  <c r="W483" i="1"/>
  <c r="X483" i="1" s="1"/>
  <c r="N483" i="3"/>
  <c r="P482" i="3"/>
  <c r="C484" i="1"/>
  <c r="H6" i="1"/>
  <c r="F6" i="1" s="1"/>
  <c r="I6" i="1" s="1"/>
  <c r="M760" i="3" l="1"/>
  <c r="N484" i="3"/>
  <c r="P483" i="3"/>
  <c r="C485" i="1"/>
  <c r="E484" i="1"/>
  <c r="V484" i="1"/>
  <c r="W484" i="1"/>
  <c r="X484" i="1" s="1"/>
  <c r="G6" i="1"/>
  <c r="H7" i="1" s="1"/>
  <c r="F7" i="1" s="1"/>
  <c r="I7" i="1" s="1"/>
  <c r="AK6" i="1"/>
  <c r="M759" i="3" l="1"/>
  <c r="E485" i="1"/>
  <c r="V485" i="1"/>
  <c r="W485" i="1"/>
  <c r="X485" i="1" s="1"/>
  <c r="N485" i="3"/>
  <c r="P484" i="3"/>
  <c r="C486" i="1"/>
  <c r="E486" i="1" l="1"/>
  <c r="V486" i="1"/>
  <c r="W486" i="1"/>
  <c r="X486" i="1" s="1"/>
  <c r="N486" i="3"/>
  <c r="P485" i="3"/>
  <c r="C487" i="1"/>
  <c r="AK7" i="1"/>
  <c r="G7" i="1"/>
  <c r="N487" i="3" l="1"/>
  <c r="P486" i="3"/>
  <c r="E487" i="1"/>
  <c r="V487" i="1"/>
  <c r="W487" i="1"/>
  <c r="X487" i="1" s="1"/>
  <c r="H8" i="1"/>
  <c r="F8" i="1" s="1"/>
  <c r="I8" i="1" s="1"/>
  <c r="M758" i="3" l="1"/>
  <c r="N488" i="3"/>
  <c r="P487" i="3"/>
  <c r="G8" i="1"/>
  <c r="N489" i="3" l="1"/>
  <c r="P488" i="3"/>
  <c r="AK8" i="1"/>
  <c r="H9" i="1"/>
  <c r="F9" i="1" s="1"/>
  <c r="I9" i="1" s="1"/>
  <c r="M757" i="3" l="1"/>
  <c r="N490" i="3"/>
  <c r="P489" i="3"/>
  <c r="G9" i="1"/>
  <c r="N491" i="3" l="1"/>
  <c r="P490" i="3"/>
  <c r="AK9" i="1"/>
  <c r="N492" i="3" l="1"/>
  <c r="P491" i="3"/>
  <c r="H10" i="1"/>
  <c r="F10" i="1" s="1"/>
  <c r="I10" i="1" s="1"/>
  <c r="M754" i="3" l="1"/>
  <c r="N493" i="3"/>
  <c r="P492" i="3"/>
  <c r="G10" i="1"/>
  <c r="N494" i="3" l="1"/>
  <c r="P493" i="3"/>
  <c r="AK10" i="1"/>
  <c r="P494" i="3" l="1"/>
  <c r="C16" i="1"/>
  <c r="C19" i="1"/>
  <c r="C61" i="1"/>
  <c r="C72" i="1"/>
  <c r="H11" i="1"/>
  <c r="F11" i="1" s="1"/>
  <c r="I11" i="1" s="1"/>
  <c r="M753" i="3" l="1"/>
  <c r="E72" i="1"/>
  <c r="V72" i="1"/>
  <c r="W72" i="1"/>
  <c r="X72" i="1" s="1"/>
  <c r="E61" i="1"/>
  <c r="V61" i="1"/>
  <c r="W61" i="1"/>
  <c r="X61" i="1" s="1"/>
  <c r="V19" i="1"/>
  <c r="E19" i="1"/>
  <c r="W19" i="1"/>
  <c r="X19" i="1" s="1"/>
  <c r="E16" i="1"/>
  <c r="V16" i="1"/>
  <c r="W16" i="1"/>
  <c r="X16" i="1" s="1"/>
  <c r="G11" i="1"/>
  <c r="X17" i="1" l="1"/>
  <c r="AK11" i="1"/>
  <c r="H12" i="1" l="1"/>
  <c r="F12" i="1" s="1"/>
  <c r="I12" i="1" s="1"/>
  <c r="M752" i="3" l="1"/>
  <c r="G12" i="1"/>
  <c r="AK12" i="1" l="1"/>
  <c r="H13" i="1" l="1"/>
  <c r="F13" i="1" s="1"/>
  <c r="I13" i="1" s="1"/>
  <c r="M751" i="3" l="1"/>
  <c r="G13" i="1"/>
  <c r="AK13" i="1" l="1"/>
  <c r="H14" i="1" l="1"/>
  <c r="F14" i="1" s="1"/>
  <c r="I14" i="1" s="1"/>
  <c r="M750" i="3" l="1"/>
  <c r="G14" i="1"/>
  <c r="AK14" i="1" l="1"/>
  <c r="H15" i="1" l="1"/>
  <c r="F15" i="1" s="1"/>
  <c r="I15" i="1" s="1"/>
  <c r="M747" i="3" l="1"/>
  <c r="G15" i="1"/>
  <c r="AK15" i="1" l="1"/>
  <c r="H16" i="1" l="1"/>
  <c r="F16" i="1" s="1"/>
  <c r="I16" i="1" s="1"/>
  <c r="M746" i="3" l="1"/>
  <c r="G16" i="1"/>
  <c r="AK16" i="1" l="1"/>
  <c r="H17" i="1" l="1"/>
  <c r="F17" i="1" s="1"/>
  <c r="I17" i="1" s="1"/>
  <c r="M745" i="3" l="1"/>
  <c r="G17" i="1"/>
  <c r="AK17" i="1" l="1"/>
  <c r="H18" i="1" l="1"/>
  <c r="F18" i="1" s="1"/>
  <c r="I18" i="1" s="1"/>
  <c r="M744" i="3" l="1"/>
  <c r="G18" i="1"/>
  <c r="AK18" i="1" l="1"/>
  <c r="H19" i="1" l="1"/>
  <c r="F19" i="1" s="1"/>
  <c r="I19" i="1" s="1"/>
  <c r="M743" i="3" l="1"/>
  <c r="G19" i="1"/>
  <c r="AK19" i="1" l="1"/>
  <c r="H20" i="1" l="1"/>
  <c r="F20" i="1" s="1"/>
  <c r="I20" i="1" s="1"/>
  <c r="M740" i="3" l="1"/>
  <c r="G20" i="1"/>
  <c r="AK20" i="1" l="1"/>
  <c r="H21" i="1" l="1"/>
  <c r="F21" i="1" s="1"/>
  <c r="I21" i="1" s="1"/>
  <c r="M739" i="3" l="1"/>
  <c r="G21" i="1"/>
  <c r="AK21" i="1" l="1"/>
  <c r="H22" i="1" l="1"/>
  <c r="F22" i="1" s="1"/>
  <c r="I22" i="1" s="1"/>
  <c r="M738" i="3" l="1"/>
  <c r="G22" i="1"/>
  <c r="AK22" i="1" l="1"/>
  <c r="H23" i="1" l="1"/>
  <c r="F23" i="1" s="1"/>
  <c r="I23" i="1" s="1"/>
  <c r="M737" i="3" l="1"/>
  <c r="G23" i="1"/>
  <c r="AK23" i="1" l="1"/>
  <c r="H24" i="1" l="1"/>
  <c r="F24" i="1" s="1"/>
  <c r="I24" i="1" s="1"/>
  <c r="M736" i="3" l="1"/>
  <c r="G24" i="1"/>
  <c r="AK24" i="1" l="1"/>
  <c r="H25" i="1" l="1"/>
  <c r="F25" i="1" s="1"/>
  <c r="I25" i="1" s="1"/>
  <c r="M723" i="3" l="1"/>
  <c r="G25" i="1"/>
  <c r="AK25" i="1" l="1"/>
  <c r="H26" i="1" l="1"/>
  <c r="F26" i="1" s="1"/>
  <c r="I26" i="1" s="1"/>
  <c r="M722" i="3" l="1"/>
  <c r="G26" i="1"/>
  <c r="AK26" i="1" l="1"/>
  <c r="H27" i="1" l="1"/>
  <c r="F27" i="1" s="1"/>
  <c r="I27" i="1" s="1"/>
  <c r="M719" i="3" l="1"/>
  <c r="G27" i="1"/>
  <c r="AK27" i="1" l="1"/>
  <c r="H28" i="1" l="1"/>
  <c r="F28" i="1" s="1"/>
  <c r="I28" i="1" s="1"/>
  <c r="M718" i="3" l="1"/>
  <c r="G28" i="1"/>
  <c r="AK28" i="1" l="1"/>
  <c r="H29" i="1" l="1"/>
  <c r="F29" i="1" s="1"/>
  <c r="I29" i="1" s="1"/>
  <c r="M717" i="3" l="1"/>
  <c r="G29" i="1"/>
  <c r="AK29" i="1" l="1"/>
  <c r="H30" i="1" l="1"/>
  <c r="F30" i="1" s="1"/>
  <c r="I30" i="1" s="1"/>
  <c r="M716" i="3" l="1"/>
  <c r="G30" i="1"/>
  <c r="AK30" i="1" l="1"/>
  <c r="H31" i="1" l="1"/>
  <c r="F31" i="1" s="1"/>
  <c r="I31" i="1" s="1"/>
  <c r="M715" i="3" l="1"/>
  <c r="G31" i="1"/>
  <c r="AK31" i="1" l="1"/>
  <c r="H32" i="1" l="1"/>
  <c r="F32" i="1" s="1"/>
  <c r="I32" i="1" s="1"/>
  <c r="M712" i="3" l="1"/>
  <c r="G32" i="1"/>
  <c r="AK32" i="1" l="1"/>
  <c r="H33" i="1" l="1"/>
  <c r="F33" i="1" s="1"/>
  <c r="I33" i="1" s="1"/>
  <c r="M711" i="3" l="1"/>
  <c r="G33" i="1"/>
  <c r="AK33" i="1" l="1"/>
  <c r="H34" i="1" l="1"/>
  <c r="F34" i="1" s="1"/>
  <c r="I34" i="1" s="1"/>
  <c r="M710" i="3" l="1"/>
  <c r="G34" i="1"/>
  <c r="AK34" i="1" l="1"/>
  <c r="H35" i="1" l="1"/>
  <c r="F35" i="1" s="1"/>
  <c r="I35" i="1" s="1"/>
  <c r="M709" i="3" l="1"/>
  <c r="G35" i="1"/>
  <c r="D47" i="5" l="1"/>
  <c r="AK35" i="1"/>
  <c r="H36" i="1" l="1"/>
  <c r="F36" i="1" s="1"/>
  <c r="I36" i="1" s="1"/>
  <c r="M708" i="3" l="1"/>
  <c r="G36" i="1"/>
  <c r="C47" i="5"/>
  <c r="AK36" i="1"/>
  <c r="D46" i="5" l="1"/>
  <c r="H37" i="1"/>
  <c r="F37" i="1" s="1"/>
  <c r="I37" i="1" s="1"/>
  <c r="M705" i="3" l="1"/>
  <c r="G37" i="1"/>
  <c r="C46" i="5"/>
  <c r="AK37" i="1"/>
  <c r="D45" i="5" l="1"/>
  <c r="H38" i="1"/>
  <c r="F38" i="1" s="1"/>
  <c r="I38" i="1" s="1"/>
  <c r="M704" i="3" l="1"/>
  <c r="G38" i="1"/>
  <c r="D44" i="5" s="1"/>
  <c r="C45" i="5"/>
  <c r="AK38" i="1"/>
  <c r="H39" i="1" l="1"/>
  <c r="F39" i="1" s="1"/>
  <c r="I39" i="1" s="1"/>
  <c r="M703" i="3" l="1"/>
  <c r="G39" i="1"/>
  <c r="C44" i="5"/>
  <c r="H47" i="5" s="1"/>
  <c r="AK39" i="1"/>
  <c r="D43" i="5" l="1"/>
  <c r="H40" i="1"/>
  <c r="F40" i="1" s="1"/>
  <c r="I40" i="1" s="1"/>
  <c r="M702" i="3" l="1"/>
  <c r="G40" i="1"/>
  <c r="C43" i="5"/>
  <c r="H46" i="5" s="1"/>
  <c r="AK40" i="1"/>
  <c r="D42" i="5" l="1"/>
  <c r="H41" i="1"/>
  <c r="F41" i="1" s="1"/>
  <c r="I41" i="1" s="1"/>
  <c r="M701" i="3" l="1"/>
  <c r="G41" i="1"/>
  <c r="AK41" i="1" l="1"/>
  <c r="H42" i="1" l="1"/>
  <c r="F42" i="1" s="1"/>
  <c r="I42" i="1" s="1"/>
  <c r="M698" i="3" l="1"/>
  <c r="G42" i="1"/>
  <c r="AK42" i="1" l="1"/>
  <c r="H43" i="1" l="1"/>
  <c r="F43" i="1" l="1"/>
  <c r="I43" i="1" s="1"/>
  <c r="M697" i="3" l="1"/>
  <c r="AK43" i="1"/>
  <c r="G43" i="1"/>
  <c r="H44" i="1" l="1"/>
  <c r="F44" i="1" l="1"/>
  <c r="G44" i="1" s="1"/>
  <c r="H45" i="1" l="1"/>
  <c r="F45" i="1" s="1"/>
  <c r="I45" i="1" s="1"/>
  <c r="I44" i="1"/>
  <c r="AK44" i="1"/>
  <c r="M696" i="3" l="1"/>
  <c r="M695" i="3"/>
  <c r="AK45" i="1"/>
  <c r="G45" i="1"/>
  <c r="H46" i="1" l="1"/>
  <c r="F46" i="1" s="1"/>
  <c r="I46" i="1" l="1"/>
  <c r="G46" i="1"/>
  <c r="AK46" i="1"/>
  <c r="M694" i="3" l="1"/>
  <c r="H47" i="1"/>
  <c r="F47" i="1" l="1"/>
  <c r="G47" i="1" s="1"/>
  <c r="H48" i="1" l="1"/>
  <c r="I47" i="1"/>
  <c r="AK47" i="1"/>
  <c r="M691" i="3" l="1"/>
  <c r="F48" i="1"/>
  <c r="I48" i="1" l="1"/>
  <c r="G48" i="1"/>
  <c r="AK48" i="1"/>
  <c r="M690" i="3" l="1"/>
  <c r="H49" i="1"/>
  <c r="F49" i="1" l="1"/>
  <c r="I49" i="1" l="1"/>
  <c r="G49" i="1"/>
  <c r="AK49" i="1"/>
  <c r="M689" i="3" l="1"/>
  <c r="H50" i="1"/>
  <c r="F50" i="1" l="1"/>
  <c r="I50" i="1" l="1"/>
  <c r="G50" i="1"/>
  <c r="AK50" i="1"/>
  <c r="M688" i="3" l="1"/>
  <c r="H51" i="1"/>
  <c r="F51" i="1" l="1"/>
  <c r="I51" i="1" l="1"/>
  <c r="G51" i="1"/>
  <c r="AK51" i="1"/>
  <c r="M687" i="3" l="1"/>
  <c r="H52" i="1"/>
  <c r="F52" i="1" s="1"/>
  <c r="I52" i="1" s="1"/>
  <c r="M684" i="3" l="1"/>
  <c r="G52" i="1"/>
  <c r="H53" i="1" s="1"/>
  <c r="AK52" i="1"/>
  <c r="F53" i="1" l="1"/>
  <c r="I53" i="1" s="1"/>
  <c r="M683" i="3" l="1"/>
  <c r="AK53" i="1"/>
  <c r="G53" i="1"/>
  <c r="H54" i="1" l="1"/>
  <c r="F54" i="1" l="1"/>
  <c r="I54" i="1" l="1"/>
  <c r="AK54" i="1"/>
  <c r="G54" i="1"/>
  <c r="M682" i="3" l="1"/>
  <c r="H55" i="1"/>
  <c r="F55" i="1" l="1"/>
  <c r="I55" i="1" l="1"/>
  <c r="AK55" i="1"/>
  <c r="G55" i="1"/>
  <c r="M681" i="3" l="1"/>
  <c r="H56" i="1"/>
  <c r="F56" i="1" s="1"/>
  <c r="I56" i="1" s="1"/>
  <c r="M680" i="3" l="1"/>
  <c r="AK56" i="1"/>
  <c r="G56" i="1"/>
  <c r="H57" i="1" l="1"/>
  <c r="F57" i="1" s="1"/>
  <c r="AK57" i="1" s="1"/>
  <c r="I57" i="1" l="1"/>
  <c r="G57" i="1"/>
  <c r="M677" i="3" l="1"/>
  <c r="H58" i="1"/>
  <c r="F58" i="1" l="1"/>
  <c r="AK58" i="1" s="1"/>
  <c r="I58" i="1" l="1"/>
  <c r="G58" i="1"/>
  <c r="M676" i="3" l="1"/>
  <c r="H59" i="1"/>
  <c r="F59" i="1" l="1"/>
  <c r="I59" i="1" l="1"/>
  <c r="G59" i="1"/>
  <c r="AK59" i="1"/>
  <c r="M675" i="3" l="1"/>
  <c r="H60" i="1"/>
  <c r="B9" i="6"/>
  <c r="F60" i="1" l="1"/>
  <c r="AK60" i="1" s="1"/>
  <c r="I60" i="1" l="1"/>
  <c r="G60" i="1"/>
  <c r="M674" i="3" l="1"/>
  <c r="H61" i="1"/>
  <c r="F61" i="1" l="1"/>
  <c r="AK61" i="1" s="1"/>
  <c r="I61" i="1" l="1"/>
  <c r="G61" i="1"/>
  <c r="M673" i="3" l="1"/>
  <c r="H62" i="1"/>
  <c r="F62" i="1" l="1"/>
  <c r="G62" i="1" s="1"/>
  <c r="H63" i="1" l="1"/>
  <c r="F63" i="1" s="1"/>
  <c r="I63" i="1" s="1"/>
  <c r="I62" i="1"/>
  <c r="AK62" i="1"/>
  <c r="M670" i="3" l="1"/>
  <c r="M669" i="3"/>
  <c r="AK63" i="1"/>
  <c r="G63" i="1"/>
  <c r="H64" i="1" s="1"/>
  <c r="F64" i="1" l="1"/>
  <c r="I64" i="1" l="1"/>
  <c r="G64" i="1"/>
  <c r="AK64" i="1"/>
  <c r="M668" i="3" l="1"/>
  <c r="H65" i="1"/>
  <c r="F65" i="1" l="1"/>
  <c r="I65" i="1" l="1"/>
  <c r="G65" i="1"/>
  <c r="AK65" i="1"/>
  <c r="M667" i="3" l="1"/>
  <c r="H66" i="1"/>
  <c r="F66" i="1" s="1"/>
  <c r="I66" i="1" s="1"/>
  <c r="M666" i="3" l="1"/>
  <c r="G66" i="1"/>
  <c r="AK66" i="1"/>
  <c r="H67" i="1" l="1"/>
  <c r="F67" i="1" l="1"/>
  <c r="I67" i="1" l="1"/>
  <c r="AK67" i="1"/>
  <c r="G67" i="1"/>
  <c r="M663" i="3" l="1"/>
  <c r="H68" i="1"/>
  <c r="B10" i="6"/>
  <c r="B11" i="6" s="1"/>
  <c r="F68" i="1" l="1"/>
  <c r="I68" i="1" l="1"/>
  <c r="G68" i="1"/>
  <c r="AK68" i="1"/>
  <c r="M662" i="3" l="1"/>
  <c r="H69" i="1"/>
  <c r="F69" i="1" l="1"/>
  <c r="I69" i="1" l="1"/>
  <c r="AK69" i="1"/>
  <c r="G69" i="1"/>
  <c r="M661" i="3" l="1"/>
  <c r="H70" i="1"/>
  <c r="F70" i="1" s="1"/>
  <c r="I70" i="1" s="1"/>
  <c r="AK70" i="1" l="1"/>
  <c r="G70" i="1"/>
  <c r="H71" i="1" s="1"/>
  <c r="F71" i="1" s="1"/>
  <c r="I71" i="1" s="1"/>
  <c r="M660" i="3"/>
  <c r="M659" i="3" l="1"/>
  <c r="AK71" i="1"/>
  <c r="G71" i="1"/>
  <c r="H72" i="1" l="1"/>
  <c r="F72" i="1" l="1"/>
  <c r="I72" i="1" l="1"/>
  <c r="G72" i="1"/>
  <c r="AK72" i="1"/>
  <c r="M656" i="3" l="1"/>
  <c r="H73" i="1"/>
  <c r="F73" i="1" l="1"/>
  <c r="AK73" i="1" s="1"/>
  <c r="I73" i="1" l="1"/>
  <c r="G73" i="1"/>
  <c r="M655" i="3" l="1"/>
  <c r="H74" i="1"/>
  <c r="F74" i="1" l="1"/>
  <c r="I74" i="1" l="1"/>
  <c r="G74" i="1"/>
  <c r="AK74" i="1"/>
  <c r="M654" i="3" l="1"/>
  <c r="H75" i="1"/>
  <c r="F75" i="1" l="1"/>
  <c r="I75" i="1" l="1"/>
  <c r="G75" i="1"/>
  <c r="AK75" i="1"/>
  <c r="M653" i="3" l="1"/>
  <c r="H76" i="1"/>
  <c r="F76" i="1" l="1"/>
  <c r="I76" i="1" l="1"/>
  <c r="G76" i="1"/>
  <c r="AK76" i="1"/>
  <c r="M652" i="3" l="1"/>
  <c r="H77" i="1"/>
  <c r="F77" i="1" l="1"/>
  <c r="I77" i="1" l="1"/>
  <c r="G77" i="1"/>
  <c r="AK77" i="1"/>
  <c r="M649" i="3" l="1"/>
  <c r="H78" i="1"/>
  <c r="F78" i="1" l="1"/>
  <c r="AK78" i="1" s="1"/>
  <c r="I78" i="1" l="1"/>
  <c r="G78" i="1"/>
  <c r="M648" i="3" l="1"/>
  <c r="H79" i="1"/>
  <c r="F79" i="1" l="1"/>
  <c r="I79" i="1" l="1"/>
  <c r="G79" i="1"/>
  <c r="AK79" i="1"/>
  <c r="M647" i="3" l="1"/>
  <c r="H80" i="1"/>
  <c r="F80" i="1" l="1"/>
  <c r="AK80" i="1" s="1"/>
  <c r="I80" i="1" l="1"/>
  <c r="G80" i="1"/>
  <c r="M646" i="3" l="1"/>
  <c r="H81" i="1"/>
  <c r="F81" i="1" l="1"/>
  <c r="AK81" i="1" s="1"/>
  <c r="I81" i="1" l="1"/>
  <c r="G81" i="1"/>
  <c r="M645" i="3" l="1"/>
  <c r="H82" i="1"/>
  <c r="F82" i="1" l="1"/>
  <c r="I82" i="1" l="1"/>
  <c r="G82" i="1"/>
  <c r="AK82" i="1"/>
  <c r="M642" i="3" l="1"/>
  <c r="H83" i="1"/>
  <c r="F83" i="1" l="1"/>
  <c r="I83" i="1" l="1"/>
  <c r="G83" i="1"/>
  <c r="AK83" i="1"/>
  <c r="M641" i="3" l="1"/>
  <c r="H84" i="1"/>
  <c r="F84" i="1" l="1"/>
  <c r="I84" i="1" l="1"/>
  <c r="G84" i="1"/>
  <c r="AK84" i="1"/>
  <c r="M639" i="3" l="1"/>
  <c r="H85" i="1"/>
  <c r="F85" i="1" l="1"/>
  <c r="AK85" i="1" s="1"/>
  <c r="I85" i="1" l="1"/>
  <c r="G85" i="1"/>
  <c r="M638" i="3" l="1"/>
  <c r="H86" i="1"/>
  <c r="F86" i="1" l="1"/>
  <c r="G86" i="1" s="1"/>
  <c r="H87" i="1" l="1"/>
  <c r="I86" i="1"/>
  <c r="AK86" i="1"/>
  <c r="M635" i="3" l="1"/>
  <c r="F87" i="1"/>
  <c r="AK87" i="1" s="1"/>
  <c r="I87" i="1" l="1"/>
  <c r="G87" i="1"/>
  <c r="M634" i="3" l="1"/>
  <c r="H88" i="1"/>
  <c r="F88" i="1" l="1"/>
  <c r="I88" i="1" l="1"/>
  <c r="AK88" i="1"/>
  <c r="G88" i="1"/>
  <c r="M633" i="3" l="1"/>
  <c r="H89" i="1"/>
  <c r="F89" i="1" l="1"/>
  <c r="AK89" i="1" s="1"/>
  <c r="I89" i="1" l="1"/>
  <c r="G89" i="1"/>
  <c r="M632" i="3" l="1"/>
  <c r="H90" i="1"/>
  <c r="F90" i="1" s="1"/>
  <c r="G90" i="1" s="1"/>
  <c r="H91" i="1" l="1"/>
  <c r="I90" i="1"/>
  <c r="AK90" i="1"/>
  <c r="M631" i="3" l="1"/>
  <c r="F91" i="1"/>
  <c r="I91" i="1" s="1"/>
  <c r="M628" i="3" l="1"/>
  <c r="G91" i="1"/>
  <c r="AK91" i="1"/>
  <c r="H92" i="1" l="1"/>
  <c r="F92" i="1" l="1"/>
  <c r="I92" i="1" l="1"/>
  <c r="AK92" i="1"/>
  <c r="G92" i="1"/>
  <c r="M627" i="3" l="1"/>
  <c r="H93" i="1"/>
  <c r="F93" i="1" l="1"/>
  <c r="I93" i="1" l="1"/>
  <c r="AK93" i="1"/>
  <c r="G93" i="1"/>
  <c r="M626" i="3" l="1"/>
  <c r="H94" i="1"/>
  <c r="F94" i="1" l="1"/>
  <c r="I94" i="1" l="1"/>
  <c r="AK94" i="1"/>
  <c r="G94" i="1"/>
  <c r="M625" i="3" l="1"/>
  <c r="H95" i="1"/>
  <c r="F95" i="1" s="1"/>
  <c r="I95" i="1" s="1"/>
  <c r="M624" i="3" l="1"/>
  <c r="AK95" i="1"/>
  <c r="G95" i="1"/>
  <c r="H96" i="1" s="1"/>
  <c r="F96" i="1" l="1"/>
  <c r="I96" i="1" l="1"/>
  <c r="G96" i="1"/>
  <c r="AK96" i="1"/>
  <c r="M621" i="3" l="1"/>
  <c r="H97" i="1"/>
  <c r="F97" i="1" l="1"/>
  <c r="AK97" i="1" s="1"/>
  <c r="I97" i="1" l="1"/>
  <c r="G97" i="1"/>
  <c r="M620" i="3" l="1"/>
  <c r="H98" i="1"/>
  <c r="F98" i="1" l="1"/>
  <c r="I98" i="1" l="1"/>
  <c r="G98" i="1"/>
  <c r="AK98" i="1"/>
  <c r="M619" i="3" l="1"/>
  <c r="H99" i="1"/>
  <c r="F99" i="1" l="1"/>
  <c r="I99" i="1" l="1"/>
  <c r="G99" i="1"/>
  <c r="AK99" i="1"/>
  <c r="M618" i="3" l="1"/>
  <c r="H100" i="1"/>
  <c r="F100" i="1" l="1"/>
  <c r="I100" i="1" l="1"/>
  <c r="AK100" i="1"/>
  <c r="G100" i="1"/>
  <c r="M617" i="3" l="1"/>
  <c r="H101" i="1"/>
  <c r="F101" i="1" s="1"/>
  <c r="I101" i="1" s="1"/>
  <c r="M614" i="3" l="1"/>
  <c r="AK101" i="1"/>
  <c r="G101" i="1"/>
  <c r="H102" i="1" s="1"/>
  <c r="F102" i="1" l="1"/>
  <c r="AK102" i="1" s="1"/>
  <c r="I102" i="1" l="1"/>
  <c r="G102" i="1"/>
  <c r="M613" i="3" l="1"/>
  <c r="H103" i="1"/>
  <c r="F103" i="1" s="1"/>
  <c r="G103" i="1" s="1"/>
  <c r="H104" i="1" l="1"/>
  <c r="I103" i="1"/>
  <c r="AK103" i="1"/>
  <c r="M612" i="3" l="1"/>
  <c r="F104" i="1"/>
  <c r="I104" i="1" l="1"/>
  <c r="G104" i="1"/>
  <c r="AK104" i="1"/>
  <c r="M611" i="3" l="1"/>
  <c r="H105" i="1"/>
  <c r="F105" i="1" s="1"/>
  <c r="I105" i="1" s="1"/>
  <c r="M610" i="3" l="1"/>
  <c r="G105" i="1"/>
  <c r="AK105" i="1"/>
  <c r="H106" i="1" l="1"/>
  <c r="F106" i="1" l="1"/>
  <c r="I106" i="1" l="1"/>
  <c r="G106" i="1"/>
  <c r="AK106" i="1"/>
  <c r="M607" i="3" l="1"/>
  <c r="H107" i="1"/>
  <c r="F107" i="1" s="1"/>
  <c r="I107" i="1" s="1"/>
  <c r="M606" i="3" l="1"/>
  <c r="G107" i="1"/>
  <c r="H108" i="1" s="1"/>
  <c r="F108" i="1" s="1"/>
  <c r="I108" i="1" s="1"/>
  <c r="AK107" i="1"/>
  <c r="M605" i="3" l="1"/>
  <c r="AK108" i="1"/>
  <c r="G108" i="1"/>
  <c r="H109" i="1" l="1"/>
  <c r="F109" i="1" l="1"/>
  <c r="I109" i="1" l="1"/>
  <c r="G109" i="1"/>
  <c r="AK109" i="1"/>
  <c r="M604" i="3" l="1"/>
  <c r="H110" i="1"/>
  <c r="F110" i="1" l="1"/>
  <c r="AK110" i="1" s="1"/>
  <c r="I110" i="1" l="1"/>
  <c r="G110" i="1"/>
  <c r="M603" i="3" l="1"/>
  <c r="H111" i="1"/>
  <c r="F111" i="1" l="1"/>
  <c r="I111" i="1" l="1"/>
  <c r="G111" i="1"/>
  <c r="AK111" i="1"/>
  <c r="M600" i="3" l="1"/>
  <c r="H112" i="1"/>
  <c r="F112" i="1" l="1"/>
  <c r="I112" i="1" l="1"/>
  <c r="G112" i="1"/>
  <c r="AK112" i="1"/>
  <c r="M599" i="3" l="1"/>
  <c r="H113" i="1"/>
  <c r="F113" i="1" l="1"/>
  <c r="I113" i="1" l="1"/>
  <c r="G113" i="1"/>
  <c r="AK113" i="1"/>
  <c r="M598" i="3" l="1"/>
  <c r="H114" i="1"/>
  <c r="F114" i="1" l="1"/>
  <c r="I114" i="1" l="1"/>
  <c r="G114" i="1"/>
  <c r="AK114" i="1"/>
  <c r="M597" i="3" l="1"/>
  <c r="H115" i="1"/>
  <c r="F115" i="1" l="1"/>
  <c r="I115" i="1" l="1"/>
  <c r="G115" i="1"/>
  <c r="AK115" i="1"/>
  <c r="M596" i="3" l="1"/>
  <c r="H116" i="1"/>
  <c r="F116" i="1" l="1"/>
  <c r="I116" i="1" l="1"/>
  <c r="G116" i="1"/>
  <c r="AK116" i="1"/>
  <c r="M593" i="3" l="1"/>
  <c r="H117" i="1"/>
  <c r="F117" i="1" l="1"/>
  <c r="I117" i="1" l="1"/>
  <c r="G117" i="1"/>
  <c r="AK117" i="1"/>
  <c r="M592" i="3" l="1"/>
  <c r="H118" i="1"/>
  <c r="F118" i="1" l="1"/>
  <c r="I118" i="1" l="1"/>
  <c r="G118" i="1"/>
  <c r="AK118" i="1"/>
  <c r="M591" i="3" l="1"/>
  <c r="H119" i="1"/>
  <c r="F119" i="1" l="1"/>
  <c r="I119" i="1" l="1"/>
  <c r="G119" i="1"/>
  <c r="AK119" i="1"/>
  <c r="M590" i="3" l="1"/>
  <c r="H120" i="1"/>
  <c r="F120" i="1" l="1"/>
  <c r="I120" i="1" l="1"/>
  <c r="G120" i="1"/>
  <c r="AK120" i="1"/>
  <c r="M589" i="3" l="1"/>
  <c r="H121" i="1"/>
  <c r="F121" i="1" l="1"/>
  <c r="I121" i="1" l="1"/>
  <c r="G121" i="1"/>
  <c r="AK121" i="1"/>
  <c r="M572" i="3" l="1"/>
  <c r="H122" i="1"/>
  <c r="F122" i="1" l="1"/>
  <c r="I122" i="1" l="1"/>
  <c r="G122" i="1"/>
  <c r="AK122" i="1"/>
  <c r="M571" i="3" l="1"/>
  <c r="H123" i="1"/>
  <c r="F123" i="1" l="1"/>
  <c r="I123" i="1" l="1"/>
  <c r="G123" i="1"/>
  <c r="AK123" i="1"/>
  <c r="M570" i="3" l="1"/>
  <c r="H124" i="1"/>
  <c r="F124" i="1" l="1"/>
  <c r="AK124" i="1" s="1"/>
  <c r="I124" i="1" l="1"/>
  <c r="G124" i="1"/>
  <c r="M569" i="3" l="1"/>
  <c r="H125" i="1"/>
  <c r="F125" i="1" l="1"/>
  <c r="I125" i="1" l="1"/>
  <c r="G125" i="1"/>
  <c r="AK125" i="1"/>
  <c r="M568" i="3" l="1"/>
  <c r="H126" i="1"/>
  <c r="F126" i="1" l="1"/>
  <c r="I126" i="1" l="1"/>
  <c r="G126" i="1"/>
  <c r="AK126" i="1"/>
  <c r="M565" i="3" l="1"/>
  <c r="H127" i="1"/>
  <c r="F127" i="1" l="1"/>
  <c r="I127" i="1" l="1"/>
  <c r="G127" i="1"/>
  <c r="AK127" i="1"/>
  <c r="M564" i="3" l="1"/>
  <c r="H128" i="1"/>
  <c r="F128" i="1" l="1"/>
  <c r="I128" i="1" l="1"/>
  <c r="G128" i="1"/>
  <c r="AK128" i="1"/>
  <c r="M563" i="3" l="1"/>
  <c r="H129" i="1"/>
  <c r="F129" i="1" l="1"/>
  <c r="I129" i="1" l="1"/>
  <c r="G129" i="1"/>
  <c r="AK129" i="1"/>
  <c r="M562" i="3" l="1"/>
  <c r="H130" i="1"/>
  <c r="F130" i="1" l="1"/>
  <c r="I130" i="1" l="1"/>
  <c r="G130" i="1"/>
  <c r="AK130" i="1"/>
  <c r="M561" i="3" l="1"/>
  <c r="H131" i="1"/>
  <c r="F131" i="1" l="1"/>
  <c r="AK131" i="1" s="1"/>
  <c r="I131" i="1" l="1"/>
  <c r="G131" i="1"/>
  <c r="M558" i="3" l="1"/>
  <c r="H132" i="1"/>
  <c r="F132" i="1" l="1"/>
  <c r="I132" i="1" l="1"/>
  <c r="G132" i="1"/>
  <c r="AK132" i="1"/>
  <c r="M557" i="3" l="1"/>
  <c r="H133" i="1"/>
  <c r="F133" i="1" l="1"/>
  <c r="I133" i="1" l="1"/>
  <c r="G133" i="1"/>
  <c r="AK133" i="1"/>
  <c r="M556" i="3" l="1"/>
  <c r="H134" i="1"/>
  <c r="F134" i="1" l="1"/>
  <c r="I134" i="1" l="1"/>
  <c r="G134" i="1"/>
  <c r="AK134" i="1"/>
  <c r="M555" i="3" l="1"/>
  <c r="H135" i="1"/>
  <c r="F135" i="1" l="1"/>
  <c r="I135" i="1" l="1"/>
  <c r="G135" i="1"/>
  <c r="AK135" i="1"/>
  <c r="M554" i="3" l="1"/>
  <c r="H136" i="1"/>
  <c r="F136" i="1" l="1"/>
  <c r="AK136" i="1" s="1"/>
  <c r="I136" i="1" l="1"/>
  <c r="G136" i="1"/>
  <c r="M551" i="3" l="1"/>
  <c r="H137" i="1"/>
  <c r="F137" i="1" l="1"/>
  <c r="I137" i="1" l="1"/>
  <c r="G137" i="1"/>
  <c r="AK137" i="1"/>
  <c r="M550" i="3" l="1"/>
  <c r="H138" i="1"/>
  <c r="F138" i="1" l="1"/>
  <c r="I138" i="1" l="1"/>
  <c r="G138" i="1"/>
  <c r="AK138" i="1"/>
  <c r="M549" i="3" l="1"/>
  <c r="H139" i="1"/>
  <c r="F139" i="1" l="1"/>
  <c r="I139" i="1" l="1"/>
  <c r="G139" i="1"/>
  <c r="AK139" i="1"/>
  <c r="M548" i="3" l="1"/>
  <c r="H140" i="1"/>
  <c r="F140" i="1" l="1"/>
  <c r="I140" i="1" l="1"/>
  <c r="G140" i="1"/>
  <c r="AK140" i="1"/>
  <c r="M547" i="3" l="1"/>
  <c r="H141" i="1"/>
  <c r="F141" i="1" l="1"/>
  <c r="AK141" i="1" s="1"/>
  <c r="I141" i="1" l="1"/>
  <c r="G141" i="1"/>
  <c r="M544" i="3" l="1"/>
  <c r="H142" i="1"/>
  <c r="F142" i="1" l="1"/>
  <c r="AK142" i="1" s="1"/>
  <c r="I142" i="1" l="1"/>
  <c r="G142" i="1"/>
  <c r="M543" i="3" l="1"/>
  <c r="H143" i="1"/>
  <c r="F143" i="1" l="1"/>
  <c r="I143" i="1" l="1"/>
  <c r="G143" i="1"/>
  <c r="AK143" i="1"/>
  <c r="M542" i="3" l="1"/>
  <c r="H144" i="1"/>
  <c r="F144" i="1" l="1"/>
  <c r="AK144" i="1" s="1"/>
  <c r="I144" i="1" l="1"/>
  <c r="G144" i="1"/>
  <c r="M540" i="3" l="1"/>
  <c r="H145" i="1"/>
  <c r="F145" i="1" l="1"/>
  <c r="I145" i="1" l="1"/>
  <c r="G145" i="1"/>
  <c r="AK145" i="1"/>
  <c r="M537" i="3" l="1"/>
  <c r="H146" i="1"/>
  <c r="F146" i="1" l="1"/>
  <c r="AK146" i="1" s="1"/>
  <c r="I146" i="1" l="1"/>
  <c r="G146" i="1"/>
  <c r="M536" i="3" l="1"/>
  <c r="H147" i="1"/>
  <c r="F147" i="1" l="1"/>
  <c r="AK147" i="1" s="1"/>
  <c r="I147" i="1" l="1"/>
  <c r="G147" i="1"/>
  <c r="M535" i="3" l="1"/>
  <c r="H148" i="1"/>
  <c r="F148" i="1" l="1"/>
  <c r="I148" i="1" l="1"/>
  <c r="G148" i="1"/>
  <c r="AK148" i="1"/>
  <c r="M534" i="3" l="1"/>
  <c r="H149" i="1"/>
  <c r="F149" i="1" l="1"/>
  <c r="AK149" i="1" s="1"/>
  <c r="I149" i="1" l="1"/>
  <c r="G149" i="1"/>
  <c r="M533" i="3" l="1"/>
  <c r="H150" i="1"/>
  <c r="F150" i="1" l="1"/>
  <c r="I150" i="1" l="1"/>
  <c r="G150" i="1"/>
  <c r="AK150" i="1"/>
  <c r="M530" i="3" l="1"/>
  <c r="H151" i="1"/>
  <c r="F151" i="1" l="1"/>
  <c r="AK151" i="1" s="1"/>
  <c r="I151" i="1" l="1"/>
  <c r="G151" i="1"/>
  <c r="M528" i="3" l="1"/>
  <c r="H152" i="1"/>
  <c r="F152" i="1" l="1"/>
  <c r="I152" i="1" l="1"/>
  <c r="G152" i="1"/>
  <c r="AK152" i="1"/>
  <c r="M527" i="3" l="1"/>
  <c r="H153" i="1"/>
  <c r="F153" i="1" l="1"/>
  <c r="I153" i="1" l="1"/>
  <c r="G153" i="1"/>
  <c r="AK153" i="1"/>
  <c r="M526" i="3" l="1"/>
  <c r="H154" i="1"/>
  <c r="F154" i="1" l="1"/>
  <c r="I154" i="1" l="1"/>
  <c r="G154" i="1"/>
  <c r="AK154" i="1"/>
  <c r="M523" i="3" l="1"/>
  <c r="H155" i="1"/>
  <c r="F155" i="1" l="1"/>
  <c r="AK155" i="1" s="1"/>
  <c r="I155" i="1" l="1"/>
  <c r="G155" i="1"/>
  <c r="M522" i="3" l="1"/>
  <c r="H156" i="1"/>
  <c r="F156" i="1" l="1"/>
  <c r="I156" i="1" l="1"/>
  <c r="G156" i="1"/>
  <c r="AK156" i="1"/>
  <c r="M521" i="3" l="1"/>
  <c r="H157" i="1"/>
  <c r="F157" i="1" l="1"/>
  <c r="AK157" i="1" s="1"/>
  <c r="I157" i="1" l="1"/>
  <c r="G157" i="1"/>
  <c r="M520" i="3" l="1"/>
  <c r="H158" i="1"/>
  <c r="F158" i="1" l="1"/>
  <c r="AK158" i="1" s="1"/>
  <c r="I158" i="1" l="1"/>
  <c r="G158" i="1"/>
  <c r="M516" i="3" l="1"/>
  <c r="H159" i="1"/>
  <c r="F159" i="1" l="1"/>
  <c r="I159" i="1" l="1"/>
  <c r="G159" i="1"/>
  <c r="AK159" i="1"/>
  <c r="M515" i="3" l="1"/>
  <c r="H160" i="1"/>
  <c r="F160" i="1" l="1"/>
  <c r="I160" i="1" l="1"/>
  <c r="G160" i="1"/>
  <c r="AK160" i="1"/>
  <c r="M514" i="3" l="1"/>
  <c r="H161" i="1"/>
  <c r="F161" i="1" l="1"/>
  <c r="AK161" i="1" s="1"/>
  <c r="I161" i="1" l="1"/>
  <c r="G161" i="1"/>
  <c r="M513" i="3" l="1"/>
  <c r="H162" i="1"/>
  <c r="F162" i="1" l="1"/>
  <c r="I162" i="1" l="1"/>
  <c r="G162" i="1"/>
  <c r="AK162" i="1"/>
  <c r="M512" i="3" l="1"/>
  <c r="H163" i="1"/>
  <c r="F163" i="1" l="1"/>
  <c r="AK163" i="1" s="1"/>
  <c r="I163" i="1" l="1"/>
  <c r="G163" i="1"/>
  <c r="M507" i="3" l="1"/>
  <c r="H164" i="1"/>
  <c r="F164" i="1" l="1"/>
  <c r="I164" i="1" l="1"/>
  <c r="G164" i="1"/>
  <c r="AK164" i="1"/>
  <c r="M506" i="3" l="1"/>
  <c r="H165" i="1"/>
  <c r="F165" i="1" l="1"/>
  <c r="I165" i="1" l="1"/>
  <c r="G165" i="1"/>
  <c r="AK165" i="1"/>
  <c r="M505" i="3" l="1"/>
  <c r="H166" i="1"/>
  <c r="F166" i="1" l="1"/>
  <c r="I166" i="1" l="1"/>
  <c r="G166" i="1"/>
  <c r="AK166" i="1"/>
  <c r="M502" i="3" l="1"/>
  <c r="H167" i="1"/>
  <c r="F167" i="1" l="1"/>
  <c r="I167" i="1" l="1"/>
  <c r="G167" i="1"/>
  <c r="AK167" i="1"/>
  <c r="M501" i="3" l="1"/>
  <c r="H168" i="1"/>
  <c r="F168" i="1" l="1"/>
  <c r="I168" i="1" l="1"/>
  <c r="G168" i="1"/>
  <c r="AK168" i="1"/>
  <c r="M500" i="3" l="1"/>
  <c r="H169" i="1"/>
  <c r="F169" i="1" l="1"/>
  <c r="AK169" i="1" s="1"/>
  <c r="I169" i="1" l="1"/>
  <c r="G169" i="1"/>
  <c r="M499" i="3" l="1"/>
  <c r="H170" i="1"/>
  <c r="F170" i="1" l="1"/>
  <c r="I170" i="1" l="1"/>
  <c r="G170" i="1"/>
  <c r="AK170" i="1"/>
  <c r="M498" i="3" l="1"/>
  <c r="H171" i="1"/>
  <c r="F171" i="1" l="1"/>
  <c r="AK171" i="1" s="1"/>
  <c r="I171" i="1" l="1"/>
  <c r="G171" i="1"/>
  <c r="M495" i="3" l="1"/>
  <c r="H172" i="1"/>
  <c r="F172" i="1" l="1"/>
  <c r="I172" i="1" l="1"/>
  <c r="G172" i="1"/>
  <c r="AK172" i="1"/>
  <c r="M494" i="3" l="1"/>
  <c r="H173" i="1"/>
  <c r="F173" i="1" l="1"/>
  <c r="AK173" i="1" s="1"/>
  <c r="I173" i="1" l="1"/>
  <c r="G173" i="1"/>
  <c r="M493" i="3" l="1"/>
  <c r="H174" i="1"/>
  <c r="F174" i="1" l="1"/>
  <c r="AK174" i="1" s="1"/>
  <c r="I174" i="1" l="1"/>
  <c r="G174" i="1"/>
  <c r="M492" i="3" l="1"/>
  <c r="H175" i="1"/>
  <c r="F175" i="1" l="1"/>
  <c r="AK175" i="1" s="1"/>
  <c r="I175" i="1" l="1"/>
  <c r="G175" i="1"/>
  <c r="M491" i="3" l="1"/>
  <c r="H176" i="1"/>
  <c r="F176" i="1" l="1"/>
  <c r="AK176" i="1" s="1"/>
  <c r="I176" i="1" l="1"/>
  <c r="G176" i="1"/>
  <c r="M487" i="3" l="1"/>
  <c r="H177" i="1"/>
  <c r="F177" i="1" l="1"/>
  <c r="I177" i="1" l="1"/>
  <c r="G177" i="1"/>
  <c r="AK177" i="1"/>
  <c r="M486" i="3" l="1"/>
  <c r="H178" i="1"/>
  <c r="F178" i="1" l="1"/>
  <c r="I178" i="1" l="1"/>
  <c r="G178" i="1"/>
  <c r="AK178" i="1"/>
  <c r="M485" i="3" l="1"/>
  <c r="H179" i="1"/>
  <c r="F179" i="1" l="1"/>
  <c r="I179" i="1" l="1"/>
  <c r="G179" i="1"/>
  <c r="AK179" i="1"/>
  <c r="M484" i="3" l="1"/>
  <c r="H180" i="1"/>
  <c r="F180" i="1" l="1"/>
  <c r="AK180" i="1" s="1"/>
  <c r="I180" i="1" l="1"/>
  <c r="G180" i="1"/>
  <c r="M481" i="3" l="1"/>
  <c r="H181" i="1"/>
  <c r="F181" i="1" l="1"/>
  <c r="AK181" i="1" s="1"/>
  <c r="I181" i="1" l="1"/>
  <c r="G181" i="1"/>
  <c r="M480" i="3" l="1"/>
  <c r="H182" i="1"/>
  <c r="F182" i="1" l="1"/>
  <c r="I182" i="1" l="1"/>
  <c r="G182" i="1"/>
  <c r="AK182" i="1"/>
  <c r="M479" i="3" l="1"/>
  <c r="H183" i="1"/>
  <c r="F183" i="1" l="1"/>
  <c r="I183" i="1" l="1"/>
  <c r="G183" i="1"/>
  <c r="AK183" i="1"/>
  <c r="M478" i="3" l="1"/>
  <c r="H184" i="1"/>
  <c r="F184" i="1" l="1"/>
  <c r="AK184" i="1" s="1"/>
  <c r="I184" i="1" l="1"/>
  <c r="G184" i="1"/>
  <c r="M477" i="3" l="1"/>
  <c r="H185" i="1"/>
  <c r="F185" i="1" l="1"/>
  <c r="I185" i="1" l="1"/>
  <c r="G185" i="1"/>
  <c r="AK185" i="1"/>
  <c r="M474" i="3" l="1"/>
  <c r="H186" i="1"/>
  <c r="F186" i="1" l="1"/>
  <c r="I186" i="1" l="1"/>
  <c r="G186" i="1"/>
  <c r="AK186" i="1"/>
  <c r="M473" i="3" l="1"/>
  <c r="H187" i="1"/>
  <c r="F187" i="1" l="1"/>
  <c r="I187" i="1" l="1"/>
  <c r="G187" i="1"/>
  <c r="AK187" i="1"/>
  <c r="M472" i="3" l="1"/>
  <c r="H188" i="1"/>
  <c r="F188" i="1" l="1"/>
  <c r="I188" i="1" l="1"/>
  <c r="G188" i="1"/>
  <c r="AK188" i="1"/>
  <c r="M471" i="3" l="1"/>
  <c r="H189" i="1"/>
  <c r="F189" i="1" l="1"/>
  <c r="AK189" i="1" s="1"/>
  <c r="I189" i="1" l="1"/>
  <c r="G189" i="1"/>
  <c r="M466" i="3" l="1"/>
  <c r="H190" i="1"/>
  <c r="F190" i="1" l="1"/>
  <c r="AK190" i="1" s="1"/>
  <c r="I190" i="1" l="1"/>
  <c r="G190" i="1"/>
  <c r="M465" i="3" l="1"/>
  <c r="H191" i="1"/>
  <c r="F191" i="1" l="1"/>
  <c r="I191" i="1" l="1"/>
  <c r="G191" i="1"/>
  <c r="AK191" i="1"/>
  <c r="M464" i="3" l="1"/>
  <c r="H192" i="1"/>
  <c r="F192" i="1" l="1"/>
  <c r="I192" i="1" l="1"/>
  <c r="G192" i="1"/>
  <c r="AK192" i="1"/>
  <c r="M463" i="3" l="1"/>
  <c r="H193" i="1"/>
  <c r="F193" i="1" l="1"/>
  <c r="I193" i="1" l="1"/>
  <c r="G193" i="1"/>
  <c r="AK193" i="1"/>
  <c r="M460" i="3" l="1"/>
  <c r="H194" i="1"/>
  <c r="F194" i="1" l="1"/>
  <c r="I194" i="1" l="1"/>
  <c r="G194" i="1"/>
  <c r="AK194" i="1"/>
  <c r="M459" i="3" l="1"/>
  <c r="H195" i="1"/>
  <c r="F195" i="1" l="1"/>
  <c r="I195" i="1" l="1"/>
  <c r="G195" i="1"/>
  <c r="AK195" i="1"/>
  <c r="M458" i="3" l="1"/>
  <c r="H196" i="1"/>
  <c r="F196" i="1" l="1"/>
  <c r="AK196" i="1" s="1"/>
  <c r="I196" i="1" l="1"/>
  <c r="G196" i="1"/>
  <c r="M456" i="3" l="1"/>
  <c r="H197" i="1"/>
  <c r="F197" i="1" l="1"/>
  <c r="I197" i="1" l="1"/>
  <c r="G197" i="1"/>
  <c r="AK197" i="1"/>
  <c r="M453" i="3" l="1"/>
  <c r="H198" i="1"/>
  <c r="F198" i="1" l="1"/>
  <c r="I198" i="1" l="1"/>
  <c r="G198" i="1"/>
  <c r="AK198" i="1"/>
  <c r="M452" i="3" l="1"/>
  <c r="H199" i="1"/>
  <c r="F199" i="1" l="1"/>
  <c r="I199" i="1" l="1"/>
  <c r="G199" i="1"/>
  <c r="AK199" i="1"/>
  <c r="M451" i="3" l="1"/>
  <c r="H200" i="1"/>
  <c r="F200" i="1" l="1"/>
  <c r="I200" i="1" l="1"/>
  <c r="G200" i="1"/>
  <c r="AK200" i="1"/>
  <c r="M450" i="3" l="1"/>
  <c r="H201" i="1"/>
  <c r="F201" i="1" l="1"/>
  <c r="AK201" i="1" s="1"/>
  <c r="I201" i="1" l="1"/>
  <c r="G201" i="1"/>
  <c r="M449" i="3" l="1"/>
  <c r="H202" i="1"/>
  <c r="F202" i="1" l="1"/>
  <c r="I202" i="1" l="1"/>
  <c r="G202" i="1"/>
  <c r="AK202" i="1"/>
  <c r="M446" i="3" l="1"/>
  <c r="H203" i="1"/>
  <c r="F203" i="1" l="1"/>
  <c r="I203" i="1" l="1"/>
  <c r="G203" i="1"/>
  <c r="AK203" i="1"/>
  <c r="M445" i="3" l="1"/>
  <c r="H204" i="1"/>
  <c r="F204" i="1" l="1"/>
  <c r="AK204" i="1" s="1"/>
  <c r="I204" i="1" l="1"/>
  <c r="G204" i="1"/>
  <c r="M444" i="3" l="1"/>
  <c r="H205" i="1"/>
  <c r="F205" i="1" l="1"/>
  <c r="I205" i="1" l="1"/>
  <c r="G205" i="1"/>
  <c r="AK205" i="1"/>
  <c r="M443" i="3" l="1"/>
  <c r="H206" i="1"/>
  <c r="F206" i="1" l="1"/>
  <c r="I206" i="1" l="1"/>
  <c r="G206" i="1"/>
  <c r="AK206" i="1"/>
  <c r="M442" i="3" l="1"/>
  <c r="H207" i="1"/>
  <c r="F207" i="1" l="1"/>
  <c r="AK207" i="1" s="1"/>
  <c r="I207" i="1" l="1"/>
  <c r="G207" i="1"/>
  <c r="M439" i="3" l="1"/>
  <c r="H208" i="1"/>
  <c r="F208" i="1" l="1"/>
  <c r="I208" i="1" l="1"/>
  <c r="G208" i="1"/>
  <c r="AK208" i="1"/>
  <c r="M438" i="3" l="1"/>
  <c r="H209" i="1"/>
  <c r="F209" i="1" l="1"/>
  <c r="AK209" i="1" s="1"/>
  <c r="I209" i="1" l="1"/>
  <c r="G209" i="1"/>
  <c r="M437" i="3" l="1"/>
  <c r="H210" i="1"/>
  <c r="F210" i="1" l="1"/>
  <c r="I210" i="1" l="1"/>
  <c r="G210" i="1"/>
  <c r="AK210" i="1"/>
  <c r="M436" i="3" l="1"/>
  <c r="H211" i="1"/>
  <c r="F211" i="1" l="1"/>
  <c r="I211" i="1" l="1"/>
  <c r="G211" i="1"/>
  <c r="AK211" i="1"/>
  <c r="M435" i="3" l="1"/>
  <c r="H212" i="1"/>
  <c r="F212" i="1" l="1"/>
  <c r="AK212" i="1" s="1"/>
  <c r="I212" i="1" l="1"/>
  <c r="G212" i="1"/>
  <c r="M432" i="3" l="1"/>
  <c r="H213" i="1"/>
  <c r="F213" i="1" l="1"/>
  <c r="I213" i="1" l="1"/>
  <c r="G213" i="1"/>
  <c r="AK213" i="1"/>
  <c r="M431" i="3" l="1"/>
  <c r="H214" i="1"/>
  <c r="F214" i="1" l="1"/>
  <c r="I214" i="1" l="1"/>
  <c r="G214" i="1"/>
  <c r="AK214" i="1"/>
  <c r="M430" i="3" l="1"/>
  <c r="H215" i="1"/>
  <c r="F215" i="1" l="1"/>
  <c r="I215" i="1" l="1"/>
  <c r="G215" i="1"/>
  <c r="AK215" i="1"/>
  <c r="M429" i="3" l="1"/>
  <c r="H216" i="1"/>
  <c r="F216" i="1" l="1"/>
  <c r="I216" i="1" l="1"/>
  <c r="G216" i="1"/>
  <c r="AK216" i="1"/>
  <c r="M428" i="3" l="1"/>
  <c r="H217" i="1"/>
  <c r="F217" i="1" l="1"/>
  <c r="I217" i="1" l="1"/>
  <c r="G217" i="1"/>
  <c r="AK217" i="1"/>
  <c r="M425" i="3" l="1"/>
  <c r="H218" i="1"/>
  <c r="F218" i="1" l="1"/>
  <c r="I218" i="1" l="1"/>
  <c r="G218" i="1"/>
  <c r="AK218" i="1"/>
  <c r="M424" i="3" l="1"/>
  <c r="H219" i="1"/>
  <c r="F219" i="1" l="1"/>
  <c r="AK219" i="1" s="1"/>
  <c r="I219" i="1" l="1"/>
  <c r="G219" i="1"/>
  <c r="M423" i="3" l="1"/>
  <c r="H220" i="1"/>
  <c r="F220" i="1" l="1"/>
  <c r="I220" i="1" l="1"/>
  <c r="G220" i="1"/>
  <c r="AK220" i="1"/>
  <c r="M422" i="3" l="1"/>
  <c r="H221" i="1"/>
  <c r="F221" i="1" l="1"/>
  <c r="AK221" i="1" s="1"/>
  <c r="I221" i="1" l="1"/>
  <c r="G221" i="1"/>
  <c r="M421" i="3" l="1"/>
  <c r="H222" i="1"/>
  <c r="F222" i="1" l="1"/>
  <c r="I222" i="1" l="1"/>
  <c r="G222" i="1"/>
  <c r="AK222" i="1"/>
  <c r="M418" i="3" l="1"/>
  <c r="H223" i="1"/>
  <c r="F223" i="1" l="1"/>
  <c r="AK223" i="1" s="1"/>
  <c r="I223" i="1" l="1"/>
  <c r="G223" i="1"/>
  <c r="M417" i="3" l="1"/>
  <c r="H224" i="1"/>
  <c r="F224" i="1" l="1"/>
  <c r="AK224" i="1" s="1"/>
  <c r="I224" i="1" l="1"/>
  <c r="G224" i="1"/>
  <c r="M416" i="3" l="1"/>
  <c r="H225" i="1"/>
  <c r="F225" i="1" l="1"/>
  <c r="I225" i="1" l="1"/>
  <c r="G225" i="1"/>
  <c r="AK225" i="1"/>
  <c r="M415" i="3" l="1"/>
  <c r="H226" i="1"/>
  <c r="F226" i="1" l="1"/>
  <c r="I226" i="1" l="1"/>
  <c r="G226" i="1"/>
  <c r="AK226" i="1"/>
  <c r="M414" i="3" l="1"/>
  <c r="H227" i="1"/>
  <c r="F227" i="1" l="1"/>
  <c r="I227" i="1" l="1"/>
  <c r="G227" i="1"/>
  <c r="AK227" i="1"/>
  <c r="M411" i="3" l="1"/>
  <c r="H228" i="1"/>
  <c r="F228" i="1" l="1"/>
  <c r="AK228" i="1" s="1"/>
  <c r="I228" i="1" l="1"/>
  <c r="G228" i="1"/>
  <c r="M410" i="3" l="1"/>
  <c r="H229" i="1"/>
  <c r="F229" i="1" l="1"/>
  <c r="I229" i="1" l="1"/>
  <c r="AK229" i="1"/>
  <c r="G229" i="1"/>
  <c r="M409" i="3" l="1"/>
  <c r="H230" i="1"/>
  <c r="F230" i="1" s="1"/>
  <c r="I230" i="1" s="1"/>
  <c r="M408" i="3" l="1"/>
  <c r="G230" i="1"/>
  <c r="AK230" i="1"/>
  <c r="H231" i="1" l="1"/>
  <c r="F231" i="1"/>
  <c r="AK231" i="1" s="1"/>
  <c r="I231" i="1" l="1"/>
  <c r="G231" i="1"/>
  <c r="M407" i="3" l="1"/>
  <c r="H232" i="1"/>
  <c r="F232" i="1" l="1"/>
  <c r="I232" i="1" l="1"/>
  <c r="G232" i="1"/>
  <c r="AK232" i="1"/>
  <c r="M404" i="3" l="1"/>
  <c r="H233" i="1"/>
  <c r="F233" i="1" l="1"/>
  <c r="I233" i="1" l="1"/>
  <c r="G233" i="1"/>
  <c r="AK233" i="1"/>
  <c r="M403" i="3" l="1"/>
  <c r="H234" i="1"/>
  <c r="F234" i="1" l="1"/>
  <c r="I234" i="1" l="1"/>
  <c r="AK234" i="1"/>
  <c r="G234" i="1"/>
  <c r="M402" i="3" l="1"/>
  <c r="H235" i="1"/>
  <c r="F235" i="1" l="1"/>
  <c r="G235" i="1" s="1"/>
  <c r="H236" i="1" l="1"/>
  <c r="I235" i="1"/>
  <c r="AK235" i="1"/>
  <c r="M401" i="3" l="1"/>
  <c r="F236" i="1"/>
  <c r="I236" i="1" s="1"/>
  <c r="M400" i="3" l="1"/>
  <c r="AK236" i="1"/>
  <c r="G236" i="1"/>
  <c r="H237" i="1" l="1"/>
  <c r="F237" i="1" l="1"/>
  <c r="G237" i="1" s="1"/>
  <c r="H238" i="1" l="1"/>
  <c r="F238" i="1" s="1"/>
  <c r="I238" i="1" s="1"/>
  <c r="I237" i="1"/>
  <c r="AK237" i="1"/>
  <c r="AK238" i="1" s="1"/>
  <c r="M397" i="3" l="1"/>
  <c r="M396" i="3"/>
  <c r="G238" i="1"/>
  <c r="H239" i="1" l="1"/>
  <c r="F239" i="1" s="1"/>
  <c r="I239" i="1" l="1"/>
  <c r="G239" i="1"/>
  <c r="AK239" i="1"/>
  <c r="M395" i="3" l="1"/>
  <c r="H240" i="1"/>
  <c r="F240" i="1" l="1"/>
  <c r="I240" i="1" l="1"/>
  <c r="G240" i="1"/>
  <c r="AK240" i="1"/>
  <c r="M394" i="3" l="1"/>
  <c r="H241" i="1"/>
  <c r="F241" i="1" l="1"/>
  <c r="AK241" i="1" s="1"/>
  <c r="I241" i="1" l="1"/>
  <c r="G241" i="1"/>
  <c r="M393" i="3" l="1"/>
  <c r="H242" i="1"/>
  <c r="F242" i="1" l="1"/>
  <c r="I242" i="1" l="1"/>
  <c r="G242" i="1"/>
  <c r="AK242" i="1"/>
  <c r="M390" i="3" l="1"/>
  <c r="H243" i="1"/>
  <c r="F243" i="1" l="1"/>
  <c r="I243" i="1" l="1"/>
  <c r="G243" i="1"/>
  <c r="AK243" i="1"/>
  <c r="M389" i="3" l="1"/>
  <c r="H244" i="1"/>
  <c r="F244" i="1" l="1"/>
  <c r="AK244" i="1" s="1"/>
  <c r="I244" i="1" l="1"/>
  <c r="G244" i="1"/>
  <c r="M388" i="3" l="1"/>
  <c r="H245" i="1"/>
  <c r="F245" i="1" s="1"/>
  <c r="G245" i="1" s="1"/>
  <c r="H246" i="1" l="1"/>
  <c r="F246" i="1" s="1"/>
  <c r="I246" i="1" s="1"/>
  <c r="I245" i="1"/>
  <c r="AK245" i="1"/>
  <c r="M387" i="3" l="1"/>
  <c r="M386" i="3"/>
  <c r="G246" i="1"/>
  <c r="AK246" i="1"/>
  <c r="H247" i="1" l="1"/>
  <c r="F247" i="1" l="1"/>
  <c r="AK247" i="1" s="1"/>
  <c r="I247" i="1" l="1"/>
  <c r="G247" i="1"/>
  <c r="M383" i="3" l="1"/>
  <c r="H248" i="1"/>
  <c r="F248" i="1" s="1"/>
  <c r="G248" i="1" s="1"/>
  <c r="H249" i="1" l="1"/>
  <c r="F249" i="1" s="1"/>
  <c r="I249" i="1" s="1"/>
  <c r="I248" i="1"/>
  <c r="AK248" i="1"/>
  <c r="M382" i="3" l="1"/>
  <c r="M381" i="3"/>
  <c r="AK249" i="1"/>
  <c r="G249" i="1"/>
  <c r="H250" i="1" s="1"/>
  <c r="F250" i="1" l="1"/>
  <c r="I250" i="1" l="1"/>
  <c r="G250" i="1"/>
  <c r="AK250" i="1"/>
  <c r="M380" i="3" l="1"/>
  <c r="H251" i="1"/>
  <c r="F251" i="1" l="1"/>
  <c r="AK251" i="1" s="1"/>
  <c r="I251" i="1" l="1"/>
  <c r="G251" i="1"/>
  <c r="M379" i="3" l="1"/>
  <c r="H252" i="1"/>
  <c r="F252" i="1" l="1"/>
  <c r="AK252" i="1" s="1"/>
  <c r="I252" i="1" l="1"/>
  <c r="G252" i="1"/>
  <c r="M376" i="3" l="1"/>
  <c r="H253" i="1"/>
  <c r="F253" i="1" s="1"/>
  <c r="I253" i="1" l="1"/>
  <c r="AK253" i="1"/>
  <c r="G253" i="1"/>
  <c r="M375" i="3" l="1"/>
  <c r="H254" i="1"/>
  <c r="F254" i="1" s="1"/>
  <c r="I254" i="1" s="1"/>
  <c r="M374" i="3" l="1"/>
  <c r="AK254" i="1"/>
  <c r="G254" i="1"/>
  <c r="H255" i="1" l="1"/>
  <c r="F255" i="1" s="1"/>
  <c r="I255" i="1" l="1"/>
  <c r="AK255" i="1"/>
  <c r="G255" i="1"/>
  <c r="M373" i="3" l="1"/>
  <c r="H256" i="1"/>
  <c r="F256" i="1" l="1"/>
  <c r="I256" i="1" l="1"/>
  <c r="G256" i="1"/>
  <c r="AK256" i="1"/>
  <c r="M372" i="3" l="1"/>
  <c r="H257" i="1"/>
  <c r="F257" i="1" l="1"/>
  <c r="I257" i="1" l="1"/>
  <c r="G257" i="1"/>
  <c r="AK257" i="1"/>
  <c r="M354" i="3" l="1"/>
  <c r="H258" i="1"/>
  <c r="F258" i="1" s="1"/>
  <c r="I258" i="1" s="1"/>
  <c r="M353" i="3" l="1"/>
  <c r="G258" i="1"/>
  <c r="AK258" i="1"/>
  <c r="H259" i="1" l="1"/>
  <c r="F259" i="1" l="1"/>
  <c r="I259" i="1" l="1"/>
  <c r="G259" i="1"/>
  <c r="AK259" i="1"/>
  <c r="M352" i="3" l="1"/>
  <c r="H260" i="1"/>
  <c r="F260" i="1" l="1"/>
  <c r="I260" i="1" l="1"/>
  <c r="G260" i="1"/>
  <c r="AK260" i="1"/>
  <c r="M351" i="3" l="1"/>
  <c r="H261" i="1"/>
  <c r="F261" i="1" l="1"/>
  <c r="AK261" i="1" s="1"/>
  <c r="I261" i="1" l="1"/>
  <c r="G261" i="1"/>
  <c r="M348" i="3" l="1"/>
  <c r="H262" i="1"/>
  <c r="F262" i="1" l="1"/>
  <c r="I262" i="1" l="1"/>
  <c r="G262" i="1"/>
  <c r="AK262" i="1"/>
  <c r="M347" i="3" l="1"/>
  <c r="H263" i="1"/>
  <c r="F263" i="1" l="1"/>
  <c r="I263" i="1" l="1"/>
  <c r="G263" i="1"/>
  <c r="AK263" i="1"/>
  <c r="M346" i="3" l="1"/>
  <c r="H264" i="1"/>
  <c r="F264" i="1" l="1"/>
  <c r="AK264" i="1" s="1"/>
  <c r="I264" i="1" l="1"/>
  <c r="G264" i="1"/>
  <c r="M345" i="3" l="1"/>
  <c r="H265" i="1"/>
  <c r="F265" i="1" l="1"/>
  <c r="I265" i="1" l="1"/>
  <c r="G265" i="1"/>
  <c r="AK265" i="1"/>
  <c r="M344" i="3" l="1"/>
  <c r="H266" i="1"/>
  <c r="F266" i="1" l="1"/>
  <c r="I266" i="1" l="1"/>
  <c r="G266" i="1"/>
  <c r="AK266" i="1"/>
  <c r="M341" i="3" l="1"/>
  <c r="H267" i="1"/>
  <c r="F267" i="1" l="1"/>
  <c r="I267" i="1" l="1"/>
  <c r="G267" i="1"/>
  <c r="AK267" i="1"/>
  <c r="M340" i="3" l="1"/>
  <c r="H268" i="1"/>
  <c r="F268" i="1" l="1"/>
  <c r="AK268" i="1" s="1"/>
  <c r="I268" i="1" l="1"/>
  <c r="G268" i="1"/>
  <c r="M339" i="3" l="1"/>
  <c r="H269" i="1"/>
  <c r="F269" i="1" l="1"/>
  <c r="AK269" i="1" s="1"/>
  <c r="I269" i="1" l="1"/>
  <c r="G269" i="1"/>
  <c r="M338" i="3" l="1"/>
  <c r="H270" i="1"/>
  <c r="F270" i="1" l="1"/>
  <c r="I270" i="1" l="1"/>
  <c r="G270" i="1"/>
  <c r="AK270" i="1"/>
  <c r="M337" i="3" l="1"/>
  <c r="H271" i="1"/>
  <c r="F271" i="1" l="1"/>
  <c r="I271" i="1" l="1"/>
  <c r="G271" i="1"/>
  <c r="AK271" i="1"/>
  <c r="M334" i="3" l="1"/>
  <c r="H272" i="1"/>
  <c r="F272" i="1" l="1"/>
  <c r="I272" i="1" l="1"/>
  <c r="G272" i="1"/>
  <c r="AK272" i="1"/>
  <c r="M333" i="3" l="1"/>
  <c r="H273" i="1"/>
  <c r="F273" i="1" l="1"/>
  <c r="AK273" i="1" s="1"/>
  <c r="I273" i="1" l="1"/>
  <c r="G273" i="1"/>
  <c r="M332" i="3" l="1"/>
  <c r="H274" i="1"/>
  <c r="F274" i="1" l="1"/>
  <c r="I274" i="1" l="1"/>
  <c r="G274" i="1"/>
  <c r="AK274" i="1"/>
  <c r="M331" i="3" l="1"/>
  <c r="H275" i="1"/>
  <c r="F275" i="1" l="1"/>
  <c r="I275" i="1" l="1"/>
  <c r="G275" i="1"/>
  <c r="AK275" i="1"/>
  <c r="M330" i="3" l="1"/>
  <c r="H276" i="1"/>
  <c r="F276" i="1" l="1"/>
  <c r="I276" i="1" l="1"/>
  <c r="G276" i="1"/>
  <c r="AK276" i="1"/>
  <c r="M327" i="3" l="1"/>
  <c r="H277" i="1"/>
  <c r="F277" i="1" l="1"/>
  <c r="I277" i="1" l="1"/>
  <c r="G277" i="1"/>
  <c r="AK277" i="1"/>
  <c r="M326" i="3" l="1"/>
  <c r="H278" i="1"/>
  <c r="F278" i="1" l="1"/>
  <c r="I278" i="1" l="1"/>
  <c r="G278" i="1"/>
  <c r="AK278" i="1"/>
  <c r="M325" i="3" l="1"/>
  <c r="H279" i="1"/>
  <c r="F279" i="1" l="1"/>
  <c r="I279" i="1" l="1"/>
  <c r="G279" i="1"/>
  <c r="AK279" i="1"/>
  <c r="M324" i="3" l="1"/>
  <c r="H280" i="1"/>
  <c r="F280" i="1" l="1"/>
  <c r="I280" i="1" l="1"/>
  <c r="G280" i="1"/>
  <c r="AK280" i="1"/>
  <c r="M323" i="3" l="1"/>
  <c r="H281" i="1"/>
  <c r="F281" i="1" l="1"/>
  <c r="I281" i="1" l="1"/>
  <c r="G281" i="1"/>
  <c r="AK281" i="1"/>
  <c r="M320" i="3" l="1"/>
  <c r="H282" i="1"/>
  <c r="F282" i="1" l="1"/>
  <c r="I282" i="1" l="1"/>
  <c r="G282" i="1"/>
  <c r="AK282" i="1"/>
  <c r="M319" i="3" l="1"/>
  <c r="H283" i="1"/>
  <c r="F283" i="1" l="1"/>
  <c r="I283" i="1" l="1"/>
  <c r="G283" i="1"/>
  <c r="AK283" i="1"/>
  <c r="M318" i="3" l="1"/>
  <c r="H284" i="1"/>
  <c r="F284" i="1" l="1"/>
  <c r="AK284" i="1" s="1"/>
  <c r="I284" i="1" l="1"/>
  <c r="G284" i="1"/>
  <c r="M317" i="3" l="1"/>
  <c r="H285" i="1"/>
  <c r="F285" i="1" l="1"/>
  <c r="I285" i="1" l="1"/>
  <c r="G285" i="1"/>
  <c r="AK285" i="1"/>
  <c r="M316" i="3" l="1"/>
  <c r="H286" i="1"/>
  <c r="F286" i="1" l="1"/>
  <c r="I286" i="1" l="1"/>
  <c r="G286" i="1"/>
  <c r="AK286" i="1"/>
  <c r="M313" i="3" l="1"/>
  <c r="H287" i="1"/>
  <c r="F287" i="1" l="1"/>
  <c r="I287" i="1" l="1"/>
  <c r="G287" i="1"/>
  <c r="AK287" i="1"/>
  <c r="M312" i="3" l="1"/>
  <c r="H288" i="1"/>
  <c r="F288" i="1" l="1"/>
  <c r="I288" i="1" l="1"/>
  <c r="G288" i="1"/>
  <c r="AK288" i="1"/>
  <c r="M311" i="3" l="1"/>
  <c r="H289" i="1"/>
  <c r="F289" i="1" l="1"/>
  <c r="AK289" i="1" s="1"/>
  <c r="I289" i="1" l="1"/>
  <c r="G289" i="1"/>
  <c r="M310" i="3" l="1"/>
  <c r="H290" i="1"/>
  <c r="F290" i="1" l="1"/>
  <c r="I290" i="1" l="1"/>
  <c r="G290" i="1"/>
  <c r="AK290" i="1"/>
  <c r="M309" i="3" l="1"/>
  <c r="H291" i="1"/>
  <c r="F291" i="1" l="1"/>
  <c r="AK291" i="1" s="1"/>
  <c r="I291" i="1" l="1"/>
  <c r="G291" i="1"/>
  <c r="M305" i="3" l="1"/>
  <c r="H292" i="1"/>
  <c r="F292" i="1" l="1"/>
  <c r="I292" i="1" l="1"/>
  <c r="G292" i="1"/>
  <c r="AK292" i="1"/>
  <c r="M304" i="3" l="1"/>
  <c r="H293" i="1"/>
  <c r="F293" i="1" l="1"/>
  <c r="I293" i="1" l="1"/>
  <c r="AK293" i="1"/>
  <c r="G293" i="1"/>
  <c r="M303" i="3" l="1"/>
  <c r="H294" i="1"/>
  <c r="F294" i="1" l="1"/>
  <c r="G294" i="1" s="1"/>
  <c r="H295" i="1" l="1"/>
  <c r="I294" i="1"/>
  <c r="AK294" i="1"/>
  <c r="M302" i="3" l="1"/>
  <c r="F295" i="1"/>
  <c r="I295" i="1" s="1"/>
  <c r="M299" i="3" l="1"/>
  <c r="G295" i="1"/>
  <c r="AK295" i="1"/>
  <c r="H296" i="1" l="1"/>
  <c r="F296" i="1" l="1"/>
  <c r="G296" i="1" s="1"/>
  <c r="H297" i="1" l="1"/>
  <c r="I296" i="1"/>
  <c r="AK296" i="1"/>
  <c r="M298" i="3" l="1"/>
  <c r="F297" i="1"/>
  <c r="I297" i="1" s="1"/>
  <c r="M297" i="3" l="1"/>
  <c r="G297" i="1"/>
  <c r="AK297" i="1"/>
  <c r="H298" i="1" l="1"/>
  <c r="F298" i="1" l="1"/>
  <c r="G298" i="1" s="1"/>
  <c r="H299" i="1" l="1"/>
  <c r="I298" i="1"/>
  <c r="AK298" i="1"/>
  <c r="M296" i="3" l="1"/>
  <c r="F299" i="1"/>
  <c r="I299" i="1" s="1"/>
  <c r="M295" i="3" l="1"/>
  <c r="G299" i="1"/>
  <c r="AK299" i="1"/>
  <c r="H300" i="1" l="1"/>
  <c r="F300" i="1" l="1"/>
  <c r="I300" i="1" l="1"/>
  <c r="AK300" i="1"/>
  <c r="G300" i="1"/>
  <c r="M292" i="3" l="1"/>
  <c r="H301" i="1"/>
  <c r="F301" i="1" s="1"/>
  <c r="I301" i="1" s="1"/>
  <c r="AK301" i="1" l="1"/>
  <c r="G301" i="1"/>
  <c r="M291" i="3"/>
  <c r="H302" i="1"/>
  <c r="F302" i="1" l="1"/>
  <c r="I302" i="1" l="1"/>
  <c r="G302" i="1"/>
  <c r="AK302" i="1"/>
  <c r="M290" i="3" l="1"/>
  <c r="H303" i="1"/>
  <c r="F303" i="1" l="1"/>
  <c r="AK303" i="1" s="1"/>
  <c r="I303" i="1" l="1"/>
  <c r="G303" i="1"/>
  <c r="M289" i="3" l="1"/>
  <c r="H304" i="1"/>
  <c r="F304" i="1" l="1"/>
  <c r="AK304" i="1" s="1"/>
  <c r="I304" i="1" l="1"/>
  <c r="G304" i="1"/>
  <c r="M288" i="3" l="1"/>
  <c r="H305" i="1"/>
  <c r="F305" i="1" l="1"/>
  <c r="I305" i="1" l="1"/>
  <c r="G305" i="1"/>
  <c r="AK305" i="1"/>
  <c r="M285" i="3" l="1"/>
  <c r="H306" i="1"/>
  <c r="F306" i="1" l="1"/>
  <c r="I306" i="1" l="1"/>
  <c r="G306" i="1"/>
  <c r="AK306" i="1"/>
  <c r="M284" i="3" l="1"/>
  <c r="H307" i="1"/>
  <c r="F307" i="1" l="1"/>
  <c r="AK307" i="1" s="1"/>
  <c r="I307" i="1" l="1"/>
  <c r="G307" i="1"/>
  <c r="M283" i="3" l="1"/>
  <c r="H308" i="1"/>
  <c r="F308" i="1" l="1"/>
  <c r="I308" i="1" l="1"/>
  <c r="G308" i="1"/>
  <c r="AK308" i="1"/>
  <c r="M282" i="3" l="1"/>
  <c r="H309" i="1"/>
  <c r="F309" i="1" l="1"/>
  <c r="AK309" i="1" s="1"/>
  <c r="I309" i="1" l="1"/>
  <c r="G309" i="1"/>
  <c r="M281" i="3" l="1"/>
  <c r="H310" i="1"/>
  <c r="F310" i="1" l="1"/>
  <c r="I310" i="1" l="1"/>
  <c r="G310" i="1"/>
  <c r="AK310" i="1"/>
  <c r="M278" i="3" l="1"/>
  <c r="H311" i="1"/>
  <c r="F311" i="1" l="1"/>
  <c r="I311" i="1" l="1"/>
  <c r="G311" i="1"/>
  <c r="AK311" i="1"/>
  <c r="M277" i="3" l="1"/>
  <c r="H312" i="1"/>
  <c r="F312" i="1" l="1"/>
  <c r="I312" i="1" l="1"/>
  <c r="G312" i="1"/>
  <c r="AK312" i="1"/>
  <c r="M276" i="3" l="1"/>
  <c r="H313" i="1"/>
  <c r="F313" i="1" l="1"/>
  <c r="I313" i="1" l="1"/>
  <c r="G313" i="1"/>
  <c r="AK313" i="1"/>
  <c r="M275" i="3" l="1"/>
  <c r="H314" i="1"/>
  <c r="F314" i="1" l="1"/>
  <c r="AK314" i="1" s="1"/>
  <c r="I314" i="1" l="1"/>
  <c r="G314" i="1"/>
  <c r="M274" i="3" l="1"/>
  <c r="H315" i="1"/>
  <c r="F315" i="1" l="1"/>
  <c r="I315" i="1" l="1"/>
  <c r="G315" i="1"/>
  <c r="AK315" i="1"/>
  <c r="M270" i="3" l="1"/>
  <c r="H316" i="1"/>
  <c r="F316" i="1" l="1"/>
  <c r="AK316" i="1" s="1"/>
  <c r="I316" i="1" l="1"/>
  <c r="G316" i="1"/>
  <c r="M269" i="3" l="1"/>
  <c r="H317" i="1"/>
  <c r="F317" i="1" l="1"/>
  <c r="AK317" i="1" s="1"/>
  <c r="I317" i="1" l="1"/>
  <c r="G317" i="1"/>
  <c r="M268" i="3" l="1"/>
  <c r="H318" i="1"/>
  <c r="F318" i="1" l="1"/>
  <c r="AK318" i="1" s="1"/>
  <c r="I318" i="1" l="1"/>
  <c r="G318" i="1"/>
  <c r="M267" i="3" l="1"/>
  <c r="H319" i="1"/>
  <c r="F319" i="1" l="1"/>
  <c r="AK319" i="1" s="1"/>
  <c r="I319" i="1" l="1"/>
  <c r="G319" i="1"/>
  <c r="M264" i="3" l="1"/>
  <c r="H320" i="1"/>
  <c r="F320" i="1" l="1"/>
  <c r="I320" i="1" l="1"/>
  <c r="G320" i="1"/>
  <c r="AK320" i="1"/>
  <c r="M263" i="3" l="1"/>
  <c r="H321" i="1"/>
  <c r="F321" i="1" l="1"/>
  <c r="I321" i="1" l="1"/>
  <c r="G321" i="1"/>
  <c r="AK321" i="1"/>
  <c r="M262" i="3" l="1"/>
  <c r="H322" i="1"/>
  <c r="F322" i="1" l="1"/>
  <c r="I322" i="1" l="1"/>
  <c r="G322" i="1"/>
  <c r="AK322" i="1"/>
  <c r="M261" i="3" l="1"/>
  <c r="H323" i="1"/>
  <c r="F323" i="1" l="1"/>
  <c r="AK323" i="1" s="1"/>
  <c r="I323" i="1" l="1"/>
  <c r="G323" i="1"/>
  <c r="M260" i="3" l="1"/>
  <c r="H324" i="1"/>
  <c r="F324" i="1" l="1"/>
  <c r="I324" i="1" l="1"/>
  <c r="G324" i="1"/>
  <c r="AK324" i="1"/>
  <c r="M257" i="3" l="1"/>
  <c r="H325" i="1"/>
  <c r="F325" i="1" l="1"/>
  <c r="I325" i="1" l="1"/>
  <c r="G325" i="1"/>
  <c r="AK325" i="1"/>
  <c r="M256" i="3" l="1"/>
  <c r="H326" i="1"/>
  <c r="F326" i="1" l="1"/>
  <c r="I326" i="1" l="1"/>
  <c r="G326" i="1"/>
  <c r="AK326" i="1"/>
  <c r="M255" i="3" l="1"/>
  <c r="H327" i="1"/>
  <c r="F327" i="1" l="1"/>
  <c r="I327" i="1" l="1"/>
  <c r="G327" i="1"/>
  <c r="AK327" i="1"/>
  <c r="M254" i="3" l="1"/>
  <c r="H328" i="1"/>
  <c r="F328" i="1" l="1"/>
  <c r="I328" i="1" l="1"/>
  <c r="G328" i="1"/>
  <c r="AK328" i="1"/>
  <c r="M253" i="3" l="1"/>
  <c r="H329" i="1"/>
  <c r="F329" i="1" l="1"/>
  <c r="I329" i="1" l="1"/>
  <c r="G329" i="1"/>
  <c r="AK329" i="1"/>
  <c r="M250" i="3" l="1"/>
  <c r="H330" i="1"/>
  <c r="F330" i="1" l="1"/>
  <c r="AK330" i="1" s="1"/>
  <c r="I330" i="1" l="1"/>
  <c r="G330" i="1"/>
  <c r="M249" i="3" l="1"/>
  <c r="H331" i="1"/>
  <c r="F331" i="1" l="1"/>
  <c r="I331" i="1" l="1"/>
  <c r="G331" i="1"/>
  <c r="AK331" i="1"/>
  <c r="M248" i="3" l="1"/>
  <c r="H332" i="1"/>
  <c r="F332" i="1" l="1"/>
  <c r="AK332" i="1" s="1"/>
  <c r="I332" i="1" l="1"/>
  <c r="G332" i="1"/>
  <c r="M247" i="3" l="1"/>
  <c r="H333" i="1"/>
  <c r="F333" i="1" l="1"/>
  <c r="I333" i="1" l="1"/>
  <c r="G333" i="1"/>
  <c r="AK333" i="1"/>
  <c r="M246" i="3" l="1"/>
  <c r="H334" i="1"/>
  <c r="F334" i="1" l="1"/>
  <c r="I334" i="1" l="1"/>
  <c r="G334" i="1"/>
  <c r="AK334" i="1"/>
  <c r="M243" i="3" l="1"/>
  <c r="H335" i="1"/>
  <c r="F335" i="1" l="1"/>
  <c r="I335" i="1" l="1"/>
  <c r="G335" i="1"/>
  <c r="AK335" i="1"/>
  <c r="M242" i="3" l="1"/>
  <c r="H336" i="1"/>
  <c r="F336" i="1" l="1"/>
  <c r="I336" i="1" l="1"/>
  <c r="G336" i="1"/>
  <c r="AK336" i="1"/>
  <c r="M241" i="3" l="1"/>
  <c r="H337" i="1"/>
  <c r="F337" i="1" l="1"/>
  <c r="I337" i="1" l="1"/>
  <c r="G337" i="1"/>
  <c r="AK337" i="1"/>
  <c r="M240" i="3" l="1"/>
  <c r="H338" i="1"/>
  <c r="F338" i="1" l="1"/>
  <c r="I338" i="1" l="1"/>
  <c r="G338" i="1"/>
  <c r="AK338" i="1"/>
  <c r="M239" i="3" l="1"/>
  <c r="H339" i="1"/>
  <c r="F339" i="1" l="1"/>
  <c r="I339" i="1" l="1"/>
  <c r="G339" i="1"/>
  <c r="AK339" i="1"/>
  <c r="M236" i="3" l="1"/>
  <c r="H340" i="1"/>
  <c r="F340" i="1" l="1"/>
  <c r="AK340" i="1" s="1"/>
  <c r="I340" i="1" l="1"/>
  <c r="G340" i="1"/>
  <c r="M235" i="3" l="1"/>
  <c r="H341" i="1"/>
  <c r="F341" i="1" l="1"/>
  <c r="AK341" i="1" s="1"/>
  <c r="I341" i="1" l="1"/>
  <c r="G341" i="1"/>
  <c r="M234" i="3" l="1"/>
  <c r="H342" i="1"/>
  <c r="F342" i="1" l="1"/>
  <c r="C15" i="5"/>
  <c r="H18" i="5" s="1"/>
  <c r="C12" i="5"/>
  <c r="H15" i="5" s="1"/>
  <c r="C14" i="5"/>
  <c r="H17" i="5" s="1"/>
  <c r="C17" i="5"/>
  <c r="H20" i="5" s="1"/>
  <c r="C9" i="5"/>
  <c r="C18" i="5"/>
  <c r="H21" i="5" s="1"/>
  <c r="C10" i="5"/>
  <c r="H13" i="5" s="1"/>
  <c r="C16" i="5"/>
  <c r="H19" i="5" s="1"/>
  <c r="C19" i="5"/>
  <c r="H22" i="5" s="1"/>
  <c r="C8" i="5"/>
  <c r="C11" i="5"/>
  <c r="H14" i="5" s="1"/>
  <c r="C13" i="5"/>
  <c r="H16" i="5" s="1"/>
  <c r="C20" i="5"/>
  <c r="H23" i="5" s="1"/>
  <c r="C21" i="5"/>
  <c r="H24" i="5" s="1"/>
  <c r="C22" i="5"/>
  <c r="H25" i="5" s="1"/>
  <c r="C24" i="5"/>
  <c r="H27" i="5" s="1"/>
  <c r="C23" i="5"/>
  <c r="H26" i="5" s="1"/>
  <c r="C25" i="5"/>
  <c r="H28" i="5" s="1"/>
  <c r="C26" i="5"/>
  <c r="H29" i="5" s="1"/>
  <c r="C27" i="5"/>
  <c r="H30" i="5" s="1"/>
  <c r="C28" i="5"/>
  <c r="H31" i="5" s="1"/>
  <c r="C30" i="5"/>
  <c r="H33" i="5" s="1"/>
  <c r="C29" i="5"/>
  <c r="H32" i="5" s="1"/>
  <c r="C31" i="5"/>
  <c r="H34" i="5" s="1"/>
  <c r="C32" i="5"/>
  <c r="H35" i="5" s="1"/>
  <c r="C34" i="5"/>
  <c r="H37" i="5" s="1"/>
  <c r="C33" i="5"/>
  <c r="H36" i="5" s="1"/>
  <c r="C35" i="5"/>
  <c r="H38" i="5" s="1"/>
  <c r="C36" i="5"/>
  <c r="H39" i="5" s="1"/>
  <c r="C39" i="5"/>
  <c r="H42" i="5" s="1"/>
  <c r="C40" i="5"/>
  <c r="H43" i="5" s="1"/>
  <c r="C38" i="5"/>
  <c r="H41" i="5" s="1"/>
  <c r="C37" i="5"/>
  <c r="H40" i="5" s="1"/>
  <c r="C41" i="5"/>
  <c r="H44" i="5" s="1"/>
  <c r="C42" i="5"/>
  <c r="H45" i="5" s="1"/>
  <c r="D15" i="5"/>
  <c r="D12" i="5"/>
  <c r="D13" i="5"/>
  <c r="D11" i="5"/>
  <c r="D8" i="5"/>
  <c r="D14" i="5"/>
  <c r="D9" i="5"/>
  <c r="D18" i="5"/>
  <c r="D17" i="5"/>
  <c r="D19" i="5"/>
  <c r="D16" i="5"/>
  <c r="D10" i="5"/>
  <c r="D20" i="5"/>
  <c r="D21" i="5"/>
  <c r="D22" i="5"/>
  <c r="D24" i="5"/>
  <c r="D23" i="5"/>
  <c r="D25" i="5"/>
  <c r="D26" i="5"/>
  <c r="D27" i="5"/>
  <c r="D28" i="5"/>
  <c r="D29" i="5"/>
  <c r="D30" i="5"/>
  <c r="D34" i="5"/>
  <c r="D31" i="5"/>
  <c r="D32" i="5"/>
  <c r="D33" i="5"/>
  <c r="D36" i="5"/>
  <c r="D35" i="5"/>
  <c r="D38" i="5"/>
  <c r="D37" i="5"/>
  <c r="D40" i="5"/>
  <c r="D39" i="5"/>
  <c r="D41" i="5"/>
  <c r="I342" i="1" l="1"/>
  <c r="G342" i="1"/>
  <c r="AK342" i="1"/>
  <c r="M233" i="3" l="1"/>
  <c r="H343" i="1"/>
  <c r="F343" i="1" l="1"/>
  <c r="I343" i="1" l="1"/>
  <c r="G343" i="1"/>
  <c r="AK343" i="1"/>
  <c r="M232" i="3" l="1"/>
  <c r="H344" i="1"/>
  <c r="F344" i="1" l="1"/>
  <c r="AK344" i="1" s="1"/>
  <c r="I344" i="1" l="1"/>
  <c r="G344" i="1"/>
  <c r="M229" i="3" l="1"/>
  <c r="H345" i="1"/>
  <c r="F345" i="1" l="1"/>
  <c r="I345" i="1" l="1"/>
  <c r="G345" i="1"/>
  <c r="AK345" i="1"/>
  <c r="M227" i="3" l="1"/>
  <c r="H346" i="1"/>
  <c r="F346" i="1" l="1"/>
  <c r="I346" i="1" l="1"/>
  <c r="G346" i="1"/>
  <c r="AK346" i="1"/>
  <c r="M226" i="3" l="1"/>
  <c r="H347" i="1"/>
  <c r="F347" i="1" l="1"/>
  <c r="I347" i="1" l="1"/>
  <c r="G347" i="1"/>
  <c r="AK347" i="1"/>
  <c r="M225" i="3" l="1"/>
  <c r="H348" i="1"/>
  <c r="F348" i="1" l="1"/>
  <c r="I348" i="1" l="1"/>
  <c r="G348" i="1"/>
  <c r="AK348" i="1"/>
  <c r="M222" i="3" l="1"/>
  <c r="H349" i="1"/>
  <c r="F349" i="1" l="1"/>
  <c r="I349" i="1" l="1"/>
  <c r="G349" i="1"/>
  <c r="AK349" i="1"/>
  <c r="M221" i="3" l="1"/>
  <c r="H350" i="1"/>
  <c r="F350" i="1" l="1"/>
  <c r="AK350" i="1" s="1"/>
  <c r="I350" i="1" l="1"/>
  <c r="G350" i="1"/>
  <c r="M220" i="3" l="1"/>
  <c r="H351" i="1"/>
  <c r="F351" i="1" l="1"/>
  <c r="I351" i="1" l="1"/>
  <c r="G351" i="1"/>
  <c r="AK351" i="1"/>
  <c r="M219" i="3" l="1"/>
  <c r="H352" i="1"/>
  <c r="F352" i="1" l="1"/>
  <c r="I352" i="1" l="1"/>
  <c r="G352" i="1"/>
  <c r="AK352" i="1"/>
  <c r="M218" i="3" l="1"/>
  <c r="H353" i="1"/>
  <c r="F353" i="1" l="1"/>
  <c r="I353" i="1" l="1"/>
  <c r="G353" i="1"/>
  <c r="AK353" i="1"/>
  <c r="M201" i="3" l="1"/>
  <c r="H354" i="1"/>
  <c r="F354" i="1" l="1"/>
  <c r="AK354" i="1" s="1"/>
  <c r="I354" i="1" l="1"/>
  <c r="G354" i="1"/>
  <c r="M200" i="3" l="1"/>
  <c r="H355" i="1"/>
  <c r="F355" i="1" l="1"/>
  <c r="AK355" i="1" s="1"/>
  <c r="I355" i="1" l="1"/>
  <c r="G355" i="1"/>
  <c r="M199" i="3" l="1"/>
  <c r="H356" i="1"/>
  <c r="F356" i="1" l="1"/>
  <c r="I356" i="1" l="1"/>
  <c r="G356" i="1"/>
  <c r="AK356" i="1"/>
  <c r="M198" i="3" l="1"/>
  <c r="H357" i="1"/>
  <c r="F357" i="1" l="1"/>
  <c r="AK357" i="1" s="1"/>
  <c r="I357" i="1" l="1"/>
  <c r="G357" i="1"/>
  <c r="M197" i="3" l="1"/>
  <c r="H358" i="1"/>
  <c r="F358" i="1" l="1"/>
  <c r="I358" i="1" l="1"/>
  <c r="G358" i="1"/>
  <c r="AK358" i="1"/>
  <c r="M194" i="3" l="1"/>
  <c r="H359" i="1"/>
  <c r="F359" i="1" l="1"/>
  <c r="I359" i="1" l="1"/>
  <c r="G359" i="1"/>
  <c r="AK359" i="1"/>
  <c r="M193" i="3" l="1"/>
  <c r="H360" i="1"/>
  <c r="F360" i="1" l="1"/>
  <c r="I360" i="1" l="1"/>
  <c r="G360" i="1"/>
  <c r="AK360" i="1"/>
  <c r="M192" i="3" l="1"/>
  <c r="H361" i="1"/>
  <c r="F361" i="1" l="1"/>
  <c r="AK361" i="1" s="1"/>
  <c r="I361" i="1" l="1"/>
  <c r="G361" i="1"/>
  <c r="M191" i="3" l="1"/>
  <c r="H362" i="1"/>
  <c r="F362" i="1" l="1"/>
  <c r="I362" i="1" l="1"/>
  <c r="G362" i="1"/>
  <c r="AK362" i="1"/>
  <c r="M190" i="3" l="1"/>
  <c r="H363" i="1"/>
  <c r="F363" i="1" l="1"/>
  <c r="I363" i="1" l="1"/>
  <c r="G363" i="1"/>
  <c r="AK363" i="1"/>
  <c r="M187" i="3" l="1"/>
  <c r="H364" i="1"/>
  <c r="F364" i="1" l="1"/>
  <c r="I364" i="1" l="1"/>
  <c r="G364" i="1"/>
  <c r="AK364" i="1"/>
  <c r="M186" i="3" l="1"/>
  <c r="H365" i="1"/>
  <c r="F365" i="1" l="1"/>
  <c r="I365" i="1" l="1"/>
  <c r="G365" i="1"/>
  <c r="AK365" i="1"/>
  <c r="M185" i="3" l="1"/>
  <c r="H366" i="1"/>
  <c r="F366" i="1" l="1"/>
  <c r="AK366" i="1" s="1"/>
  <c r="I366" i="1" l="1"/>
  <c r="G366" i="1"/>
  <c r="M184" i="3" l="1"/>
  <c r="H367" i="1"/>
  <c r="F367" i="1" l="1"/>
  <c r="I367" i="1" l="1"/>
  <c r="G367" i="1"/>
  <c r="AK367" i="1"/>
  <c r="M183" i="3" l="1"/>
  <c r="H368" i="1"/>
  <c r="F368" i="1" l="1"/>
  <c r="AK368" i="1" s="1"/>
  <c r="I368" i="1" l="1"/>
  <c r="G368" i="1"/>
  <c r="M179" i="3" l="1"/>
  <c r="H369" i="1"/>
  <c r="F369" i="1" l="1"/>
  <c r="I369" i="1" l="1"/>
  <c r="G369" i="1"/>
  <c r="AK369" i="1"/>
  <c r="M178" i="3" l="1"/>
  <c r="H370" i="1"/>
  <c r="F370" i="1" l="1"/>
  <c r="AK370" i="1" s="1"/>
  <c r="I370" i="1" l="1"/>
  <c r="G370" i="1"/>
  <c r="M177" i="3" l="1"/>
  <c r="H371" i="1"/>
  <c r="F371" i="1" l="1"/>
  <c r="AK371" i="1" s="1"/>
  <c r="I371" i="1" l="1"/>
  <c r="G371" i="1"/>
  <c r="M176" i="3" l="1"/>
  <c r="H372" i="1"/>
  <c r="F372" i="1" l="1"/>
  <c r="AK372" i="1" s="1"/>
  <c r="I372" i="1" l="1"/>
  <c r="G372" i="1"/>
  <c r="M173" i="3" l="1"/>
  <c r="H373" i="1"/>
  <c r="F373" i="1" l="1"/>
  <c r="I373" i="1" l="1"/>
  <c r="G373" i="1"/>
  <c r="AK373" i="1"/>
  <c r="M171" i="3" l="1"/>
  <c r="H374" i="1"/>
  <c r="F374" i="1" l="1"/>
  <c r="AK374" i="1" s="1"/>
  <c r="I374" i="1" l="1"/>
  <c r="G374" i="1"/>
  <c r="M170" i="3" l="1"/>
  <c r="H375" i="1"/>
  <c r="F375" i="1" l="1"/>
  <c r="I375" i="1" l="1"/>
  <c r="G375" i="1"/>
  <c r="AK375" i="1"/>
  <c r="M169" i="3" l="1"/>
  <c r="H376" i="1"/>
  <c r="F376" i="1" l="1"/>
  <c r="I376" i="1" l="1"/>
  <c r="G376" i="1"/>
  <c r="AK376" i="1"/>
  <c r="M166" i="3" l="1"/>
  <c r="H377" i="1"/>
  <c r="F377" i="1" l="1"/>
  <c r="AK377" i="1" s="1"/>
  <c r="I377" i="1" l="1"/>
  <c r="G377" i="1"/>
  <c r="M165" i="3" l="1"/>
  <c r="H378" i="1"/>
  <c r="F378" i="1" l="1"/>
  <c r="AK378" i="1" s="1"/>
  <c r="I378" i="1" l="1"/>
  <c r="G378" i="1"/>
  <c r="M164" i="3" l="1"/>
  <c r="H379" i="1"/>
  <c r="F379" i="1" l="1"/>
  <c r="I379" i="1" l="1"/>
  <c r="G379" i="1"/>
  <c r="AK379" i="1"/>
  <c r="M163" i="3" l="1"/>
  <c r="H380" i="1"/>
  <c r="F380" i="1" l="1"/>
  <c r="AK380" i="1" s="1"/>
  <c r="I380" i="1" l="1"/>
  <c r="G380" i="1"/>
  <c r="M159" i="3" l="1"/>
  <c r="H381" i="1"/>
  <c r="F381" i="1" l="1"/>
  <c r="AK381" i="1" s="1"/>
  <c r="I381" i="1" l="1"/>
  <c r="G381" i="1"/>
  <c r="M158" i="3" l="1"/>
  <c r="H382" i="1"/>
  <c r="F382" i="1" l="1"/>
  <c r="I382" i="1" l="1"/>
  <c r="G382" i="1"/>
  <c r="AK382" i="1"/>
  <c r="M157" i="3" l="1"/>
  <c r="H383" i="1"/>
  <c r="F383" i="1" l="1"/>
  <c r="I383" i="1" l="1"/>
  <c r="G383" i="1"/>
  <c r="AK383" i="1"/>
  <c r="M156" i="3" l="1"/>
  <c r="H384" i="1"/>
  <c r="F384" i="1" l="1"/>
  <c r="I384" i="1" l="1"/>
  <c r="G384" i="1"/>
  <c r="AK384" i="1"/>
  <c r="M155" i="3" l="1"/>
  <c r="H385" i="1"/>
  <c r="F385" i="1" l="1"/>
  <c r="AK385" i="1" s="1"/>
  <c r="I385" i="1" l="1"/>
  <c r="G385" i="1"/>
  <c r="M152" i="3" l="1"/>
  <c r="H386" i="1"/>
  <c r="F386" i="1" l="1"/>
  <c r="AK386" i="1" s="1"/>
  <c r="I386" i="1" l="1"/>
  <c r="G386" i="1"/>
  <c r="M150" i="3" l="1"/>
  <c r="H387" i="1"/>
  <c r="F387" i="1" l="1"/>
  <c r="AK387" i="1" s="1"/>
  <c r="I387" i="1" l="1"/>
  <c r="G387" i="1"/>
  <c r="M149" i="3" l="1"/>
  <c r="H388" i="1"/>
  <c r="F388" i="1" l="1"/>
  <c r="AK388" i="1" s="1"/>
  <c r="I388" i="1" l="1"/>
  <c r="G388" i="1"/>
  <c r="M148" i="3" l="1"/>
  <c r="H389" i="1"/>
  <c r="F389" i="1" l="1"/>
  <c r="I389" i="1" l="1"/>
  <c r="G389" i="1"/>
  <c r="AK389" i="1"/>
  <c r="M145" i="3" l="1"/>
  <c r="H390" i="1"/>
  <c r="F390" i="1" l="1"/>
  <c r="I390" i="1" l="1"/>
  <c r="G390" i="1"/>
  <c r="AK390" i="1"/>
  <c r="M144" i="3" l="1"/>
  <c r="H391" i="1"/>
  <c r="F391" i="1" l="1"/>
  <c r="AK391" i="1" s="1"/>
  <c r="I391" i="1" l="1"/>
  <c r="G391" i="1"/>
  <c r="M143" i="3" l="1"/>
  <c r="H392" i="1"/>
  <c r="F392" i="1" l="1"/>
  <c r="AK392" i="1" s="1"/>
  <c r="I392" i="1" l="1"/>
  <c r="G392" i="1"/>
  <c r="M142" i="3" l="1"/>
  <c r="H393" i="1"/>
  <c r="F393" i="1" l="1"/>
  <c r="AK393" i="1" s="1"/>
  <c r="I393" i="1" l="1"/>
  <c r="G393" i="1"/>
  <c r="M141" i="3" l="1"/>
  <c r="H394" i="1"/>
  <c r="F394" i="1" l="1"/>
  <c r="AK394" i="1" s="1"/>
  <c r="I394" i="1" l="1"/>
  <c r="G394" i="1"/>
  <c r="M138" i="3" l="1"/>
  <c r="H395" i="1"/>
  <c r="F395" i="1" l="1"/>
  <c r="AK395" i="1" s="1"/>
  <c r="I395" i="1" l="1"/>
  <c r="G395" i="1"/>
  <c r="M137" i="3" l="1"/>
  <c r="H396" i="1"/>
  <c r="F396" i="1" l="1"/>
  <c r="I396" i="1" l="1"/>
  <c r="G396" i="1"/>
  <c r="AK396" i="1"/>
  <c r="M136" i="3" l="1"/>
  <c r="H397" i="1"/>
  <c r="F397" i="1" l="1"/>
  <c r="I397" i="1" l="1"/>
  <c r="G397" i="1"/>
  <c r="AK397" i="1"/>
  <c r="M135" i="3" l="1"/>
  <c r="H398" i="1"/>
  <c r="F398" i="1" l="1"/>
  <c r="AK398" i="1" s="1"/>
  <c r="I398" i="1" l="1"/>
  <c r="G398" i="1"/>
  <c r="M134" i="3" l="1"/>
  <c r="H399" i="1"/>
  <c r="F399" i="1" l="1"/>
  <c r="I399" i="1" l="1"/>
  <c r="G399" i="1"/>
  <c r="AK399" i="1"/>
  <c r="M131" i="3" l="1"/>
  <c r="H400" i="1"/>
  <c r="F400" i="1" l="1"/>
  <c r="I400" i="1" l="1"/>
  <c r="G400" i="1"/>
  <c r="AK400" i="1"/>
  <c r="M130" i="3" l="1"/>
  <c r="H401" i="1"/>
  <c r="F401" i="1" l="1"/>
  <c r="I401" i="1" l="1"/>
  <c r="G401" i="1"/>
  <c r="AK401" i="1"/>
  <c r="M129" i="3" l="1"/>
  <c r="H402" i="1"/>
  <c r="F402" i="1" l="1"/>
  <c r="I402" i="1" l="1"/>
  <c r="G402" i="1"/>
  <c r="AK402" i="1"/>
  <c r="M128" i="3" l="1"/>
  <c r="H403" i="1"/>
  <c r="F403" i="1" l="1"/>
  <c r="I403" i="1" l="1"/>
  <c r="G403" i="1"/>
  <c r="AK403" i="1"/>
  <c r="M127" i="3" l="1"/>
  <c r="H404" i="1"/>
  <c r="F404" i="1" l="1"/>
  <c r="AK404" i="1" s="1"/>
  <c r="I404" i="1" l="1"/>
  <c r="G404" i="1"/>
  <c r="M124" i="3" l="1"/>
  <c r="H405" i="1"/>
  <c r="F405" i="1" l="1"/>
  <c r="I405" i="1" l="1"/>
  <c r="G405" i="1"/>
  <c r="AK405" i="1"/>
  <c r="M123" i="3" l="1"/>
  <c r="H406" i="1"/>
  <c r="F406" i="1" l="1"/>
  <c r="AK406" i="1" s="1"/>
  <c r="I406" i="1" l="1"/>
  <c r="G406" i="1"/>
  <c r="M121" i="3" l="1"/>
  <c r="H407" i="1"/>
  <c r="F407" i="1" l="1"/>
  <c r="AK407" i="1" s="1"/>
  <c r="I407" i="1" l="1"/>
  <c r="G407" i="1"/>
  <c r="M120" i="3" l="1"/>
  <c r="H408" i="1"/>
  <c r="F408" i="1" l="1"/>
  <c r="I408" i="1" l="1"/>
  <c r="G408" i="1"/>
  <c r="AK408" i="1"/>
  <c r="M117" i="3" l="1"/>
  <c r="H409" i="1"/>
  <c r="F409" i="1" l="1"/>
  <c r="AK409" i="1" s="1"/>
  <c r="I409" i="1" l="1"/>
  <c r="G409" i="1"/>
  <c r="M116" i="3" l="1"/>
  <c r="H410" i="1"/>
  <c r="F410" i="1" l="1"/>
  <c r="I410" i="1" l="1"/>
  <c r="G410" i="1"/>
  <c r="AK410" i="1"/>
  <c r="M115" i="3" l="1"/>
  <c r="H411" i="1"/>
  <c r="F411" i="1" l="1"/>
  <c r="I411" i="1" l="1"/>
  <c r="G411" i="1"/>
  <c r="AK411" i="1"/>
  <c r="M114" i="3" l="1"/>
  <c r="H412" i="1"/>
  <c r="F412" i="1" l="1"/>
  <c r="I412" i="1" l="1"/>
  <c r="G412" i="1"/>
  <c r="AK412" i="1"/>
  <c r="M109" i="3" l="1"/>
  <c r="H413" i="1"/>
  <c r="F413" i="1" l="1"/>
  <c r="I413" i="1" l="1"/>
  <c r="G413" i="1"/>
  <c r="AK413" i="1"/>
  <c r="M108" i="3" l="1"/>
  <c r="H414" i="1"/>
  <c r="F414" i="1" l="1"/>
  <c r="AK414" i="1" s="1"/>
  <c r="I414" i="1" l="1"/>
  <c r="G414" i="1"/>
  <c r="M107" i="3" l="1"/>
  <c r="H415" i="1"/>
  <c r="F415" i="1" l="1"/>
  <c r="I415" i="1" l="1"/>
  <c r="G415" i="1"/>
  <c r="AK415" i="1"/>
  <c r="M106" i="3" l="1"/>
  <c r="H416" i="1"/>
  <c r="F416" i="1" l="1"/>
  <c r="I416" i="1" l="1"/>
  <c r="G416" i="1"/>
  <c r="AK416" i="1"/>
  <c r="M103" i="3" l="1"/>
  <c r="H417" i="1"/>
  <c r="F417" i="1" l="1"/>
  <c r="AK417" i="1" s="1"/>
  <c r="I417" i="1" l="1"/>
  <c r="G417" i="1"/>
  <c r="M102" i="3" l="1"/>
  <c r="H418" i="1"/>
  <c r="F418" i="1" l="1"/>
  <c r="I418" i="1" l="1"/>
  <c r="G418" i="1"/>
  <c r="AK418" i="1"/>
  <c r="M101" i="3" l="1"/>
  <c r="H419" i="1"/>
  <c r="F419" i="1" l="1"/>
  <c r="I419" i="1" l="1"/>
  <c r="G419" i="1"/>
  <c r="AK419" i="1"/>
  <c r="M100" i="3" l="1"/>
  <c r="H420" i="1"/>
  <c r="F420" i="1" l="1"/>
  <c r="AK420" i="1" s="1"/>
  <c r="I420" i="1" l="1"/>
  <c r="G420" i="1"/>
  <c r="M99" i="3" l="1"/>
  <c r="H421" i="1"/>
  <c r="F421" i="1" l="1"/>
  <c r="AK421" i="1" s="1"/>
  <c r="I421" i="1" l="1"/>
  <c r="G421" i="1"/>
  <c r="M96" i="3" l="1"/>
  <c r="H422" i="1"/>
  <c r="F422" i="1" l="1"/>
  <c r="I422" i="1" l="1"/>
  <c r="G422" i="1"/>
  <c r="AK422" i="1"/>
  <c r="M95" i="3" l="1"/>
  <c r="H423" i="1"/>
  <c r="F423" i="1" l="1"/>
  <c r="I423" i="1" l="1"/>
  <c r="G423" i="1"/>
  <c r="AK423" i="1"/>
  <c r="M94" i="3" l="1"/>
  <c r="H424" i="1"/>
  <c r="F424" i="1" l="1"/>
  <c r="AK424" i="1" s="1"/>
  <c r="I424" i="1" l="1"/>
  <c r="G424" i="1"/>
  <c r="M93" i="3" l="1"/>
  <c r="H425" i="1"/>
  <c r="F425" i="1" l="1"/>
  <c r="I425" i="1" l="1"/>
  <c r="G425" i="1"/>
  <c r="AK425" i="1"/>
  <c r="M92" i="3" l="1"/>
  <c r="H426" i="1"/>
  <c r="F426" i="1" l="1"/>
  <c r="AK426" i="1" s="1"/>
  <c r="I426" i="1" l="1"/>
  <c r="G426" i="1"/>
  <c r="M88" i="3" l="1"/>
  <c r="H427" i="1"/>
  <c r="F427" i="1" l="1"/>
  <c r="AK427" i="1" s="1"/>
  <c r="I427" i="1" l="1"/>
  <c r="G427" i="1"/>
  <c r="M87" i="3" l="1"/>
  <c r="H428" i="1"/>
  <c r="F428" i="1" l="1"/>
  <c r="I428" i="1" l="1"/>
  <c r="G428" i="1"/>
  <c r="AK428" i="1"/>
  <c r="M86" i="3" l="1"/>
  <c r="H429" i="1"/>
  <c r="F429" i="1" l="1"/>
  <c r="AK429" i="1" s="1"/>
  <c r="I429" i="1" l="1"/>
  <c r="G429" i="1"/>
  <c r="M85" i="3" l="1"/>
  <c r="H430" i="1"/>
  <c r="F430" i="1" l="1"/>
  <c r="I430" i="1" l="1"/>
  <c r="G430" i="1"/>
  <c r="AK430" i="1"/>
  <c r="M82" i="3" l="1"/>
  <c r="H431" i="1"/>
  <c r="F431" i="1" l="1"/>
  <c r="I431" i="1" l="1"/>
  <c r="G431" i="1"/>
  <c r="AK431" i="1"/>
  <c r="M81" i="3" l="1"/>
  <c r="H432" i="1"/>
  <c r="F432" i="1" l="1"/>
  <c r="AK432" i="1" s="1"/>
  <c r="I432" i="1" l="1"/>
  <c r="G432" i="1"/>
  <c r="M80" i="3" l="1"/>
  <c r="H433" i="1"/>
  <c r="F433" i="1" l="1"/>
  <c r="AK433" i="1" s="1"/>
  <c r="I433" i="1" l="1"/>
  <c r="G433" i="1"/>
  <c r="M79" i="3" l="1"/>
  <c r="H434" i="1"/>
  <c r="F434" i="1" l="1"/>
  <c r="AK434" i="1" s="1"/>
  <c r="I434" i="1" l="1"/>
  <c r="G434" i="1"/>
  <c r="M78" i="3" l="1"/>
  <c r="H435" i="1"/>
  <c r="F435" i="1" l="1"/>
  <c r="AK435" i="1" s="1"/>
  <c r="I435" i="1" l="1"/>
  <c r="G435" i="1"/>
  <c r="M75" i="3" l="1"/>
  <c r="H436" i="1"/>
  <c r="F436" i="1" l="1"/>
  <c r="AK436" i="1" s="1"/>
  <c r="I436" i="1" l="1"/>
  <c r="G436" i="1"/>
  <c r="M74" i="3" l="1"/>
  <c r="H437" i="1"/>
  <c r="F437" i="1" l="1"/>
  <c r="I437" i="1" l="1"/>
  <c r="G437" i="1"/>
  <c r="AK437" i="1"/>
  <c r="M73" i="3" l="1"/>
  <c r="H438" i="1"/>
  <c r="F438" i="1" l="1"/>
  <c r="I438" i="1" l="1"/>
  <c r="G438" i="1"/>
  <c r="AK438" i="1"/>
  <c r="M72" i="3" l="1"/>
  <c r="H439" i="1"/>
  <c r="F439" i="1" l="1"/>
  <c r="AK439" i="1" s="1"/>
  <c r="I439" i="1" l="1"/>
  <c r="G439" i="1"/>
  <c r="M71" i="3" l="1"/>
  <c r="H440" i="1"/>
  <c r="F440" i="1" l="1"/>
  <c r="I440" i="1" l="1"/>
  <c r="G440" i="1"/>
  <c r="AK440" i="1"/>
  <c r="M68" i="3" l="1"/>
  <c r="H441" i="1"/>
  <c r="F441" i="1" l="1"/>
  <c r="AK441" i="1" s="1"/>
  <c r="I441" i="1" l="1"/>
  <c r="G441" i="1"/>
  <c r="M67" i="3" l="1"/>
  <c r="H442" i="1"/>
  <c r="F442" i="1" l="1"/>
  <c r="I442" i="1" l="1"/>
  <c r="G442" i="1"/>
  <c r="AK442" i="1"/>
  <c r="M66" i="3" l="1"/>
  <c r="H443" i="1"/>
  <c r="F443" i="1" l="1"/>
  <c r="AK443" i="1" s="1"/>
  <c r="I443" i="1" l="1"/>
  <c r="G443" i="1"/>
  <c r="M65" i="3" l="1"/>
  <c r="H444" i="1"/>
  <c r="F444" i="1" l="1"/>
  <c r="I444" i="1" l="1"/>
  <c r="G444" i="1"/>
  <c r="AK444" i="1"/>
  <c r="M64" i="3" l="1"/>
  <c r="H445" i="1"/>
  <c r="F445" i="1" l="1"/>
  <c r="I445" i="1" l="1"/>
  <c r="G445" i="1"/>
  <c r="AK445" i="1"/>
  <c r="M61" i="3" l="1"/>
  <c r="H446" i="1"/>
  <c r="F446" i="1" l="1"/>
  <c r="I446" i="1" l="1"/>
  <c r="G446" i="1"/>
  <c r="AK446" i="1"/>
  <c r="M60" i="3" l="1"/>
  <c r="H447" i="1"/>
  <c r="F447" i="1" l="1"/>
  <c r="I447" i="1" l="1"/>
  <c r="G447" i="1"/>
  <c r="AK447" i="1"/>
  <c r="M59" i="3" l="1"/>
  <c r="H448" i="1"/>
  <c r="F448" i="1" l="1"/>
  <c r="AK448" i="1" s="1"/>
  <c r="I448" i="1" l="1"/>
  <c r="G448" i="1"/>
  <c r="M58" i="3" l="1"/>
  <c r="H449" i="1"/>
  <c r="F449" i="1" l="1"/>
  <c r="I449" i="1" l="1"/>
  <c r="G449" i="1"/>
  <c r="AK449" i="1"/>
  <c r="M57" i="3" l="1"/>
  <c r="H450" i="1"/>
  <c r="F450" i="1" l="1"/>
  <c r="AK450" i="1" s="1"/>
  <c r="I450" i="1" l="1"/>
  <c r="G450" i="1"/>
  <c r="M54" i="3" l="1"/>
  <c r="H451" i="1"/>
  <c r="F451" i="1" l="1"/>
  <c r="I451" i="1" l="1"/>
  <c r="G451" i="1"/>
  <c r="AK451" i="1"/>
  <c r="M53" i="3" l="1"/>
  <c r="H452" i="1"/>
  <c r="F452" i="1" l="1"/>
  <c r="I452" i="1" l="1"/>
  <c r="G452" i="1"/>
  <c r="AK452" i="1"/>
  <c r="M52" i="3" l="1"/>
  <c r="H453" i="1"/>
  <c r="F453" i="1" l="1"/>
  <c r="AK453" i="1" s="1"/>
  <c r="I453" i="1" l="1"/>
  <c r="G453" i="1"/>
  <c r="M51" i="3" l="1"/>
  <c r="H454" i="1"/>
  <c r="F454" i="1" l="1"/>
  <c r="I454" i="1" l="1"/>
  <c r="G454" i="1"/>
  <c r="AK454" i="1"/>
  <c r="M50" i="3" l="1"/>
  <c r="H455" i="1"/>
  <c r="F455" i="1" l="1"/>
  <c r="AK455" i="1" s="1"/>
  <c r="I455" i="1" l="1"/>
  <c r="G455" i="1"/>
  <c r="M47" i="3" l="1"/>
  <c r="H456" i="1"/>
  <c r="F456" i="1" l="1"/>
  <c r="I456" i="1" l="1"/>
  <c r="G456" i="1"/>
  <c r="AK456" i="1"/>
  <c r="M46" i="3" l="1"/>
  <c r="H457" i="1"/>
  <c r="F457" i="1" l="1"/>
  <c r="I457" i="1" l="1"/>
  <c r="G457" i="1"/>
  <c r="AK457" i="1"/>
  <c r="M45" i="3" l="1"/>
  <c r="H458" i="1"/>
  <c r="F458" i="1" l="1"/>
  <c r="I458" i="1" l="1"/>
  <c r="G458" i="1"/>
  <c r="AK458" i="1"/>
  <c r="M44" i="3" l="1"/>
  <c r="H459" i="1"/>
  <c r="F459" i="1" l="1"/>
  <c r="AK459" i="1" s="1"/>
  <c r="I459" i="1" l="1"/>
  <c r="G459" i="1"/>
  <c r="M43" i="3" l="1"/>
  <c r="H460" i="1"/>
  <c r="F460" i="1" l="1"/>
  <c r="AK460" i="1" s="1"/>
  <c r="I460" i="1" l="1"/>
  <c r="G460" i="1"/>
  <c r="M40" i="3" l="1"/>
  <c r="H461" i="1"/>
  <c r="F461" i="1" l="1"/>
  <c r="I461" i="1" l="1"/>
  <c r="G461" i="1"/>
  <c r="AK461" i="1"/>
  <c r="M39" i="3" l="1"/>
  <c r="H462" i="1"/>
  <c r="F462" i="1" l="1"/>
  <c r="I462" i="1" l="1"/>
  <c r="G462" i="1"/>
  <c r="AK462" i="1"/>
  <c r="M38" i="3" l="1"/>
  <c r="H463" i="1"/>
  <c r="F463" i="1" l="1"/>
  <c r="AK463" i="1" s="1"/>
  <c r="I463" i="1" l="1"/>
  <c r="G463" i="1"/>
  <c r="M37" i="3" l="1"/>
  <c r="H464" i="1"/>
  <c r="F464" i="1" l="1"/>
  <c r="I464" i="1" l="1"/>
  <c r="G464" i="1"/>
  <c r="AK464" i="1"/>
  <c r="M36" i="3" l="1"/>
  <c r="H465" i="1"/>
  <c r="F465" i="1" l="1"/>
  <c r="I465" i="1" l="1"/>
  <c r="G465" i="1"/>
  <c r="AK465" i="1"/>
  <c r="M33" i="3" l="1"/>
  <c r="H466" i="1"/>
  <c r="F466" i="1" l="1"/>
  <c r="AK466" i="1" s="1"/>
  <c r="I466" i="1" l="1"/>
  <c r="G466" i="1"/>
  <c r="M32" i="3" l="1"/>
  <c r="H467" i="1"/>
  <c r="F467" i="1" l="1"/>
  <c r="AK467" i="1" s="1"/>
  <c r="I467" i="1" l="1"/>
  <c r="G467" i="1"/>
  <c r="M31" i="3" l="1"/>
  <c r="H468" i="1"/>
  <c r="F468" i="1" l="1"/>
  <c r="I468" i="1" l="1"/>
  <c r="G468" i="1"/>
  <c r="AK468" i="1"/>
  <c r="M30" i="3" l="1"/>
  <c r="H469" i="1"/>
  <c r="F469" i="1" l="1"/>
  <c r="I469" i="1" l="1"/>
  <c r="G469" i="1"/>
  <c r="AK469" i="1"/>
  <c r="M29" i="3" l="1"/>
  <c r="H470" i="1"/>
  <c r="F470" i="1" l="1"/>
  <c r="I470" i="1" l="1"/>
  <c r="G470" i="1"/>
  <c r="AK470" i="1"/>
  <c r="M26" i="3" l="1"/>
  <c r="H471" i="1"/>
  <c r="F471" i="1" l="1"/>
  <c r="I471" i="1" l="1"/>
  <c r="G471" i="1"/>
  <c r="AK471" i="1"/>
  <c r="M25" i="3" l="1"/>
  <c r="H472" i="1"/>
  <c r="F472" i="1" l="1"/>
  <c r="I472" i="1" l="1"/>
  <c r="G472" i="1"/>
  <c r="AK472" i="1"/>
  <c r="M24" i="3" l="1"/>
  <c r="H473" i="1"/>
  <c r="F473" i="1" l="1"/>
  <c r="AK473" i="1" s="1"/>
  <c r="I473" i="1" l="1"/>
  <c r="G473" i="1"/>
  <c r="M23" i="3" l="1"/>
  <c r="H474" i="1"/>
  <c r="F474" i="1" l="1"/>
  <c r="I474" i="1" l="1"/>
  <c r="G474" i="1"/>
  <c r="AK474" i="1"/>
  <c r="M22" i="3" l="1"/>
  <c r="H475" i="1"/>
  <c r="F475" i="1" l="1"/>
  <c r="I475" i="1" l="1"/>
  <c r="G475" i="1"/>
  <c r="AK475" i="1"/>
  <c r="M19" i="3" l="1"/>
  <c r="H476" i="1"/>
  <c r="F476" i="1" l="1"/>
  <c r="I476" i="1" l="1"/>
  <c r="G476" i="1"/>
  <c r="AK476" i="1"/>
  <c r="M18" i="3" l="1"/>
  <c r="H477" i="1"/>
  <c r="F477" i="1" l="1"/>
  <c r="I477" i="1" l="1"/>
  <c r="G477" i="1"/>
  <c r="AK477" i="1"/>
  <c r="M17" i="3" l="1"/>
  <c r="H478" i="1"/>
  <c r="F478" i="1" l="1"/>
  <c r="AK478" i="1" s="1"/>
  <c r="I478" i="1" l="1"/>
  <c r="G478" i="1"/>
  <c r="M16" i="3" l="1"/>
  <c r="H479" i="1"/>
  <c r="F479" i="1" l="1"/>
  <c r="I479" i="1" l="1"/>
  <c r="G479" i="1"/>
  <c r="AK479" i="1"/>
  <c r="M15" i="3" l="1"/>
  <c r="H480" i="1"/>
  <c r="F480" i="1" l="1"/>
  <c r="I480" i="1" l="1"/>
  <c r="G480" i="1"/>
  <c r="AK480" i="1"/>
  <c r="M12" i="3" l="1"/>
  <c r="H481" i="1"/>
  <c r="F481" i="1" l="1"/>
  <c r="I481" i="1" l="1"/>
  <c r="G481" i="1"/>
  <c r="AK481" i="1"/>
  <c r="M11" i="3" l="1"/>
  <c r="H482" i="1"/>
  <c r="F482" i="1" l="1"/>
  <c r="I482" i="1" l="1"/>
  <c r="G482" i="1"/>
  <c r="AK482" i="1"/>
  <c r="M10" i="3" l="1"/>
  <c r="H483" i="1"/>
  <c r="F483" i="1" l="1"/>
  <c r="I483" i="1" l="1"/>
  <c r="G483" i="1"/>
  <c r="AK483" i="1"/>
  <c r="M9" i="3" l="1"/>
  <c r="H484" i="1"/>
  <c r="F484" i="1" l="1"/>
  <c r="I484" i="1" l="1"/>
  <c r="G484" i="1"/>
  <c r="AK484" i="1"/>
  <c r="M8" i="3" l="1"/>
  <c r="H485" i="1"/>
  <c r="F485" i="1" l="1"/>
  <c r="I485" i="1" l="1"/>
  <c r="G485" i="1"/>
  <c r="AK485" i="1"/>
  <c r="M5" i="3" l="1"/>
  <c r="H486" i="1"/>
  <c r="F486" i="1" l="1"/>
  <c r="I486" i="1" l="1"/>
  <c r="G486" i="1"/>
  <c r="AK486" i="1"/>
  <c r="M4" i="3" l="1"/>
  <c r="H487" i="1"/>
  <c r="F487" i="1" s="1"/>
  <c r="G487" i="1" s="1"/>
  <c r="I487" i="1" l="1"/>
  <c r="C7" i="5"/>
  <c r="AK487" i="1"/>
  <c r="M3" i="3" l="1"/>
  <c r="M622" i="3"/>
  <c r="M230" i="3"/>
  <c r="M468" i="3"/>
  <c r="M273" i="3"/>
  <c r="M361" i="3"/>
  <c r="M343" i="3"/>
  <c r="M77" i="3"/>
  <c r="M208" i="3"/>
  <c r="M731" i="3"/>
  <c r="M448" i="3"/>
  <c r="M111" i="3"/>
  <c r="M541" i="3"/>
  <c r="M167" i="3"/>
  <c r="M467" i="3"/>
  <c r="M496" i="3"/>
  <c r="M713" i="3"/>
  <c r="M215" i="3"/>
  <c r="M84" i="3"/>
  <c r="M188" i="3"/>
  <c r="M49" i="3"/>
  <c r="M749" i="3"/>
  <c r="M657" i="3"/>
  <c r="M322" i="3"/>
  <c r="M366" i="3"/>
  <c r="M172" i="3"/>
  <c r="M594" i="3"/>
  <c r="M306" i="3"/>
  <c r="M223" i="3"/>
  <c r="M525" i="3"/>
  <c r="M720" i="3"/>
  <c r="M665" i="3"/>
  <c r="M678" i="3"/>
  <c r="M461" i="3"/>
  <c r="M724" i="3"/>
  <c r="M359" i="3"/>
  <c r="M258" i="3"/>
  <c r="M48" i="3"/>
  <c r="M385" i="3"/>
  <c r="M105" i="3"/>
  <c r="M616" i="3"/>
  <c r="M433" i="3"/>
  <c r="M640" i="3"/>
  <c r="M576" i="3"/>
  <c r="M350" i="3"/>
  <c r="M244" i="3"/>
  <c r="M582" i="3"/>
  <c r="M426" i="3"/>
  <c r="M440" i="3"/>
  <c r="M189" i="3"/>
  <c r="M539" i="3"/>
  <c r="M154" i="3"/>
  <c r="M286" i="3"/>
  <c r="M140" i="3"/>
  <c r="M763" i="3"/>
  <c r="M365" i="3"/>
  <c r="M301" i="3"/>
  <c r="M538" i="3"/>
  <c r="M595" i="3"/>
  <c r="M360" i="3"/>
  <c r="M2" i="3"/>
  <c r="M706" i="3"/>
  <c r="M441" i="3"/>
  <c r="M489" i="3"/>
  <c r="M692" i="3"/>
  <c r="M20" i="3"/>
  <c r="M35" i="3"/>
  <c r="M476" i="3"/>
  <c r="M685" i="3"/>
  <c r="M650" i="3"/>
  <c r="M362" i="3"/>
  <c r="M420" i="3"/>
  <c r="M399" i="3"/>
  <c r="M755" i="3"/>
  <c r="M693" i="3"/>
  <c r="M748" i="3"/>
  <c r="M21" i="3"/>
  <c r="M279" i="3"/>
  <c r="M6" i="3"/>
  <c r="M623" i="3"/>
  <c r="M210" i="3"/>
  <c r="M371" i="3"/>
  <c r="M490" i="3"/>
  <c r="M367" i="3"/>
  <c r="M405" i="3"/>
  <c r="M664" i="3"/>
  <c r="M161" i="3"/>
  <c r="M181" i="3"/>
  <c r="M686" i="3"/>
  <c r="M151" i="3"/>
  <c r="M470" i="3"/>
  <c r="M508" i="3"/>
  <c r="M475" i="3"/>
  <c r="M112" i="3"/>
  <c r="M636" i="3"/>
  <c r="M509" i="3"/>
  <c r="M511" i="3"/>
  <c r="M577" i="3"/>
  <c r="M209" i="3"/>
  <c r="M559" i="3"/>
  <c r="M637" i="3"/>
  <c r="M733" i="3"/>
  <c r="M707" i="3"/>
  <c r="M462" i="3"/>
  <c r="M41" i="3"/>
  <c r="M369" i="3"/>
  <c r="M364" i="3"/>
  <c r="M370" i="3"/>
  <c r="M567" i="3"/>
  <c r="M153" i="3"/>
  <c r="M280" i="3"/>
  <c r="M728" i="3"/>
  <c r="M132" i="3"/>
  <c r="M34" i="3"/>
  <c r="M13" i="3"/>
  <c r="M335" i="3"/>
  <c r="M732" i="3"/>
  <c r="M271" i="3"/>
  <c r="M574" i="3"/>
  <c r="M419" i="3"/>
  <c r="M510" i="3"/>
  <c r="M756" i="3"/>
  <c r="M146" i="3"/>
  <c r="M406" i="3"/>
  <c r="M579" i="3"/>
  <c r="M98" i="3"/>
  <c r="M162" i="3"/>
  <c r="M202" i="3"/>
  <c r="M294" i="3"/>
  <c r="M14" i="3"/>
  <c r="M69" i="3"/>
  <c r="M518" i="3"/>
  <c r="M228" i="3"/>
  <c r="M651" i="3"/>
  <c r="M126" i="3"/>
  <c r="M27" i="3"/>
  <c r="M497" i="3"/>
  <c r="M566" i="3"/>
  <c r="M531" i="3"/>
  <c r="M266" i="3"/>
  <c r="M643" i="3"/>
  <c r="M213" i="3"/>
  <c r="M601" i="3"/>
  <c r="M211" i="3"/>
  <c r="M434" i="3"/>
  <c r="M272" i="3"/>
  <c r="M378" i="3"/>
  <c r="M699" i="3"/>
  <c r="M175" i="3"/>
  <c r="M56" i="3"/>
  <c r="M524" i="3"/>
  <c r="M578" i="3"/>
  <c r="M329" i="3"/>
  <c r="M224" i="3"/>
  <c r="M727" i="3"/>
  <c r="M412" i="3"/>
  <c r="M384" i="3"/>
  <c r="M726" i="3"/>
  <c r="M587" i="3"/>
  <c r="M630" i="3"/>
  <c r="M546" i="3"/>
  <c r="M321" i="3"/>
  <c r="M90" i="3"/>
  <c r="M615" i="3"/>
  <c r="M398" i="3"/>
  <c r="M552" i="3"/>
  <c r="M483" i="3"/>
  <c r="M204" i="3"/>
  <c r="M357" i="3"/>
  <c r="M391" i="3"/>
  <c r="M455" i="3"/>
  <c r="M532" i="3"/>
  <c r="M110" i="3"/>
  <c r="M588" i="3"/>
  <c r="M182" i="3"/>
  <c r="M237" i="3"/>
  <c r="M629" i="3"/>
  <c r="M70" i="3"/>
  <c r="M265" i="3"/>
  <c r="M139" i="3"/>
  <c r="M251" i="3"/>
  <c r="M336" i="3"/>
  <c r="M742" i="3"/>
  <c r="M730" i="3"/>
  <c r="M300" i="3"/>
  <c r="M206" i="3"/>
  <c r="M91" i="3"/>
  <c r="M488" i="3"/>
  <c r="M454" i="3"/>
  <c r="M308" i="3"/>
  <c r="M584" i="3"/>
  <c r="M207" i="3"/>
  <c r="M413" i="3"/>
  <c r="M356" i="3"/>
  <c r="M328" i="3"/>
  <c r="M658" i="3"/>
  <c r="M217" i="3"/>
  <c r="M342" i="3"/>
  <c r="M293" i="3"/>
  <c r="M729" i="3"/>
  <c r="M608" i="3"/>
  <c r="M133" i="3"/>
  <c r="M122" i="3"/>
  <c r="M315" i="3"/>
  <c r="M195" i="3"/>
  <c r="M581" i="3"/>
  <c r="M125" i="3"/>
  <c r="M216" i="3"/>
  <c r="M160" i="3"/>
  <c r="M205" i="3"/>
  <c r="M609" i="3"/>
  <c r="M83" i="3"/>
  <c r="M113" i="3"/>
  <c r="M245" i="3"/>
  <c r="M580" i="3"/>
  <c r="M147" i="3"/>
  <c r="M314" i="3"/>
  <c r="M174" i="3"/>
  <c r="M700" i="3"/>
  <c r="M97" i="3"/>
  <c r="M679" i="3"/>
  <c r="M762" i="3"/>
  <c r="M586" i="3"/>
  <c r="M529" i="3"/>
  <c r="M504" i="3"/>
  <c r="M118" i="3"/>
  <c r="M545" i="3"/>
  <c r="M482" i="3"/>
  <c r="M447" i="3"/>
  <c r="M368" i="3"/>
  <c r="M42" i="3"/>
  <c r="M457" i="3"/>
  <c r="M503" i="3"/>
  <c r="M203" i="3"/>
  <c r="M259" i="3"/>
  <c r="M734" i="3"/>
  <c r="M212" i="3"/>
  <c r="M119" i="3"/>
  <c r="M377" i="3"/>
  <c r="M714" i="3"/>
  <c r="M214" i="3"/>
  <c r="M725" i="3"/>
  <c r="M553" i="3"/>
  <c r="M585" i="3"/>
  <c r="M28" i="3"/>
  <c r="M517" i="3"/>
  <c r="M355" i="3"/>
  <c r="M89" i="3"/>
  <c r="M519" i="3"/>
  <c r="M735" i="3"/>
  <c r="M671" i="3"/>
  <c r="M7" i="3"/>
  <c r="M238" i="3"/>
  <c r="M573" i="3"/>
  <c r="M560" i="3"/>
  <c r="M575" i="3"/>
  <c r="M287" i="3"/>
  <c r="M602" i="3"/>
  <c r="M63" i="3"/>
  <c r="M76" i="3"/>
  <c r="M349" i="3"/>
  <c r="M180" i="3"/>
  <c r="M231" i="3"/>
  <c r="M392" i="3"/>
  <c r="M672" i="3"/>
  <c r="M427" i="3"/>
  <c r="M55" i="3"/>
  <c r="M168" i="3"/>
  <c r="M721" i="3"/>
  <c r="M196" i="3"/>
  <c r="M469" i="3"/>
  <c r="M104" i="3"/>
  <c r="M307" i="3"/>
  <c r="M358" i="3"/>
  <c r="M62" i="3"/>
  <c r="M583" i="3"/>
  <c r="M363" i="3"/>
  <c r="M644" i="3"/>
  <c r="M741" i="3"/>
  <c r="M252" i="3"/>
</calcChain>
</file>

<file path=xl/sharedStrings.xml><?xml version="1.0" encoding="utf-8"?>
<sst xmlns="http://schemas.openxmlformats.org/spreadsheetml/2006/main" count="372" uniqueCount="251">
  <si>
    <t>Charges</t>
  </si>
  <si>
    <t>Capacité</t>
  </si>
  <si>
    <t>Reliquat</t>
  </si>
  <si>
    <t>charge projetée</t>
  </si>
  <si>
    <t>charge réelle jour</t>
  </si>
  <si>
    <t>Pour alerte</t>
  </si>
  <si>
    <t>Pour délai commenrcial</t>
  </si>
  <si>
    <t>2020/36</t>
  </si>
  <si>
    <t>2020/37</t>
  </si>
  <si>
    <t>2020/38</t>
  </si>
  <si>
    <t>Date de livraison</t>
  </si>
  <si>
    <t>Date de livraison (Vendredi)</t>
  </si>
  <si>
    <t>03.07.2020</t>
  </si>
  <si>
    <t>Numéro de semaine</t>
  </si>
  <si>
    <t>2020/27</t>
  </si>
  <si>
    <t>2020/28</t>
  </si>
  <si>
    <t>2020/29</t>
  </si>
  <si>
    <t>2020/30</t>
  </si>
  <si>
    <t>2020/31</t>
  </si>
  <si>
    <t>2020/32</t>
  </si>
  <si>
    <t>2020/33</t>
  </si>
  <si>
    <t>2020/34</t>
  </si>
  <si>
    <t>2020/35</t>
  </si>
  <si>
    <t>2020/39</t>
  </si>
  <si>
    <t>2020/40</t>
  </si>
  <si>
    <t>2020/41</t>
  </si>
  <si>
    <t>2020/42</t>
  </si>
  <si>
    <t>2020/43</t>
  </si>
  <si>
    <t>2020/44</t>
  </si>
  <si>
    <t>2020/45</t>
  </si>
  <si>
    <t>2020/46</t>
  </si>
  <si>
    <t>2020/47</t>
  </si>
  <si>
    <t>2020/48</t>
  </si>
  <si>
    <t>2020/49</t>
  </si>
  <si>
    <t>2020/50</t>
  </si>
  <si>
    <t>2020/51</t>
  </si>
  <si>
    <t>2020/52</t>
  </si>
  <si>
    <t>Lignes</t>
  </si>
  <si>
    <t>Jours Fériés</t>
  </si>
  <si>
    <t>2021/01</t>
  </si>
  <si>
    <t>2021/02</t>
  </si>
  <si>
    <t>2021/03</t>
  </si>
  <si>
    <t>2021/04</t>
  </si>
  <si>
    <t>2021/05</t>
  </si>
  <si>
    <t>2021/06</t>
  </si>
  <si>
    <t>2021/07</t>
  </si>
  <si>
    <t>2021/08</t>
  </si>
  <si>
    <t>2021/09</t>
  </si>
  <si>
    <t>2021/10</t>
  </si>
  <si>
    <t>2021/11</t>
  </si>
  <si>
    <t>2021/12</t>
  </si>
  <si>
    <t>2021/13</t>
  </si>
  <si>
    <t>2021/14</t>
  </si>
  <si>
    <t>2021/15</t>
  </si>
  <si>
    <t>2021/16</t>
  </si>
  <si>
    <t>2021/17</t>
  </si>
  <si>
    <t>2021/18</t>
  </si>
  <si>
    <t>2021/19</t>
  </si>
  <si>
    <t>2021/20</t>
  </si>
  <si>
    <t>2021/21</t>
  </si>
  <si>
    <t>2021/22</t>
  </si>
  <si>
    <t>2021/23</t>
  </si>
  <si>
    <t>2021/24</t>
  </si>
  <si>
    <t>2021/25</t>
  </si>
  <si>
    <t>2021/26</t>
  </si>
  <si>
    <t>2021/27</t>
  </si>
  <si>
    <t>2021/28</t>
  </si>
  <si>
    <t>2021/29</t>
  </si>
  <si>
    <t>2021/30</t>
  </si>
  <si>
    <t>2021/31</t>
  </si>
  <si>
    <t>2021/32</t>
  </si>
  <si>
    <t>2021/33</t>
  </si>
  <si>
    <t>2021/34</t>
  </si>
  <si>
    <t>2021/35</t>
  </si>
  <si>
    <t>2021/36</t>
  </si>
  <si>
    <t>2021/37</t>
  </si>
  <si>
    <t>2021/38</t>
  </si>
  <si>
    <t>2021/39</t>
  </si>
  <si>
    <t>2021/40</t>
  </si>
  <si>
    <t>2021/41</t>
  </si>
  <si>
    <t>2021/42</t>
  </si>
  <si>
    <t>2021/43</t>
  </si>
  <si>
    <t>2021/44</t>
  </si>
  <si>
    <t>2021/45</t>
  </si>
  <si>
    <t>2021/46</t>
  </si>
  <si>
    <t>2021/47</t>
  </si>
  <si>
    <t>2021/48</t>
  </si>
  <si>
    <t>2021/49</t>
  </si>
  <si>
    <t>2021/50</t>
  </si>
  <si>
    <t>2021/51</t>
  </si>
  <si>
    <t>2021/52</t>
  </si>
  <si>
    <t>2022/01</t>
  </si>
  <si>
    <t>2022/02</t>
  </si>
  <si>
    <t>2022/03</t>
  </si>
  <si>
    <t>2022/04</t>
  </si>
  <si>
    <t>2022/05</t>
  </si>
  <si>
    <t>2022/06</t>
  </si>
  <si>
    <t>Calendrier</t>
  </si>
  <si>
    <t>Férié</t>
  </si>
  <si>
    <t>Jours Férié</t>
  </si>
  <si>
    <t>Samedi/Dimanche</t>
  </si>
  <si>
    <t>Jour Férié et SD</t>
  </si>
  <si>
    <t>Position calendrie</t>
  </si>
  <si>
    <t>Étiquettes de lignes</t>
  </si>
  <si>
    <t>Total général</t>
  </si>
  <si>
    <t>Date us</t>
  </si>
  <si>
    <t>2019/10</t>
  </si>
  <si>
    <t>2019/11</t>
  </si>
  <si>
    <t>2019/12</t>
  </si>
  <si>
    <t>2019/13</t>
  </si>
  <si>
    <t>2019/14</t>
  </si>
  <si>
    <t>2019/15</t>
  </si>
  <si>
    <t>2019/16</t>
  </si>
  <si>
    <t>2019/17</t>
  </si>
  <si>
    <t>2019/18</t>
  </si>
  <si>
    <t>2019/19</t>
  </si>
  <si>
    <t>2019/20</t>
  </si>
  <si>
    <t>2019/21</t>
  </si>
  <si>
    <t>2019/22</t>
  </si>
  <si>
    <t>2019/23</t>
  </si>
  <si>
    <t>2019/24</t>
  </si>
  <si>
    <t>2019/25</t>
  </si>
  <si>
    <t>2019/26</t>
  </si>
  <si>
    <t>2019/27</t>
  </si>
  <si>
    <t>2019/28</t>
  </si>
  <si>
    <t>2019/29</t>
  </si>
  <si>
    <t>2019/32</t>
  </si>
  <si>
    <t>2019/33</t>
  </si>
  <si>
    <t>2019/34</t>
  </si>
  <si>
    <t>2019/35</t>
  </si>
  <si>
    <t>2019/36</t>
  </si>
  <si>
    <t>2019/37</t>
  </si>
  <si>
    <t>2019/38</t>
  </si>
  <si>
    <t>2019/39</t>
  </si>
  <si>
    <t>2019/40</t>
  </si>
  <si>
    <t>2019/41</t>
  </si>
  <si>
    <t>2019/42</t>
  </si>
  <si>
    <t>2019/43</t>
  </si>
  <si>
    <t>2019/44</t>
  </si>
  <si>
    <t>2019/45</t>
  </si>
  <si>
    <t>2019/46</t>
  </si>
  <si>
    <t>2019/47</t>
  </si>
  <si>
    <t>2019/48</t>
  </si>
  <si>
    <t>2019/49</t>
  </si>
  <si>
    <t>2019/50</t>
  </si>
  <si>
    <t>2019/51</t>
  </si>
  <si>
    <t>2020/10</t>
  </si>
  <si>
    <t>2020/11</t>
  </si>
  <si>
    <t>2020/12</t>
  </si>
  <si>
    <t>2020/13</t>
  </si>
  <si>
    <t>2020/14</t>
  </si>
  <si>
    <t>2020/15</t>
  </si>
  <si>
    <t>2020/16</t>
  </si>
  <si>
    <t>2020/17</t>
  </si>
  <si>
    <t>2020/18</t>
  </si>
  <si>
    <t>2020/19</t>
  </si>
  <si>
    <t>2020/20</t>
  </si>
  <si>
    <t>2020/21</t>
  </si>
  <si>
    <t>2020/22</t>
  </si>
  <si>
    <t>2020/23</t>
  </si>
  <si>
    <t>2020/24</t>
  </si>
  <si>
    <t>2020/25</t>
  </si>
  <si>
    <t>2020/26</t>
  </si>
  <si>
    <t>Max. de Date us</t>
  </si>
  <si>
    <t>2019/01</t>
  </si>
  <si>
    <t>2019/02</t>
  </si>
  <si>
    <t>2019/03</t>
  </si>
  <si>
    <t>2019/04</t>
  </si>
  <si>
    <t>2019/05</t>
  </si>
  <si>
    <t>2019/06</t>
  </si>
  <si>
    <t>2019/07</t>
  </si>
  <si>
    <t>2019/08</t>
  </si>
  <si>
    <t>2019/09</t>
  </si>
  <si>
    <t>2020/02</t>
  </si>
  <si>
    <t>2020/03</t>
  </si>
  <si>
    <t>2020/04</t>
  </si>
  <si>
    <t>2020/05</t>
  </si>
  <si>
    <t>2020/06</t>
  </si>
  <si>
    <t>2020/07</t>
  </si>
  <si>
    <t>2020/08</t>
  </si>
  <si>
    <t>2020/09</t>
  </si>
  <si>
    <t>saisie_date</t>
  </si>
  <si>
    <t>saisie_semaine</t>
  </si>
  <si>
    <t>etat</t>
  </si>
  <si>
    <t>Terminée</t>
  </si>
  <si>
    <t>193680026</t>
  </si>
  <si>
    <t>Prêt</t>
  </si>
  <si>
    <t>A lancer</t>
  </si>
  <si>
    <t>En travail</t>
  </si>
  <si>
    <t>Nouvelle</t>
  </si>
  <si>
    <t>Heures restantes</t>
  </si>
  <si>
    <t>Reste</t>
  </si>
  <si>
    <t>Etirage en cours</t>
  </si>
  <si>
    <t>charge à transférer</t>
  </si>
  <si>
    <t>Profondeur</t>
  </si>
  <si>
    <t>Date du jour</t>
  </si>
  <si>
    <t>Charge</t>
  </si>
  <si>
    <t>Profondeur charge</t>
  </si>
  <si>
    <t>Ligne 1</t>
  </si>
  <si>
    <t>VUE CHARGE</t>
  </si>
  <si>
    <t>Date charge TUBES</t>
  </si>
  <si>
    <t>Nbr jours de rebours Liv vs charge tube</t>
  </si>
  <si>
    <t>VUE CLIENT (réelle sans le 10 jours)</t>
  </si>
  <si>
    <t>Après on verra ce que Sandrine veut qu'on présente</t>
  </si>
  <si>
    <t>Capa restante</t>
  </si>
  <si>
    <t>capacité initiale</t>
  </si>
  <si>
    <t>Bloqué total</t>
  </si>
  <si>
    <t>Bloqué officiel</t>
  </si>
  <si>
    <t>Test retard</t>
  </si>
  <si>
    <t>ref</t>
  </si>
  <si>
    <t>client</t>
  </si>
  <si>
    <t>Client</t>
  </si>
  <si>
    <t>Ref</t>
  </si>
  <si>
    <t>MCJ</t>
  </si>
  <si>
    <t>Toto</t>
  </si>
  <si>
    <t>PGI</t>
  </si>
  <si>
    <t>capa</t>
  </si>
  <si>
    <t>T1</t>
  </si>
  <si>
    <t>T2</t>
  </si>
  <si>
    <t>Date d'arrêt (yc)</t>
  </si>
  <si>
    <t>Point d'arrêt</t>
  </si>
  <si>
    <t>retard</t>
  </si>
  <si>
    <t>Charge à transférer</t>
  </si>
  <si>
    <t>Jour de transfert</t>
  </si>
  <si>
    <t>Nombre jours de transfert</t>
  </si>
  <si>
    <t>(faire rehcherchv)</t>
  </si>
  <si>
    <t xml:space="preserve">(date de saisie) </t>
  </si>
  <si>
    <t>capa ligne 1
départ</t>
  </si>
  <si>
    <t>Capa début boucle n+1</t>
  </si>
  <si>
    <t>DATE DU JOUR</t>
  </si>
  <si>
    <t>Positionnement charge instantanée rebourisée</t>
  </si>
  <si>
    <t>Date saisie d'analyse</t>
  </si>
  <si>
    <t>Heures tubes pour calcul</t>
  </si>
  <si>
    <t>25.01.2021</t>
  </si>
  <si>
    <t>Sortie de boucle n :</t>
  </si>
  <si>
    <t>Heures de retards</t>
  </si>
  <si>
    <t>Heures de transferts</t>
  </si>
  <si>
    <t>Date saisie</t>
  </si>
  <si>
    <t>Heures retards</t>
  </si>
  <si>
    <t>Heures transferts</t>
  </si>
  <si>
    <t>Date saisie d'analyse us</t>
  </si>
  <si>
    <t>193680027</t>
  </si>
  <si>
    <t>1ère date de saisie</t>
  </si>
  <si>
    <t>2ème date de saisie US</t>
  </si>
  <si>
    <t>193680028</t>
  </si>
  <si>
    <t>X</t>
  </si>
  <si>
    <t>22.01.2021</t>
  </si>
  <si>
    <t>23.01.2021</t>
  </si>
  <si>
    <t>Capa résiduelle</t>
  </si>
  <si>
    <t>Date EU</t>
  </si>
  <si>
    <t>Date 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</si>
</sst>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/>
    <xf numFmtId="49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1" xfId="0" applyBorder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/>
    <xf numFmtId="14" fontId="0" fillId="4" borderId="0" xfId="0" applyNumberFormat="1" applyFill="1"/>
    <xf numFmtId="0" fontId="2" fillId="4" borderId="0" xfId="0" applyFont="1" applyFill="1"/>
    <xf numFmtId="0" fontId="0" fillId="4" borderId="0" xfId="0" applyNumberFormat="1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5" borderId="1" xfId="0" applyFill="1" applyBorder="1" applyAlignment="1">
      <alignment horizontal="center"/>
    </xf>
    <xf numFmtId="2" fontId="0" fillId="7" borderId="1" xfId="0" applyNumberFormat="1" applyFill="1" applyBorder="1" applyAlignment="1">
      <alignment horizontal="center"/>
    </xf>
    <xf numFmtId="0" fontId="3" fillId="5" borderId="1" xfId="0" applyFont="1" applyFill="1" applyBorder="1"/>
    <xf numFmtId="0" fontId="0" fillId="0" borderId="0" xfId="0" applyNumberFormat="1" applyAlignment="1">
      <alignment horizontal="center"/>
    </xf>
    <xf numFmtId="0" fontId="4" fillId="8" borderId="0" xfId="0" applyFont="1" applyFill="1" applyAlignment="1">
      <alignment horizontal="center"/>
    </xf>
    <xf numFmtId="0" fontId="5" fillId="0" borderId="0" xfId="0" applyFont="1"/>
    <xf numFmtId="0" fontId="6" fillId="0" borderId="0" xfId="0" applyFont="1"/>
    <xf numFmtId="0" fontId="0" fillId="0" borderId="2" xfId="0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9" borderId="1" xfId="0" applyFill="1" applyBorder="1" applyAlignment="1">
      <alignment horizontal="center"/>
    </xf>
    <xf numFmtId="0" fontId="0" fillId="4" borderId="1" xfId="0" applyFill="1" applyBorder="1"/>
    <xf numFmtId="0" fontId="0" fillId="5" borderId="0" xfId="0" applyFill="1" applyAlignment="1">
      <alignment horizontal="center"/>
    </xf>
    <xf numFmtId="0" fontId="1" fillId="0" borderId="0" xfId="0" applyFont="1" applyFill="1"/>
    <xf numFmtId="0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Fill="1"/>
    <xf numFmtId="1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14" fontId="1" fillId="10" borderId="0" xfId="0" applyNumberFormat="1" applyFont="1" applyFill="1"/>
    <xf numFmtId="14" fontId="0" fillId="10" borderId="0" xfId="0" applyNumberFormat="1" applyFill="1"/>
    <xf numFmtId="49" fontId="0" fillId="11" borderId="0" xfId="0" applyNumberFormat="1" applyFill="1"/>
    <xf numFmtId="2" fontId="0" fillId="11" borderId="0" xfId="0" applyNumberFormat="1" applyFill="1" applyAlignment="1">
      <alignment horizontal="center"/>
    </xf>
    <xf numFmtId="0" fontId="0" fillId="11" borderId="0" xfId="0" applyFill="1"/>
    <xf numFmtId="0" fontId="3" fillId="6" borderId="0" xfId="0" applyFont="1" applyFill="1"/>
    <xf numFmtId="0" fontId="0" fillId="6" borderId="1" xfId="0" applyNumberForma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14" fontId="0" fillId="7" borderId="4" xfId="0" applyNumberFormat="1" applyFill="1" applyBorder="1" applyAlignment="1">
      <alignment horizontal="center"/>
    </xf>
    <xf numFmtId="0" fontId="0" fillId="8" borderId="0" xfId="0" applyFill="1" applyBorder="1"/>
    <xf numFmtId="0" fontId="0" fillId="8" borderId="0" xfId="0" applyFill="1" applyBorder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yril.doddoli" refreshedDate="44111.730259606484" createdVersion="6" refreshedVersion="6" minRefreshableVersion="3" recordCount="768">
  <cacheSource type="worksheet">
    <worksheetSource ref="J1:K1048576" sheet="Paramètre"/>
  </cacheSource>
  <cacheFields count="2">
    <cacheField name="Jour Férié et SD" numFmtId="0">
      <sharedItems containsBlank="1" count="5">
        <s v="Férié"/>
        <s v=""/>
        <s v="Samedi"/>
        <s v="Dimanche"/>
        <m/>
      </sharedItems>
    </cacheField>
    <cacheField name="Date us" numFmtId="0">
      <sharedItems containsString="0" containsBlank="1" containsNumber="1" containsInteger="1" minValue="20190101" maxValue="20210131" count="763">
        <n v="20190101"/>
        <n v="20190102"/>
        <n v="20190103"/>
        <n v="20190104"/>
        <n v="20190105"/>
        <n v="20190106"/>
        <n v="20190107"/>
        <n v="20190108"/>
        <n v="20190109"/>
        <n v="20190110"/>
        <n v="20190111"/>
        <n v="20190112"/>
        <n v="20190113"/>
        <n v="20190114"/>
        <n v="20190115"/>
        <n v="20190116"/>
        <n v="20190117"/>
        <n v="20190118"/>
        <n v="20190119"/>
        <n v="20190120"/>
        <n v="20190121"/>
        <n v="20190122"/>
        <n v="20190123"/>
        <n v="20190124"/>
        <n v="20190125"/>
        <n v="20190126"/>
        <n v="20190127"/>
        <n v="20190128"/>
        <n v="20190129"/>
        <n v="20190130"/>
        <n v="20190131"/>
        <n v="20190201"/>
        <n v="20190202"/>
        <n v="20190203"/>
        <n v="20190204"/>
        <n v="20190205"/>
        <n v="20190206"/>
        <n v="20190207"/>
        <n v="20190208"/>
        <n v="20190209"/>
        <n v="20190210"/>
        <n v="20190211"/>
        <n v="20190212"/>
        <n v="20190213"/>
        <n v="20190214"/>
        <n v="20190215"/>
        <n v="20190216"/>
        <n v="20190217"/>
        <n v="20190218"/>
        <n v="20190219"/>
        <n v="20190220"/>
        <n v="20190221"/>
        <n v="20190222"/>
        <n v="20190223"/>
        <n v="20190224"/>
        <n v="20190225"/>
        <n v="20190226"/>
        <n v="20190227"/>
        <n v="20190228"/>
        <n v="20190301"/>
        <n v="20190302"/>
        <n v="20190303"/>
        <n v="20190304"/>
        <n v="20190305"/>
        <n v="20190306"/>
        <n v="20190307"/>
        <n v="20190308"/>
        <n v="20190309"/>
        <n v="20190310"/>
        <n v="20190311"/>
        <n v="20190312"/>
        <n v="20190313"/>
        <n v="20190314"/>
        <n v="20190315"/>
        <n v="20190316"/>
        <n v="20190317"/>
        <n v="20190318"/>
        <n v="20190319"/>
        <n v="20190320"/>
        <n v="20190321"/>
        <n v="20190322"/>
        <n v="20190323"/>
        <n v="20190324"/>
        <n v="20190325"/>
        <n v="20190326"/>
        <n v="20190327"/>
        <n v="20190328"/>
        <n v="20190329"/>
        <n v="20190330"/>
        <n v="20190331"/>
        <n v="20190401"/>
        <n v="20190402"/>
        <n v="20190403"/>
        <n v="20190404"/>
        <n v="20190405"/>
        <n v="20190406"/>
        <n v="20190407"/>
        <n v="20190408"/>
        <n v="20190409"/>
        <n v="20190410"/>
        <n v="20190411"/>
        <n v="20190412"/>
        <n v="20190413"/>
        <n v="20190414"/>
        <n v="20190415"/>
        <n v="20190416"/>
        <n v="20190417"/>
        <n v="20190418"/>
        <n v="20190419"/>
        <n v="20190420"/>
        <n v="20190421"/>
        <n v="20190422"/>
        <n v="20190423"/>
        <n v="20190424"/>
        <n v="20190425"/>
        <n v="20190426"/>
        <n v="20190427"/>
        <n v="20190428"/>
        <n v="20190429"/>
        <n v="20190430"/>
        <n v="20190501"/>
        <n v="20190502"/>
        <n v="20190503"/>
        <n v="20190504"/>
        <n v="20190505"/>
        <n v="20190506"/>
        <n v="20190507"/>
        <n v="20190508"/>
        <n v="20190509"/>
        <n v="20190510"/>
        <n v="20190511"/>
        <n v="20190512"/>
        <n v="20190513"/>
        <n v="20190514"/>
        <n v="20190515"/>
        <n v="20190516"/>
        <n v="20190517"/>
        <n v="20190518"/>
        <n v="20190519"/>
        <n v="20190520"/>
        <n v="20190521"/>
        <n v="20190522"/>
        <n v="20190523"/>
        <n v="20190524"/>
        <n v="20190525"/>
        <n v="20190526"/>
        <n v="20190527"/>
        <n v="20190528"/>
        <n v="20190529"/>
        <n v="20190530"/>
        <n v="20190531"/>
        <n v="20190601"/>
        <n v="20190602"/>
        <n v="20190603"/>
        <n v="20190604"/>
        <n v="20190605"/>
        <n v="20190606"/>
        <n v="20190607"/>
        <n v="20190608"/>
        <n v="20190609"/>
        <n v="20190610"/>
        <n v="20190611"/>
        <n v="20190612"/>
        <n v="20190613"/>
        <n v="20190614"/>
        <n v="20190615"/>
        <n v="20190616"/>
        <n v="20190617"/>
        <n v="20190618"/>
        <n v="20190619"/>
        <n v="20190620"/>
        <n v="20190621"/>
        <n v="20190622"/>
        <n v="20190623"/>
        <n v="20190624"/>
        <n v="20190625"/>
        <n v="20190626"/>
        <n v="20190627"/>
        <n v="20190628"/>
        <n v="20190629"/>
        <n v="20190630"/>
        <n v="20190701"/>
        <n v="20190702"/>
        <n v="20190703"/>
        <n v="20190704"/>
        <n v="20190705"/>
        <n v="20190706"/>
        <n v="20190707"/>
        <n v="20190708"/>
        <n v="20190709"/>
        <n v="20190710"/>
        <n v="20190711"/>
        <n v="20190712"/>
        <n v="20190713"/>
        <n v="20190714"/>
        <n v="20190715"/>
        <n v="20190716"/>
        <n v="20190717"/>
        <n v="20190718"/>
        <n v="20190719"/>
        <n v="20190720"/>
        <n v="20190721"/>
        <n v="20190722"/>
        <n v="20190723"/>
        <n v="20190724"/>
        <n v="20190725"/>
        <n v="20190726"/>
        <n v="20190727"/>
        <n v="20190728"/>
        <n v="20190729"/>
        <n v="20190730"/>
        <n v="20190731"/>
        <n v="20190801"/>
        <n v="20190802"/>
        <n v="20190803"/>
        <n v="20190804"/>
        <n v="20190805"/>
        <n v="20190806"/>
        <n v="20190807"/>
        <n v="20190808"/>
        <n v="20190809"/>
        <n v="20190810"/>
        <n v="20190811"/>
        <n v="20190812"/>
        <n v="20190813"/>
        <n v="20190814"/>
        <n v="20190815"/>
        <n v="20190816"/>
        <n v="20190817"/>
        <n v="20190818"/>
        <n v="20190819"/>
        <n v="20190820"/>
        <n v="20190821"/>
        <n v="20190822"/>
        <n v="20190823"/>
        <n v="20190824"/>
        <n v="20190825"/>
        <n v="20190826"/>
        <n v="20190827"/>
        <n v="20190828"/>
        <n v="20190829"/>
        <n v="20190830"/>
        <n v="20190831"/>
        <n v="20190901"/>
        <n v="20190902"/>
        <n v="20190903"/>
        <n v="20190904"/>
        <n v="20190905"/>
        <n v="20190906"/>
        <n v="20190907"/>
        <n v="20190908"/>
        <n v="20190909"/>
        <n v="20190910"/>
        <n v="20190911"/>
        <n v="20190912"/>
        <n v="20190913"/>
        <n v="20190914"/>
        <n v="20190915"/>
        <n v="20190916"/>
        <n v="20190917"/>
        <n v="20190918"/>
        <n v="20190919"/>
        <n v="20190920"/>
        <n v="20190921"/>
        <n v="20190922"/>
        <n v="20190923"/>
        <n v="20190924"/>
        <n v="20190925"/>
        <n v="20190926"/>
        <n v="20190927"/>
        <n v="20190928"/>
        <n v="20190929"/>
        <n v="20190930"/>
        <n v="20191001"/>
        <n v="20191002"/>
        <n v="20191003"/>
        <n v="20191004"/>
        <n v="20191005"/>
        <n v="20191006"/>
        <n v="20191007"/>
        <n v="20191008"/>
        <n v="20191009"/>
        <n v="20191010"/>
        <n v="20191011"/>
        <n v="20191012"/>
        <n v="20191013"/>
        <n v="20191014"/>
        <n v="20191015"/>
        <n v="20191016"/>
        <n v="20191017"/>
        <n v="20191018"/>
        <n v="20191019"/>
        <n v="20191020"/>
        <n v="20191021"/>
        <n v="20191022"/>
        <n v="20191023"/>
        <n v="20191024"/>
        <n v="20191025"/>
        <n v="20191026"/>
        <n v="20191027"/>
        <n v="20191028"/>
        <n v="20191029"/>
        <n v="20191030"/>
        <n v="20191031"/>
        <n v="20191101"/>
        <n v="20191102"/>
        <n v="20191103"/>
        <n v="20191104"/>
        <n v="20191105"/>
        <n v="20191106"/>
        <n v="20191107"/>
        <n v="20191108"/>
        <n v="20191109"/>
        <n v="20191110"/>
        <n v="20191111"/>
        <n v="20191112"/>
        <n v="20191113"/>
        <n v="20191114"/>
        <n v="20191115"/>
        <n v="20191116"/>
        <n v="20191117"/>
        <n v="20191118"/>
        <n v="20191119"/>
        <n v="20191120"/>
        <n v="20191121"/>
        <n v="20191122"/>
        <n v="20191123"/>
        <n v="20191124"/>
        <n v="20191125"/>
        <n v="20191126"/>
        <n v="20191127"/>
        <n v="20191128"/>
        <n v="20191129"/>
        <n v="20191130"/>
        <n v="20191201"/>
        <n v="20191202"/>
        <n v="20191203"/>
        <n v="20191204"/>
        <n v="20191205"/>
        <n v="20191206"/>
        <n v="20191207"/>
        <n v="20191208"/>
        <n v="20191209"/>
        <n v="20191210"/>
        <n v="20191211"/>
        <n v="20191212"/>
        <n v="20191213"/>
        <n v="20191214"/>
        <n v="20191215"/>
        <n v="20191216"/>
        <n v="20191217"/>
        <n v="20191218"/>
        <n v="20191219"/>
        <n v="20191220"/>
        <n v="20191221"/>
        <n v="20191222"/>
        <n v="20191223"/>
        <n v="20191224"/>
        <n v="20191225"/>
        <n v="20191226"/>
        <n v="20191227"/>
        <n v="20191228"/>
        <n v="20191229"/>
        <n v="20191230"/>
        <n v="20191231"/>
        <n v="20200101"/>
        <n v="20200102"/>
        <n v="20200103"/>
        <n v="20200104"/>
        <n v="20200105"/>
        <n v="20200106"/>
        <n v="20200107"/>
        <n v="20200108"/>
        <n v="20200109"/>
        <n v="20200110"/>
        <n v="20200111"/>
        <n v="20200112"/>
        <n v="20200113"/>
        <n v="20200114"/>
        <n v="20200115"/>
        <n v="20200116"/>
        <n v="20200117"/>
        <n v="20200118"/>
        <n v="20200119"/>
        <n v="20200120"/>
        <n v="20200121"/>
        <n v="20200122"/>
        <n v="20200123"/>
        <n v="20200124"/>
        <n v="20200125"/>
        <n v="20200126"/>
        <n v="20200127"/>
        <n v="20200128"/>
        <n v="20200129"/>
        <n v="20200130"/>
        <n v="20200131"/>
        <n v="20200201"/>
        <n v="20200202"/>
        <n v="20200203"/>
        <n v="20200204"/>
        <n v="20200205"/>
        <n v="20200206"/>
        <n v="20200207"/>
        <n v="20200208"/>
        <n v="20200209"/>
        <n v="20200210"/>
        <n v="20200211"/>
        <n v="20200212"/>
        <n v="20200213"/>
        <n v="20200214"/>
        <n v="20200215"/>
        <n v="20200216"/>
        <n v="20200217"/>
        <n v="20200218"/>
        <n v="20200219"/>
        <n v="20200220"/>
        <n v="20200221"/>
        <n v="20200222"/>
        <n v="20200223"/>
        <n v="20200224"/>
        <n v="20200225"/>
        <n v="20200226"/>
        <n v="20200227"/>
        <n v="20200228"/>
        <n v="20200229"/>
        <n v="20200301"/>
        <n v="20200302"/>
        <n v="20200303"/>
        <n v="20200304"/>
        <n v="20200305"/>
        <n v="20200306"/>
        <n v="20200307"/>
        <n v="20200308"/>
        <n v="20200309"/>
        <n v="20200310"/>
        <n v="20200311"/>
        <n v="20200312"/>
        <n v="20200313"/>
        <n v="20200314"/>
        <n v="20200315"/>
        <n v="20200316"/>
        <n v="20200317"/>
        <n v="20200318"/>
        <n v="20200319"/>
        <n v="20200320"/>
        <n v="20200321"/>
        <n v="20200322"/>
        <n v="20200323"/>
        <n v="20200324"/>
        <n v="20200325"/>
        <n v="20200326"/>
        <n v="20200327"/>
        <n v="20200328"/>
        <n v="20200329"/>
        <n v="20200330"/>
        <n v="20200331"/>
        <n v="20200401"/>
        <n v="20200402"/>
        <n v="20200403"/>
        <n v="20200404"/>
        <n v="20200405"/>
        <n v="20200406"/>
        <n v="20200407"/>
        <n v="20200408"/>
        <n v="20200409"/>
        <n v="20200410"/>
        <n v="20200411"/>
        <n v="20200412"/>
        <n v="20200413"/>
        <n v="20200414"/>
        <n v="20200415"/>
        <n v="20200416"/>
        <n v="20200417"/>
        <n v="20200418"/>
        <n v="20200419"/>
        <n v="20200420"/>
        <n v="20200421"/>
        <n v="20200422"/>
        <n v="20200423"/>
        <n v="20200424"/>
        <n v="20200425"/>
        <n v="20200426"/>
        <n v="20200427"/>
        <n v="20200428"/>
        <n v="20200429"/>
        <n v="20200430"/>
        <n v="20200501"/>
        <n v="20200502"/>
        <n v="20200503"/>
        <n v="20200504"/>
        <n v="20200505"/>
        <n v="20200506"/>
        <n v="20200507"/>
        <n v="20200508"/>
        <n v="20200509"/>
        <n v="20200510"/>
        <n v="20200511"/>
        <n v="20200512"/>
        <n v="20200513"/>
        <n v="20200514"/>
        <n v="20200515"/>
        <n v="20200516"/>
        <n v="20200517"/>
        <n v="20200518"/>
        <n v="20200519"/>
        <n v="20200520"/>
        <n v="20200521"/>
        <n v="20200522"/>
        <n v="20200523"/>
        <n v="20200524"/>
        <n v="20200525"/>
        <n v="20200526"/>
        <n v="20200527"/>
        <n v="20200528"/>
        <n v="20200529"/>
        <n v="20200530"/>
        <n v="20200531"/>
        <n v="20200601"/>
        <n v="20200602"/>
        <n v="20200603"/>
        <n v="20200604"/>
        <n v="20200605"/>
        <n v="20200606"/>
        <n v="20200607"/>
        <n v="20200608"/>
        <n v="20200609"/>
        <n v="20200610"/>
        <n v="20200611"/>
        <n v="20200612"/>
        <n v="20200613"/>
        <n v="20200614"/>
        <n v="20200615"/>
        <n v="20200616"/>
        <n v="20200617"/>
        <n v="20200618"/>
        <n v="20200619"/>
        <n v="20200620"/>
        <n v="20200621"/>
        <n v="20200622"/>
        <n v="20200623"/>
        <n v="20200624"/>
        <n v="20200625"/>
        <n v="20200626"/>
        <n v="20200627"/>
        <n v="20200628"/>
        <n v="20200629"/>
        <n v="20200630"/>
        <n v="20200701"/>
        <n v="20200702"/>
        <n v="20200703"/>
        <n v="20200704"/>
        <n v="20200705"/>
        <n v="20200706"/>
        <n v="20200707"/>
        <n v="20200708"/>
        <n v="20200709"/>
        <n v="20200710"/>
        <n v="20200711"/>
        <n v="20200712"/>
        <n v="20200713"/>
        <n v="20200714"/>
        <n v="20200715"/>
        <n v="20200716"/>
        <n v="20200717"/>
        <n v="20200718"/>
        <n v="20200719"/>
        <n v="20200720"/>
        <n v="20200721"/>
        <n v="20200722"/>
        <n v="20200723"/>
        <n v="20200724"/>
        <n v="20200725"/>
        <n v="20200726"/>
        <n v="20200727"/>
        <n v="20200728"/>
        <n v="20200729"/>
        <n v="20200730"/>
        <n v="20200731"/>
        <n v="20200801"/>
        <n v="20200802"/>
        <n v="20200803"/>
        <n v="20200804"/>
        <n v="20200805"/>
        <n v="20200806"/>
        <n v="20200807"/>
        <n v="20200808"/>
        <n v="20200809"/>
        <n v="20200810"/>
        <n v="20200811"/>
        <n v="20200812"/>
        <n v="20200813"/>
        <n v="20200814"/>
        <n v="20200815"/>
        <n v="20200816"/>
        <n v="20200817"/>
        <n v="20200818"/>
        <n v="20200819"/>
        <n v="20200820"/>
        <n v="20200821"/>
        <n v="20200822"/>
        <n v="20200823"/>
        <n v="20200824"/>
        <n v="20200825"/>
        <n v="20200826"/>
        <n v="20200827"/>
        <n v="20200828"/>
        <n v="20200829"/>
        <n v="20200830"/>
        <n v="20200831"/>
        <n v="20200901"/>
        <n v="20200902"/>
        <n v="20200903"/>
        <n v="20200904"/>
        <n v="20200905"/>
        <n v="20200906"/>
        <n v="20200907"/>
        <n v="20200908"/>
        <n v="20200909"/>
        <n v="20200910"/>
        <n v="20200911"/>
        <n v="20200912"/>
        <n v="20200913"/>
        <n v="20200914"/>
        <n v="20200915"/>
        <n v="20200916"/>
        <n v="20200917"/>
        <n v="20200918"/>
        <n v="20200919"/>
        <n v="20200920"/>
        <n v="20200921"/>
        <n v="20200922"/>
        <n v="20200923"/>
        <n v="20200924"/>
        <n v="20200925"/>
        <n v="20200926"/>
        <n v="20200927"/>
        <n v="20200928"/>
        <n v="20200929"/>
        <n v="20200930"/>
        <n v="20201001"/>
        <n v="20201002"/>
        <n v="20201003"/>
        <n v="20201004"/>
        <n v="20201005"/>
        <n v="20201006"/>
        <n v="20201007"/>
        <n v="20201008"/>
        <n v="20201009"/>
        <n v="20201010"/>
        <n v="20201011"/>
        <n v="20201012"/>
        <n v="20201013"/>
        <n v="20201014"/>
        <n v="20201015"/>
        <n v="20201016"/>
        <n v="20201017"/>
        <n v="20201018"/>
        <n v="20201019"/>
        <n v="20201020"/>
        <n v="20201021"/>
        <n v="20201022"/>
        <n v="20201023"/>
        <n v="20201024"/>
        <n v="20201025"/>
        <n v="20201026"/>
        <n v="20201027"/>
        <n v="20201028"/>
        <n v="20201029"/>
        <n v="20201030"/>
        <n v="20201031"/>
        <n v="20201101"/>
        <n v="20201102"/>
        <n v="20201103"/>
        <n v="20201104"/>
        <n v="20201105"/>
        <n v="20201106"/>
        <n v="20201107"/>
        <n v="20201108"/>
        <n v="20201109"/>
        <n v="20201110"/>
        <n v="20201111"/>
        <n v="20201112"/>
        <n v="20201113"/>
        <n v="20201114"/>
        <n v="20201115"/>
        <n v="20201116"/>
        <n v="20201117"/>
        <n v="20201118"/>
        <n v="20201119"/>
        <n v="20201120"/>
        <n v="20201121"/>
        <n v="20201122"/>
        <n v="20201123"/>
        <n v="20201124"/>
        <n v="20201125"/>
        <n v="20201126"/>
        <n v="20201127"/>
        <n v="20201128"/>
        <n v="20201129"/>
        <n v="20201130"/>
        <n v="20201201"/>
        <n v="20201202"/>
        <n v="20201203"/>
        <n v="20201204"/>
        <n v="20201205"/>
        <n v="20201206"/>
        <n v="20201207"/>
        <n v="20201208"/>
        <n v="20201209"/>
        <n v="20201210"/>
        <n v="20201211"/>
        <n v="20201212"/>
        <n v="20201213"/>
        <n v="20201214"/>
        <n v="20201215"/>
        <n v="20201216"/>
        <n v="20201217"/>
        <n v="20201218"/>
        <n v="20201219"/>
        <n v="20201220"/>
        <n v="20201221"/>
        <n v="20201222"/>
        <n v="20201223"/>
        <n v="20201224"/>
        <n v="20201225"/>
        <n v="20201226"/>
        <n v="20201227"/>
        <n v="20201228"/>
        <n v="20201229"/>
        <n v="20201230"/>
        <n v="20201231"/>
        <n v="20210101"/>
        <n v="20210102"/>
        <n v="20210103"/>
        <n v="20210104"/>
        <n v="20210105"/>
        <n v="20210106"/>
        <n v="20210107"/>
        <n v="20210108"/>
        <n v="20210109"/>
        <n v="20210110"/>
        <n v="20210111"/>
        <n v="20210112"/>
        <n v="20210113"/>
        <n v="20210114"/>
        <n v="20210115"/>
        <n v="20210116"/>
        <n v="20210117"/>
        <n v="20210118"/>
        <n v="20210119"/>
        <n v="20210120"/>
        <n v="20210121"/>
        <n v="20210122"/>
        <n v="20210123"/>
        <n v="20210124"/>
        <n v="20210125"/>
        <n v="20210126"/>
        <n v="20210127"/>
        <n v="20210128"/>
        <n v="20210129"/>
        <n v="20210130"/>
        <n v="2021013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yril.doddoli" refreshedDate="44111.730260416669" createdVersion="6" refreshedVersion="6" minRefreshableVersion="3" recordCount="932">
  <cacheSource type="worksheet">
    <worksheetSource ref="F1:K1048576" sheet="Paramètre"/>
  </cacheSource>
  <cacheFields count="6">
    <cacheField name="Numéro de semaine" numFmtId="0">
      <sharedItems containsBlank="1" count="137">
        <s v="2019/01"/>
        <s v="2019/02"/>
        <s v="2019/03"/>
        <s v="2019/04"/>
        <s v="2019/05"/>
        <s v="2019/06"/>
        <s v="2019/07"/>
        <s v="2019/08"/>
        <s v="2019/09"/>
        <s v="2019/10"/>
        <s v="2019/11"/>
        <s v="2019/12"/>
        <s v="2019/13"/>
        <s v="2019/14"/>
        <s v="2019/15"/>
        <s v="2019/16"/>
        <s v="2019/17"/>
        <s v="2019/18"/>
        <s v="2019/19"/>
        <s v="2019/20"/>
        <s v="2019/21"/>
        <s v="2019/22"/>
        <s v="2019/23"/>
        <s v="2019/24"/>
        <s v="2019/25"/>
        <s v="2019/26"/>
        <s v="2019/27"/>
        <s v="2019/28"/>
        <s v="2019/29"/>
        <s v="2019/30"/>
        <s v="2019/31"/>
        <s v="2019/32"/>
        <s v="2019/33"/>
        <s v="2019/34"/>
        <s v="2019/35"/>
        <s v="2019/36"/>
        <s v="2019/37"/>
        <s v="2019/38"/>
        <s v="2019/39"/>
        <s v="2019/40"/>
        <s v="2019/41"/>
        <s v="2019/42"/>
        <s v="2019/43"/>
        <s v="2019/44"/>
        <s v="2019/45"/>
        <s v="2019/46"/>
        <s v="2019/47"/>
        <s v="2019/48"/>
        <s v="2019/49"/>
        <s v="2019/50"/>
        <s v="2019/51"/>
        <s v="2019/52"/>
        <s v="2019/53"/>
        <s v="2020/01"/>
        <s v="2020/02"/>
        <s v="2020/03"/>
        <s v="2020/04"/>
        <s v="2020/05"/>
        <s v="2020/06"/>
        <s v="2020/07"/>
        <s v="2020/08"/>
        <s v="2020/09"/>
        <s v="2020/10"/>
        <s v="2020/11"/>
        <s v="2020/12"/>
        <s v="2020/13"/>
        <s v="2020/14"/>
        <s v="2020/15"/>
        <s v="2020/16"/>
        <s v="2020/17"/>
        <s v="2020/18"/>
        <s v="2020/19"/>
        <s v="2020/20"/>
        <s v="2020/21"/>
        <s v="2020/22"/>
        <s v="2020/23"/>
        <s v="2020/24"/>
        <s v="2020/25"/>
        <s v="2020/26"/>
        <s v="2020/27"/>
        <s v="2020/28"/>
        <s v="2020/29"/>
        <s v="2020/30"/>
        <s v="2020/31"/>
        <s v="2020/32"/>
        <s v="2020/33"/>
        <s v="2020/34"/>
        <s v="2020/35"/>
        <s v="2020/36"/>
        <s v="2020/37"/>
        <s v="2020/38"/>
        <s v="2020/39"/>
        <s v="2020/40"/>
        <s v="2020/41"/>
        <s v="2020/42"/>
        <s v="2020/43"/>
        <s v="2020/44"/>
        <s v="2020/45"/>
        <s v="2020/46"/>
        <s v="2020/47"/>
        <s v="2020/48"/>
        <s v="2020/49"/>
        <s v="2020/50"/>
        <s v="2020/51"/>
        <s v="2020/52"/>
        <s v="2020/53"/>
        <s v="2021/01"/>
        <s v="2021/02"/>
        <s v="2021/03"/>
        <s v="2021/04"/>
        <s v="2021/05"/>
        <s v="2021/06"/>
        <m/>
        <s v="2019/7" u="1"/>
        <s v="2020/9" u="1"/>
        <s v="2019/8" u="1"/>
        <s v="2019/9" u="1"/>
        <s v="2021/1" u="1"/>
        <s v="2021/2" u="1"/>
        <s v="2021/3" u="1"/>
        <s v="2020/1" u="1"/>
        <s v="2021/4" u="1"/>
        <s v="2020/2" u="1"/>
        <s v="2021/5" u="1"/>
        <s v="2019/1" u="1"/>
        <s v="2020/3" u="1"/>
        <s v="2021/6" u="1"/>
        <s v="2019/2" u="1"/>
        <s v="2020/4" u="1"/>
        <s v="2019/3" u="1"/>
        <s v="2020/5" u="1"/>
        <s v="2019/4" u="1"/>
        <s v="2020/6" u="1"/>
        <s v="2019/5" u="1"/>
        <s v="2020/7" u="1"/>
        <s v="2019/6" u="1"/>
        <s v="2020/8" u="1"/>
      </sharedItems>
    </cacheField>
    <cacheField name="Calendrier" numFmtId="0">
      <sharedItems containsNonDate="0" containsDate="1" containsString="0" containsBlank="1" minDate="2019-01-01T00:00:00" maxDate="2021-02-01T00:00:00"/>
    </cacheField>
    <cacheField name="Jours Férié" numFmtId="0">
      <sharedItems containsBlank="1"/>
    </cacheField>
    <cacheField name="Samedi/Dimanche" numFmtId="0">
      <sharedItems containsBlank="1"/>
    </cacheField>
    <cacheField name="Jour Férié et SD" numFmtId="0">
      <sharedItems containsBlank="1" count="5">
        <s v="Férié"/>
        <s v=""/>
        <s v="Samedi"/>
        <s v="Dimanche"/>
        <m/>
      </sharedItems>
    </cacheField>
    <cacheField name="Date us" numFmtId="0">
      <sharedItems containsString="0" containsBlank="1" containsNumber="1" containsInteger="1" minValue="20190101" maxValue="202101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8">
  <r>
    <x v="0"/>
    <x v="0"/>
  </r>
  <r>
    <x v="1"/>
    <x v="1"/>
  </r>
  <r>
    <x v="1"/>
    <x v="2"/>
  </r>
  <r>
    <x v="1"/>
    <x v="3"/>
  </r>
  <r>
    <x v="2"/>
    <x v="4"/>
  </r>
  <r>
    <x v="3"/>
    <x v="5"/>
  </r>
  <r>
    <x v="1"/>
    <x v="6"/>
  </r>
  <r>
    <x v="1"/>
    <x v="7"/>
  </r>
  <r>
    <x v="1"/>
    <x v="8"/>
  </r>
  <r>
    <x v="1"/>
    <x v="9"/>
  </r>
  <r>
    <x v="1"/>
    <x v="10"/>
  </r>
  <r>
    <x v="2"/>
    <x v="11"/>
  </r>
  <r>
    <x v="3"/>
    <x v="12"/>
  </r>
  <r>
    <x v="1"/>
    <x v="13"/>
  </r>
  <r>
    <x v="1"/>
    <x v="14"/>
  </r>
  <r>
    <x v="1"/>
    <x v="15"/>
  </r>
  <r>
    <x v="1"/>
    <x v="16"/>
  </r>
  <r>
    <x v="1"/>
    <x v="17"/>
  </r>
  <r>
    <x v="2"/>
    <x v="18"/>
  </r>
  <r>
    <x v="3"/>
    <x v="19"/>
  </r>
  <r>
    <x v="1"/>
    <x v="20"/>
  </r>
  <r>
    <x v="1"/>
    <x v="21"/>
  </r>
  <r>
    <x v="1"/>
    <x v="22"/>
  </r>
  <r>
    <x v="1"/>
    <x v="23"/>
  </r>
  <r>
    <x v="1"/>
    <x v="24"/>
  </r>
  <r>
    <x v="2"/>
    <x v="25"/>
  </r>
  <r>
    <x v="3"/>
    <x v="26"/>
  </r>
  <r>
    <x v="1"/>
    <x v="27"/>
  </r>
  <r>
    <x v="1"/>
    <x v="28"/>
  </r>
  <r>
    <x v="1"/>
    <x v="29"/>
  </r>
  <r>
    <x v="1"/>
    <x v="30"/>
  </r>
  <r>
    <x v="1"/>
    <x v="31"/>
  </r>
  <r>
    <x v="2"/>
    <x v="32"/>
  </r>
  <r>
    <x v="3"/>
    <x v="33"/>
  </r>
  <r>
    <x v="1"/>
    <x v="34"/>
  </r>
  <r>
    <x v="1"/>
    <x v="35"/>
  </r>
  <r>
    <x v="1"/>
    <x v="36"/>
  </r>
  <r>
    <x v="1"/>
    <x v="37"/>
  </r>
  <r>
    <x v="1"/>
    <x v="38"/>
  </r>
  <r>
    <x v="2"/>
    <x v="39"/>
  </r>
  <r>
    <x v="3"/>
    <x v="40"/>
  </r>
  <r>
    <x v="1"/>
    <x v="41"/>
  </r>
  <r>
    <x v="1"/>
    <x v="42"/>
  </r>
  <r>
    <x v="1"/>
    <x v="43"/>
  </r>
  <r>
    <x v="1"/>
    <x v="44"/>
  </r>
  <r>
    <x v="1"/>
    <x v="45"/>
  </r>
  <r>
    <x v="2"/>
    <x v="46"/>
  </r>
  <r>
    <x v="3"/>
    <x v="47"/>
  </r>
  <r>
    <x v="1"/>
    <x v="48"/>
  </r>
  <r>
    <x v="1"/>
    <x v="49"/>
  </r>
  <r>
    <x v="1"/>
    <x v="50"/>
  </r>
  <r>
    <x v="1"/>
    <x v="51"/>
  </r>
  <r>
    <x v="1"/>
    <x v="52"/>
  </r>
  <r>
    <x v="2"/>
    <x v="53"/>
  </r>
  <r>
    <x v="3"/>
    <x v="54"/>
  </r>
  <r>
    <x v="1"/>
    <x v="55"/>
  </r>
  <r>
    <x v="1"/>
    <x v="56"/>
  </r>
  <r>
    <x v="1"/>
    <x v="57"/>
  </r>
  <r>
    <x v="1"/>
    <x v="58"/>
  </r>
  <r>
    <x v="1"/>
    <x v="59"/>
  </r>
  <r>
    <x v="2"/>
    <x v="60"/>
  </r>
  <r>
    <x v="3"/>
    <x v="61"/>
  </r>
  <r>
    <x v="1"/>
    <x v="62"/>
  </r>
  <r>
    <x v="1"/>
    <x v="63"/>
  </r>
  <r>
    <x v="1"/>
    <x v="64"/>
  </r>
  <r>
    <x v="1"/>
    <x v="65"/>
  </r>
  <r>
    <x v="1"/>
    <x v="66"/>
  </r>
  <r>
    <x v="2"/>
    <x v="67"/>
  </r>
  <r>
    <x v="3"/>
    <x v="68"/>
  </r>
  <r>
    <x v="1"/>
    <x v="69"/>
  </r>
  <r>
    <x v="1"/>
    <x v="70"/>
  </r>
  <r>
    <x v="1"/>
    <x v="71"/>
  </r>
  <r>
    <x v="1"/>
    <x v="72"/>
  </r>
  <r>
    <x v="1"/>
    <x v="73"/>
  </r>
  <r>
    <x v="2"/>
    <x v="74"/>
  </r>
  <r>
    <x v="3"/>
    <x v="75"/>
  </r>
  <r>
    <x v="1"/>
    <x v="76"/>
  </r>
  <r>
    <x v="1"/>
    <x v="77"/>
  </r>
  <r>
    <x v="1"/>
    <x v="78"/>
  </r>
  <r>
    <x v="1"/>
    <x v="79"/>
  </r>
  <r>
    <x v="1"/>
    <x v="80"/>
  </r>
  <r>
    <x v="2"/>
    <x v="81"/>
  </r>
  <r>
    <x v="3"/>
    <x v="82"/>
  </r>
  <r>
    <x v="1"/>
    <x v="83"/>
  </r>
  <r>
    <x v="1"/>
    <x v="84"/>
  </r>
  <r>
    <x v="1"/>
    <x v="85"/>
  </r>
  <r>
    <x v="1"/>
    <x v="86"/>
  </r>
  <r>
    <x v="0"/>
    <x v="87"/>
  </r>
  <r>
    <x v="2"/>
    <x v="88"/>
  </r>
  <r>
    <x v="3"/>
    <x v="89"/>
  </r>
  <r>
    <x v="1"/>
    <x v="90"/>
  </r>
  <r>
    <x v="1"/>
    <x v="91"/>
  </r>
  <r>
    <x v="1"/>
    <x v="92"/>
  </r>
  <r>
    <x v="1"/>
    <x v="93"/>
  </r>
  <r>
    <x v="1"/>
    <x v="94"/>
  </r>
  <r>
    <x v="2"/>
    <x v="95"/>
  </r>
  <r>
    <x v="3"/>
    <x v="96"/>
  </r>
  <r>
    <x v="1"/>
    <x v="97"/>
  </r>
  <r>
    <x v="1"/>
    <x v="98"/>
  </r>
  <r>
    <x v="1"/>
    <x v="99"/>
  </r>
  <r>
    <x v="1"/>
    <x v="100"/>
  </r>
  <r>
    <x v="1"/>
    <x v="101"/>
  </r>
  <r>
    <x v="2"/>
    <x v="102"/>
  </r>
  <r>
    <x v="3"/>
    <x v="103"/>
  </r>
  <r>
    <x v="1"/>
    <x v="104"/>
  </r>
  <r>
    <x v="1"/>
    <x v="105"/>
  </r>
  <r>
    <x v="1"/>
    <x v="106"/>
  </r>
  <r>
    <x v="1"/>
    <x v="107"/>
  </r>
  <r>
    <x v="0"/>
    <x v="108"/>
  </r>
  <r>
    <x v="2"/>
    <x v="109"/>
  </r>
  <r>
    <x v="3"/>
    <x v="110"/>
  </r>
  <r>
    <x v="0"/>
    <x v="111"/>
  </r>
  <r>
    <x v="1"/>
    <x v="112"/>
  </r>
  <r>
    <x v="1"/>
    <x v="113"/>
  </r>
  <r>
    <x v="1"/>
    <x v="114"/>
  </r>
  <r>
    <x v="1"/>
    <x v="115"/>
  </r>
  <r>
    <x v="2"/>
    <x v="116"/>
  </r>
  <r>
    <x v="3"/>
    <x v="117"/>
  </r>
  <r>
    <x v="1"/>
    <x v="118"/>
  </r>
  <r>
    <x v="1"/>
    <x v="119"/>
  </r>
  <r>
    <x v="0"/>
    <x v="120"/>
  </r>
  <r>
    <x v="1"/>
    <x v="121"/>
  </r>
  <r>
    <x v="1"/>
    <x v="122"/>
  </r>
  <r>
    <x v="2"/>
    <x v="123"/>
  </r>
  <r>
    <x v="3"/>
    <x v="124"/>
  </r>
  <r>
    <x v="1"/>
    <x v="125"/>
  </r>
  <r>
    <x v="1"/>
    <x v="126"/>
  </r>
  <r>
    <x v="1"/>
    <x v="127"/>
  </r>
  <r>
    <x v="1"/>
    <x v="128"/>
  </r>
  <r>
    <x v="1"/>
    <x v="129"/>
  </r>
  <r>
    <x v="2"/>
    <x v="130"/>
  </r>
  <r>
    <x v="3"/>
    <x v="131"/>
  </r>
  <r>
    <x v="1"/>
    <x v="132"/>
  </r>
  <r>
    <x v="1"/>
    <x v="133"/>
  </r>
  <r>
    <x v="1"/>
    <x v="134"/>
  </r>
  <r>
    <x v="1"/>
    <x v="135"/>
  </r>
  <r>
    <x v="1"/>
    <x v="136"/>
  </r>
  <r>
    <x v="2"/>
    <x v="137"/>
  </r>
  <r>
    <x v="3"/>
    <x v="138"/>
  </r>
  <r>
    <x v="1"/>
    <x v="139"/>
  </r>
  <r>
    <x v="1"/>
    <x v="140"/>
  </r>
  <r>
    <x v="1"/>
    <x v="141"/>
  </r>
  <r>
    <x v="1"/>
    <x v="142"/>
  </r>
  <r>
    <x v="1"/>
    <x v="143"/>
  </r>
  <r>
    <x v="2"/>
    <x v="144"/>
  </r>
  <r>
    <x v="3"/>
    <x v="145"/>
  </r>
  <r>
    <x v="1"/>
    <x v="146"/>
  </r>
  <r>
    <x v="1"/>
    <x v="147"/>
  </r>
  <r>
    <x v="1"/>
    <x v="148"/>
  </r>
  <r>
    <x v="0"/>
    <x v="149"/>
  </r>
  <r>
    <x v="1"/>
    <x v="150"/>
  </r>
  <r>
    <x v="2"/>
    <x v="151"/>
  </r>
  <r>
    <x v="3"/>
    <x v="152"/>
  </r>
  <r>
    <x v="1"/>
    <x v="153"/>
  </r>
  <r>
    <x v="1"/>
    <x v="154"/>
  </r>
  <r>
    <x v="1"/>
    <x v="155"/>
  </r>
  <r>
    <x v="1"/>
    <x v="156"/>
  </r>
  <r>
    <x v="1"/>
    <x v="157"/>
  </r>
  <r>
    <x v="2"/>
    <x v="158"/>
  </r>
  <r>
    <x v="3"/>
    <x v="159"/>
  </r>
  <r>
    <x v="0"/>
    <x v="160"/>
  </r>
  <r>
    <x v="1"/>
    <x v="161"/>
  </r>
  <r>
    <x v="1"/>
    <x v="162"/>
  </r>
  <r>
    <x v="1"/>
    <x v="163"/>
  </r>
  <r>
    <x v="1"/>
    <x v="164"/>
  </r>
  <r>
    <x v="2"/>
    <x v="165"/>
  </r>
  <r>
    <x v="3"/>
    <x v="166"/>
  </r>
  <r>
    <x v="1"/>
    <x v="167"/>
  </r>
  <r>
    <x v="1"/>
    <x v="168"/>
  </r>
  <r>
    <x v="1"/>
    <x v="169"/>
  </r>
  <r>
    <x v="0"/>
    <x v="170"/>
  </r>
  <r>
    <x v="1"/>
    <x v="171"/>
  </r>
  <r>
    <x v="2"/>
    <x v="172"/>
  </r>
  <r>
    <x v="3"/>
    <x v="173"/>
  </r>
  <r>
    <x v="1"/>
    <x v="174"/>
  </r>
  <r>
    <x v="1"/>
    <x v="175"/>
  </r>
  <r>
    <x v="1"/>
    <x v="176"/>
  </r>
  <r>
    <x v="1"/>
    <x v="177"/>
  </r>
  <r>
    <x v="0"/>
    <x v="178"/>
  </r>
  <r>
    <x v="2"/>
    <x v="179"/>
  </r>
  <r>
    <x v="0"/>
    <x v="180"/>
  </r>
  <r>
    <x v="1"/>
    <x v="181"/>
  </r>
  <r>
    <x v="1"/>
    <x v="182"/>
  </r>
  <r>
    <x v="1"/>
    <x v="183"/>
  </r>
  <r>
    <x v="1"/>
    <x v="184"/>
  </r>
  <r>
    <x v="1"/>
    <x v="185"/>
  </r>
  <r>
    <x v="2"/>
    <x v="186"/>
  </r>
  <r>
    <x v="3"/>
    <x v="187"/>
  </r>
  <r>
    <x v="1"/>
    <x v="188"/>
  </r>
  <r>
    <x v="1"/>
    <x v="189"/>
  </r>
  <r>
    <x v="1"/>
    <x v="190"/>
  </r>
  <r>
    <x v="1"/>
    <x v="191"/>
  </r>
  <r>
    <x v="1"/>
    <x v="192"/>
  </r>
  <r>
    <x v="2"/>
    <x v="193"/>
  </r>
  <r>
    <x v="3"/>
    <x v="194"/>
  </r>
  <r>
    <x v="1"/>
    <x v="195"/>
  </r>
  <r>
    <x v="1"/>
    <x v="196"/>
  </r>
  <r>
    <x v="1"/>
    <x v="197"/>
  </r>
  <r>
    <x v="1"/>
    <x v="198"/>
  </r>
  <r>
    <x v="1"/>
    <x v="199"/>
  </r>
  <r>
    <x v="2"/>
    <x v="200"/>
  </r>
  <r>
    <x v="3"/>
    <x v="201"/>
  </r>
  <r>
    <x v="0"/>
    <x v="202"/>
  </r>
  <r>
    <x v="0"/>
    <x v="203"/>
  </r>
  <r>
    <x v="0"/>
    <x v="204"/>
  </r>
  <r>
    <x v="0"/>
    <x v="205"/>
  </r>
  <r>
    <x v="0"/>
    <x v="206"/>
  </r>
  <r>
    <x v="2"/>
    <x v="207"/>
  </r>
  <r>
    <x v="3"/>
    <x v="208"/>
  </r>
  <r>
    <x v="0"/>
    <x v="209"/>
  </r>
  <r>
    <x v="0"/>
    <x v="210"/>
  </r>
  <r>
    <x v="0"/>
    <x v="211"/>
  </r>
  <r>
    <x v="0"/>
    <x v="212"/>
  </r>
  <r>
    <x v="0"/>
    <x v="213"/>
  </r>
  <r>
    <x v="2"/>
    <x v="214"/>
  </r>
  <r>
    <x v="3"/>
    <x v="215"/>
  </r>
  <r>
    <x v="1"/>
    <x v="216"/>
  </r>
  <r>
    <x v="1"/>
    <x v="217"/>
  </r>
  <r>
    <x v="1"/>
    <x v="218"/>
  </r>
  <r>
    <x v="1"/>
    <x v="219"/>
  </r>
  <r>
    <x v="1"/>
    <x v="220"/>
  </r>
  <r>
    <x v="2"/>
    <x v="221"/>
  </r>
  <r>
    <x v="3"/>
    <x v="222"/>
  </r>
  <r>
    <x v="1"/>
    <x v="223"/>
  </r>
  <r>
    <x v="1"/>
    <x v="224"/>
  </r>
  <r>
    <x v="1"/>
    <x v="225"/>
  </r>
  <r>
    <x v="0"/>
    <x v="226"/>
  </r>
  <r>
    <x v="1"/>
    <x v="227"/>
  </r>
  <r>
    <x v="2"/>
    <x v="228"/>
  </r>
  <r>
    <x v="3"/>
    <x v="229"/>
  </r>
  <r>
    <x v="1"/>
    <x v="230"/>
  </r>
  <r>
    <x v="1"/>
    <x v="231"/>
  </r>
  <r>
    <x v="1"/>
    <x v="232"/>
  </r>
  <r>
    <x v="1"/>
    <x v="233"/>
  </r>
  <r>
    <x v="1"/>
    <x v="234"/>
  </r>
  <r>
    <x v="2"/>
    <x v="235"/>
  </r>
  <r>
    <x v="3"/>
    <x v="236"/>
  </r>
  <r>
    <x v="1"/>
    <x v="237"/>
  </r>
  <r>
    <x v="1"/>
    <x v="238"/>
  </r>
  <r>
    <x v="1"/>
    <x v="239"/>
  </r>
  <r>
    <x v="1"/>
    <x v="240"/>
  </r>
  <r>
    <x v="1"/>
    <x v="241"/>
  </r>
  <r>
    <x v="2"/>
    <x v="242"/>
  </r>
  <r>
    <x v="3"/>
    <x v="243"/>
  </r>
  <r>
    <x v="1"/>
    <x v="244"/>
  </r>
  <r>
    <x v="1"/>
    <x v="245"/>
  </r>
  <r>
    <x v="1"/>
    <x v="246"/>
  </r>
  <r>
    <x v="1"/>
    <x v="247"/>
  </r>
  <r>
    <x v="1"/>
    <x v="248"/>
  </r>
  <r>
    <x v="2"/>
    <x v="249"/>
  </r>
  <r>
    <x v="3"/>
    <x v="250"/>
  </r>
  <r>
    <x v="1"/>
    <x v="251"/>
  </r>
  <r>
    <x v="1"/>
    <x v="252"/>
  </r>
  <r>
    <x v="1"/>
    <x v="253"/>
  </r>
  <r>
    <x v="1"/>
    <x v="254"/>
  </r>
  <r>
    <x v="1"/>
    <x v="255"/>
  </r>
  <r>
    <x v="2"/>
    <x v="256"/>
  </r>
  <r>
    <x v="3"/>
    <x v="257"/>
  </r>
  <r>
    <x v="1"/>
    <x v="258"/>
  </r>
  <r>
    <x v="1"/>
    <x v="259"/>
  </r>
  <r>
    <x v="1"/>
    <x v="260"/>
  </r>
  <r>
    <x v="1"/>
    <x v="261"/>
  </r>
  <r>
    <x v="1"/>
    <x v="262"/>
  </r>
  <r>
    <x v="2"/>
    <x v="263"/>
  </r>
  <r>
    <x v="3"/>
    <x v="264"/>
  </r>
  <r>
    <x v="1"/>
    <x v="265"/>
  </r>
  <r>
    <x v="1"/>
    <x v="266"/>
  </r>
  <r>
    <x v="1"/>
    <x v="267"/>
  </r>
  <r>
    <x v="1"/>
    <x v="268"/>
  </r>
  <r>
    <x v="0"/>
    <x v="269"/>
  </r>
  <r>
    <x v="2"/>
    <x v="270"/>
  </r>
  <r>
    <x v="3"/>
    <x v="271"/>
  </r>
  <r>
    <x v="1"/>
    <x v="272"/>
  </r>
  <r>
    <x v="1"/>
    <x v="273"/>
  </r>
  <r>
    <x v="1"/>
    <x v="274"/>
  </r>
  <r>
    <x v="1"/>
    <x v="275"/>
  </r>
  <r>
    <x v="1"/>
    <x v="276"/>
  </r>
  <r>
    <x v="2"/>
    <x v="277"/>
  </r>
  <r>
    <x v="3"/>
    <x v="278"/>
  </r>
  <r>
    <x v="1"/>
    <x v="279"/>
  </r>
  <r>
    <x v="1"/>
    <x v="280"/>
  </r>
  <r>
    <x v="1"/>
    <x v="281"/>
  </r>
  <r>
    <x v="1"/>
    <x v="282"/>
  </r>
  <r>
    <x v="1"/>
    <x v="283"/>
  </r>
  <r>
    <x v="2"/>
    <x v="284"/>
  </r>
  <r>
    <x v="3"/>
    <x v="285"/>
  </r>
  <r>
    <x v="1"/>
    <x v="286"/>
  </r>
  <r>
    <x v="1"/>
    <x v="287"/>
  </r>
  <r>
    <x v="1"/>
    <x v="288"/>
  </r>
  <r>
    <x v="1"/>
    <x v="289"/>
  </r>
  <r>
    <x v="1"/>
    <x v="290"/>
  </r>
  <r>
    <x v="2"/>
    <x v="291"/>
  </r>
  <r>
    <x v="3"/>
    <x v="292"/>
  </r>
  <r>
    <x v="1"/>
    <x v="293"/>
  </r>
  <r>
    <x v="1"/>
    <x v="294"/>
  </r>
  <r>
    <x v="1"/>
    <x v="295"/>
  </r>
  <r>
    <x v="1"/>
    <x v="296"/>
  </r>
  <r>
    <x v="1"/>
    <x v="297"/>
  </r>
  <r>
    <x v="2"/>
    <x v="298"/>
  </r>
  <r>
    <x v="3"/>
    <x v="299"/>
  </r>
  <r>
    <x v="1"/>
    <x v="300"/>
  </r>
  <r>
    <x v="1"/>
    <x v="301"/>
  </r>
  <r>
    <x v="1"/>
    <x v="302"/>
  </r>
  <r>
    <x v="1"/>
    <x v="303"/>
  </r>
  <r>
    <x v="0"/>
    <x v="304"/>
  </r>
  <r>
    <x v="2"/>
    <x v="305"/>
  </r>
  <r>
    <x v="3"/>
    <x v="306"/>
  </r>
  <r>
    <x v="1"/>
    <x v="307"/>
  </r>
  <r>
    <x v="1"/>
    <x v="308"/>
  </r>
  <r>
    <x v="1"/>
    <x v="309"/>
  </r>
  <r>
    <x v="1"/>
    <x v="310"/>
  </r>
  <r>
    <x v="1"/>
    <x v="311"/>
  </r>
  <r>
    <x v="2"/>
    <x v="312"/>
  </r>
  <r>
    <x v="3"/>
    <x v="313"/>
  </r>
  <r>
    <x v="1"/>
    <x v="314"/>
  </r>
  <r>
    <x v="1"/>
    <x v="315"/>
  </r>
  <r>
    <x v="1"/>
    <x v="316"/>
  </r>
  <r>
    <x v="1"/>
    <x v="317"/>
  </r>
  <r>
    <x v="1"/>
    <x v="318"/>
  </r>
  <r>
    <x v="2"/>
    <x v="319"/>
  </r>
  <r>
    <x v="3"/>
    <x v="320"/>
  </r>
  <r>
    <x v="1"/>
    <x v="321"/>
  </r>
  <r>
    <x v="1"/>
    <x v="322"/>
  </r>
  <r>
    <x v="1"/>
    <x v="323"/>
  </r>
  <r>
    <x v="1"/>
    <x v="324"/>
  </r>
  <r>
    <x v="1"/>
    <x v="325"/>
  </r>
  <r>
    <x v="2"/>
    <x v="326"/>
  </r>
  <r>
    <x v="3"/>
    <x v="327"/>
  </r>
  <r>
    <x v="1"/>
    <x v="328"/>
  </r>
  <r>
    <x v="1"/>
    <x v="329"/>
  </r>
  <r>
    <x v="1"/>
    <x v="330"/>
  </r>
  <r>
    <x v="1"/>
    <x v="331"/>
  </r>
  <r>
    <x v="1"/>
    <x v="332"/>
  </r>
  <r>
    <x v="2"/>
    <x v="333"/>
  </r>
  <r>
    <x v="3"/>
    <x v="334"/>
  </r>
  <r>
    <x v="1"/>
    <x v="335"/>
  </r>
  <r>
    <x v="1"/>
    <x v="336"/>
  </r>
  <r>
    <x v="1"/>
    <x v="337"/>
  </r>
  <r>
    <x v="1"/>
    <x v="338"/>
  </r>
  <r>
    <x v="1"/>
    <x v="339"/>
  </r>
  <r>
    <x v="2"/>
    <x v="340"/>
  </r>
  <r>
    <x v="3"/>
    <x v="341"/>
  </r>
  <r>
    <x v="1"/>
    <x v="342"/>
  </r>
  <r>
    <x v="1"/>
    <x v="343"/>
  </r>
  <r>
    <x v="1"/>
    <x v="344"/>
  </r>
  <r>
    <x v="1"/>
    <x v="345"/>
  </r>
  <r>
    <x v="1"/>
    <x v="346"/>
  </r>
  <r>
    <x v="2"/>
    <x v="347"/>
  </r>
  <r>
    <x v="3"/>
    <x v="348"/>
  </r>
  <r>
    <x v="1"/>
    <x v="349"/>
  </r>
  <r>
    <x v="1"/>
    <x v="350"/>
  </r>
  <r>
    <x v="1"/>
    <x v="351"/>
  </r>
  <r>
    <x v="1"/>
    <x v="352"/>
  </r>
  <r>
    <x v="0"/>
    <x v="353"/>
  </r>
  <r>
    <x v="2"/>
    <x v="354"/>
  </r>
  <r>
    <x v="3"/>
    <x v="355"/>
  </r>
  <r>
    <x v="0"/>
    <x v="356"/>
  </r>
  <r>
    <x v="0"/>
    <x v="357"/>
  </r>
  <r>
    <x v="0"/>
    <x v="358"/>
  </r>
  <r>
    <x v="0"/>
    <x v="359"/>
  </r>
  <r>
    <x v="0"/>
    <x v="360"/>
  </r>
  <r>
    <x v="2"/>
    <x v="361"/>
  </r>
  <r>
    <x v="3"/>
    <x v="362"/>
  </r>
  <r>
    <x v="0"/>
    <x v="363"/>
  </r>
  <r>
    <x v="0"/>
    <x v="364"/>
  </r>
  <r>
    <x v="0"/>
    <x v="365"/>
  </r>
  <r>
    <x v="0"/>
    <x v="366"/>
  </r>
  <r>
    <x v="0"/>
    <x v="367"/>
  </r>
  <r>
    <x v="2"/>
    <x v="368"/>
  </r>
  <r>
    <x v="3"/>
    <x v="369"/>
  </r>
  <r>
    <x v="1"/>
    <x v="370"/>
  </r>
  <r>
    <x v="1"/>
    <x v="371"/>
  </r>
  <r>
    <x v="1"/>
    <x v="372"/>
  </r>
  <r>
    <x v="1"/>
    <x v="373"/>
  </r>
  <r>
    <x v="1"/>
    <x v="374"/>
  </r>
  <r>
    <x v="2"/>
    <x v="375"/>
  </r>
  <r>
    <x v="3"/>
    <x v="376"/>
  </r>
  <r>
    <x v="1"/>
    <x v="377"/>
  </r>
  <r>
    <x v="1"/>
    <x v="378"/>
  </r>
  <r>
    <x v="1"/>
    <x v="379"/>
  </r>
  <r>
    <x v="1"/>
    <x v="380"/>
  </r>
  <r>
    <x v="1"/>
    <x v="381"/>
  </r>
  <r>
    <x v="2"/>
    <x v="382"/>
  </r>
  <r>
    <x v="3"/>
    <x v="383"/>
  </r>
  <r>
    <x v="1"/>
    <x v="384"/>
  </r>
  <r>
    <x v="1"/>
    <x v="385"/>
  </r>
  <r>
    <x v="1"/>
    <x v="386"/>
  </r>
  <r>
    <x v="1"/>
    <x v="387"/>
  </r>
  <r>
    <x v="1"/>
    <x v="388"/>
  </r>
  <r>
    <x v="2"/>
    <x v="389"/>
  </r>
  <r>
    <x v="3"/>
    <x v="390"/>
  </r>
  <r>
    <x v="1"/>
    <x v="391"/>
  </r>
  <r>
    <x v="1"/>
    <x v="392"/>
  </r>
  <r>
    <x v="1"/>
    <x v="393"/>
  </r>
  <r>
    <x v="1"/>
    <x v="394"/>
  </r>
  <r>
    <x v="1"/>
    <x v="395"/>
  </r>
  <r>
    <x v="2"/>
    <x v="396"/>
  </r>
  <r>
    <x v="3"/>
    <x v="397"/>
  </r>
  <r>
    <x v="1"/>
    <x v="398"/>
  </r>
  <r>
    <x v="1"/>
    <x v="399"/>
  </r>
  <r>
    <x v="1"/>
    <x v="400"/>
  </r>
  <r>
    <x v="1"/>
    <x v="401"/>
  </r>
  <r>
    <x v="1"/>
    <x v="402"/>
  </r>
  <r>
    <x v="2"/>
    <x v="403"/>
  </r>
  <r>
    <x v="3"/>
    <x v="404"/>
  </r>
  <r>
    <x v="1"/>
    <x v="405"/>
  </r>
  <r>
    <x v="1"/>
    <x v="406"/>
  </r>
  <r>
    <x v="1"/>
    <x v="407"/>
  </r>
  <r>
    <x v="1"/>
    <x v="408"/>
  </r>
  <r>
    <x v="1"/>
    <x v="409"/>
  </r>
  <r>
    <x v="2"/>
    <x v="410"/>
  </r>
  <r>
    <x v="3"/>
    <x v="411"/>
  </r>
  <r>
    <x v="1"/>
    <x v="412"/>
  </r>
  <r>
    <x v="1"/>
    <x v="413"/>
  </r>
  <r>
    <x v="1"/>
    <x v="414"/>
  </r>
  <r>
    <x v="1"/>
    <x v="415"/>
  </r>
  <r>
    <x v="1"/>
    <x v="416"/>
  </r>
  <r>
    <x v="2"/>
    <x v="417"/>
  </r>
  <r>
    <x v="3"/>
    <x v="418"/>
  </r>
  <r>
    <x v="1"/>
    <x v="419"/>
  </r>
  <r>
    <x v="1"/>
    <x v="420"/>
  </r>
  <r>
    <x v="1"/>
    <x v="421"/>
  </r>
  <r>
    <x v="1"/>
    <x v="422"/>
  </r>
  <r>
    <x v="1"/>
    <x v="423"/>
  </r>
  <r>
    <x v="2"/>
    <x v="424"/>
  </r>
  <r>
    <x v="3"/>
    <x v="425"/>
  </r>
  <r>
    <x v="1"/>
    <x v="426"/>
  </r>
  <r>
    <x v="1"/>
    <x v="427"/>
  </r>
  <r>
    <x v="1"/>
    <x v="428"/>
  </r>
  <r>
    <x v="1"/>
    <x v="429"/>
  </r>
  <r>
    <x v="1"/>
    <x v="430"/>
  </r>
  <r>
    <x v="2"/>
    <x v="431"/>
  </r>
  <r>
    <x v="3"/>
    <x v="432"/>
  </r>
  <r>
    <x v="1"/>
    <x v="433"/>
  </r>
  <r>
    <x v="1"/>
    <x v="434"/>
  </r>
  <r>
    <x v="1"/>
    <x v="435"/>
  </r>
  <r>
    <x v="1"/>
    <x v="436"/>
  </r>
  <r>
    <x v="1"/>
    <x v="437"/>
  </r>
  <r>
    <x v="2"/>
    <x v="438"/>
  </r>
  <r>
    <x v="3"/>
    <x v="439"/>
  </r>
  <r>
    <x v="1"/>
    <x v="440"/>
  </r>
  <r>
    <x v="1"/>
    <x v="441"/>
  </r>
  <r>
    <x v="1"/>
    <x v="442"/>
  </r>
  <r>
    <x v="1"/>
    <x v="443"/>
  </r>
  <r>
    <x v="1"/>
    <x v="444"/>
  </r>
  <r>
    <x v="2"/>
    <x v="445"/>
  </r>
  <r>
    <x v="3"/>
    <x v="446"/>
  </r>
  <r>
    <x v="1"/>
    <x v="447"/>
  </r>
  <r>
    <x v="1"/>
    <x v="448"/>
  </r>
  <r>
    <x v="1"/>
    <x v="449"/>
  </r>
  <r>
    <x v="1"/>
    <x v="450"/>
  </r>
  <r>
    <x v="1"/>
    <x v="451"/>
  </r>
  <r>
    <x v="2"/>
    <x v="452"/>
  </r>
  <r>
    <x v="3"/>
    <x v="453"/>
  </r>
  <r>
    <x v="1"/>
    <x v="454"/>
  </r>
  <r>
    <x v="0"/>
    <x v="455"/>
  </r>
  <r>
    <x v="1"/>
    <x v="456"/>
  </r>
  <r>
    <x v="1"/>
    <x v="457"/>
  </r>
  <r>
    <x v="1"/>
    <x v="458"/>
  </r>
  <r>
    <x v="2"/>
    <x v="459"/>
  </r>
  <r>
    <x v="3"/>
    <x v="460"/>
  </r>
  <r>
    <x v="1"/>
    <x v="461"/>
  </r>
  <r>
    <x v="1"/>
    <x v="462"/>
  </r>
  <r>
    <x v="1"/>
    <x v="463"/>
  </r>
  <r>
    <x v="1"/>
    <x v="464"/>
  </r>
  <r>
    <x v="0"/>
    <x v="465"/>
  </r>
  <r>
    <x v="2"/>
    <x v="466"/>
  </r>
  <r>
    <x v="3"/>
    <x v="467"/>
  </r>
  <r>
    <x v="0"/>
    <x v="468"/>
  </r>
  <r>
    <x v="1"/>
    <x v="469"/>
  </r>
  <r>
    <x v="1"/>
    <x v="470"/>
  </r>
  <r>
    <x v="1"/>
    <x v="471"/>
  </r>
  <r>
    <x v="1"/>
    <x v="472"/>
  </r>
  <r>
    <x v="2"/>
    <x v="473"/>
  </r>
  <r>
    <x v="3"/>
    <x v="474"/>
  </r>
  <r>
    <x v="1"/>
    <x v="475"/>
  </r>
  <r>
    <x v="1"/>
    <x v="476"/>
  </r>
  <r>
    <x v="1"/>
    <x v="477"/>
  </r>
  <r>
    <x v="1"/>
    <x v="478"/>
  </r>
  <r>
    <x v="1"/>
    <x v="479"/>
  </r>
  <r>
    <x v="2"/>
    <x v="480"/>
  </r>
  <r>
    <x v="3"/>
    <x v="481"/>
  </r>
  <r>
    <x v="1"/>
    <x v="482"/>
  </r>
  <r>
    <x v="1"/>
    <x v="483"/>
  </r>
  <r>
    <x v="1"/>
    <x v="484"/>
  </r>
  <r>
    <x v="1"/>
    <x v="485"/>
  </r>
  <r>
    <x v="0"/>
    <x v="486"/>
  </r>
  <r>
    <x v="2"/>
    <x v="487"/>
  </r>
  <r>
    <x v="3"/>
    <x v="488"/>
  </r>
  <r>
    <x v="1"/>
    <x v="489"/>
  </r>
  <r>
    <x v="1"/>
    <x v="490"/>
  </r>
  <r>
    <x v="1"/>
    <x v="491"/>
  </r>
  <r>
    <x v="1"/>
    <x v="492"/>
  </r>
  <r>
    <x v="1"/>
    <x v="493"/>
  </r>
  <r>
    <x v="2"/>
    <x v="494"/>
  </r>
  <r>
    <x v="3"/>
    <x v="495"/>
  </r>
  <r>
    <x v="1"/>
    <x v="496"/>
  </r>
  <r>
    <x v="1"/>
    <x v="497"/>
  </r>
  <r>
    <x v="1"/>
    <x v="498"/>
  </r>
  <r>
    <x v="1"/>
    <x v="499"/>
  </r>
  <r>
    <x v="1"/>
    <x v="500"/>
  </r>
  <r>
    <x v="2"/>
    <x v="501"/>
  </r>
  <r>
    <x v="3"/>
    <x v="502"/>
  </r>
  <r>
    <x v="1"/>
    <x v="503"/>
  </r>
  <r>
    <x v="1"/>
    <x v="504"/>
  </r>
  <r>
    <x v="1"/>
    <x v="505"/>
  </r>
  <r>
    <x v="0"/>
    <x v="506"/>
  </r>
  <r>
    <x v="0"/>
    <x v="507"/>
  </r>
  <r>
    <x v="2"/>
    <x v="508"/>
  </r>
  <r>
    <x v="3"/>
    <x v="509"/>
  </r>
  <r>
    <x v="1"/>
    <x v="510"/>
  </r>
  <r>
    <x v="1"/>
    <x v="511"/>
  </r>
  <r>
    <x v="1"/>
    <x v="512"/>
  </r>
  <r>
    <x v="1"/>
    <x v="513"/>
  </r>
  <r>
    <x v="1"/>
    <x v="514"/>
  </r>
  <r>
    <x v="2"/>
    <x v="515"/>
  </r>
  <r>
    <x v="3"/>
    <x v="516"/>
  </r>
  <r>
    <x v="0"/>
    <x v="517"/>
  </r>
  <r>
    <x v="1"/>
    <x v="518"/>
  </r>
  <r>
    <x v="1"/>
    <x v="519"/>
  </r>
  <r>
    <x v="1"/>
    <x v="520"/>
  </r>
  <r>
    <x v="1"/>
    <x v="521"/>
  </r>
  <r>
    <x v="2"/>
    <x v="522"/>
  </r>
  <r>
    <x v="3"/>
    <x v="523"/>
  </r>
  <r>
    <x v="1"/>
    <x v="524"/>
  </r>
  <r>
    <x v="1"/>
    <x v="525"/>
  </r>
  <r>
    <x v="1"/>
    <x v="526"/>
  </r>
  <r>
    <x v="0"/>
    <x v="527"/>
  </r>
  <r>
    <x v="1"/>
    <x v="528"/>
  </r>
  <r>
    <x v="2"/>
    <x v="529"/>
  </r>
  <r>
    <x v="3"/>
    <x v="530"/>
  </r>
  <r>
    <x v="1"/>
    <x v="531"/>
  </r>
  <r>
    <x v="1"/>
    <x v="532"/>
  </r>
  <r>
    <x v="1"/>
    <x v="533"/>
  </r>
  <r>
    <x v="1"/>
    <x v="534"/>
  </r>
  <r>
    <x v="1"/>
    <x v="535"/>
  </r>
  <r>
    <x v="2"/>
    <x v="536"/>
  </r>
  <r>
    <x v="3"/>
    <x v="537"/>
  </r>
  <r>
    <x v="1"/>
    <x v="538"/>
  </r>
  <r>
    <x v="0"/>
    <x v="539"/>
  </r>
  <r>
    <x v="1"/>
    <x v="540"/>
  </r>
  <r>
    <x v="1"/>
    <x v="541"/>
  </r>
  <r>
    <x v="1"/>
    <x v="542"/>
  </r>
  <r>
    <x v="2"/>
    <x v="543"/>
  </r>
  <r>
    <x v="3"/>
    <x v="544"/>
  </r>
  <r>
    <x v="1"/>
    <x v="545"/>
  </r>
  <r>
    <x v="1"/>
    <x v="546"/>
  </r>
  <r>
    <x v="1"/>
    <x v="547"/>
  </r>
  <r>
    <x v="1"/>
    <x v="548"/>
  </r>
  <r>
    <x v="1"/>
    <x v="549"/>
  </r>
  <r>
    <x v="2"/>
    <x v="550"/>
  </r>
  <r>
    <x v="3"/>
    <x v="551"/>
  </r>
  <r>
    <x v="1"/>
    <x v="552"/>
  </r>
  <r>
    <x v="1"/>
    <x v="553"/>
  </r>
  <r>
    <x v="1"/>
    <x v="554"/>
  </r>
  <r>
    <x v="1"/>
    <x v="555"/>
  </r>
  <r>
    <x v="1"/>
    <x v="556"/>
  </r>
  <r>
    <x v="2"/>
    <x v="557"/>
  </r>
  <r>
    <x v="3"/>
    <x v="558"/>
  </r>
  <r>
    <x v="1"/>
    <x v="559"/>
  </r>
  <r>
    <x v="1"/>
    <x v="560"/>
  </r>
  <r>
    <x v="1"/>
    <x v="561"/>
  </r>
  <r>
    <x v="1"/>
    <x v="562"/>
  </r>
  <r>
    <x v="1"/>
    <x v="563"/>
  </r>
  <r>
    <x v="2"/>
    <x v="564"/>
  </r>
  <r>
    <x v="3"/>
    <x v="565"/>
  </r>
  <r>
    <x v="1"/>
    <x v="566"/>
  </r>
  <r>
    <x v="1"/>
    <x v="567"/>
  </r>
  <r>
    <x v="1"/>
    <x v="568"/>
  </r>
  <r>
    <x v="1"/>
    <x v="569"/>
  </r>
  <r>
    <x v="1"/>
    <x v="570"/>
  </r>
  <r>
    <x v="2"/>
    <x v="571"/>
  </r>
  <r>
    <x v="3"/>
    <x v="572"/>
  </r>
  <r>
    <x v="0"/>
    <x v="573"/>
  </r>
  <r>
    <x v="0"/>
    <x v="574"/>
  </r>
  <r>
    <x v="0"/>
    <x v="575"/>
  </r>
  <r>
    <x v="0"/>
    <x v="576"/>
  </r>
  <r>
    <x v="0"/>
    <x v="577"/>
  </r>
  <r>
    <x v="2"/>
    <x v="578"/>
  </r>
  <r>
    <x v="3"/>
    <x v="579"/>
  </r>
  <r>
    <x v="0"/>
    <x v="580"/>
  </r>
  <r>
    <x v="0"/>
    <x v="581"/>
  </r>
  <r>
    <x v="0"/>
    <x v="582"/>
  </r>
  <r>
    <x v="0"/>
    <x v="583"/>
  </r>
  <r>
    <x v="0"/>
    <x v="584"/>
  </r>
  <r>
    <x v="2"/>
    <x v="585"/>
  </r>
  <r>
    <x v="3"/>
    <x v="586"/>
  </r>
  <r>
    <x v="1"/>
    <x v="587"/>
  </r>
  <r>
    <x v="1"/>
    <x v="588"/>
  </r>
  <r>
    <x v="1"/>
    <x v="589"/>
  </r>
  <r>
    <x v="1"/>
    <x v="590"/>
  </r>
  <r>
    <x v="1"/>
    <x v="591"/>
  </r>
  <r>
    <x v="2"/>
    <x v="592"/>
  </r>
  <r>
    <x v="3"/>
    <x v="593"/>
  </r>
  <r>
    <x v="1"/>
    <x v="594"/>
  </r>
  <r>
    <x v="1"/>
    <x v="595"/>
  </r>
  <r>
    <x v="1"/>
    <x v="596"/>
  </r>
  <r>
    <x v="1"/>
    <x v="597"/>
  </r>
  <r>
    <x v="1"/>
    <x v="598"/>
  </r>
  <r>
    <x v="2"/>
    <x v="599"/>
  </r>
  <r>
    <x v="3"/>
    <x v="600"/>
  </r>
  <r>
    <x v="1"/>
    <x v="601"/>
  </r>
  <r>
    <x v="1"/>
    <x v="602"/>
  </r>
  <r>
    <x v="1"/>
    <x v="603"/>
  </r>
  <r>
    <x v="1"/>
    <x v="604"/>
  </r>
  <r>
    <x v="1"/>
    <x v="605"/>
  </r>
  <r>
    <x v="2"/>
    <x v="606"/>
  </r>
  <r>
    <x v="3"/>
    <x v="607"/>
  </r>
  <r>
    <x v="1"/>
    <x v="608"/>
  </r>
  <r>
    <x v="1"/>
    <x v="609"/>
  </r>
  <r>
    <x v="1"/>
    <x v="610"/>
  </r>
  <r>
    <x v="1"/>
    <x v="611"/>
  </r>
  <r>
    <x v="1"/>
    <x v="612"/>
  </r>
  <r>
    <x v="2"/>
    <x v="613"/>
  </r>
  <r>
    <x v="3"/>
    <x v="614"/>
  </r>
  <r>
    <x v="1"/>
    <x v="615"/>
  </r>
  <r>
    <x v="1"/>
    <x v="616"/>
  </r>
  <r>
    <x v="1"/>
    <x v="617"/>
  </r>
  <r>
    <x v="1"/>
    <x v="618"/>
  </r>
  <r>
    <x v="1"/>
    <x v="619"/>
  </r>
  <r>
    <x v="2"/>
    <x v="620"/>
  </r>
  <r>
    <x v="3"/>
    <x v="621"/>
  </r>
  <r>
    <x v="1"/>
    <x v="622"/>
  </r>
  <r>
    <x v="1"/>
    <x v="623"/>
  </r>
  <r>
    <x v="1"/>
    <x v="624"/>
  </r>
  <r>
    <x v="1"/>
    <x v="625"/>
  </r>
  <r>
    <x v="1"/>
    <x v="626"/>
  </r>
  <r>
    <x v="2"/>
    <x v="627"/>
  </r>
  <r>
    <x v="3"/>
    <x v="628"/>
  </r>
  <r>
    <x v="1"/>
    <x v="629"/>
  </r>
  <r>
    <x v="1"/>
    <x v="630"/>
  </r>
  <r>
    <x v="1"/>
    <x v="631"/>
  </r>
  <r>
    <x v="1"/>
    <x v="632"/>
  </r>
  <r>
    <x v="1"/>
    <x v="633"/>
  </r>
  <r>
    <x v="2"/>
    <x v="634"/>
  </r>
  <r>
    <x v="3"/>
    <x v="635"/>
  </r>
  <r>
    <x v="1"/>
    <x v="636"/>
  </r>
  <r>
    <x v="1"/>
    <x v="637"/>
  </r>
  <r>
    <x v="0"/>
    <x v="638"/>
  </r>
  <r>
    <x v="1"/>
    <x v="639"/>
  </r>
  <r>
    <x v="1"/>
    <x v="640"/>
  </r>
  <r>
    <x v="2"/>
    <x v="641"/>
  </r>
  <r>
    <x v="3"/>
    <x v="642"/>
  </r>
  <r>
    <x v="1"/>
    <x v="643"/>
  </r>
  <r>
    <x v="1"/>
    <x v="644"/>
  </r>
  <r>
    <x v="1"/>
    <x v="645"/>
  </r>
  <r>
    <x v="1"/>
    <x v="646"/>
  </r>
  <r>
    <x v="1"/>
    <x v="647"/>
  </r>
  <r>
    <x v="2"/>
    <x v="648"/>
  </r>
  <r>
    <x v="3"/>
    <x v="649"/>
  </r>
  <r>
    <x v="1"/>
    <x v="650"/>
  </r>
  <r>
    <x v="1"/>
    <x v="651"/>
  </r>
  <r>
    <x v="1"/>
    <x v="652"/>
  </r>
  <r>
    <x v="1"/>
    <x v="653"/>
  </r>
  <r>
    <x v="1"/>
    <x v="654"/>
  </r>
  <r>
    <x v="2"/>
    <x v="655"/>
  </r>
  <r>
    <x v="3"/>
    <x v="656"/>
  </r>
  <r>
    <x v="1"/>
    <x v="657"/>
  </r>
  <r>
    <x v="1"/>
    <x v="658"/>
  </r>
  <r>
    <x v="1"/>
    <x v="659"/>
  </r>
  <r>
    <x v="1"/>
    <x v="660"/>
  </r>
  <r>
    <x v="1"/>
    <x v="661"/>
  </r>
  <r>
    <x v="2"/>
    <x v="662"/>
  </r>
  <r>
    <x v="3"/>
    <x v="663"/>
  </r>
  <r>
    <x v="1"/>
    <x v="664"/>
  </r>
  <r>
    <x v="1"/>
    <x v="665"/>
  </r>
  <r>
    <x v="1"/>
    <x v="666"/>
  </r>
  <r>
    <x v="1"/>
    <x v="667"/>
  </r>
  <r>
    <x v="1"/>
    <x v="668"/>
  </r>
  <r>
    <x v="2"/>
    <x v="669"/>
  </r>
  <r>
    <x v="3"/>
    <x v="670"/>
  </r>
  <r>
    <x v="1"/>
    <x v="671"/>
  </r>
  <r>
    <x v="1"/>
    <x v="672"/>
  </r>
  <r>
    <x v="1"/>
    <x v="673"/>
  </r>
  <r>
    <x v="1"/>
    <x v="674"/>
  </r>
  <r>
    <x v="1"/>
    <x v="675"/>
  </r>
  <r>
    <x v="2"/>
    <x v="676"/>
  </r>
  <r>
    <x v="3"/>
    <x v="677"/>
  </r>
  <r>
    <x v="1"/>
    <x v="678"/>
  </r>
  <r>
    <x v="1"/>
    <x v="679"/>
  </r>
  <r>
    <x v="1"/>
    <x v="680"/>
  </r>
  <r>
    <x v="1"/>
    <x v="681"/>
  </r>
  <r>
    <x v="1"/>
    <x v="682"/>
  </r>
  <r>
    <x v="2"/>
    <x v="683"/>
  </r>
  <r>
    <x v="3"/>
    <x v="684"/>
  </r>
  <r>
    <x v="1"/>
    <x v="685"/>
  </r>
  <r>
    <x v="1"/>
    <x v="686"/>
  </r>
  <r>
    <x v="1"/>
    <x v="687"/>
  </r>
  <r>
    <x v="1"/>
    <x v="688"/>
  </r>
  <r>
    <x v="1"/>
    <x v="689"/>
  </r>
  <r>
    <x v="2"/>
    <x v="690"/>
  </r>
  <r>
    <x v="3"/>
    <x v="691"/>
  </r>
  <r>
    <x v="1"/>
    <x v="692"/>
  </r>
  <r>
    <x v="1"/>
    <x v="693"/>
  </r>
  <r>
    <x v="1"/>
    <x v="694"/>
  </r>
  <r>
    <x v="1"/>
    <x v="695"/>
  </r>
  <r>
    <x v="1"/>
    <x v="696"/>
  </r>
  <r>
    <x v="2"/>
    <x v="697"/>
  </r>
  <r>
    <x v="3"/>
    <x v="698"/>
  </r>
  <r>
    <x v="1"/>
    <x v="699"/>
  </r>
  <r>
    <x v="1"/>
    <x v="700"/>
  </r>
  <r>
    <x v="1"/>
    <x v="701"/>
  </r>
  <r>
    <x v="1"/>
    <x v="702"/>
  </r>
  <r>
    <x v="1"/>
    <x v="703"/>
  </r>
  <r>
    <x v="2"/>
    <x v="704"/>
  </r>
  <r>
    <x v="3"/>
    <x v="705"/>
  </r>
  <r>
    <x v="1"/>
    <x v="706"/>
  </r>
  <r>
    <x v="1"/>
    <x v="707"/>
  </r>
  <r>
    <x v="1"/>
    <x v="708"/>
  </r>
  <r>
    <x v="1"/>
    <x v="709"/>
  </r>
  <r>
    <x v="1"/>
    <x v="710"/>
  </r>
  <r>
    <x v="2"/>
    <x v="711"/>
  </r>
  <r>
    <x v="3"/>
    <x v="712"/>
  </r>
  <r>
    <x v="1"/>
    <x v="713"/>
  </r>
  <r>
    <x v="1"/>
    <x v="714"/>
  </r>
  <r>
    <x v="1"/>
    <x v="715"/>
  </r>
  <r>
    <x v="1"/>
    <x v="716"/>
  </r>
  <r>
    <x v="1"/>
    <x v="717"/>
  </r>
  <r>
    <x v="2"/>
    <x v="718"/>
  </r>
  <r>
    <x v="3"/>
    <x v="719"/>
  </r>
  <r>
    <x v="1"/>
    <x v="720"/>
  </r>
  <r>
    <x v="1"/>
    <x v="721"/>
  </r>
  <r>
    <x v="0"/>
    <x v="722"/>
  </r>
  <r>
    <x v="0"/>
    <x v="723"/>
  </r>
  <r>
    <x v="0"/>
    <x v="724"/>
  </r>
  <r>
    <x v="2"/>
    <x v="725"/>
  </r>
  <r>
    <x v="3"/>
    <x v="726"/>
  </r>
  <r>
    <x v="0"/>
    <x v="727"/>
  </r>
  <r>
    <x v="0"/>
    <x v="728"/>
  </r>
  <r>
    <x v="0"/>
    <x v="729"/>
  </r>
  <r>
    <x v="0"/>
    <x v="730"/>
  </r>
  <r>
    <x v="0"/>
    <x v="731"/>
  </r>
  <r>
    <x v="2"/>
    <x v="732"/>
  </r>
  <r>
    <x v="3"/>
    <x v="733"/>
  </r>
  <r>
    <x v="1"/>
    <x v="734"/>
  </r>
  <r>
    <x v="1"/>
    <x v="735"/>
  </r>
  <r>
    <x v="1"/>
    <x v="736"/>
  </r>
  <r>
    <x v="1"/>
    <x v="737"/>
  </r>
  <r>
    <x v="1"/>
    <x v="738"/>
  </r>
  <r>
    <x v="2"/>
    <x v="739"/>
  </r>
  <r>
    <x v="3"/>
    <x v="740"/>
  </r>
  <r>
    <x v="1"/>
    <x v="741"/>
  </r>
  <r>
    <x v="1"/>
    <x v="742"/>
  </r>
  <r>
    <x v="1"/>
    <x v="743"/>
  </r>
  <r>
    <x v="1"/>
    <x v="744"/>
  </r>
  <r>
    <x v="1"/>
    <x v="745"/>
  </r>
  <r>
    <x v="2"/>
    <x v="746"/>
  </r>
  <r>
    <x v="3"/>
    <x v="747"/>
  </r>
  <r>
    <x v="1"/>
    <x v="748"/>
  </r>
  <r>
    <x v="1"/>
    <x v="749"/>
  </r>
  <r>
    <x v="1"/>
    <x v="750"/>
  </r>
  <r>
    <x v="1"/>
    <x v="751"/>
  </r>
  <r>
    <x v="1"/>
    <x v="752"/>
  </r>
  <r>
    <x v="2"/>
    <x v="753"/>
  </r>
  <r>
    <x v="3"/>
    <x v="754"/>
  </r>
  <r>
    <x v="1"/>
    <x v="755"/>
  </r>
  <r>
    <x v="1"/>
    <x v="756"/>
  </r>
  <r>
    <x v="1"/>
    <x v="757"/>
  </r>
  <r>
    <x v="1"/>
    <x v="758"/>
  </r>
  <r>
    <x v="1"/>
    <x v="759"/>
  </r>
  <r>
    <x v="2"/>
    <x v="760"/>
  </r>
  <r>
    <x v="3"/>
    <x v="761"/>
  </r>
  <r>
    <x v="4"/>
    <x v="762"/>
  </r>
  <r>
    <x v="4"/>
    <x v="762"/>
  </r>
  <r>
    <x v="4"/>
    <x v="762"/>
  </r>
  <r>
    <x v="4"/>
    <x v="762"/>
  </r>
  <r>
    <x v="4"/>
    <x v="762"/>
  </r>
  <r>
    <x v="4"/>
    <x v="76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32">
  <r>
    <x v="0"/>
    <d v="2019-01-01T00:00:00"/>
    <s v="Férié"/>
    <s v=""/>
    <x v="0"/>
    <n v="20190101"/>
  </r>
  <r>
    <x v="0"/>
    <d v="2019-01-02T00:00:00"/>
    <s v=""/>
    <s v=""/>
    <x v="1"/>
    <n v="20190102"/>
  </r>
  <r>
    <x v="0"/>
    <d v="2019-01-03T00:00:00"/>
    <s v=""/>
    <s v=""/>
    <x v="1"/>
    <n v="20190103"/>
  </r>
  <r>
    <x v="0"/>
    <d v="2019-01-04T00:00:00"/>
    <s v=""/>
    <s v=""/>
    <x v="1"/>
    <n v="20190104"/>
  </r>
  <r>
    <x v="0"/>
    <d v="2019-01-05T00:00:00"/>
    <s v=""/>
    <s v="Samedi"/>
    <x v="2"/>
    <n v="20190105"/>
  </r>
  <r>
    <x v="1"/>
    <d v="2019-01-06T00:00:00"/>
    <s v=""/>
    <s v="Dimanche"/>
    <x v="3"/>
    <n v="20190106"/>
  </r>
  <r>
    <x v="1"/>
    <d v="2019-01-07T00:00:00"/>
    <s v=""/>
    <s v=""/>
    <x v="1"/>
    <n v="20190107"/>
  </r>
  <r>
    <x v="1"/>
    <d v="2019-01-08T00:00:00"/>
    <s v=""/>
    <s v=""/>
    <x v="1"/>
    <n v="20190108"/>
  </r>
  <r>
    <x v="1"/>
    <d v="2019-01-09T00:00:00"/>
    <s v=""/>
    <s v=""/>
    <x v="1"/>
    <n v="20190109"/>
  </r>
  <r>
    <x v="1"/>
    <d v="2019-01-10T00:00:00"/>
    <s v=""/>
    <s v=""/>
    <x v="1"/>
    <n v="20190110"/>
  </r>
  <r>
    <x v="1"/>
    <d v="2019-01-11T00:00:00"/>
    <s v=""/>
    <s v=""/>
    <x v="1"/>
    <n v="20190111"/>
  </r>
  <r>
    <x v="1"/>
    <d v="2019-01-12T00:00:00"/>
    <s v=""/>
    <s v="Samedi"/>
    <x v="2"/>
    <n v="20190112"/>
  </r>
  <r>
    <x v="2"/>
    <d v="2019-01-13T00:00:00"/>
    <s v=""/>
    <s v="Dimanche"/>
    <x v="3"/>
    <n v="20190113"/>
  </r>
  <r>
    <x v="2"/>
    <d v="2019-01-14T00:00:00"/>
    <s v=""/>
    <s v=""/>
    <x v="1"/>
    <n v="20190114"/>
  </r>
  <r>
    <x v="2"/>
    <d v="2019-01-15T00:00:00"/>
    <s v=""/>
    <s v=""/>
    <x v="1"/>
    <n v="20190115"/>
  </r>
  <r>
    <x v="2"/>
    <d v="2019-01-16T00:00:00"/>
    <s v=""/>
    <s v=""/>
    <x v="1"/>
    <n v="20190116"/>
  </r>
  <r>
    <x v="2"/>
    <d v="2019-01-17T00:00:00"/>
    <s v=""/>
    <s v=""/>
    <x v="1"/>
    <n v="20190117"/>
  </r>
  <r>
    <x v="2"/>
    <d v="2019-01-18T00:00:00"/>
    <s v=""/>
    <s v=""/>
    <x v="1"/>
    <n v="20190118"/>
  </r>
  <r>
    <x v="2"/>
    <d v="2019-01-19T00:00:00"/>
    <s v=""/>
    <s v="Samedi"/>
    <x v="2"/>
    <n v="20190119"/>
  </r>
  <r>
    <x v="3"/>
    <d v="2019-01-20T00:00:00"/>
    <s v=""/>
    <s v="Dimanche"/>
    <x v="3"/>
    <n v="20190120"/>
  </r>
  <r>
    <x v="3"/>
    <d v="2019-01-21T00:00:00"/>
    <s v=""/>
    <s v=""/>
    <x v="1"/>
    <n v="20190121"/>
  </r>
  <r>
    <x v="3"/>
    <d v="2019-01-22T00:00:00"/>
    <s v=""/>
    <s v=""/>
    <x v="1"/>
    <n v="20190122"/>
  </r>
  <r>
    <x v="3"/>
    <d v="2019-01-23T00:00:00"/>
    <s v=""/>
    <s v=""/>
    <x v="1"/>
    <n v="20190123"/>
  </r>
  <r>
    <x v="3"/>
    <d v="2019-01-24T00:00:00"/>
    <s v=""/>
    <s v=""/>
    <x v="1"/>
    <n v="20190124"/>
  </r>
  <r>
    <x v="3"/>
    <d v="2019-01-25T00:00:00"/>
    <s v=""/>
    <s v=""/>
    <x v="1"/>
    <n v="20190125"/>
  </r>
  <r>
    <x v="3"/>
    <d v="2019-01-26T00:00:00"/>
    <s v=""/>
    <s v="Samedi"/>
    <x v="2"/>
    <n v="20190126"/>
  </r>
  <r>
    <x v="4"/>
    <d v="2019-01-27T00:00:00"/>
    <s v=""/>
    <s v="Dimanche"/>
    <x v="3"/>
    <n v="20190127"/>
  </r>
  <r>
    <x v="4"/>
    <d v="2019-01-28T00:00:00"/>
    <s v=""/>
    <s v=""/>
    <x v="1"/>
    <n v="20190128"/>
  </r>
  <r>
    <x v="4"/>
    <d v="2019-01-29T00:00:00"/>
    <s v=""/>
    <s v=""/>
    <x v="1"/>
    <n v="20190129"/>
  </r>
  <r>
    <x v="4"/>
    <d v="2019-01-30T00:00:00"/>
    <s v=""/>
    <s v=""/>
    <x v="1"/>
    <n v="20190130"/>
  </r>
  <r>
    <x v="4"/>
    <d v="2019-01-31T00:00:00"/>
    <s v=""/>
    <s v=""/>
    <x v="1"/>
    <n v="20190131"/>
  </r>
  <r>
    <x v="4"/>
    <d v="2019-02-01T00:00:00"/>
    <s v=""/>
    <s v=""/>
    <x v="1"/>
    <n v="20190201"/>
  </r>
  <r>
    <x v="4"/>
    <d v="2019-02-02T00:00:00"/>
    <s v=""/>
    <s v="Samedi"/>
    <x v="2"/>
    <n v="20190202"/>
  </r>
  <r>
    <x v="5"/>
    <d v="2019-02-03T00:00:00"/>
    <s v=""/>
    <s v="Dimanche"/>
    <x v="3"/>
    <n v="20190203"/>
  </r>
  <r>
    <x v="5"/>
    <d v="2019-02-04T00:00:00"/>
    <s v=""/>
    <s v=""/>
    <x v="1"/>
    <n v="20190204"/>
  </r>
  <r>
    <x v="5"/>
    <d v="2019-02-05T00:00:00"/>
    <s v=""/>
    <s v=""/>
    <x v="1"/>
    <n v="20190205"/>
  </r>
  <r>
    <x v="5"/>
    <d v="2019-02-06T00:00:00"/>
    <s v=""/>
    <s v=""/>
    <x v="1"/>
    <n v="20190206"/>
  </r>
  <r>
    <x v="5"/>
    <d v="2019-02-07T00:00:00"/>
    <s v=""/>
    <s v=""/>
    <x v="1"/>
    <n v="20190207"/>
  </r>
  <r>
    <x v="5"/>
    <d v="2019-02-08T00:00:00"/>
    <s v=""/>
    <s v=""/>
    <x v="1"/>
    <n v="20190208"/>
  </r>
  <r>
    <x v="5"/>
    <d v="2019-02-09T00:00:00"/>
    <s v=""/>
    <s v="Samedi"/>
    <x v="2"/>
    <n v="20190209"/>
  </r>
  <r>
    <x v="6"/>
    <d v="2019-02-10T00:00:00"/>
    <s v=""/>
    <s v="Dimanche"/>
    <x v="3"/>
    <n v="20190210"/>
  </r>
  <r>
    <x v="6"/>
    <d v="2019-02-11T00:00:00"/>
    <s v=""/>
    <s v=""/>
    <x v="1"/>
    <n v="20190211"/>
  </r>
  <r>
    <x v="6"/>
    <d v="2019-02-12T00:00:00"/>
    <s v=""/>
    <s v=""/>
    <x v="1"/>
    <n v="20190212"/>
  </r>
  <r>
    <x v="6"/>
    <d v="2019-02-13T00:00:00"/>
    <s v=""/>
    <s v=""/>
    <x v="1"/>
    <n v="20190213"/>
  </r>
  <r>
    <x v="6"/>
    <d v="2019-02-14T00:00:00"/>
    <s v=""/>
    <s v=""/>
    <x v="1"/>
    <n v="20190214"/>
  </r>
  <r>
    <x v="6"/>
    <d v="2019-02-15T00:00:00"/>
    <s v=""/>
    <s v=""/>
    <x v="1"/>
    <n v="20190215"/>
  </r>
  <r>
    <x v="6"/>
    <d v="2019-02-16T00:00:00"/>
    <s v=""/>
    <s v="Samedi"/>
    <x v="2"/>
    <n v="20190216"/>
  </r>
  <r>
    <x v="7"/>
    <d v="2019-02-17T00:00:00"/>
    <s v=""/>
    <s v="Dimanche"/>
    <x v="3"/>
    <n v="20190217"/>
  </r>
  <r>
    <x v="7"/>
    <d v="2019-02-18T00:00:00"/>
    <s v=""/>
    <s v=""/>
    <x v="1"/>
    <n v="20190218"/>
  </r>
  <r>
    <x v="7"/>
    <d v="2019-02-19T00:00:00"/>
    <s v=""/>
    <s v=""/>
    <x v="1"/>
    <n v="20190219"/>
  </r>
  <r>
    <x v="7"/>
    <d v="2019-02-20T00:00:00"/>
    <s v=""/>
    <s v=""/>
    <x v="1"/>
    <n v="20190220"/>
  </r>
  <r>
    <x v="7"/>
    <d v="2019-02-21T00:00:00"/>
    <s v=""/>
    <s v=""/>
    <x v="1"/>
    <n v="20190221"/>
  </r>
  <r>
    <x v="7"/>
    <d v="2019-02-22T00:00:00"/>
    <s v=""/>
    <s v=""/>
    <x v="1"/>
    <n v="20190222"/>
  </r>
  <r>
    <x v="7"/>
    <d v="2019-02-23T00:00:00"/>
    <s v=""/>
    <s v="Samedi"/>
    <x v="2"/>
    <n v="20190223"/>
  </r>
  <r>
    <x v="8"/>
    <d v="2019-02-24T00:00:00"/>
    <s v=""/>
    <s v="Dimanche"/>
    <x v="3"/>
    <n v="20190224"/>
  </r>
  <r>
    <x v="8"/>
    <d v="2019-02-25T00:00:00"/>
    <s v=""/>
    <s v=""/>
    <x v="1"/>
    <n v="20190225"/>
  </r>
  <r>
    <x v="8"/>
    <d v="2019-02-26T00:00:00"/>
    <s v=""/>
    <s v=""/>
    <x v="1"/>
    <n v="20190226"/>
  </r>
  <r>
    <x v="8"/>
    <d v="2019-02-27T00:00:00"/>
    <s v=""/>
    <s v=""/>
    <x v="1"/>
    <n v="20190227"/>
  </r>
  <r>
    <x v="8"/>
    <d v="2019-02-28T00:00:00"/>
    <s v=""/>
    <s v=""/>
    <x v="1"/>
    <n v="20190228"/>
  </r>
  <r>
    <x v="8"/>
    <d v="2019-03-01T00:00:00"/>
    <s v=""/>
    <s v=""/>
    <x v="1"/>
    <n v="20190301"/>
  </r>
  <r>
    <x v="8"/>
    <d v="2019-03-02T00:00:00"/>
    <s v=""/>
    <s v="Samedi"/>
    <x v="2"/>
    <n v="20190302"/>
  </r>
  <r>
    <x v="9"/>
    <d v="2019-03-03T00:00:00"/>
    <s v=""/>
    <s v="Dimanche"/>
    <x v="3"/>
    <n v="20190303"/>
  </r>
  <r>
    <x v="9"/>
    <d v="2019-03-04T00:00:00"/>
    <s v=""/>
    <s v=""/>
    <x v="1"/>
    <n v="20190304"/>
  </r>
  <r>
    <x v="9"/>
    <d v="2019-03-05T00:00:00"/>
    <s v=""/>
    <s v=""/>
    <x v="1"/>
    <n v="20190305"/>
  </r>
  <r>
    <x v="9"/>
    <d v="2019-03-06T00:00:00"/>
    <s v=""/>
    <s v=""/>
    <x v="1"/>
    <n v="20190306"/>
  </r>
  <r>
    <x v="9"/>
    <d v="2019-03-07T00:00:00"/>
    <s v=""/>
    <s v=""/>
    <x v="1"/>
    <n v="20190307"/>
  </r>
  <r>
    <x v="9"/>
    <d v="2019-03-08T00:00:00"/>
    <s v=""/>
    <s v=""/>
    <x v="1"/>
    <n v="20190308"/>
  </r>
  <r>
    <x v="9"/>
    <d v="2019-03-09T00:00:00"/>
    <s v=""/>
    <s v="Samedi"/>
    <x v="2"/>
    <n v="20190309"/>
  </r>
  <r>
    <x v="10"/>
    <d v="2019-03-10T00:00:00"/>
    <s v=""/>
    <s v="Dimanche"/>
    <x v="3"/>
    <n v="20190310"/>
  </r>
  <r>
    <x v="10"/>
    <d v="2019-03-11T00:00:00"/>
    <s v=""/>
    <s v=""/>
    <x v="1"/>
    <n v="20190311"/>
  </r>
  <r>
    <x v="10"/>
    <d v="2019-03-12T00:00:00"/>
    <s v=""/>
    <s v=""/>
    <x v="1"/>
    <n v="20190312"/>
  </r>
  <r>
    <x v="10"/>
    <d v="2019-03-13T00:00:00"/>
    <s v=""/>
    <s v=""/>
    <x v="1"/>
    <n v="20190313"/>
  </r>
  <r>
    <x v="10"/>
    <d v="2019-03-14T00:00:00"/>
    <s v=""/>
    <s v=""/>
    <x v="1"/>
    <n v="20190314"/>
  </r>
  <r>
    <x v="10"/>
    <d v="2019-03-15T00:00:00"/>
    <s v=""/>
    <s v=""/>
    <x v="1"/>
    <n v="20190315"/>
  </r>
  <r>
    <x v="10"/>
    <d v="2019-03-16T00:00:00"/>
    <s v=""/>
    <s v="Samedi"/>
    <x v="2"/>
    <n v="20190316"/>
  </r>
  <r>
    <x v="11"/>
    <d v="2019-03-17T00:00:00"/>
    <s v=""/>
    <s v="Dimanche"/>
    <x v="3"/>
    <n v="20190317"/>
  </r>
  <r>
    <x v="11"/>
    <d v="2019-03-18T00:00:00"/>
    <s v=""/>
    <s v=""/>
    <x v="1"/>
    <n v="20190318"/>
  </r>
  <r>
    <x v="11"/>
    <d v="2019-03-19T00:00:00"/>
    <s v=""/>
    <s v=""/>
    <x v="1"/>
    <n v="20190319"/>
  </r>
  <r>
    <x v="11"/>
    <d v="2019-03-20T00:00:00"/>
    <s v=""/>
    <s v=""/>
    <x v="1"/>
    <n v="20190320"/>
  </r>
  <r>
    <x v="11"/>
    <d v="2019-03-21T00:00:00"/>
    <s v=""/>
    <s v=""/>
    <x v="1"/>
    <n v="20190321"/>
  </r>
  <r>
    <x v="11"/>
    <d v="2019-03-22T00:00:00"/>
    <s v=""/>
    <s v=""/>
    <x v="1"/>
    <n v="20190322"/>
  </r>
  <r>
    <x v="11"/>
    <d v="2019-03-23T00:00:00"/>
    <s v=""/>
    <s v="Samedi"/>
    <x v="2"/>
    <n v="20190323"/>
  </r>
  <r>
    <x v="12"/>
    <d v="2019-03-24T00:00:00"/>
    <s v=""/>
    <s v="Dimanche"/>
    <x v="3"/>
    <n v="20190324"/>
  </r>
  <r>
    <x v="12"/>
    <d v="2019-03-25T00:00:00"/>
    <s v=""/>
    <s v=""/>
    <x v="1"/>
    <n v="20190325"/>
  </r>
  <r>
    <x v="12"/>
    <d v="2019-03-26T00:00:00"/>
    <s v=""/>
    <s v=""/>
    <x v="1"/>
    <n v="20190326"/>
  </r>
  <r>
    <x v="12"/>
    <d v="2019-03-27T00:00:00"/>
    <s v=""/>
    <s v=""/>
    <x v="1"/>
    <n v="20190327"/>
  </r>
  <r>
    <x v="12"/>
    <d v="2019-03-28T00:00:00"/>
    <s v=""/>
    <s v=""/>
    <x v="1"/>
    <n v="20190328"/>
  </r>
  <r>
    <x v="12"/>
    <d v="2019-03-29T00:00:00"/>
    <s v="Férié"/>
    <s v=""/>
    <x v="0"/>
    <n v="20190329"/>
  </r>
  <r>
    <x v="12"/>
    <d v="2019-03-30T00:00:00"/>
    <s v=""/>
    <s v="Samedi"/>
    <x v="2"/>
    <n v="20190330"/>
  </r>
  <r>
    <x v="13"/>
    <d v="2019-03-31T00:00:00"/>
    <s v=""/>
    <s v="Dimanche"/>
    <x v="3"/>
    <n v="20190331"/>
  </r>
  <r>
    <x v="13"/>
    <d v="2019-04-01T00:00:00"/>
    <s v=""/>
    <s v=""/>
    <x v="1"/>
    <n v="20190401"/>
  </r>
  <r>
    <x v="13"/>
    <d v="2019-04-02T00:00:00"/>
    <s v=""/>
    <s v=""/>
    <x v="1"/>
    <n v="20190402"/>
  </r>
  <r>
    <x v="13"/>
    <d v="2019-04-03T00:00:00"/>
    <s v=""/>
    <s v=""/>
    <x v="1"/>
    <n v="20190403"/>
  </r>
  <r>
    <x v="13"/>
    <d v="2019-04-04T00:00:00"/>
    <s v=""/>
    <s v=""/>
    <x v="1"/>
    <n v="20190404"/>
  </r>
  <r>
    <x v="13"/>
    <d v="2019-04-05T00:00:00"/>
    <s v=""/>
    <s v=""/>
    <x v="1"/>
    <n v="20190405"/>
  </r>
  <r>
    <x v="13"/>
    <d v="2019-04-06T00:00:00"/>
    <s v=""/>
    <s v="Samedi"/>
    <x v="2"/>
    <n v="20190406"/>
  </r>
  <r>
    <x v="14"/>
    <d v="2019-04-07T00:00:00"/>
    <s v=""/>
    <s v="Dimanche"/>
    <x v="3"/>
    <n v="20190407"/>
  </r>
  <r>
    <x v="14"/>
    <d v="2019-04-08T00:00:00"/>
    <s v=""/>
    <s v=""/>
    <x v="1"/>
    <n v="20190408"/>
  </r>
  <r>
    <x v="14"/>
    <d v="2019-04-09T00:00:00"/>
    <s v=""/>
    <s v=""/>
    <x v="1"/>
    <n v="20190409"/>
  </r>
  <r>
    <x v="14"/>
    <d v="2019-04-10T00:00:00"/>
    <s v=""/>
    <s v=""/>
    <x v="1"/>
    <n v="20190410"/>
  </r>
  <r>
    <x v="14"/>
    <d v="2019-04-11T00:00:00"/>
    <s v=""/>
    <s v=""/>
    <x v="1"/>
    <n v="20190411"/>
  </r>
  <r>
    <x v="14"/>
    <d v="2019-04-12T00:00:00"/>
    <s v=""/>
    <s v=""/>
    <x v="1"/>
    <n v="20190412"/>
  </r>
  <r>
    <x v="14"/>
    <d v="2019-04-13T00:00:00"/>
    <s v=""/>
    <s v="Samedi"/>
    <x v="2"/>
    <n v="20190413"/>
  </r>
  <r>
    <x v="15"/>
    <d v="2019-04-14T00:00:00"/>
    <s v=""/>
    <s v="Dimanche"/>
    <x v="3"/>
    <n v="20190414"/>
  </r>
  <r>
    <x v="15"/>
    <d v="2019-04-15T00:00:00"/>
    <s v=""/>
    <s v=""/>
    <x v="1"/>
    <n v="20190415"/>
  </r>
  <r>
    <x v="15"/>
    <d v="2019-04-16T00:00:00"/>
    <s v=""/>
    <s v=""/>
    <x v="1"/>
    <n v="20190416"/>
  </r>
  <r>
    <x v="15"/>
    <d v="2019-04-17T00:00:00"/>
    <s v=""/>
    <s v=""/>
    <x v="1"/>
    <n v="20190417"/>
  </r>
  <r>
    <x v="15"/>
    <d v="2019-04-18T00:00:00"/>
    <s v=""/>
    <s v=""/>
    <x v="1"/>
    <n v="20190418"/>
  </r>
  <r>
    <x v="15"/>
    <d v="2019-04-19T00:00:00"/>
    <s v="Férié"/>
    <s v=""/>
    <x v="0"/>
    <n v="20190419"/>
  </r>
  <r>
    <x v="15"/>
    <d v="2019-04-20T00:00:00"/>
    <s v=""/>
    <s v="Samedi"/>
    <x v="2"/>
    <n v="20190420"/>
  </r>
  <r>
    <x v="16"/>
    <d v="2019-04-21T00:00:00"/>
    <s v=""/>
    <s v="Dimanche"/>
    <x v="3"/>
    <n v="20190421"/>
  </r>
  <r>
    <x v="16"/>
    <d v="2019-04-22T00:00:00"/>
    <s v="Férié"/>
    <s v=""/>
    <x v="0"/>
    <n v="20190422"/>
  </r>
  <r>
    <x v="16"/>
    <d v="2019-04-23T00:00:00"/>
    <s v=""/>
    <s v=""/>
    <x v="1"/>
    <n v="20190423"/>
  </r>
  <r>
    <x v="16"/>
    <d v="2019-04-24T00:00:00"/>
    <s v=""/>
    <s v=""/>
    <x v="1"/>
    <n v="20190424"/>
  </r>
  <r>
    <x v="16"/>
    <d v="2019-04-25T00:00:00"/>
    <s v=""/>
    <s v=""/>
    <x v="1"/>
    <n v="20190425"/>
  </r>
  <r>
    <x v="16"/>
    <d v="2019-04-26T00:00:00"/>
    <s v=""/>
    <s v=""/>
    <x v="1"/>
    <n v="20190426"/>
  </r>
  <r>
    <x v="16"/>
    <d v="2019-04-27T00:00:00"/>
    <s v=""/>
    <s v="Samedi"/>
    <x v="2"/>
    <n v="20190427"/>
  </r>
  <r>
    <x v="17"/>
    <d v="2019-04-28T00:00:00"/>
    <s v=""/>
    <s v="Dimanche"/>
    <x v="3"/>
    <n v="20190428"/>
  </r>
  <r>
    <x v="17"/>
    <d v="2019-04-29T00:00:00"/>
    <s v=""/>
    <s v=""/>
    <x v="1"/>
    <n v="20190429"/>
  </r>
  <r>
    <x v="17"/>
    <d v="2019-04-30T00:00:00"/>
    <s v=""/>
    <s v=""/>
    <x v="1"/>
    <n v="20190430"/>
  </r>
  <r>
    <x v="17"/>
    <d v="2019-05-01T00:00:00"/>
    <s v="Férié"/>
    <s v=""/>
    <x v="0"/>
    <n v="20190501"/>
  </r>
  <r>
    <x v="17"/>
    <d v="2019-05-02T00:00:00"/>
    <s v=""/>
    <s v=""/>
    <x v="1"/>
    <n v="20190502"/>
  </r>
  <r>
    <x v="17"/>
    <d v="2019-05-03T00:00:00"/>
    <s v=""/>
    <s v=""/>
    <x v="1"/>
    <n v="20190503"/>
  </r>
  <r>
    <x v="17"/>
    <d v="2019-05-04T00:00:00"/>
    <s v=""/>
    <s v="Samedi"/>
    <x v="2"/>
    <n v="20190504"/>
  </r>
  <r>
    <x v="18"/>
    <d v="2019-05-05T00:00:00"/>
    <s v=""/>
    <s v="Dimanche"/>
    <x v="3"/>
    <n v="20190505"/>
  </r>
  <r>
    <x v="18"/>
    <d v="2019-05-06T00:00:00"/>
    <s v=""/>
    <s v=""/>
    <x v="1"/>
    <n v="20190506"/>
  </r>
  <r>
    <x v="18"/>
    <d v="2019-05-07T00:00:00"/>
    <s v=""/>
    <s v=""/>
    <x v="1"/>
    <n v="20190507"/>
  </r>
  <r>
    <x v="18"/>
    <d v="2019-05-08T00:00:00"/>
    <s v=""/>
    <s v=""/>
    <x v="1"/>
    <n v="20190508"/>
  </r>
  <r>
    <x v="18"/>
    <d v="2019-05-09T00:00:00"/>
    <s v=""/>
    <s v=""/>
    <x v="1"/>
    <n v="20190509"/>
  </r>
  <r>
    <x v="18"/>
    <d v="2019-05-10T00:00:00"/>
    <s v=""/>
    <s v=""/>
    <x v="1"/>
    <n v="20190510"/>
  </r>
  <r>
    <x v="18"/>
    <d v="2019-05-11T00:00:00"/>
    <s v=""/>
    <s v="Samedi"/>
    <x v="2"/>
    <n v="20190511"/>
  </r>
  <r>
    <x v="19"/>
    <d v="2019-05-12T00:00:00"/>
    <s v=""/>
    <s v="Dimanche"/>
    <x v="3"/>
    <n v="20190512"/>
  </r>
  <r>
    <x v="19"/>
    <d v="2019-05-13T00:00:00"/>
    <s v=""/>
    <s v=""/>
    <x v="1"/>
    <n v="20190513"/>
  </r>
  <r>
    <x v="19"/>
    <d v="2019-05-14T00:00:00"/>
    <s v=""/>
    <s v=""/>
    <x v="1"/>
    <n v="20190514"/>
  </r>
  <r>
    <x v="19"/>
    <d v="2019-05-15T00:00:00"/>
    <s v=""/>
    <s v=""/>
    <x v="1"/>
    <n v="20190515"/>
  </r>
  <r>
    <x v="19"/>
    <d v="2019-05-16T00:00:00"/>
    <s v=""/>
    <s v=""/>
    <x v="1"/>
    <n v="20190516"/>
  </r>
  <r>
    <x v="19"/>
    <d v="2019-05-17T00:00:00"/>
    <s v=""/>
    <s v=""/>
    <x v="1"/>
    <n v="20190517"/>
  </r>
  <r>
    <x v="19"/>
    <d v="2019-05-18T00:00:00"/>
    <s v=""/>
    <s v="Samedi"/>
    <x v="2"/>
    <n v="20190518"/>
  </r>
  <r>
    <x v="20"/>
    <d v="2019-05-19T00:00:00"/>
    <s v=""/>
    <s v="Dimanche"/>
    <x v="3"/>
    <n v="20190519"/>
  </r>
  <r>
    <x v="20"/>
    <d v="2019-05-20T00:00:00"/>
    <s v=""/>
    <s v=""/>
    <x v="1"/>
    <n v="20190520"/>
  </r>
  <r>
    <x v="20"/>
    <d v="2019-05-21T00:00:00"/>
    <s v=""/>
    <s v=""/>
    <x v="1"/>
    <n v="20190521"/>
  </r>
  <r>
    <x v="20"/>
    <d v="2019-05-22T00:00:00"/>
    <s v=""/>
    <s v=""/>
    <x v="1"/>
    <n v="20190522"/>
  </r>
  <r>
    <x v="20"/>
    <d v="2019-05-23T00:00:00"/>
    <s v=""/>
    <s v=""/>
    <x v="1"/>
    <n v="20190523"/>
  </r>
  <r>
    <x v="20"/>
    <d v="2019-05-24T00:00:00"/>
    <s v=""/>
    <s v=""/>
    <x v="1"/>
    <n v="20190524"/>
  </r>
  <r>
    <x v="20"/>
    <d v="2019-05-25T00:00:00"/>
    <s v=""/>
    <s v="Samedi"/>
    <x v="2"/>
    <n v="20190525"/>
  </r>
  <r>
    <x v="21"/>
    <d v="2019-05-26T00:00:00"/>
    <s v=""/>
    <s v="Dimanche"/>
    <x v="3"/>
    <n v="20190526"/>
  </r>
  <r>
    <x v="21"/>
    <d v="2019-05-27T00:00:00"/>
    <s v=""/>
    <s v=""/>
    <x v="1"/>
    <n v="20190527"/>
  </r>
  <r>
    <x v="21"/>
    <d v="2019-05-28T00:00:00"/>
    <s v=""/>
    <s v=""/>
    <x v="1"/>
    <n v="20190528"/>
  </r>
  <r>
    <x v="21"/>
    <d v="2019-05-29T00:00:00"/>
    <s v=""/>
    <s v=""/>
    <x v="1"/>
    <n v="20190529"/>
  </r>
  <r>
    <x v="21"/>
    <d v="2019-05-30T00:00:00"/>
    <s v="Férié"/>
    <s v=""/>
    <x v="0"/>
    <n v="20190530"/>
  </r>
  <r>
    <x v="21"/>
    <d v="2019-05-31T00:00:00"/>
    <s v=""/>
    <s v=""/>
    <x v="1"/>
    <n v="20190531"/>
  </r>
  <r>
    <x v="21"/>
    <d v="2019-06-01T00:00:00"/>
    <s v=""/>
    <s v="Samedi"/>
    <x v="2"/>
    <n v="20190601"/>
  </r>
  <r>
    <x v="22"/>
    <d v="2019-06-02T00:00:00"/>
    <s v=""/>
    <s v="Dimanche"/>
    <x v="3"/>
    <n v="20190602"/>
  </r>
  <r>
    <x v="22"/>
    <d v="2019-06-03T00:00:00"/>
    <s v=""/>
    <s v=""/>
    <x v="1"/>
    <n v="20190603"/>
  </r>
  <r>
    <x v="22"/>
    <d v="2019-06-04T00:00:00"/>
    <s v=""/>
    <s v=""/>
    <x v="1"/>
    <n v="20190604"/>
  </r>
  <r>
    <x v="22"/>
    <d v="2019-06-05T00:00:00"/>
    <s v=""/>
    <s v=""/>
    <x v="1"/>
    <n v="20190605"/>
  </r>
  <r>
    <x v="22"/>
    <d v="2019-06-06T00:00:00"/>
    <s v=""/>
    <s v=""/>
    <x v="1"/>
    <n v="20190606"/>
  </r>
  <r>
    <x v="22"/>
    <d v="2019-06-07T00:00:00"/>
    <s v=""/>
    <s v=""/>
    <x v="1"/>
    <n v="20190607"/>
  </r>
  <r>
    <x v="22"/>
    <d v="2019-06-08T00:00:00"/>
    <s v=""/>
    <s v="Samedi"/>
    <x v="2"/>
    <n v="20190608"/>
  </r>
  <r>
    <x v="23"/>
    <d v="2019-06-09T00:00:00"/>
    <s v=""/>
    <s v="Dimanche"/>
    <x v="3"/>
    <n v="20190609"/>
  </r>
  <r>
    <x v="23"/>
    <d v="2019-06-10T00:00:00"/>
    <s v="Férié"/>
    <s v=""/>
    <x v="0"/>
    <n v="20190610"/>
  </r>
  <r>
    <x v="23"/>
    <d v="2019-06-11T00:00:00"/>
    <s v=""/>
    <s v=""/>
    <x v="1"/>
    <n v="20190611"/>
  </r>
  <r>
    <x v="23"/>
    <d v="2019-06-12T00:00:00"/>
    <s v=""/>
    <s v=""/>
    <x v="1"/>
    <n v="20190612"/>
  </r>
  <r>
    <x v="23"/>
    <d v="2019-06-13T00:00:00"/>
    <s v=""/>
    <s v=""/>
    <x v="1"/>
    <n v="20190613"/>
  </r>
  <r>
    <x v="23"/>
    <d v="2019-06-14T00:00:00"/>
    <s v=""/>
    <s v=""/>
    <x v="1"/>
    <n v="20190614"/>
  </r>
  <r>
    <x v="23"/>
    <d v="2019-06-15T00:00:00"/>
    <s v=""/>
    <s v="Samedi"/>
    <x v="2"/>
    <n v="20190615"/>
  </r>
  <r>
    <x v="24"/>
    <d v="2019-06-16T00:00:00"/>
    <s v=""/>
    <s v="Dimanche"/>
    <x v="3"/>
    <n v="20190616"/>
  </r>
  <r>
    <x v="24"/>
    <d v="2019-06-17T00:00:00"/>
    <s v=""/>
    <s v=""/>
    <x v="1"/>
    <n v="20190617"/>
  </r>
  <r>
    <x v="24"/>
    <d v="2019-06-18T00:00:00"/>
    <s v=""/>
    <s v=""/>
    <x v="1"/>
    <n v="20190618"/>
  </r>
  <r>
    <x v="24"/>
    <d v="2019-06-19T00:00:00"/>
    <s v=""/>
    <s v=""/>
    <x v="1"/>
    <n v="20190619"/>
  </r>
  <r>
    <x v="24"/>
    <d v="2019-06-20T00:00:00"/>
    <s v="Férié"/>
    <s v=""/>
    <x v="0"/>
    <n v="20190620"/>
  </r>
  <r>
    <x v="24"/>
    <d v="2019-06-21T00:00:00"/>
    <s v=""/>
    <s v=""/>
    <x v="1"/>
    <n v="20190621"/>
  </r>
  <r>
    <x v="24"/>
    <d v="2019-06-22T00:00:00"/>
    <s v=""/>
    <s v="Samedi"/>
    <x v="2"/>
    <n v="20190622"/>
  </r>
  <r>
    <x v="25"/>
    <d v="2019-06-23T00:00:00"/>
    <s v=""/>
    <s v="Dimanche"/>
    <x v="3"/>
    <n v="20190623"/>
  </r>
  <r>
    <x v="25"/>
    <d v="2019-06-24T00:00:00"/>
    <s v=""/>
    <s v=""/>
    <x v="1"/>
    <n v="20190624"/>
  </r>
  <r>
    <x v="25"/>
    <d v="2019-06-25T00:00:00"/>
    <s v=""/>
    <s v=""/>
    <x v="1"/>
    <n v="20190625"/>
  </r>
  <r>
    <x v="25"/>
    <d v="2019-06-26T00:00:00"/>
    <s v=""/>
    <s v=""/>
    <x v="1"/>
    <n v="20190626"/>
  </r>
  <r>
    <x v="25"/>
    <d v="2019-06-27T00:00:00"/>
    <s v=""/>
    <s v=""/>
    <x v="1"/>
    <n v="20190627"/>
  </r>
  <r>
    <x v="25"/>
    <d v="2019-06-28T00:00:00"/>
    <s v="Férié"/>
    <s v=""/>
    <x v="0"/>
    <n v="20190628"/>
  </r>
  <r>
    <x v="25"/>
    <d v="2019-06-29T00:00:00"/>
    <s v=""/>
    <s v="Samedi"/>
    <x v="2"/>
    <n v="20190629"/>
  </r>
  <r>
    <x v="26"/>
    <d v="2019-06-30T00:00:00"/>
    <s v="Férié"/>
    <s v="Dimanche"/>
    <x v="0"/>
    <n v="20190630"/>
  </r>
  <r>
    <x v="26"/>
    <d v="2019-07-01T00:00:00"/>
    <s v=""/>
    <s v=""/>
    <x v="1"/>
    <n v="20190701"/>
  </r>
  <r>
    <x v="26"/>
    <d v="2019-07-02T00:00:00"/>
    <s v=""/>
    <s v=""/>
    <x v="1"/>
    <n v="20190702"/>
  </r>
  <r>
    <x v="26"/>
    <d v="2019-07-03T00:00:00"/>
    <s v=""/>
    <s v=""/>
    <x v="1"/>
    <n v="20190703"/>
  </r>
  <r>
    <x v="26"/>
    <d v="2019-07-04T00:00:00"/>
    <s v=""/>
    <s v=""/>
    <x v="1"/>
    <n v="20190704"/>
  </r>
  <r>
    <x v="26"/>
    <d v="2019-07-05T00:00:00"/>
    <s v=""/>
    <s v=""/>
    <x v="1"/>
    <n v="20190705"/>
  </r>
  <r>
    <x v="26"/>
    <d v="2019-07-06T00:00:00"/>
    <s v=""/>
    <s v="Samedi"/>
    <x v="2"/>
    <n v="20190706"/>
  </r>
  <r>
    <x v="27"/>
    <d v="2019-07-07T00:00:00"/>
    <s v=""/>
    <s v="Dimanche"/>
    <x v="3"/>
    <n v="20190707"/>
  </r>
  <r>
    <x v="27"/>
    <d v="2019-07-08T00:00:00"/>
    <s v=""/>
    <s v=""/>
    <x v="1"/>
    <n v="20190708"/>
  </r>
  <r>
    <x v="27"/>
    <d v="2019-07-09T00:00:00"/>
    <s v=""/>
    <s v=""/>
    <x v="1"/>
    <n v="20190709"/>
  </r>
  <r>
    <x v="27"/>
    <d v="2019-07-10T00:00:00"/>
    <s v=""/>
    <s v=""/>
    <x v="1"/>
    <n v="20190710"/>
  </r>
  <r>
    <x v="27"/>
    <d v="2019-07-11T00:00:00"/>
    <s v=""/>
    <s v=""/>
    <x v="1"/>
    <n v="20190711"/>
  </r>
  <r>
    <x v="27"/>
    <d v="2019-07-12T00:00:00"/>
    <s v=""/>
    <s v=""/>
    <x v="1"/>
    <n v="20190712"/>
  </r>
  <r>
    <x v="27"/>
    <d v="2019-07-13T00:00:00"/>
    <s v=""/>
    <s v="Samedi"/>
    <x v="2"/>
    <n v="20190713"/>
  </r>
  <r>
    <x v="28"/>
    <d v="2019-07-14T00:00:00"/>
    <s v=""/>
    <s v="Dimanche"/>
    <x v="3"/>
    <n v="20190714"/>
  </r>
  <r>
    <x v="28"/>
    <d v="2019-07-15T00:00:00"/>
    <s v=""/>
    <s v=""/>
    <x v="1"/>
    <n v="20190715"/>
  </r>
  <r>
    <x v="28"/>
    <d v="2019-07-16T00:00:00"/>
    <s v=""/>
    <s v=""/>
    <x v="1"/>
    <n v="20190716"/>
  </r>
  <r>
    <x v="28"/>
    <d v="2019-07-17T00:00:00"/>
    <s v=""/>
    <s v=""/>
    <x v="1"/>
    <n v="20190717"/>
  </r>
  <r>
    <x v="28"/>
    <d v="2019-07-18T00:00:00"/>
    <s v=""/>
    <s v=""/>
    <x v="1"/>
    <n v="20190718"/>
  </r>
  <r>
    <x v="28"/>
    <d v="2019-07-19T00:00:00"/>
    <s v=""/>
    <s v=""/>
    <x v="1"/>
    <n v="20190719"/>
  </r>
  <r>
    <x v="28"/>
    <d v="2019-07-20T00:00:00"/>
    <s v=""/>
    <s v="Samedi"/>
    <x v="2"/>
    <n v="20190720"/>
  </r>
  <r>
    <x v="29"/>
    <d v="2019-07-21T00:00:00"/>
    <s v=""/>
    <s v="Dimanche"/>
    <x v="3"/>
    <n v="20190721"/>
  </r>
  <r>
    <x v="29"/>
    <d v="2019-07-22T00:00:00"/>
    <s v="Férié"/>
    <s v=""/>
    <x v="0"/>
    <n v="20190722"/>
  </r>
  <r>
    <x v="29"/>
    <d v="2019-07-23T00:00:00"/>
    <s v="Férié"/>
    <s v=""/>
    <x v="0"/>
    <n v="20190723"/>
  </r>
  <r>
    <x v="29"/>
    <d v="2019-07-24T00:00:00"/>
    <s v="Férié"/>
    <s v=""/>
    <x v="0"/>
    <n v="20190724"/>
  </r>
  <r>
    <x v="29"/>
    <d v="2019-07-25T00:00:00"/>
    <s v="Férié"/>
    <s v=""/>
    <x v="0"/>
    <n v="20190725"/>
  </r>
  <r>
    <x v="29"/>
    <d v="2019-07-26T00:00:00"/>
    <s v="Férié"/>
    <s v=""/>
    <x v="0"/>
    <n v="20190726"/>
  </r>
  <r>
    <x v="29"/>
    <d v="2019-07-27T00:00:00"/>
    <s v=""/>
    <s v="Samedi"/>
    <x v="2"/>
    <n v="20190727"/>
  </r>
  <r>
    <x v="30"/>
    <d v="2019-07-28T00:00:00"/>
    <s v=""/>
    <s v="Dimanche"/>
    <x v="3"/>
    <n v="20190728"/>
  </r>
  <r>
    <x v="30"/>
    <d v="2019-07-29T00:00:00"/>
    <s v="Férié"/>
    <s v=""/>
    <x v="0"/>
    <n v="20190729"/>
  </r>
  <r>
    <x v="30"/>
    <d v="2019-07-30T00:00:00"/>
    <s v="Férié"/>
    <s v=""/>
    <x v="0"/>
    <n v="20190730"/>
  </r>
  <r>
    <x v="30"/>
    <d v="2019-07-31T00:00:00"/>
    <s v="Férié"/>
    <s v=""/>
    <x v="0"/>
    <n v="20190731"/>
  </r>
  <r>
    <x v="30"/>
    <d v="2019-08-01T00:00:00"/>
    <s v="Férié"/>
    <s v=""/>
    <x v="0"/>
    <n v="20190801"/>
  </r>
  <r>
    <x v="30"/>
    <d v="2019-08-02T00:00:00"/>
    <s v="Férié"/>
    <s v=""/>
    <x v="0"/>
    <n v="20190802"/>
  </r>
  <r>
    <x v="30"/>
    <d v="2019-08-03T00:00:00"/>
    <s v=""/>
    <s v="Samedi"/>
    <x v="2"/>
    <n v="20190803"/>
  </r>
  <r>
    <x v="31"/>
    <d v="2019-08-04T00:00:00"/>
    <s v=""/>
    <s v="Dimanche"/>
    <x v="3"/>
    <n v="20190804"/>
  </r>
  <r>
    <x v="31"/>
    <d v="2019-08-05T00:00:00"/>
    <s v=""/>
    <s v=""/>
    <x v="1"/>
    <n v="20190805"/>
  </r>
  <r>
    <x v="31"/>
    <d v="2019-08-06T00:00:00"/>
    <s v=""/>
    <s v=""/>
    <x v="1"/>
    <n v="20190806"/>
  </r>
  <r>
    <x v="31"/>
    <d v="2019-08-07T00:00:00"/>
    <s v=""/>
    <s v=""/>
    <x v="1"/>
    <n v="20190807"/>
  </r>
  <r>
    <x v="31"/>
    <d v="2019-08-08T00:00:00"/>
    <s v=""/>
    <s v=""/>
    <x v="1"/>
    <n v="20190808"/>
  </r>
  <r>
    <x v="31"/>
    <d v="2019-08-09T00:00:00"/>
    <s v=""/>
    <s v=""/>
    <x v="1"/>
    <n v="20190809"/>
  </r>
  <r>
    <x v="31"/>
    <d v="2019-08-10T00:00:00"/>
    <s v=""/>
    <s v="Samedi"/>
    <x v="2"/>
    <n v="20190810"/>
  </r>
  <r>
    <x v="32"/>
    <d v="2019-08-11T00:00:00"/>
    <s v=""/>
    <s v="Dimanche"/>
    <x v="3"/>
    <n v="20190811"/>
  </r>
  <r>
    <x v="32"/>
    <d v="2019-08-12T00:00:00"/>
    <s v=""/>
    <s v=""/>
    <x v="1"/>
    <n v="20190812"/>
  </r>
  <r>
    <x v="32"/>
    <d v="2019-08-13T00:00:00"/>
    <s v=""/>
    <s v=""/>
    <x v="1"/>
    <n v="20190813"/>
  </r>
  <r>
    <x v="32"/>
    <d v="2019-08-14T00:00:00"/>
    <s v=""/>
    <s v=""/>
    <x v="1"/>
    <n v="20190814"/>
  </r>
  <r>
    <x v="32"/>
    <d v="2019-08-15T00:00:00"/>
    <s v="Férié"/>
    <s v=""/>
    <x v="0"/>
    <n v="20190815"/>
  </r>
  <r>
    <x v="32"/>
    <d v="2019-08-16T00:00:00"/>
    <s v=""/>
    <s v=""/>
    <x v="1"/>
    <n v="20190816"/>
  </r>
  <r>
    <x v="32"/>
    <d v="2019-08-17T00:00:00"/>
    <s v=""/>
    <s v="Samedi"/>
    <x v="2"/>
    <n v="20190817"/>
  </r>
  <r>
    <x v="33"/>
    <d v="2019-08-18T00:00:00"/>
    <s v=""/>
    <s v="Dimanche"/>
    <x v="3"/>
    <n v="20190818"/>
  </r>
  <r>
    <x v="33"/>
    <d v="2019-08-19T00:00:00"/>
    <s v=""/>
    <s v=""/>
    <x v="1"/>
    <n v="20190819"/>
  </r>
  <r>
    <x v="33"/>
    <d v="2019-08-20T00:00:00"/>
    <s v=""/>
    <s v=""/>
    <x v="1"/>
    <n v="20190820"/>
  </r>
  <r>
    <x v="33"/>
    <d v="2019-08-21T00:00:00"/>
    <s v=""/>
    <s v=""/>
    <x v="1"/>
    <n v="20190821"/>
  </r>
  <r>
    <x v="33"/>
    <d v="2019-08-22T00:00:00"/>
    <s v=""/>
    <s v=""/>
    <x v="1"/>
    <n v="20190822"/>
  </r>
  <r>
    <x v="33"/>
    <d v="2019-08-23T00:00:00"/>
    <s v=""/>
    <s v=""/>
    <x v="1"/>
    <n v="20190823"/>
  </r>
  <r>
    <x v="33"/>
    <d v="2019-08-24T00:00:00"/>
    <s v=""/>
    <s v="Samedi"/>
    <x v="2"/>
    <n v="20190824"/>
  </r>
  <r>
    <x v="34"/>
    <d v="2019-08-25T00:00:00"/>
    <s v=""/>
    <s v="Dimanche"/>
    <x v="3"/>
    <n v="20190825"/>
  </r>
  <r>
    <x v="34"/>
    <d v="2019-08-26T00:00:00"/>
    <s v=""/>
    <s v=""/>
    <x v="1"/>
    <n v="20190826"/>
  </r>
  <r>
    <x v="34"/>
    <d v="2019-08-27T00:00:00"/>
    <s v=""/>
    <s v=""/>
    <x v="1"/>
    <n v="20190827"/>
  </r>
  <r>
    <x v="34"/>
    <d v="2019-08-28T00:00:00"/>
    <s v=""/>
    <s v=""/>
    <x v="1"/>
    <n v="20190828"/>
  </r>
  <r>
    <x v="34"/>
    <d v="2019-08-29T00:00:00"/>
    <s v=""/>
    <s v=""/>
    <x v="1"/>
    <n v="20190829"/>
  </r>
  <r>
    <x v="34"/>
    <d v="2019-08-30T00:00:00"/>
    <s v=""/>
    <s v=""/>
    <x v="1"/>
    <n v="20190830"/>
  </r>
  <r>
    <x v="34"/>
    <d v="2019-08-31T00:00:00"/>
    <s v=""/>
    <s v="Samedi"/>
    <x v="2"/>
    <n v="20190831"/>
  </r>
  <r>
    <x v="35"/>
    <d v="2019-09-01T00:00:00"/>
    <s v=""/>
    <s v="Dimanche"/>
    <x v="3"/>
    <n v="20190901"/>
  </r>
  <r>
    <x v="35"/>
    <d v="2019-09-02T00:00:00"/>
    <s v=""/>
    <s v=""/>
    <x v="1"/>
    <n v="20190902"/>
  </r>
  <r>
    <x v="35"/>
    <d v="2019-09-03T00:00:00"/>
    <s v=""/>
    <s v=""/>
    <x v="1"/>
    <n v="20190903"/>
  </r>
  <r>
    <x v="35"/>
    <d v="2019-09-04T00:00:00"/>
    <s v=""/>
    <s v=""/>
    <x v="1"/>
    <n v="20190904"/>
  </r>
  <r>
    <x v="35"/>
    <d v="2019-09-05T00:00:00"/>
    <s v=""/>
    <s v=""/>
    <x v="1"/>
    <n v="20190905"/>
  </r>
  <r>
    <x v="35"/>
    <d v="2019-09-06T00:00:00"/>
    <s v=""/>
    <s v=""/>
    <x v="1"/>
    <n v="20190906"/>
  </r>
  <r>
    <x v="35"/>
    <d v="2019-09-07T00:00:00"/>
    <s v=""/>
    <s v="Samedi"/>
    <x v="2"/>
    <n v="20190907"/>
  </r>
  <r>
    <x v="36"/>
    <d v="2019-09-08T00:00:00"/>
    <s v=""/>
    <s v="Dimanche"/>
    <x v="3"/>
    <n v="20190908"/>
  </r>
  <r>
    <x v="36"/>
    <d v="2019-09-09T00:00:00"/>
    <s v=""/>
    <s v=""/>
    <x v="1"/>
    <n v="20190909"/>
  </r>
  <r>
    <x v="36"/>
    <d v="2019-09-10T00:00:00"/>
    <s v=""/>
    <s v=""/>
    <x v="1"/>
    <n v="20190910"/>
  </r>
  <r>
    <x v="36"/>
    <d v="2019-09-11T00:00:00"/>
    <s v=""/>
    <s v=""/>
    <x v="1"/>
    <n v="20190911"/>
  </r>
  <r>
    <x v="36"/>
    <d v="2019-09-12T00:00:00"/>
    <s v=""/>
    <s v=""/>
    <x v="1"/>
    <n v="20190912"/>
  </r>
  <r>
    <x v="36"/>
    <d v="2019-09-13T00:00:00"/>
    <s v=""/>
    <s v=""/>
    <x v="1"/>
    <n v="20190913"/>
  </r>
  <r>
    <x v="36"/>
    <d v="2019-09-14T00:00:00"/>
    <s v=""/>
    <s v="Samedi"/>
    <x v="2"/>
    <n v="20190914"/>
  </r>
  <r>
    <x v="37"/>
    <d v="2019-09-15T00:00:00"/>
    <s v=""/>
    <s v="Dimanche"/>
    <x v="3"/>
    <n v="20190915"/>
  </r>
  <r>
    <x v="37"/>
    <d v="2019-09-16T00:00:00"/>
    <s v=""/>
    <s v=""/>
    <x v="1"/>
    <n v="20190916"/>
  </r>
  <r>
    <x v="37"/>
    <d v="2019-09-17T00:00:00"/>
    <s v=""/>
    <s v=""/>
    <x v="1"/>
    <n v="20190917"/>
  </r>
  <r>
    <x v="37"/>
    <d v="2019-09-18T00:00:00"/>
    <s v=""/>
    <s v=""/>
    <x v="1"/>
    <n v="20190918"/>
  </r>
  <r>
    <x v="37"/>
    <d v="2019-09-19T00:00:00"/>
    <s v=""/>
    <s v=""/>
    <x v="1"/>
    <n v="20190919"/>
  </r>
  <r>
    <x v="37"/>
    <d v="2019-09-20T00:00:00"/>
    <s v=""/>
    <s v=""/>
    <x v="1"/>
    <n v="20190920"/>
  </r>
  <r>
    <x v="37"/>
    <d v="2019-09-21T00:00:00"/>
    <s v=""/>
    <s v="Samedi"/>
    <x v="2"/>
    <n v="20190921"/>
  </r>
  <r>
    <x v="38"/>
    <d v="2019-09-22T00:00:00"/>
    <s v=""/>
    <s v="Dimanche"/>
    <x v="3"/>
    <n v="20190922"/>
  </r>
  <r>
    <x v="38"/>
    <d v="2019-09-23T00:00:00"/>
    <s v=""/>
    <s v=""/>
    <x v="1"/>
    <n v="20190923"/>
  </r>
  <r>
    <x v="38"/>
    <d v="2019-09-24T00:00:00"/>
    <s v=""/>
    <s v=""/>
    <x v="1"/>
    <n v="20190924"/>
  </r>
  <r>
    <x v="38"/>
    <d v="2019-09-25T00:00:00"/>
    <s v=""/>
    <s v=""/>
    <x v="1"/>
    <n v="20190925"/>
  </r>
  <r>
    <x v="38"/>
    <d v="2019-09-26T00:00:00"/>
    <s v=""/>
    <s v=""/>
    <x v="1"/>
    <n v="20190926"/>
  </r>
  <r>
    <x v="38"/>
    <d v="2019-09-27T00:00:00"/>
    <s v="Férié"/>
    <s v=""/>
    <x v="0"/>
    <n v="20190927"/>
  </r>
  <r>
    <x v="38"/>
    <d v="2019-09-28T00:00:00"/>
    <s v=""/>
    <s v="Samedi"/>
    <x v="2"/>
    <n v="20190928"/>
  </r>
  <r>
    <x v="39"/>
    <d v="2019-09-29T00:00:00"/>
    <s v=""/>
    <s v="Dimanche"/>
    <x v="3"/>
    <n v="20190929"/>
  </r>
  <r>
    <x v="39"/>
    <d v="2019-09-30T00:00:00"/>
    <s v=""/>
    <s v=""/>
    <x v="1"/>
    <n v="20190930"/>
  </r>
  <r>
    <x v="39"/>
    <d v="2019-10-01T00:00:00"/>
    <s v=""/>
    <s v=""/>
    <x v="1"/>
    <n v="20191001"/>
  </r>
  <r>
    <x v="39"/>
    <d v="2019-10-02T00:00:00"/>
    <s v=""/>
    <s v=""/>
    <x v="1"/>
    <n v="20191002"/>
  </r>
  <r>
    <x v="39"/>
    <d v="2019-10-03T00:00:00"/>
    <s v=""/>
    <s v=""/>
    <x v="1"/>
    <n v="20191003"/>
  </r>
  <r>
    <x v="39"/>
    <d v="2019-10-04T00:00:00"/>
    <s v=""/>
    <s v=""/>
    <x v="1"/>
    <n v="20191004"/>
  </r>
  <r>
    <x v="39"/>
    <d v="2019-10-05T00:00:00"/>
    <s v=""/>
    <s v="Samedi"/>
    <x v="2"/>
    <n v="20191005"/>
  </r>
  <r>
    <x v="40"/>
    <d v="2019-10-06T00:00:00"/>
    <s v=""/>
    <s v="Dimanche"/>
    <x v="3"/>
    <n v="20191006"/>
  </r>
  <r>
    <x v="40"/>
    <d v="2019-10-07T00:00:00"/>
    <s v=""/>
    <s v=""/>
    <x v="1"/>
    <n v="20191007"/>
  </r>
  <r>
    <x v="40"/>
    <d v="2019-10-08T00:00:00"/>
    <s v=""/>
    <s v=""/>
    <x v="1"/>
    <n v="20191008"/>
  </r>
  <r>
    <x v="40"/>
    <d v="2019-10-09T00:00:00"/>
    <s v=""/>
    <s v=""/>
    <x v="1"/>
    <n v="20191009"/>
  </r>
  <r>
    <x v="40"/>
    <d v="2019-10-10T00:00:00"/>
    <s v=""/>
    <s v=""/>
    <x v="1"/>
    <n v="20191010"/>
  </r>
  <r>
    <x v="40"/>
    <d v="2019-10-11T00:00:00"/>
    <s v=""/>
    <s v=""/>
    <x v="1"/>
    <n v="20191011"/>
  </r>
  <r>
    <x v="40"/>
    <d v="2019-10-12T00:00:00"/>
    <s v=""/>
    <s v="Samedi"/>
    <x v="2"/>
    <n v="20191012"/>
  </r>
  <r>
    <x v="41"/>
    <d v="2019-10-13T00:00:00"/>
    <s v=""/>
    <s v="Dimanche"/>
    <x v="3"/>
    <n v="20191013"/>
  </r>
  <r>
    <x v="41"/>
    <d v="2019-10-14T00:00:00"/>
    <s v=""/>
    <s v=""/>
    <x v="1"/>
    <n v="20191014"/>
  </r>
  <r>
    <x v="41"/>
    <d v="2019-10-15T00:00:00"/>
    <s v=""/>
    <s v=""/>
    <x v="1"/>
    <n v="20191015"/>
  </r>
  <r>
    <x v="41"/>
    <d v="2019-10-16T00:00:00"/>
    <s v=""/>
    <s v=""/>
    <x v="1"/>
    <n v="20191016"/>
  </r>
  <r>
    <x v="41"/>
    <d v="2019-10-17T00:00:00"/>
    <s v=""/>
    <s v=""/>
    <x v="1"/>
    <n v="20191017"/>
  </r>
  <r>
    <x v="41"/>
    <d v="2019-10-18T00:00:00"/>
    <s v=""/>
    <s v=""/>
    <x v="1"/>
    <n v="20191018"/>
  </r>
  <r>
    <x v="41"/>
    <d v="2019-10-19T00:00:00"/>
    <s v=""/>
    <s v="Samedi"/>
    <x v="2"/>
    <n v="20191019"/>
  </r>
  <r>
    <x v="42"/>
    <d v="2019-10-20T00:00:00"/>
    <s v=""/>
    <s v="Dimanche"/>
    <x v="3"/>
    <n v="20191020"/>
  </r>
  <r>
    <x v="42"/>
    <d v="2019-10-21T00:00:00"/>
    <s v=""/>
    <s v=""/>
    <x v="1"/>
    <n v="20191021"/>
  </r>
  <r>
    <x v="42"/>
    <d v="2019-10-22T00:00:00"/>
    <s v=""/>
    <s v=""/>
    <x v="1"/>
    <n v="20191022"/>
  </r>
  <r>
    <x v="42"/>
    <d v="2019-10-23T00:00:00"/>
    <s v=""/>
    <s v=""/>
    <x v="1"/>
    <n v="20191023"/>
  </r>
  <r>
    <x v="42"/>
    <d v="2019-10-24T00:00:00"/>
    <s v=""/>
    <s v=""/>
    <x v="1"/>
    <n v="20191024"/>
  </r>
  <r>
    <x v="42"/>
    <d v="2019-10-25T00:00:00"/>
    <s v=""/>
    <s v=""/>
    <x v="1"/>
    <n v="20191025"/>
  </r>
  <r>
    <x v="42"/>
    <d v="2019-10-26T00:00:00"/>
    <s v=""/>
    <s v="Samedi"/>
    <x v="2"/>
    <n v="20191026"/>
  </r>
  <r>
    <x v="43"/>
    <d v="2019-10-27T00:00:00"/>
    <s v=""/>
    <s v="Dimanche"/>
    <x v="3"/>
    <n v="20191027"/>
  </r>
  <r>
    <x v="43"/>
    <d v="2019-10-28T00:00:00"/>
    <s v=""/>
    <s v=""/>
    <x v="1"/>
    <n v="20191028"/>
  </r>
  <r>
    <x v="43"/>
    <d v="2019-10-29T00:00:00"/>
    <s v=""/>
    <s v=""/>
    <x v="1"/>
    <n v="20191029"/>
  </r>
  <r>
    <x v="43"/>
    <d v="2019-10-30T00:00:00"/>
    <s v=""/>
    <s v=""/>
    <x v="1"/>
    <n v="20191030"/>
  </r>
  <r>
    <x v="43"/>
    <d v="2019-10-31T00:00:00"/>
    <s v=""/>
    <s v=""/>
    <x v="1"/>
    <n v="20191031"/>
  </r>
  <r>
    <x v="43"/>
    <d v="2019-11-01T00:00:00"/>
    <s v="Férié"/>
    <s v=""/>
    <x v="0"/>
    <n v="20191101"/>
  </r>
  <r>
    <x v="43"/>
    <d v="2019-11-02T00:00:00"/>
    <s v=""/>
    <s v="Samedi"/>
    <x v="2"/>
    <n v="20191102"/>
  </r>
  <r>
    <x v="44"/>
    <d v="2019-11-03T00:00:00"/>
    <s v=""/>
    <s v="Dimanche"/>
    <x v="3"/>
    <n v="20191103"/>
  </r>
  <r>
    <x v="44"/>
    <d v="2019-11-04T00:00:00"/>
    <s v=""/>
    <s v=""/>
    <x v="1"/>
    <n v="20191104"/>
  </r>
  <r>
    <x v="44"/>
    <d v="2019-11-05T00:00:00"/>
    <s v=""/>
    <s v=""/>
    <x v="1"/>
    <n v="20191105"/>
  </r>
  <r>
    <x v="44"/>
    <d v="2019-11-06T00:00:00"/>
    <s v=""/>
    <s v=""/>
    <x v="1"/>
    <n v="20191106"/>
  </r>
  <r>
    <x v="44"/>
    <d v="2019-11-07T00:00:00"/>
    <s v=""/>
    <s v=""/>
    <x v="1"/>
    <n v="20191107"/>
  </r>
  <r>
    <x v="44"/>
    <d v="2019-11-08T00:00:00"/>
    <s v=""/>
    <s v=""/>
    <x v="1"/>
    <n v="20191108"/>
  </r>
  <r>
    <x v="44"/>
    <d v="2019-11-09T00:00:00"/>
    <s v=""/>
    <s v="Samedi"/>
    <x v="2"/>
    <n v="20191109"/>
  </r>
  <r>
    <x v="45"/>
    <d v="2019-11-10T00:00:00"/>
    <s v=""/>
    <s v="Dimanche"/>
    <x v="3"/>
    <n v="20191110"/>
  </r>
  <r>
    <x v="45"/>
    <d v="2019-11-11T00:00:00"/>
    <s v=""/>
    <s v=""/>
    <x v="1"/>
    <n v="20191111"/>
  </r>
  <r>
    <x v="45"/>
    <d v="2019-11-12T00:00:00"/>
    <s v=""/>
    <s v=""/>
    <x v="1"/>
    <n v="20191112"/>
  </r>
  <r>
    <x v="45"/>
    <d v="2019-11-13T00:00:00"/>
    <s v=""/>
    <s v=""/>
    <x v="1"/>
    <n v="20191113"/>
  </r>
  <r>
    <x v="45"/>
    <d v="2019-11-14T00:00:00"/>
    <s v=""/>
    <s v=""/>
    <x v="1"/>
    <n v="20191114"/>
  </r>
  <r>
    <x v="45"/>
    <d v="2019-11-15T00:00:00"/>
    <s v=""/>
    <s v=""/>
    <x v="1"/>
    <n v="20191115"/>
  </r>
  <r>
    <x v="45"/>
    <d v="2019-11-16T00:00:00"/>
    <s v=""/>
    <s v="Samedi"/>
    <x v="2"/>
    <n v="20191116"/>
  </r>
  <r>
    <x v="46"/>
    <d v="2019-11-17T00:00:00"/>
    <s v=""/>
    <s v="Dimanche"/>
    <x v="3"/>
    <n v="20191117"/>
  </r>
  <r>
    <x v="46"/>
    <d v="2019-11-18T00:00:00"/>
    <s v=""/>
    <s v=""/>
    <x v="1"/>
    <n v="20191118"/>
  </r>
  <r>
    <x v="46"/>
    <d v="2019-11-19T00:00:00"/>
    <s v=""/>
    <s v=""/>
    <x v="1"/>
    <n v="20191119"/>
  </r>
  <r>
    <x v="46"/>
    <d v="2019-11-20T00:00:00"/>
    <s v=""/>
    <s v=""/>
    <x v="1"/>
    <n v="20191120"/>
  </r>
  <r>
    <x v="46"/>
    <d v="2019-11-21T00:00:00"/>
    <s v=""/>
    <s v=""/>
    <x v="1"/>
    <n v="20191121"/>
  </r>
  <r>
    <x v="46"/>
    <d v="2019-11-22T00:00:00"/>
    <s v=""/>
    <s v=""/>
    <x v="1"/>
    <n v="20191122"/>
  </r>
  <r>
    <x v="46"/>
    <d v="2019-11-23T00:00:00"/>
    <s v=""/>
    <s v="Samedi"/>
    <x v="2"/>
    <n v="20191123"/>
  </r>
  <r>
    <x v="47"/>
    <d v="2019-11-24T00:00:00"/>
    <s v=""/>
    <s v="Dimanche"/>
    <x v="3"/>
    <n v="20191124"/>
  </r>
  <r>
    <x v="47"/>
    <d v="2019-11-25T00:00:00"/>
    <s v=""/>
    <s v=""/>
    <x v="1"/>
    <n v="20191125"/>
  </r>
  <r>
    <x v="47"/>
    <d v="2019-11-26T00:00:00"/>
    <s v=""/>
    <s v=""/>
    <x v="1"/>
    <n v="20191126"/>
  </r>
  <r>
    <x v="47"/>
    <d v="2019-11-27T00:00:00"/>
    <s v=""/>
    <s v=""/>
    <x v="1"/>
    <n v="20191127"/>
  </r>
  <r>
    <x v="47"/>
    <d v="2019-11-28T00:00:00"/>
    <s v=""/>
    <s v=""/>
    <x v="1"/>
    <n v="20191128"/>
  </r>
  <r>
    <x v="47"/>
    <d v="2019-11-29T00:00:00"/>
    <s v=""/>
    <s v=""/>
    <x v="1"/>
    <n v="20191129"/>
  </r>
  <r>
    <x v="47"/>
    <d v="2019-11-30T00:00:00"/>
    <s v=""/>
    <s v="Samedi"/>
    <x v="2"/>
    <n v="20191130"/>
  </r>
  <r>
    <x v="48"/>
    <d v="2019-12-01T00:00:00"/>
    <s v=""/>
    <s v="Dimanche"/>
    <x v="3"/>
    <n v="20191201"/>
  </r>
  <r>
    <x v="48"/>
    <d v="2019-12-02T00:00:00"/>
    <s v=""/>
    <s v=""/>
    <x v="1"/>
    <n v="20191202"/>
  </r>
  <r>
    <x v="48"/>
    <d v="2019-12-03T00:00:00"/>
    <s v=""/>
    <s v=""/>
    <x v="1"/>
    <n v="20191203"/>
  </r>
  <r>
    <x v="48"/>
    <d v="2019-12-04T00:00:00"/>
    <s v=""/>
    <s v=""/>
    <x v="1"/>
    <n v="20191204"/>
  </r>
  <r>
    <x v="48"/>
    <d v="2019-12-05T00:00:00"/>
    <s v=""/>
    <s v=""/>
    <x v="1"/>
    <n v="20191205"/>
  </r>
  <r>
    <x v="48"/>
    <d v="2019-12-06T00:00:00"/>
    <s v=""/>
    <s v=""/>
    <x v="1"/>
    <n v="20191206"/>
  </r>
  <r>
    <x v="48"/>
    <d v="2019-12-07T00:00:00"/>
    <s v=""/>
    <s v="Samedi"/>
    <x v="2"/>
    <n v="20191207"/>
  </r>
  <r>
    <x v="49"/>
    <d v="2019-12-08T00:00:00"/>
    <s v=""/>
    <s v="Dimanche"/>
    <x v="3"/>
    <n v="20191208"/>
  </r>
  <r>
    <x v="49"/>
    <d v="2019-12-09T00:00:00"/>
    <s v=""/>
    <s v=""/>
    <x v="1"/>
    <n v="20191209"/>
  </r>
  <r>
    <x v="49"/>
    <d v="2019-12-10T00:00:00"/>
    <s v=""/>
    <s v=""/>
    <x v="1"/>
    <n v="20191210"/>
  </r>
  <r>
    <x v="49"/>
    <d v="2019-12-11T00:00:00"/>
    <s v=""/>
    <s v=""/>
    <x v="1"/>
    <n v="20191211"/>
  </r>
  <r>
    <x v="49"/>
    <d v="2019-12-12T00:00:00"/>
    <s v=""/>
    <s v=""/>
    <x v="1"/>
    <n v="20191212"/>
  </r>
  <r>
    <x v="49"/>
    <d v="2019-12-13T00:00:00"/>
    <s v=""/>
    <s v=""/>
    <x v="1"/>
    <n v="20191213"/>
  </r>
  <r>
    <x v="49"/>
    <d v="2019-12-14T00:00:00"/>
    <s v=""/>
    <s v="Samedi"/>
    <x v="2"/>
    <n v="20191214"/>
  </r>
  <r>
    <x v="50"/>
    <d v="2019-12-15T00:00:00"/>
    <s v=""/>
    <s v="Dimanche"/>
    <x v="3"/>
    <n v="20191215"/>
  </r>
  <r>
    <x v="50"/>
    <d v="2019-12-16T00:00:00"/>
    <s v=""/>
    <s v=""/>
    <x v="1"/>
    <n v="20191216"/>
  </r>
  <r>
    <x v="50"/>
    <d v="2019-12-17T00:00:00"/>
    <s v=""/>
    <s v=""/>
    <x v="1"/>
    <n v="20191217"/>
  </r>
  <r>
    <x v="50"/>
    <d v="2019-12-18T00:00:00"/>
    <s v=""/>
    <s v=""/>
    <x v="1"/>
    <n v="20191218"/>
  </r>
  <r>
    <x v="50"/>
    <d v="2019-12-19T00:00:00"/>
    <s v=""/>
    <s v=""/>
    <x v="1"/>
    <n v="20191219"/>
  </r>
  <r>
    <x v="50"/>
    <d v="2019-12-20T00:00:00"/>
    <s v="Férié"/>
    <s v=""/>
    <x v="0"/>
    <n v="20191220"/>
  </r>
  <r>
    <x v="50"/>
    <d v="2019-12-21T00:00:00"/>
    <s v=""/>
    <s v="Samedi"/>
    <x v="2"/>
    <n v="20191221"/>
  </r>
  <r>
    <x v="51"/>
    <d v="2019-12-22T00:00:00"/>
    <s v=""/>
    <s v="Dimanche"/>
    <x v="3"/>
    <n v="20191222"/>
  </r>
  <r>
    <x v="51"/>
    <d v="2019-12-23T00:00:00"/>
    <s v="Férié"/>
    <s v=""/>
    <x v="0"/>
    <n v="20191223"/>
  </r>
  <r>
    <x v="51"/>
    <d v="2019-12-24T00:00:00"/>
    <s v="Férié"/>
    <s v=""/>
    <x v="0"/>
    <n v="20191224"/>
  </r>
  <r>
    <x v="51"/>
    <d v="2019-12-25T00:00:00"/>
    <s v="Férié"/>
    <s v=""/>
    <x v="0"/>
    <n v="20191225"/>
  </r>
  <r>
    <x v="51"/>
    <d v="2019-12-26T00:00:00"/>
    <s v="Férié"/>
    <s v=""/>
    <x v="0"/>
    <n v="20191226"/>
  </r>
  <r>
    <x v="51"/>
    <d v="2019-12-27T00:00:00"/>
    <s v="Férié"/>
    <s v=""/>
    <x v="0"/>
    <n v="20191227"/>
  </r>
  <r>
    <x v="51"/>
    <d v="2019-12-28T00:00:00"/>
    <s v=""/>
    <s v="Samedi"/>
    <x v="2"/>
    <n v="20191228"/>
  </r>
  <r>
    <x v="52"/>
    <d v="2019-12-29T00:00:00"/>
    <s v=""/>
    <s v="Dimanche"/>
    <x v="3"/>
    <n v="20191229"/>
  </r>
  <r>
    <x v="52"/>
    <d v="2019-12-30T00:00:00"/>
    <s v="Férié"/>
    <s v=""/>
    <x v="0"/>
    <n v="20191230"/>
  </r>
  <r>
    <x v="52"/>
    <d v="2019-12-31T00:00:00"/>
    <s v="Férié"/>
    <s v=""/>
    <x v="0"/>
    <n v="20191231"/>
  </r>
  <r>
    <x v="53"/>
    <d v="2020-01-01T00:00:00"/>
    <s v="Férié"/>
    <s v=""/>
    <x v="0"/>
    <n v="20200101"/>
  </r>
  <r>
    <x v="53"/>
    <d v="2020-01-02T00:00:00"/>
    <s v="Férié"/>
    <s v=""/>
    <x v="0"/>
    <n v="20200102"/>
  </r>
  <r>
    <x v="53"/>
    <d v="2020-01-03T00:00:00"/>
    <s v="Férié"/>
    <s v=""/>
    <x v="0"/>
    <n v="20200103"/>
  </r>
  <r>
    <x v="53"/>
    <d v="2020-01-04T00:00:00"/>
    <s v=""/>
    <s v="Samedi"/>
    <x v="2"/>
    <n v="20200104"/>
  </r>
  <r>
    <x v="54"/>
    <d v="2020-01-05T00:00:00"/>
    <s v=""/>
    <s v="Dimanche"/>
    <x v="3"/>
    <n v="20200105"/>
  </r>
  <r>
    <x v="54"/>
    <d v="2020-01-06T00:00:00"/>
    <s v=""/>
    <s v=""/>
    <x v="1"/>
    <n v="20200106"/>
  </r>
  <r>
    <x v="54"/>
    <d v="2020-01-07T00:00:00"/>
    <s v=""/>
    <s v=""/>
    <x v="1"/>
    <n v="20200107"/>
  </r>
  <r>
    <x v="54"/>
    <d v="2020-01-08T00:00:00"/>
    <s v=""/>
    <s v=""/>
    <x v="1"/>
    <n v="20200108"/>
  </r>
  <r>
    <x v="54"/>
    <d v="2020-01-09T00:00:00"/>
    <s v=""/>
    <s v=""/>
    <x v="1"/>
    <n v="20200109"/>
  </r>
  <r>
    <x v="54"/>
    <d v="2020-01-10T00:00:00"/>
    <s v=""/>
    <s v=""/>
    <x v="1"/>
    <n v="20200110"/>
  </r>
  <r>
    <x v="54"/>
    <d v="2020-01-11T00:00:00"/>
    <s v=""/>
    <s v="Samedi"/>
    <x v="2"/>
    <n v="20200111"/>
  </r>
  <r>
    <x v="55"/>
    <d v="2020-01-12T00:00:00"/>
    <s v=""/>
    <s v="Dimanche"/>
    <x v="3"/>
    <n v="20200112"/>
  </r>
  <r>
    <x v="55"/>
    <d v="2020-01-13T00:00:00"/>
    <s v=""/>
    <s v=""/>
    <x v="1"/>
    <n v="20200113"/>
  </r>
  <r>
    <x v="55"/>
    <d v="2020-01-14T00:00:00"/>
    <s v=""/>
    <s v=""/>
    <x v="1"/>
    <n v="20200114"/>
  </r>
  <r>
    <x v="55"/>
    <d v="2020-01-15T00:00:00"/>
    <s v=""/>
    <s v=""/>
    <x v="1"/>
    <n v="20200115"/>
  </r>
  <r>
    <x v="55"/>
    <d v="2020-01-16T00:00:00"/>
    <s v=""/>
    <s v=""/>
    <x v="1"/>
    <n v="20200116"/>
  </r>
  <r>
    <x v="55"/>
    <d v="2020-01-17T00:00:00"/>
    <s v=""/>
    <s v=""/>
    <x v="1"/>
    <n v="20200117"/>
  </r>
  <r>
    <x v="55"/>
    <d v="2020-01-18T00:00:00"/>
    <s v=""/>
    <s v="Samedi"/>
    <x v="2"/>
    <n v="20200118"/>
  </r>
  <r>
    <x v="56"/>
    <d v="2020-01-19T00:00:00"/>
    <s v=""/>
    <s v="Dimanche"/>
    <x v="3"/>
    <n v="20200119"/>
  </r>
  <r>
    <x v="56"/>
    <d v="2020-01-20T00:00:00"/>
    <s v=""/>
    <s v=""/>
    <x v="1"/>
    <n v="20200120"/>
  </r>
  <r>
    <x v="56"/>
    <d v="2020-01-21T00:00:00"/>
    <s v=""/>
    <s v=""/>
    <x v="1"/>
    <n v="20200121"/>
  </r>
  <r>
    <x v="56"/>
    <d v="2020-01-22T00:00:00"/>
    <s v=""/>
    <s v=""/>
    <x v="1"/>
    <n v="20200122"/>
  </r>
  <r>
    <x v="56"/>
    <d v="2020-01-23T00:00:00"/>
    <s v=""/>
    <s v=""/>
    <x v="1"/>
    <n v="20200123"/>
  </r>
  <r>
    <x v="56"/>
    <d v="2020-01-24T00:00:00"/>
    <s v=""/>
    <s v=""/>
    <x v="1"/>
    <n v="20200124"/>
  </r>
  <r>
    <x v="56"/>
    <d v="2020-01-25T00:00:00"/>
    <s v=""/>
    <s v="Samedi"/>
    <x v="2"/>
    <n v="20200125"/>
  </r>
  <r>
    <x v="57"/>
    <d v="2020-01-26T00:00:00"/>
    <s v=""/>
    <s v="Dimanche"/>
    <x v="3"/>
    <n v="20200126"/>
  </r>
  <r>
    <x v="57"/>
    <d v="2020-01-27T00:00:00"/>
    <s v=""/>
    <s v=""/>
    <x v="1"/>
    <n v="20200127"/>
  </r>
  <r>
    <x v="57"/>
    <d v="2020-01-28T00:00:00"/>
    <s v=""/>
    <s v=""/>
    <x v="1"/>
    <n v="20200128"/>
  </r>
  <r>
    <x v="57"/>
    <d v="2020-01-29T00:00:00"/>
    <s v=""/>
    <s v=""/>
    <x v="1"/>
    <n v="20200129"/>
  </r>
  <r>
    <x v="57"/>
    <d v="2020-01-30T00:00:00"/>
    <s v=""/>
    <s v=""/>
    <x v="1"/>
    <n v="20200130"/>
  </r>
  <r>
    <x v="57"/>
    <d v="2020-01-31T00:00:00"/>
    <s v=""/>
    <s v=""/>
    <x v="1"/>
    <n v="20200131"/>
  </r>
  <r>
    <x v="57"/>
    <d v="2020-02-01T00:00:00"/>
    <s v=""/>
    <s v="Samedi"/>
    <x v="2"/>
    <n v="20200201"/>
  </r>
  <r>
    <x v="58"/>
    <d v="2020-02-02T00:00:00"/>
    <s v=""/>
    <s v="Dimanche"/>
    <x v="3"/>
    <n v="20200202"/>
  </r>
  <r>
    <x v="58"/>
    <d v="2020-02-03T00:00:00"/>
    <s v=""/>
    <s v=""/>
    <x v="1"/>
    <n v="20200203"/>
  </r>
  <r>
    <x v="58"/>
    <d v="2020-02-04T00:00:00"/>
    <s v=""/>
    <s v=""/>
    <x v="1"/>
    <n v="20200204"/>
  </r>
  <r>
    <x v="58"/>
    <d v="2020-02-05T00:00:00"/>
    <s v=""/>
    <s v=""/>
    <x v="1"/>
    <n v="20200205"/>
  </r>
  <r>
    <x v="58"/>
    <d v="2020-02-06T00:00:00"/>
    <s v=""/>
    <s v=""/>
    <x v="1"/>
    <n v="20200206"/>
  </r>
  <r>
    <x v="58"/>
    <d v="2020-02-07T00:00:00"/>
    <s v=""/>
    <s v=""/>
    <x v="1"/>
    <n v="20200207"/>
  </r>
  <r>
    <x v="58"/>
    <d v="2020-02-08T00:00:00"/>
    <s v=""/>
    <s v="Samedi"/>
    <x v="2"/>
    <n v="20200208"/>
  </r>
  <r>
    <x v="59"/>
    <d v="2020-02-09T00:00:00"/>
    <s v=""/>
    <s v="Dimanche"/>
    <x v="3"/>
    <n v="20200209"/>
  </r>
  <r>
    <x v="59"/>
    <d v="2020-02-10T00:00:00"/>
    <s v=""/>
    <s v=""/>
    <x v="1"/>
    <n v="20200210"/>
  </r>
  <r>
    <x v="59"/>
    <d v="2020-02-11T00:00:00"/>
    <s v=""/>
    <s v=""/>
    <x v="1"/>
    <n v="20200211"/>
  </r>
  <r>
    <x v="59"/>
    <d v="2020-02-12T00:00:00"/>
    <s v=""/>
    <s v=""/>
    <x v="1"/>
    <n v="20200212"/>
  </r>
  <r>
    <x v="59"/>
    <d v="2020-02-13T00:00:00"/>
    <s v=""/>
    <s v=""/>
    <x v="1"/>
    <n v="20200213"/>
  </r>
  <r>
    <x v="59"/>
    <d v="2020-02-14T00:00:00"/>
    <s v=""/>
    <s v=""/>
    <x v="1"/>
    <n v="20200214"/>
  </r>
  <r>
    <x v="59"/>
    <d v="2020-02-15T00:00:00"/>
    <s v=""/>
    <s v="Samedi"/>
    <x v="2"/>
    <n v="20200215"/>
  </r>
  <r>
    <x v="60"/>
    <d v="2020-02-16T00:00:00"/>
    <s v=""/>
    <s v="Dimanche"/>
    <x v="3"/>
    <n v="20200216"/>
  </r>
  <r>
    <x v="60"/>
    <d v="2020-02-17T00:00:00"/>
    <s v=""/>
    <s v=""/>
    <x v="1"/>
    <n v="20200217"/>
  </r>
  <r>
    <x v="60"/>
    <d v="2020-02-18T00:00:00"/>
    <s v=""/>
    <s v=""/>
    <x v="1"/>
    <n v="20200218"/>
  </r>
  <r>
    <x v="60"/>
    <d v="2020-02-19T00:00:00"/>
    <s v=""/>
    <s v=""/>
    <x v="1"/>
    <n v="20200219"/>
  </r>
  <r>
    <x v="60"/>
    <d v="2020-02-20T00:00:00"/>
    <s v=""/>
    <s v=""/>
    <x v="1"/>
    <n v="20200220"/>
  </r>
  <r>
    <x v="60"/>
    <d v="2020-02-21T00:00:00"/>
    <s v=""/>
    <s v=""/>
    <x v="1"/>
    <n v="20200221"/>
  </r>
  <r>
    <x v="60"/>
    <d v="2020-02-22T00:00:00"/>
    <s v=""/>
    <s v="Samedi"/>
    <x v="2"/>
    <n v="20200222"/>
  </r>
  <r>
    <x v="61"/>
    <d v="2020-02-23T00:00:00"/>
    <s v=""/>
    <s v="Dimanche"/>
    <x v="3"/>
    <n v="20200223"/>
  </r>
  <r>
    <x v="61"/>
    <d v="2020-02-24T00:00:00"/>
    <s v=""/>
    <s v=""/>
    <x v="1"/>
    <n v="20200224"/>
  </r>
  <r>
    <x v="61"/>
    <d v="2020-02-25T00:00:00"/>
    <s v=""/>
    <s v=""/>
    <x v="1"/>
    <n v="20200225"/>
  </r>
  <r>
    <x v="61"/>
    <d v="2020-02-26T00:00:00"/>
    <s v=""/>
    <s v=""/>
    <x v="1"/>
    <n v="20200226"/>
  </r>
  <r>
    <x v="61"/>
    <d v="2020-02-27T00:00:00"/>
    <s v=""/>
    <s v=""/>
    <x v="1"/>
    <n v="20200227"/>
  </r>
  <r>
    <x v="61"/>
    <d v="2020-02-28T00:00:00"/>
    <s v=""/>
    <s v=""/>
    <x v="1"/>
    <n v="20200228"/>
  </r>
  <r>
    <x v="61"/>
    <d v="2020-02-29T00:00:00"/>
    <s v=""/>
    <s v="Samedi"/>
    <x v="2"/>
    <n v="20200229"/>
  </r>
  <r>
    <x v="62"/>
    <d v="2020-03-01T00:00:00"/>
    <s v=""/>
    <s v="Dimanche"/>
    <x v="3"/>
    <n v="20200301"/>
  </r>
  <r>
    <x v="62"/>
    <d v="2020-03-02T00:00:00"/>
    <s v=""/>
    <s v=""/>
    <x v="1"/>
    <n v="20200302"/>
  </r>
  <r>
    <x v="62"/>
    <d v="2020-03-03T00:00:00"/>
    <s v=""/>
    <s v=""/>
    <x v="1"/>
    <n v="20200303"/>
  </r>
  <r>
    <x v="62"/>
    <d v="2020-03-04T00:00:00"/>
    <s v=""/>
    <s v=""/>
    <x v="1"/>
    <n v="20200304"/>
  </r>
  <r>
    <x v="62"/>
    <d v="2020-03-05T00:00:00"/>
    <s v=""/>
    <s v=""/>
    <x v="1"/>
    <n v="20200305"/>
  </r>
  <r>
    <x v="62"/>
    <d v="2020-03-06T00:00:00"/>
    <s v=""/>
    <s v=""/>
    <x v="1"/>
    <n v="20200306"/>
  </r>
  <r>
    <x v="62"/>
    <d v="2020-03-07T00:00:00"/>
    <s v=""/>
    <s v="Samedi"/>
    <x v="2"/>
    <n v="20200307"/>
  </r>
  <r>
    <x v="63"/>
    <d v="2020-03-08T00:00:00"/>
    <s v=""/>
    <s v="Dimanche"/>
    <x v="3"/>
    <n v="20200308"/>
  </r>
  <r>
    <x v="63"/>
    <d v="2020-03-09T00:00:00"/>
    <s v=""/>
    <s v=""/>
    <x v="1"/>
    <n v="20200309"/>
  </r>
  <r>
    <x v="63"/>
    <d v="2020-03-10T00:00:00"/>
    <s v=""/>
    <s v=""/>
    <x v="1"/>
    <n v="20200310"/>
  </r>
  <r>
    <x v="63"/>
    <d v="2020-03-11T00:00:00"/>
    <s v=""/>
    <s v=""/>
    <x v="1"/>
    <n v="20200311"/>
  </r>
  <r>
    <x v="63"/>
    <d v="2020-03-12T00:00:00"/>
    <s v=""/>
    <s v=""/>
    <x v="1"/>
    <n v="20200312"/>
  </r>
  <r>
    <x v="63"/>
    <d v="2020-03-13T00:00:00"/>
    <s v=""/>
    <s v=""/>
    <x v="1"/>
    <n v="20200313"/>
  </r>
  <r>
    <x v="63"/>
    <d v="2020-03-14T00:00:00"/>
    <s v=""/>
    <s v="Samedi"/>
    <x v="2"/>
    <n v="20200314"/>
  </r>
  <r>
    <x v="64"/>
    <d v="2020-03-15T00:00:00"/>
    <s v=""/>
    <s v="Dimanche"/>
    <x v="3"/>
    <n v="20200315"/>
  </r>
  <r>
    <x v="64"/>
    <d v="2020-03-16T00:00:00"/>
    <s v=""/>
    <s v=""/>
    <x v="1"/>
    <n v="20200316"/>
  </r>
  <r>
    <x v="64"/>
    <d v="2020-03-17T00:00:00"/>
    <s v=""/>
    <s v=""/>
    <x v="1"/>
    <n v="20200317"/>
  </r>
  <r>
    <x v="64"/>
    <d v="2020-03-18T00:00:00"/>
    <s v=""/>
    <s v=""/>
    <x v="1"/>
    <n v="20200318"/>
  </r>
  <r>
    <x v="64"/>
    <d v="2020-03-19T00:00:00"/>
    <s v=""/>
    <s v=""/>
    <x v="1"/>
    <n v="20200319"/>
  </r>
  <r>
    <x v="64"/>
    <d v="2020-03-20T00:00:00"/>
    <s v=""/>
    <s v=""/>
    <x v="1"/>
    <n v="20200320"/>
  </r>
  <r>
    <x v="64"/>
    <d v="2020-03-21T00:00:00"/>
    <s v=""/>
    <s v="Samedi"/>
    <x v="2"/>
    <n v="20200321"/>
  </r>
  <r>
    <x v="65"/>
    <d v="2020-03-22T00:00:00"/>
    <s v=""/>
    <s v="Dimanche"/>
    <x v="3"/>
    <n v="20200322"/>
  </r>
  <r>
    <x v="65"/>
    <d v="2020-03-23T00:00:00"/>
    <s v=""/>
    <s v=""/>
    <x v="1"/>
    <n v="20200323"/>
  </r>
  <r>
    <x v="65"/>
    <d v="2020-03-24T00:00:00"/>
    <s v=""/>
    <s v=""/>
    <x v="1"/>
    <n v="20200324"/>
  </r>
  <r>
    <x v="65"/>
    <d v="2020-03-25T00:00:00"/>
    <s v=""/>
    <s v=""/>
    <x v="1"/>
    <n v="20200325"/>
  </r>
  <r>
    <x v="65"/>
    <d v="2020-03-26T00:00:00"/>
    <s v=""/>
    <s v=""/>
    <x v="1"/>
    <n v="20200326"/>
  </r>
  <r>
    <x v="65"/>
    <d v="2020-03-27T00:00:00"/>
    <s v=""/>
    <s v=""/>
    <x v="1"/>
    <n v="20200327"/>
  </r>
  <r>
    <x v="65"/>
    <d v="2020-03-28T00:00:00"/>
    <s v=""/>
    <s v="Samedi"/>
    <x v="2"/>
    <n v="20200328"/>
  </r>
  <r>
    <x v="66"/>
    <d v="2020-03-29T00:00:00"/>
    <s v=""/>
    <s v="Dimanche"/>
    <x v="3"/>
    <n v="20200329"/>
  </r>
  <r>
    <x v="66"/>
    <d v="2020-03-30T00:00:00"/>
    <s v=""/>
    <s v=""/>
    <x v="1"/>
    <n v="20200330"/>
  </r>
  <r>
    <x v="66"/>
    <d v="2020-03-31T00:00:00"/>
    <s v="Férié"/>
    <s v=""/>
    <x v="0"/>
    <n v="20200331"/>
  </r>
  <r>
    <x v="66"/>
    <d v="2020-04-01T00:00:00"/>
    <s v=""/>
    <s v=""/>
    <x v="1"/>
    <n v="20200401"/>
  </r>
  <r>
    <x v="66"/>
    <d v="2020-04-02T00:00:00"/>
    <s v=""/>
    <s v=""/>
    <x v="1"/>
    <n v="20200402"/>
  </r>
  <r>
    <x v="66"/>
    <d v="2020-04-03T00:00:00"/>
    <s v=""/>
    <s v=""/>
    <x v="1"/>
    <n v="20200403"/>
  </r>
  <r>
    <x v="66"/>
    <d v="2020-04-04T00:00:00"/>
    <s v=""/>
    <s v="Samedi"/>
    <x v="2"/>
    <n v="20200404"/>
  </r>
  <r>
    <x v="67"/>
    <d v="2020-04-05T00:00:00"/>
    <s v=""/>
    <s v="Dimanche"/>
    <x v="3"/>
    <n v="20200405"/>
  </r>
  <r>
    <x v="67"/>
    <d v="2020-04-06T00:00:00"/>
    <s v=""/>
    <s v=""/>
    <x v="1"/>
    <n v="20200406"/>
  </r>
  <r>
    <x v="67"/>
    <d v="2020-04-07T00:00:00"/>
    <s v=""/>
    <s v=""/>
    <x v="1"/>
    <n v="20200407"/>
  </r>
  <r>
    <x v="67"/>
    <d v="2020-04-08T00:00:00"/>
    <s v=""/>
    <s v=""/>
    <x v="1"/>
    <n v="20200408"/>
  </r>
  <r>
    <x v="67"/>
    <d v="2020-04-09T00:00:00"/>
    <s v=""/>
    <s v=""/>
    <x v="1"/>
    <n v="20200409"/>
  </r>
  <r>
    <x v="67"/>
    <d v="2020-04-10T00:00:00"/>
    <s v="Férié"/>
    <s v=""/>
    <x v="0"/>
    <n v="20200410"/>
  </r>
  <r>
    <x v="67"/>
    <d v="2020-04-11T00:00:00"/>
    <s v=""/>
    <s v="Samedi"/>
    <x v="2"/>
    <n v="20200411"/>
  </r>
  <r>
    <x v="68"/>
    <d v="2020-04-12T00:00:00"/>
    <s v=""/>
    <s v="Dimanche"/>
    <x v="3"/>
    <n v="20200412"/>
  </r>
  <r>
    <x v="68"/>
    <d v="2020-04-13T00:00:00"/>
    <s v="Férié"/>
    <s v=""/>
    <x v="0"/>
    <n v="20200413"/>
  </r>
  <r>
    <x v="68"/>
    <d v="2020-04-14T00:00:00"/>
    <s v=""/>
    <s v=""/>
    <x v="1"/>
    <n v="20200414"/>
  </r>
  <r>
    <x v="68"/>
    <d v="2020-04-15T00:00:00"/>
    <s v=""/>
    <s v=""/>
    <x v="1"/>
    <n v="20200415"/>
  </r>
  <r>
    <x v="68"/>
    <d v="2020-04-16T00:00:00"/>
    <s v=""/>
    <s v=""/>
    <x v="1"/>
    <n v="20200416"/>
  </r>
  <r>
    <x v="68"/>
    <d v="2020-04-17T00:00:00"/>
    <s v=""/>
    <s v=""/>
    <x v="1"/>
    <n v="20200417"/>
  </r>
  <r>
    <x v="68"/>
    <d v="2020-04-18T00:00:00"/>
    <s v=""/>
    <s v="Samedi"/>
    <x v="2"/>
    <n v="20200418"/>
  </r>
  <r>
    <x v="69"/>
    <d v="2020-04-19T00:00:00"/>
    <s v=""/>
    <s v="Dimanche"/>
    <x v="3"/>
    <n v="20200419"/>
  </r>
  <r>
    <x v="69"/>
    <d v="2020-04-20T00:00:00"/>
    <s v=""/>
    <s v=""/>
    <x v="1"/>
    <n v="20200420"/>
  </r>
  <r>
    <x v="69"/>
    <d v="2020-04-21T00:00:00"/>
    <s v=""/>
    <s v=""/>
    <x v="1"/>
    <n v="20200421"/>
  </r>
  <r>
    <x v="69"/>
    <d v="2020-04-22T00:00:00"/>
    <s v=""/>
    <s v=""/>
    <x v="1"/>
    <n v="20200422"/>
  </r>
  <r>
    <x v="69"/>
    <d v="2020-04-23T00:00:00"/>
    <s v=""/>
    <s v=""/>
    <x v="1"/>
    <n v="20200423"/>
  </r>
  <r>
    <x v="69"/>
    <d v="2020-04-24T00:00:00"/>
    <s v=""/>
    <s v=""/>
    <x v="1"/>
    <n v="20200424"/>
  </r>
  <r>
    <x v="69"/>
    <d v="2020-04-25T00:00:00"/>
    <s v=""/>
    <s v="Samedi"/>
    <x v="2"/>
    <n v="20200425"/>
  </r>
  <r>
    <x v="70"/>
    <d v="2020-04-26T00:00:00"/>
    <s v=""/>
    <s v="Dimanche"/>
    <x v="3"/>
    <n v="20200426"/>
  </r>
  <r>
    <x v="70"/>
    <d v="2020-04-27T00:00:00"/>
    <s v=""/>
    <s v=""/>
    <x v="1"/>
    <n v="20200427"/>
  </r>
  <r>
    <x v="70"/>
    <d v="2020-04-28T00:00:00"/>
    <s v=""/>
    <s v=""/>
    <x v="1"/>
    <n v="20200428"/>
  </r>
  <r>
    <x v="70"/>
    <d v="2020-04-29T00:00:00"/>
    <s v=""/>
    <s v=""/>
    <x v="1"/>
    <n v="20200429"/>
  </r>
  <r>
    <x v="70"/>
    <d v="2020-04-30T00:00:00"/>
    <s v=""/>
    <s v=""/>
    <x v="1"/>
    <n v="20200430"/>
  </r>
  <r>
    <x v="70"/>
    <d v="2020-05-01T00:00:00"/>
    <s v="Férié"/>
    <s v=""/>
    <x v="0"/>
    <n v="20200501"/>
  </r>
  <r>
    <x v="70"/>
    <d v="2020-05-02T00:00:00"/>
    <s v=""/>
    <s v="Samedi"/>
    <x v="2"/>
    <n v="20200502"/>
  </r>
  <r>
    <x v="71"/>
    <d v="2020-05-03T00:00:00"/>
    <s v=""/>
    <s v="Dimanche"/>
    <x v="3"/>
    <n v="20200503"/>
  </r>
  <r>
    <x v="71"/>
    <d v="2020-05-04T00:00:00"/>
    <s v=""/>
    <s v=""/>
    <x v="1"/>
    <n v="20200504"/>
  </r>
  <r>
    <x v="71"/>
    <d v="2020-05-05T00:00:00"/>
    <s v=""/>
    <s v=""/>
    <x v="1"/>
    <n v="20200505"/>
  </r>
  <r>
    <x v="71"/>
    <d v="2020-05-06T00:00:00"/>
    <s v=""/>
    <s v=""/>
    <x v="1"/>
    <n v="20200506"/>
  </r>
  <r>
    <x v="71"/>
    <d v="2020-05-07T00:00:00"/>
    <s v=""/>
    <s v=""/>
    <x v="1"/>
    <n v="20200507"/>
  </r>
  <r>
    <x v="71"/>
    <d v="2020-05-08T00:00:00"/>
    <s v=""/>
    <s v=""/>
    <x v="1"/>
    <n v="20200508"/>
  </r>
  <r>
    <x v="71"/>
    <d v="2020-05-09T00:00:00"/>
    <s v=""/>
    <s v="Samedi"/>
    <x v="2"/>
    <n v="20200509"/>
  </r>
  <r>
    <x v="72"/>
    <d v="2020-05-10T00:00:00"/>
    <s v=""/>
    <s v="Dimanche"/>
    <x v="3"/>
    <n v="20200510"/>
  </r>
  <r>
    <x v="72"/>
    <d v="2020-05-11T00:00:00"/>
    <s v=""/>
    <s v=""/>
    <x v="1"/>
    <n v="20200511"/>
  </r>
  <r>
    <x v="72"/>
    <d v="2020-05-12T00:00:00"/>
    <s v=""/>
    <s v=""/>
    <x v="1"/>
    <n v="20200512"/>
  </r>
  <r>
    <x v="72"/>
    <d v="2020-05-13T00:00:00"/>
    <s v=""/>
    <s v=""/>
    <x v="1"/>
    <n v="20200513"/>
  </r>
  <r>
    <x v="72"/>
    <d v="2020-05-14T00:00:00"/>
    <s v=""/>
    <s v=""/>
    <x v="1"/>
    <n v="20200514"/>
  </r>
  <r>
    <x v="72"/>
    <d v="2020-05-15T00:00:00"/>
    <s v=""/>
    <s v=""/>
    <x v="1"/>
    <n v="20200515"/>
  </r>
  <r>
    <x v="72"/>
    <d v="2020-05-16T00:00:00"/>
    <s v=""/>
    <s v="Samedi"/>
    <x v="2"/>
    <n v="20200516"/>
  </r>
  <r>
    <x v="73"/>
    <d v="2020-05-17T00:00:00"/>
    <s v=""/>
    <s v="Dimanche"/>
    <x v="3"/>
    <n v="20200517"/>
  </r>
  <r>
    <x v="73"/>
    <d v="2020-05-18T00:00:00"/>
    <s v=""/>
    <s v=""/>
    <x v="1"/>
    <n v="20200518"/>
  </r>
  <r>
    <x v="73"/>
    <d v="2020-05-19T00:00:00"/>
    <s v=""/>
    <s v=""/>
    <x v="1"/>
    <n v="20200519"/>
  </r>
  <r>
    <x v="73"/>
    <d v="2020-05-20T00:00:00"/>
    <s v=""/>
    <s v=""/>
    <x v="1"/>
    <n v="20200520"/>
  </r>
  <r>
    <x v="73"/>
    <d v="2020-05-21T00:00:00"/>
    <s v="Férié"/>
    <s v=""/>
    <x v="0"/>
    <n v="20200521"/>
  </r>
  <r>
    <x v="73"/>
    <d v="2020-05-22T00:00:00"/>
    <s v="Férié"/>
    <s v=""/>
    <x v="0"/>
    <n v="20200522"/>
  </r>
  <r>
    <x v="73"/>
    <d v="2020-05-23T00:00:00"/>
    <s v=""/>
    <s v="Samedi"/>
    <x v="2"/>
    <n v="20200523"/>
  </r>
  <r>
    <x v="74"/>
    <d v="2020-05-24T00:00:00"/>
    <s v=""/>
    <s v="Dimanche"/>
    <x v="3"/>
    <n v="20200524"/>
  </r>
  <r>
    <x v="74"/>
    <d v="2020-05-25T00:00:00"/>
    <s v=""/>
    <s v=""/>
    <x v="1"/>
    <n v="20200525"/>
  </r>
  <r>
    <x v="74"/>
    <d v="2020-05-26T00:00:00"/>
    <s v=""/>
    <s v=""/>
    <x v="1"/>
    <n v="20200526"/>
  </r>
  <r>
    <x v="74"/>
    <d v="2020-05-27T00:00:00"/>
    <s v=""/>
    <s v=""/>
    <x v="1"/>
    <n v="20200527"/>
  </r>
  <r>
    <x v="74"/>
    <d v="2020-05-28T00:00:00"/>
    <s v=""/>
    <s v=""/>
    <x v="1"/>
    <n v="20200528"/>
  </r>
  <r>
    <x v="74"/>
    <d v="2020-05-29T00:00:00"/>
    <s v=""/>
    <s v=""/>
    <x v="1"/>
    <n v="20200529"/>
  </r>
  <r>
    <x v="74"/>
    <d v="2020-05-30T00:00:00"/>
    <s v=""/>
    <s v="Samedi"/>
    <x v="2"/>
    <n v="20200530"/>
  </r>
  <r>
    <x v="75"/>
    <d v="2020-05-31T00:00:00"/>
    <s v=""/>
    <s v="Dimanche"/>
    <x v="3"/>
    <n v="20200531"/>
  </r>
  <r>
    <x v="75"/>
    <d v="2020-06-01T00:00:00"/>
    <s v="Férié"/>
    <s v=""/>
    <x v="0"/>
    <n v="20200601"/>
  </r>
  <r>
    <x v="75"/>
    <d v="2020-06-02T00:00:00"/>
    <s v=""/>
    <s v=""/>
    <x v="1"/>
    <n v="20200602"/>
  </r>
  <r>
    <x v="75"/>
    <d v="2020-06-03T00:00:00"/>
    <s v=""/>
    <s v=""/>
    <x v="1"/>
    <n v="20200603"/>
  </r>
  <r>
    <x v="75"/>
    <d v="2020-06-04T00:00:00"/>
    <s v=""/>
    <s v=""/>
    <x v="1"/>
    <n v="20200604"/>
  </r>
  <r>
    <x v="75"/>
    <d v="2020-06-05T00:00:00"/>
    <s v=""/>
    <s v=""/>
    <x v="1"/>
    <n v="20200605"/>
  </r>
  <r>
    <x v="75"/>
    <d v="2020-06-06T00:00:00"/>
    <s v=""/>
    <s v="Samedi"/>
    <x v="2"/>
    <n v="20200606"/>
  </r>
  <r>
    <x v="76"/>
    <d v="2020-06-07T00:00:00"/>
    <s v=""/>
    <s v="Dimanche"/>
    <x v="3"/>
    <n v="20200607"/>
  </r>
  <r>
    <x v="76"/>
    <d v="2020-06-08T00:00:00"/>
    <s v=""/>
    <s v=""/>
    <x v="1"/>
    <n v="20200608"/>
  </r>
  <r>
    <x v="76"/>
    <d v="2020-06-09T00:00:00"/>
    <s v=""/>
    <s v=""/>
    <x v="1"/>
    <n v="20200609"/>
  </r>
  <r>
    <x v="76"/>
    <d v="2020-06-10T00:00:00"/>
    <s v=""/>
    <s v=""/>
    <x v="1"/>
    <n v="20200610"/>
  </r>
  <r>
    <x v="76"/>
    <d v="2020-06-11T00:00:00"/>
    <s v="Férié"/>
    <s v=""/>
    <x v="0"/>
    <n v="20200611"/>
  </r>
  <r>
    <x v="76"/>
    <d v="2020-06-12T00:00:00"/>
    <s v=""/>
    <s v=""/>
    <x v="1"/>
    <n v="20200612"/>
  </r>
  <r>
    <x v="76"/>
    <d v="2020-06-13T00:00:00"/>
    <s v=""/>
    <s v="Samedi"/>
    <x v="2"/>
    <n v="20200613"/>
  </r>
  <r>
    <x v="77"/>
    <d v="2020-06-14T00:00:00"/>
    <s v=""/>
    <s v="Dimanche"/>
    <x v="3"/>
    <n v="20200614"/>
  </r>
  <r>
    <x v="77"/>
    <d v="2020-06-15T00:00:00"/>
    <s v=""/>
    <s v=""/>
    <x v="1"/>
    <n v="20200615"/>
  </r>
  <r>
    <x v="77"/>
    <d v="2020-06-16T00:00:00"/>
    <s v=""/>
    <s v=""/>
    <x v="1"/>
    <n v="20200616"/>
  </r>
  <r>
    <x v="77"/>
    <d v="2020-06-17T00:00:00"/>
    <s v=""/>
    <s v=""/>
    <x v="1"/>
    <n v="20200617"/>
  </r>
  <r>
    <x v="77"/>
    <d v="2020-06-18T00:00:00"/>
    <s v=""/>
    <s v=""/>
    <x v="1"/>
    <n v="20200618"/>
  </r>
  <r>
    <x v="77"/>
    <d v="2020-06-19T00:00:00"/>
    <s v=""/>
    <s v=""/>
    <x v="1"/>
    <n v="20200619"/>
  </r>
  <r>
    <x v="77"/>
    <d v="2020-06-20T00:00:00"/>
    <s v=""/>
    <s v="Samedi"/>
    <x v="2"/>
    <n v="20200620"/>
  </r>
  <r>
    <x v="78"/>
    <d v="2020-06-21T00:00:00"/>
    <s v=""/>
    <s v="Dimanche"/>
    <x v="3"/>
    <n v="20200621"/>
  </r>
  <r>
    <x v="78"/>
    <d v="2020-06-22T00:00:00"/>
    <s v=""/>
    <s v=""/>
    <x v="1"/>
    <n v="20200622"/>
  </r>
  <r>
    <x v="78"/>
    <d v="2020-06-23T00:00:00"/>
    <s v="Férié"/>
    <s v=""/>
    <x v="0"/>
    <n v="20200623"/>
  </r>
  <r>
    <x v="78"/>
    <d v="2020-06-24T00:00:00"/>
    <s v=""/>
    <s v=""/>
    <x v="1"/>
    <n v="20200624"/>
  </r>
  <r>
    <x v="78"/>
    <d v="2020-06-25T00:00:00"/>
    <s v=""/>
    <s v=""/>
    <x v="1"/>
    <n v="20200625"/>
  </r>
  <r>
    <x v="78"/>
    <d v="2020-06-26T00:00:00"/>
    <s v=""/>
    <s v=""/>
    <x v="1"/>
    <n v="20200626"/>
  </r>
  <r>
    <x v="78"/>
    <d v="2020-06-27T00:00:00"/>
    <s v=""/>
    <s v="Samedi"/>
    <x v="2"/>
    <n v="20200627"/>
  </r>
  <r>
    <x v="79"/>
    <d v="2020-06-28T00:00:00"/>
    <s v=""/>
    <s v="Dimanche"/>
    <x v="3"/>
    <n v="20200628"/>
  </r>
  <r>
    <x v="79"/>
    <d v="2020-06-29T00:00:00"/>
    <s v=""/>
    <s v=""/>
    <x v="1"/>
    <n v="20200629"/>
  </r>
  <r>
    <x v="79"/>
    <d v="2020-06-30T00:00:00"/>
    <s v=""/>
    <s v=""/>
    <x v="1"/>
    <n v="20200630"/>
  </r>
  <r>
    <x v="79"/>
    <d v="2020-07-01T00:00:00"/>
    <s v=""/>
    <s v=""/>
    <x v="1"/>
    <n v="20200701"/>
  </r>
  <r>
    <x v="79"/>
    <d v="2020-07-02T00:00:00"/>
    <s v=""/>
    <s v=""/>
    <x v="1"/>
    <n v="20200702"/>
  </r>
  <r>
    <x v="79"/>
    <d v="2020-07-03T00:00:00"/>
    <s v=""/>
    <s v=""/>
    <x v="1"/>
    <n v="20200703"/>
  </r>
  <r>
    <x v="79"/>
    <d v="2020-07-04T00:00:00"/>
    <s v=""/>
    <s v="Samedi"/>
    <x v="2"/>
    <n v="20200704"/>
  </r>
  <r>
    <x v="80"/>
    <d v="2020-07-05T00:00:00"/>
    <s v=""/>
    <s v="Dimanche"/>
    <x v="3"/>
    <n v="20200705"/>
  </r>
  <r>
    <x v="80"/>
    <d v="2020-07-06T00:00:00"/>
    <s v=""/>
    <s v=""/>
    <x v="1"/>
    <n v="20200706"/>
  </r>
  <r>
    <x v="80"/>
    <d v="2020-07-07T00:00:00"/>
    <s v=""/>
    <s v=""/>
    <x v="1"/>
    <n v="20200707"/>
  </r>
  <r>
    <x v="80"/>
    <d v="2020-07-08T00:00:00"/>
    <s v=""/>
    <s v=""/>
    <x v="1"/>
    <n v="20200708"/>
  </r>
  <r>
    <x v="80"/>
    <d v="2020-07-09T00:00:00"/>
    <s v=""/>
    <s v=""/>
    <x v="1"/>
    <n v="20200709"/>
  </r>
  <r>
    <x v="80"/>
    <d v="2020-07-10T00:00:00"/>
    <s v=""/>
    <s v=""/>
    <x v="1"/>
    <n v="20200710"/>
  </r>
  <r>
    <x v="80"/>
    <d v="2020-07-11T00:00:00"/>
    <s v=""/>
    <s v="Samedi"/>
    <x v="2"/>
    <n v="20200711"/>
  </r>
  <r>
    <x v="81"/>
    <d v="2020-07-12T00:00:00"/>
    <s v=""/>
    <s v="Dimanche"/>
    <x v="3"/>
    <n v="20200712"/>
  </r>
  <r>
    <x v="81"/>
    <d v="2020-07-13T00:00:00"/>
    <s v=""/>
    <s v=""/>
    <x v="1"/>
    <n v="20200713"/>
  </r>
  <r>
    <x v="81"/>
    <d v="2020-07-14T00:00:00"/>
    <s v=""/>
    <s v=""/>
    <x v="1"/>
    <n v="20200714"/>
  </r>
  <r>
    <x v="81"/>
    <d v="2020-07-15T00:00:00"/>
    <s v=""/>
    <s v=""/>
    <x v="1"/>
    <n v="20200715"/>
  </r>
  <r>
    <x v="81"/>
    <d v="2020-07-16T00:00:00"/>
    <s v=""/>
    <s v=""/>
    <x v="1"/>
    <n v="20200716"/>
  </r>
  <r>
    <x v="81"/>
    <d v="2020-07-17T00:00:00"/>
    <s v=""/>
    <s v=""/>
    <x v="1"/>
    <n v="20200717"/>
  </r>
  <r>
    <x v="81"/>
    <d v="2020-07-18T00:00:00"/>
    <s v=""/>
    <s v="Samedi"/>
    <x v="2"/>
    <n v="20200718"/>
  </r>
  <r>
    <x v="82"/>
    <d v="2020-07-19T00:00:00"/>
    <s v=""/>
    <s v="Dimanche"/>
    <x v="3"/>
    <n v="20200719"/>
  </r>
  <r>
    <x v="82"/>
    <d v="2020-07-20T00:00:00"/>
    <s v=""/>
    <s v=""/>
    <x v="1"/>
    <n v="20200720"/>
  </r>
  <r>
    <x v="82"/>
    <d v="2020-07-21T00:00:00"/>
    <s v=""/>
    <s v=""/>
    <x v="1"/>
    <n v="20200721"/>
  </r>
  <r>
    <x v="82"/>
    <d v="2020-07-22T00:00:00"/>
    <s v=""/>
    <s v=""/>
    <x v="1"/>
    <n v="20200722"/>
  </r>
  <r>
    <x v="82"/>
    <d v="2020-07-23T00:00:00"/>
    <s v=""/>
    <s v=""/>
    <x v="1"/>
    <n v="20200723"/>
  </r>
  <r>
    <x v="82"/>
    <d v="2020-07-24T00:00:00"/>
    <s v=""/>
    <s v=""/>
    <x v="1"/>
    <n v="20200724"/>
  </r>
  <r>
    <x v="82"/>
    <d v="2020-07-25T00:00:00"/>
    <s v=""/>
    <s v="Samedi"/>
    <x v="2"/>
    <n v="20200725"/>
  </r>
  <r>
    <x v="83"/>
    <d v="2020-07-26T00:00:00"/>
    <s v=""/>
    <s v="Dimanche"/>
    <x v="3"/>
    <n v="20200726"/>
  </r>
  <r>
    <x v="83"/>
    <d v="2020-07-27T00:00:00"/>
    <s v="Férié"/>
    <s v=""/>
    <x v="0"/>
    <n v="20200727"/>
  </r>
  <r>
    <x v="83"/>
    <d v="2020-07-28T00:00:00"/>
    <s v="Férié"/>
    <s v=""/>
    <x v="0"/>
    <n v="20200728"/>
  </r>
  <r>
    <x v="83"/>
    <d v="2020-07-29T00:00:00"/>
    <s v="Férié"/>
    <s v=""/>
    <x v="0"/>
    <n v="20200729"/>
  </r>
  <r>
    <x v="83"/>
    <d v="2020-07-30T00:00:00"/>
    <s v="Férié"/>
    <s v=""/>
    <x v="0"/>
    <n v="20200730"/>
  </r>
  <r>
    <x v="83"/>
    <d v="2020-07-31T00:00:00"/>
    <s v="Férié"/>
    <s v=""/>
    <x v="0"/>
    <n v="20200731"/>
  </r>
  <r>
    <x v="83"/>
    <d v="2020-08-01T00:00:00"/>
    <s v=""/>
    <s v="Samedi"/>
    <x v="2"/>
    <n v="20200801"/>
  </r>
  <r>
    <x v="84"/>
    <d v="2020-08-02T00:00:00"/>
    <s v=""/>
    <s v="Dimanche"/>
    <x v="3"/>
    <n v="20200802"/>
  </r>
  <r>
    <x v="84"/>
    <d v="2020-08-03T00:00:00"/>
    <s v="Férié"/>
    <s v=""/>
    <x v="0"/>
    <n v="20200803"/>
  </r>
  <r>
    <x v="84"/>
    <d v="2020-08-04T00:00:00"/>
    <s v="Férié"/>
    <s v=""/>
    <x v="0"/>
    <n v="20200804"/>
  </r>
  <r>
    <x v="84"/>
    <d v="2020-08-05T00:00:00"/>
    <s v="Férié"/>
    <s v=""/>
    <x v="0"/>
    <n v="20200805"/>
  </r>
  <r>
    <x v="84"/>
    <d v="2020-08-06T00:00:00"/>
    <s v="Férié"/>
    <s v=""/>
    <x v="0"/>
    <n v="20200806"/>
  </r>
  <r>
    <x v="84"/>
    <d v="2020-08-07T00:00:00"/>
    <s v="Férié"/>
    <s v=""/>
    <x v="0"/>
    <n v="20200807"/>
  </r>
  <r>
    <x v="84"/>
    <d v="2020-08-08T00:00:00"/>
    <s v=""/>
    <s v="Samedi"/>
    <x v="2"/>
    <n v="20200808"/>
  </r>
  <r>
    <x v="85"/>
    <d v="2020-08-09T00:00:00"/>
    <s v=""/>
    <s v="Dimanche"/>
    <x v="3"/>
    <n v="20200809"/>
  </r>
  <r>
    <x v="85"/>
    <d v="2020-08-10T00:00:00"/>
    <s v=""/>
    <s v=""/>
    <x v="1"/>
    <n v="20200810"/>
  </r>
  <r>
    <x v="85"/>
    <d v="2020-08-11T00:00:00"/>
    <s v=""/>
    <s v=""/>
    <x v="1"/>
    <n v="20200811"/>
  </r>
  <r>
    <x v="85"/>
    <d v="2020-08-12T00:00:00"/>
    <s v=""/>
    <s v=""/>
    <x v="1"/>
    <n v="20200812"/>
  </r>
  <r>
    <x v="85"/>
    <d v="2020-08-13T00:00:00"/>
    <s v=""/>
    <s v=""/>
    <x v="1"/>
    <n v="20200813"/>
  </r>
  <r>
    <x v="85"/>
    <d v="2020-08-14T00:00:00"/>
    <s v=""/>
    <s v=""/>
    <x v="1"/>
    <n v="20200814"/>
  </r>
  <r>
    <x v="85"/>
    <d v="2020-08-15T00:00:00"/>
    <s v=""/>
    <s v="Samedi"/>
    <x v="2"/>
    <n v="20200815"/>
  </r>
  <r>
    <x v="86"/>
    <d v="2020-08-16T00:00:00"/>
    <s v=""/>
    <s v="Dimanche"/>
    <x v="3"/>
    <n v="20200816"/>
  </r>
  <r>
    <x v="86"/>
    <d v="2020-08-17T00:00:00"/>
    <s v=""/>
    <s v=""/>
    <x v="1"/>
    <n v="20200817"/>
  </r>
  <r>
    <x v="86"/>
    <d v="2020-08-18T00:00:00"/>
    <s v=""/>
    <s v=""/>
    <x v="1"/>
    <n v="20200818"/>
  </r>
  <r>
    <x v="86"/>
    <d v="2020-08-19T00:00:00"/>
    <s v=""/>
    <s v=""/>
    <x v="1"/>
    <n v="20200819"/>
  </r>
  <r>
    <x v="86"/>
    <d v="2020-08-20T00:00:00"/>
    <s v=""/>
    <s v=""/>
    <x v="1"/>
    <n v="20200820"/>
  </r>
  <r>
    <x v="86"/>
    <d v="2020-08-21T00:00:00"/>
    <s v=""/>
    <s v=""/>
    <x v="1"/>
    <n v="20200821"/>
  </r>
  <r>
    <x v="86"/>
    <d v="2020-08-22T00:00:00"/>
    <s v=""/>
    <s v="Samedi"/>
    <x v="2"/>
    <n v="20200822"/>
  </r>
  <r>
    <x v="87"/>
    <d v="2020-08-23T00:00:00"/>
    <s v=""/>
    <s v="Dimanche"/>
    <x v="3"/>
    <n v="20200823"/>
  </r>
  <r>
    <x v="87"/>
    <d v="2020-08-24T00:00:00"/>
    <s v=""/>
    <s v=""/>
    <x v="1"/>
    <n v="20200824"/>
  </r>
  <r>
    <x v="87"/>
    <d v="2020-08-25T00:00:00"/>
    <s v=""/>
    <s v=""/>
    <x v="1"/>
    <n v="20200825"/>
  </r>
  <r>
    <x v="87"/>
    <d v="2020-08-26T00:00:00"/>
    <s v=""/>
    <s v=""/>
    <x v="1"/>
    <n v="20200826"/>
  </r>
  <r>
    <x v="87"/>
    <d v="2020-08-27T00:00:00"/>
    <s v=""/>
    <s v=""/>
    <x v="1"/>
    <n v="20200827"/>
  </r>
  <r>
    <x v="87"/>
    <d v="2020-08-28T00:00:00"/>
    <s v=""/>
    <s v=""/>
    <x v="1"/>
    <n v="20200828"/>
  </r>
  <r>
    <x v="87"/>
    <d v="2020-08-29T00:00:00"/>
    <s v=""/>
    <s v="Samedi"/>
    <x v="2"/>
    <n v="20200829"/>
  </r>
  <r>
    <x v="88"/>
    <d v="2020-08-30T00:00:00"/>
    <s v=""/>
    <s v="Dimanche"/>
    <x v="3"/>
    <n v="20200830"/>
  </r>
  <r>
    <x v="88"/>
    <d v="2020-08-31T00:00:00"/>
    <s v=""/>
    <s v=""/>
    <x v="1"/>
    <n v="20200831"/>
  </r>
  <r>
    <x v="88"/>
    <d v="2020-09-01T00:00:00"/>
    <s v=""/>
    <s v=""/>
    <x v="1"/>
    <n v="20200901"/>
  </r>
  <r>
    <x v="88"/>
    <d v="2020-09-02T00:00:00"/>
    <s v=""/>
    <s v=""/>
    <x v="1"/>
    <n v="20200902"/>
  </r>
  <r>
    <x v="88"/>
    <d v="2020-09-03T00:00:00"/>
    <s v=""/>
    <s v=""/>
    <x v="1"/>
    <n v="20200903"/>
  </r>
  <r>
    <x v="88"/>
    <d v="2020-09-04T00:00:00"/>
    <s v=""/>
    <s v=""/>
    <x v="1"/>
    <n v="20200904"/>
  </r>
  <r>
    <x v="88"/>
    <d v="2020-09-05T00:00:00"/>
    <s v=""/>
    <s v="Samedi"/>
    <x v="2"/>
    <n v="20200905"/>
  </r>
  <r>
    <x v="89"/>
    <d v="2020-09-06T00:00:00"/>
    <s v=""/>
    <s v="Dimanche"/>
    <x v="3"/>
    <n v="20200906"/>
  </r>
  <r>
    <x v="89"/>
    <d v="2020-09-07T00:00:00"/>
    <s v=""/>
    <s v=""/>
    <x v="1"/>
    <n v="20200907"/>
  </r>
  <r>
    <x v="89"/>
    <d v="2020-09-08T00:00:00"/>
    <s v=""/>
    <s v=""/>
    <x v="1"/>
    <n v="20200908"/>
  </r>
  <r>
    <x v="89"/>
    <d v="2020-09-09T00:00:00"/>
    <s v=""/>
    <s v=""/>
    <x v="1"/>
    <n v="20200909"/>
  </r>
  <r>
    <x v="89"/>
    <d v="2020-09-10T00:00:00"/>
    <s v=""/>
    <s v=""/>
    <x v="1"/>
    <n v="20200910"/>
  </r>
  <r>
    <x v="89"/>
    <d v="2020-09-11T00:00:00"/>
    <s v=""/>
    <s v=""/>
    <x v="1"/>
    <n v="20200911"/>
  </r>
  <r>
    <x v="89"/>
    <d v="2020-09-12T00:00:00"/>
    <s v=""/>
    <s v="Samedi"/>
    <x v="2"/>
    <n v="20200912"/>
  </r>
  <r>
    <x v="90"/>
    <d v="2020-09-13T00:00:00"/>
    <s v=""/>
    <s v="Dimanche"/>
    <x v="3"/>
    <n v="20200913"/>
  </r>
  <r>
    <x v="90"/>
    <d v="2020-09-14T00:00:00"/>
    <s v=""/>
    <s v=""/>
    <x v="1"/>
    <n v="20200914"/>
  </r>
  <r>
    <x v="90"/>
    <d v="2020-09-15T00:00:00"/>
    <s v=""/>
    <s v=""/>
    <x v="1"/>
    <n v="20200915"/>
  </r>
  <r>
    <x v="90"/>
    <d v="2020-09-16T00:00:00"/>
    <s v=""/>
    <s v=""/>
    <x v="1"/>
    <n v="20200916"/>
  </r>
  <r>
    <x v="90"/>
    <d v="2020-09-17T00:00:00"/>
    <s v=""/>
    <s v=""/>
    <x v="1"/>
    <n v="20200917"/>
  </r>
  <r>
    <x v="90"/>
    <d v="2020-09-18T00:00:00"/>
    <s v=""/>
    <s v=""/>
    <x v="1"/>
    <n v="20200918"/>
  </r>
  <r>
    <x v="90"/>
    <d v="2020-09-19T00:00:00"/>
    <s v=""/>
    <s v="Samedi"/>
    <x v="2"/>
    <n v="20200919"/>
  </r>
  <r>
    <x v="91"/>
    <d v="2020-09-20T00:00:00"/>
    <s v=""/>
    <s v="Dimanche"/>
    <x v="3"/>
    <n v="20200920"/>
  </r>
  <r>
    <x v="91"/>
    <d v="2020-09-21T00:00:00"/>
    <s v=""/>
    <s v=""/>
    <x v="1"/>
    <n v="20200921"/>
  </r>
  <r>
    <x v="91"/>
    <d v="2020-09-22T00:00:00"/>
    <s v=""/>
    <s v=""/>
    <x v="1"/>
    <n v="20200922"/>
  </r>
  <r>
    <x v="91"/>
    <d v="2020-09-23T00:00:00"/>
    <s v=""/>
    <s v=""/>
    <x v="1"/>
    <n v="20200923"/>
  </r>
  <r>
    <x v="91"/>
    <d v="2020-09-24T00:00:00"/>
    <s v=""/>
    <s v=""/>
    <x v="1"/>
    <n v="20200924"/>
  </r>
  <r>
    <x v="91"/>
    <d v="2020-09-25T00:00:00"/>
    <s v=""/>
    <s v=""/>
    <x v="1"/>
    <n v="20200925"/>
  </r>
  <r>
    <x v="91"/>
    <d v="2020-09-26T00:00:00"/>
    <s v=""/>
    <s v="Samedi"/>
    <x v="2"/>
    <n v="20200926"/>
  </r>
  <r>
    <x v="92"/>
    <d v="2020-09-27T00:00:00"/>
    <s v=""/>
    <s v="Dimanche"/>
    <x v="3"/>
    <n v="20200927"/>
  </r>
  <r>
    <x v="92"/>
    <d v="2020-09-28T00:00:00"/>
    <s v=""/>
    <s v=""/>
    <x v="1"/>
    <n v="20200928"/>
  </r>
  <r>
    <x v="92"/>
    <d v="2020-09-29T00:00:00"/>
    <s v=""/>
    <s v=""/>
    <x v="1"/>
    <n v="20200929"/>
  </r>
  <r>
    <x v="92"/>
    <d v="2020-09-30T00:00:00"/>
    <s v="Férié"/>
    <s v=""/>
    <x v="0"/>
    <n v="20200930"/>
  </r>
  <r>
    <x v="92"/>
    <d v="2020-10-01T00:00:00"/>
    <s v=""/>
    <s v=""/>
    <x v="1"/>
    <n v="20201001"/>
  </r>
  <r>
    <x v="92"/>
    <d v="2020-10-02T00:00:00"/>
    <s v=""/>
    <s v=""/>
    <x v="1"/>
    <n v="20201002"/>
  </r>
  <r>
    <x v="92"/>
    <d v="2020-10-03T00:00:00"/>
    <s v=""/>
    <s v="Samedi"/>
    <x v="2"/>
    <n v="20201003"/>
  </r>
  <r>
    <x v="93"/>
    <d v="2020-10-04T00:00:00"/>
    <s v=""/>
    <s v="Dimanche"/>
    <x v="3"/>
    <n v="20201004"/>
  </r>
  <r>
    <x v="93"/>
    <d v="2020-10-05T00:00:00"/>
    <s v=""/>
    <s v=""/>
    <x v="1"/>
    <n v="20201005"/>
  </r>
  <r>
    <x v="93"/>
    <d v="2020-10-06T00:00:00"/>
    <s v=""/>
    <s v=""/>
    <x v="1"/>
    <n v="20201006"/>
  </r>
  <r>
    <x v="93"/>
    <d v="2020-10-07T00:00:00"/>
    <s v=""/>
    <s v=""/>
    <x v="1"/>
    <n v="20201007"/>
  </r>
  <r>
    <x v="93"/>
    <d v="2020-10-08T00:00:00"/>
    <s v=""/>
    <s v=""/>
    <x v="1"/>
    <n v="20201008"/>
  </r>
  <r>
    <x v="93"/>
    <d v="2020-10-09T00:00:00"/>
    <s v=""/>
    <s v=""/>
    <x v="1"/>
    <n v="20201009"/>
  </r>
  <r>
    <x v="93"/>
    <d v="2020-10-10T00:00:00"/>
    <s v=""/>
    <s v="Samedi"/>
    <x v="2"/>
    <n v="20201010"/>
  </r>
  <r>
    <x v="94"/>
    <d v="2020-10-11T00:00:00"/>
    <s v=""/>
    <s v="Dimanche"/>
    <x v="3"/>
    <n v="20201011"/>
  </r>
  <r>
    <x v="94"/>
    <d v="2020-10-12T00:00:00"/>
    <s v=""/>
    <s v=""/>
    <x v="1"/>
    <n v="20201012"/>
  </r>
  <r>
    <x v="94"/>
    <d v="2020-10-13T00:00:00"/>
    <s v=""/>
    <s v=""/>
    <x v="1"/>
    <n v="20201013"/>
  </r>
  <r>
    <x v="94"/>
    <d v="2020-10-14T00:00:00"/>
    <s v=""/>
    <s v=""/>
    <x v="1"/>
    <n v="20201014"/>
  </r>
  <r>
    <x v="94"/>
    <d v="2020-10-15T00:00:00"/>
    <s v=""/>
    <s v=""/>
    <x v="1"/>
    <n v="20201015"/>
  </r>
  <r>
    <x v="94"/>
    <d v="2020-10-16T00:00:00"/>
    <s v=""/>
    <s v=""/>
    <x v="1"/>
    <n v="20201016"/>
  </r>
  <r>
    <x v="94"/>
    <d v="2020-10-17T00:00:00"/>
    <s v=""/>
    <s v="Samedi"/>
    <x v="2"/>
    <n v="20201017"/>
  </r>
  <r>
    <x v="95"/>
    <d v="2020-10-18T00:00:00"/>
    <s v=""/>
    <s v="Dimanche"/>
    <x v="3"/>
    <n v="20201018"/>
  </r>
  <r>
    <x v="95"/>
    <d v="2020-10-19T00:00:00"/>
    <s v=""/>
    <s v=""/>
    <x v="1"/>
    <n v="20201019"/>
  </r>
  <r>
    <x v="95"/>
    <d v="2020-10-20T00:00:00"/>
    <s v=""/>
    <s v=""/>
    <x v="1"/>
    <n v="20201020"/>
  </r>
  <r>
    <x v="95"/>
    <d v="2020-10-21T00:00:00"/>
    <s v=""/>
    <s v=""/>
    <x v="1"/>
    <n v="20201021"/>
  </r>
  <r>
    <x v="95"/>
    <d v="2020-10-22T00:00:00"/>
    <s v=""/>
    <s v=""/>
    <x v="1"/>
    <n v="20201022"/>
  </r>
  <r>
    <x v="95"/>
    <d v="2020-10-23T00:00:00"/>
    <s v=""/>
    <s v=""/>
    <x v="1"/>
    <n v="20201023"/>
  </r>
  <r>
    <x v="95"/>
    <d v="2020-10-24T00:00:00"/>
    <s v=""/>
    <s v="Samedi"/>
    <x v="2"/>
    <n v="20201024"/>
  </r>
  <r>
    <x v="96"/>
    <d v="2020-10-25T00:00:00"/>
    <s v=""/>
    <s v="Dimanche"/>
    <x v="3"/>
    <n v="20201025"/>
  </r>
  <r>
    <x v="96"/>
    <d v="2020-10-26T00:00:00"/>
    <s v=""/>
    <s v=""/>
    <x v="1"/>
    <n v="20201026"/>
  </r>
  <r>
    <x v="96"/>
    <d v="2020-10-27T00:00:00"/>
    <s v=""/>
    <s v=""/>
    <x v="1"/>
    <n v="20201027"/>
  </r>
  <r>
    <x v="96"/>
    <d v="2020-10-28T00:00:00"/>
    <s v=""/>
    <s v=""/>
    <x v="1"/>
    <n v="20201028"/>
  </r>
  <r>
    <x v="96"/>
    <d v="2020-10-29T00:00:00"/>
    <s v=""/>
    <s v=""/>
    <x v="1"/>
    <n v="20201029"/>
  </r>
  <r>
    <x v="96"/>
    <d v="2020-10-30T00:00:00"/>
    <s v=""/>
    <s v=""/>
    <x v="1"/>
    <n v="20201030"/>
  </r>
  <r>
    <x v="96"/>
    <d v="2020-10-31T00:00:00"/>
    <s v=""/>
    <s v="Samedi"/>
    <x v="2"/>
    <n v="20201031"/>
  </r>
  <r>
    <x v="97"/>
    <d v="2020-11-01T00:00:00"/>
    <s v=""/>
    <s v="Dimanche"/>
    <x v="3"/>
    <n v="20201101"/>
  </r>
  <r>
    <x v="97"/>
    <d v="2020-11-02T00:00:00"/>
    <s v=""/>
    <s v=""/>
    <x v="1"/>
    <n v="20201102"/>
  </r>
  <r>
    <x v="97"/>
    <d v="2020-11-03T00:00:00"/>
    <s v=""/>
    <s v=""/>
    <x v="1"/>
    <n v="20201103"/>
  </r>
  <r>
    <x v="97"/>
    <d v="2020-11-04T00:00:00"/>
    <s v=""/>
    <s v=""/>
    <x v="1"/>
    <n v="20201104"/>
  </r>
  <r>
    <x v="97"/>
    <d v="2020-11-05T00:00:00"/>
    <s v=""/>
    <s v=""/>
    <x v="1"/>
    <n v="20201105"/>
  </r>
  <r>
    <x v="97"/>
    <d v="2020-11-06T00:00:00"/>
    <s v=""/>
    <s v=""/>
    <x v="1"/>
    <n v="20201106"/>
  </r>
  <r>
    <x v="97"/>
    <d v="2020-11-07T00:00:00"/>
    <s v=""/>
    <s v="Samedi"/>
    <x v="2"/>
    <n v="20201107"/>
  </r>
  <r>
    <x v="98"/>
    <d v="2020-11-08T00:00:00"/>
    <s v=""/>
    <s v="Dimanche"/>
    <x v="3"/>
    <n v="20201108"/>
  </r>
  <r>
    <x v="98"/>
    <d v="2020-11-09T00:00:00"/>
    <s v=""/>
    <s v=""/>
    <x v="1"/>
    <n v="20201109"/>
  </r>
  <r>
    <x v="98"/>
    <d v="2020-11-10T00:00:00"/>
    <s v=""/>
    <s v=""/>
    <x v="1"/>
    <n v="20201110"/>
  </r>
  <r>
    <x v="98"/>
    <d v="2020-11-11T00:00:00"/>
    <s v=""/>
    <s v=""/>
    <x v="1"/>
    <n v="20201111"/>
  </r>
  <r>
    <x v="98"/>
    <d v="2020-11-12T00:00:00"/>
    <s v=""/>
    <s v=""/>
    <x v="1"/>
    <n v="20201112"/>
  </r>
  <r>
    <x v="98"/>
    <d v="2020-11-13T00:00:00"/>
    <s v=""/>
    <s v=""/>
    <x v="1"/>
    <n v="20201113"/>
  </r>
  <r>
    <x v="98"/>
    <d v="2020-11-14T00:00:00"/>
    <s v=""/>
    <s v="Samedi"/>
    <x v="2"/>
    <n v="20201114"/>
  </r>
  <r>
    <x v="99"/>
    <d v="2020-11-15T00:00:00"/>
    <s v=""/>
    <s v="Dimanche"/>
    <x v="3"/>
    <n v="20201115"/>
  </r>
  <r>
    <x v="99"/>
    <d v="2020-11-16T00:00:00"/>
    <s v=""/>
    <s v=""/>
    <x v="1"/>
    <n v="20201116"/>
  </r>
  <r>
    <x v="99"/>
    <d v="2020-11-17T00:00:00"/>
    <s v=""/>
    <s v=""/>
    <x v="1"/>
    <n v="20201117"/>
  </r>
  <r>
    <x v="99"/>
    <d v="2020-11-18T00:00:00"/>
    <s v=""/>
    <s v=""/>
    <x v="1"/>
    <n v="20201118"/>
  </r>
  <r>
    <x v="99"/>
    <d v="2020-11-19T00:00:00"/>
    <s v=""/>
    <s v=""/>
    <x v="1"/>
    <n v="20201119"/>
  </r>
  <r>
    <x v="99"/>
    <d v="2020-11-20T00:00:00"/>
    <s v=""/>
    <s v=""/>
    <x v="1"/>
    <n v="20201120"/>
  </r>
  <r>
    <x v="99"/>
    <d v="2020-11-21T00:00:00"/>
    <s v=""/>
    <s v="Samedi"/>
    <x v="2"/>
    <n v="20201121"/>
  </r>
  <r>
    <x v="100"/>
    <d v="2020-11-22T00:00:00"/>
    <s v=""/>
    <s v="Dimanche"/>
    <x v="3"/>
    <n v="20201122"/>
  </r>
  <r>
    <x v="100"/>
    <d v="2020-11-23T00:00:00"/>
    <s v=""/>
    <s v=""/>
    <x v="1"/>
    <n v="20201123"/>
  </r>
  <r>
    <x v="100"/>
    <d v="2020-11-24T00:00:00"/>
    <s v=""/>
    <s v=""/>
    <x v="1"/>
    <n v="20201124"/>
  </r>
  <r>
    <x v="100"/>
    <d v="2020-11-25T00:00:00"/>
    <s v=""/>
    <s v=""/>
    <x v="1"/>
    <n v="20201125"/>
  </r>
  <r>
    <x v="100"/>
    <d v="2020-11-26T00:00:00"/>
    <s v=""/>
    <s v=""/>
    <x v="1"/>
    <n v="20201126"/>
  </r>
  <r>
    <x v="100"/>
    <d v="2020-11-27T00:00:00"/>
    <s v=""/>
    <s v=""/>
    <x v="1"/>
    <n v="20201127"/>
  </r>
  <r>
    <x v="100"/>
    <d v="2020-11-28T00:00:00"/>
    <s v=""/>
    <s v="Samedi"/>
    <x v="2"/>
    <n v="20201128"/>
  </r>
  <r>
    <x v="101"/>
    <d v="2020-11-29T00:00:00"/>
    <s v=""/>
    <s v="Dimanche"/>
    <x v="3"/>
    <n v="20201129"/>
  </r>
  <r>
    <x v="101"/>
    <d v="2020-11-30T00:00:00"/>
    <s v=""/>
    <s v=""/>
    <x v="1"/>
    <n v="20201130"/>
  </r>
  <r>
    <x v="101"/>
    <d v="2020-12-01T00:00:00"/>
    <s v=""/>
    <s v=""/>
    <x v="1"/>
    <n v="20201201"/>
  </r>
  <r>
    <x v="101"/>
    <d v="2020-12-02T00:00:00"/>
    <s v=""/>
    <s v=""/>
    <x v="1"/>
    <n v="20201202"/>
  </r>
  <r>
    <x v="101"/>
    <d v="2020-12-03T00:00:00"/>
    <s v=""/>
    <s v=""/>
    <x v="1"/>
    <n v="20201203"/>
  </r>
  <r>
    <x v="101"/>
    <d v="2020-12-04T00:00:00"/>
    <s v=""/>
    <s v=""/>
    <x v="1"/>
    <n v="20201204"/>
  </r>
  <r>
    <x v="101"/>
    <d v="2020-12-05T00:00:00"/>
    <s v=""/>
    <s v="Samedi"/>
    <x v="2"/>
    <n v="20201205"/>
  </r>
  <r>
    <x v="102"/>
    <d v="2020-12-06T00:00:00"/>
    <s v=""/>
    <s v="Dimanche"/>
    <x v="3"/>
    <n v="20201206"/>
  </r>
  <r>
    <x v="102"/>
    <d v="2020-12-07T00:00:00"/>
    <s v=""/>
    <s v=""/>
    <x v="1"/>
    <n v="20201207"/>
  </r>
  <r>
    <x v="102"/>
    <d v="2020-12-08T00:00:00"/>
    <s v=""/>
    <s v=""/>
    <x v="1"/>
    <n v="20201208"/>
  </r>
  <r>
    <x v="102"/>
    <d v="2020-12-09T00:00:00"/>
    <s v=""/>
    <s v=""/>
    <x v="1"/>
    <n v="20201209"/>
  </r>
  <r>
    <x v="102"/>
    <d v="2020-12-10T00:00:00"/>
    <s v=""/>
    <s v=""/>
    <x v="1"/>
    <n v="20201210"/>
  </r>
  <r>
    <x v="102"/>
    <d v="2020-12-11T00:00:00"/>
    <s v=""/>
    <s v=""/>
    <x v="1"/>
    <n v="20201211"/>
  </r>
  <r>
    <x v="102"/>
    <d v="2020-12-12T00:00:00"/>
    <s v=""/>
    <s v="Samedi"/>
    <x v="2"/>
    <n v="20201212"/>
  </r>
  <r>
    <x v="103"/>
    <d v="2020-12-13T00:00:00"/>
    <s v=""/>
    <s v="Dimanche"/>
    <x v="3"/>
    <n v="20201213"/>
  </r>
  <r>
    <x v="103"/>
    <d v="2020-12-14T00:00:00"/>
    <s v=""/>
    <s v=""/>
    <x v="1"/>
    <n v="20201214"/>
  </r>
  <r>
    <x v="103"/>
    <d v="2020-12-15T00:00:00"/>
    <s v=""/>
    <s v=""/>
    <x v="1"/>
    <n v="20201215"/>
  </r>
  <r>
    <x v="103"/>
    <d v="2020-12-16T00:00:00"/>
    <s v=""/>
    <s v=""/>
    <x v="1"/>
    <n v="20201216"/>
  </r>
  <r>
    <x v="103"/>
    <d v="2020-12-17T00:00:00"/>
    <s v=""/>
    <s v=""/>
    <x v="1"/>
    <n v="20201217"/>
  </r>
  <r>
    <x v="103"/>
    <d v="2020-12-18T00:00:00"/>
    <s v=""/>
    <s v=""/>
    <x v="1"/>
    <n v="20201218"/>
  </r>
  <r>
    <x v="103"/>
    <d v="2020-12-19T00:00:00"/>
    <s v=""/>
    <s v="Samedi"/>
    <x v="2"/>
    <n v="20201219"/>
  </r>
  <r>
    <x v="104"/>
    <d v="2020-12-20T00:00:00"/>
    <s v=""/>
    <s v="Dimanche"/>
    <x v="3"/>
    <n v="20201220"/>
  </r>
  <r>
    <x v="104"/>
    <d v="2020-12-21T00:00:00"/>
    <s v=""/>
    <s v=""/>
    <x v="1"/>
    <n v="20201221"/>
  </r>
  <r>
    <x v="104"/>
    <d v="2020-12-22T00:00:00"/>
    <s v=""/>
    <s v=""/>
    <x v="1"/>
    <n v="20201222"/>
  </r>
  <r>
    <x v="104"/>
    <d v="2020-12-23T00:00:00"/>
    <s v="Férié"/>
    <s v=""/>
    <x v="0"/>
    <n v="20201223"/>
  </r>
  <r>
    <x v="104"/>
    <d v="2020-12-24T00:00:00"/>
    <s v="Férié"/>
    <s v=""/>
    <x v="0"/>
    <n v="20201224"/>
  </r>
  <r>
    <x v="104"/>
    <d v="2020-12-25T00:00:00"/>
    <s v="Férié"/>
    <s v=""/>
    <x v="0"/>
    <n v="20201225"/>
  </r>
  <r>
    <x v="104"/>
    <d v="2020-12-26T00:00:00"/>
    <s v=""/>
    <s v="Samedi"/>
    <x v="2"/>
    <n v="20201226"/>
  </r>
  <r>
    <x v="105"/>
    <d v="2020-12-27T00:00:00"/>
    <s v=""/>
    <s v="Dimanche"/>
    <x v="3"/>
    <n v="20201227"/>
  </r>
  <r>
    <x v="105"/>
    <d v="2020-12-28T00:00:00"/>
    <s v="Férié"/>
    <s v=""/>
    <x v="0"/>
    <n v="20201228"/>
  </r>
  <r>
    <x v="105"/>
    <d v="2020-12-29T00:00:00"/>
    <s v="Férié"/>
    <s v=""/>
    <x v="0"/>
    <n v="20201229"/>
  </r>
  <r>
    <x v="105"/>
    <d v="2020-12-30T00:00:00"/>
    <s v="Férié"/>
    <s v=""/>
    <x v="0"/>
    <n v="20201230"/>
  </r>
  <r>
    <x v="105"/>
    <d v="2020-12-31T00:00:00"/>
    <s v="Férié"/>
    <s v=""/>
    <x v="0"/>
    <n v="20201231"/>
  </r>
  <r>
    <x v="106"/>
    <d v="2021-01-01T00:00:00"/>
    <s v="Férié"/>
    <s v=""/>
    <x v="0"/>
    <n v="20210101"/>
  </r>
  <r>
    <x v="106"/>
    <d v="2021-01-02T00:00:00"/>
    <s v=""/>
    <s v="Samedi"/>
    <x v="2"/>
    <n v="20210102"/>
  </r>
  <r>
    <x v="107"/>
    <d v="2021-01-03T00:00:00"/>
    <s v=""/>
    <s v="Dimanche"/>
    <x v="3"/>
    <n v="20210103"/>
  </r>
  <r>
    <x v="107"/>
    <d v="2021-01-04T00:00:00"/>
    <s v=""/>
    <s v=""/>
    <x v="1"/>
    <n v="20210104"/>
  </r>
  <r>
    <x v="107"/>
    <d v="2021-01-05T00:00:00"/>
    <s v=""/>
    <s v=""/>
    <x v="1"/>
    <n v="20210105"/>
  </r>
  <r>
    <x v="107"/>
    <d v="2021-01-06T00:00:00"/>
    <s v=""/>
    <s v=""/>
    <x v="1"/>
    <n v="20210106"/>
  </r>
  <r>
    <x v="107"/>
    <d v="2021-01-07T00:00:00"/>
    <s v=""/>
    <s v=""/>
    <x v="1"/>
    <n v="20210107"/>
  </r>
  <r>
    <x v="107"/>
    <d v="2021-01-08T00:00:00"/>
    <s v=""/>
    <s v=""/>
    <x v="1"/>
    <n v="20210108"/>
  </r>
  <r>
    <x v="107"/>
    <d v="2021-01-09T00:00:00"/>
    <s v=""/>
    <s v="Samedi"/>
    <x v="2"/>
    <n v="20210109"/>
  </r>
  <r>
    <x v="108"/>
    <d v="2021-01-10T00:00:00"/>
    <s v=""/>
    <s v="Dimanche"/>
    <x v="3"/>
    <n v="20210110"/>
  </r>
  <r>
    <x v="108"/>
    <d v="2021-01-11T00:00:00"/>
    <s v=""/>
    <s v=""/>
    <x v="1"/>
    <n v="20210111"/>
  </r>
  <r>
    <x v="108"/>
    <d v="2021-01-12T00:00:00"/>
    <s v=""/>
    <s v=""/>
    <x v="1"/>
    <n v="20210112"/>
  </r>
  <r>
    <x v="108"/>
    <d v="2021-01-13T00:00:00"/>
    <s v=""/>
    <s v=""/>
    <x v="1"/>
    <n v="20210113"/>
  </r>
  <r>
    <x v="108"/>
    <d v="2021-01-14T00:00:00"/>
    <s v=""/>
    <s v=""/>
    <x v="1"/>
    <n v="20210114"/>
  </r>
  <r>
    <x v="108"/>
    <d v="2021-01-15T00:00:00"/>
    <s v=""/>
    <s v=""/>
    <x v="1"/>
    <n v="20210115"/>
  </r>
  <r>
    <x v="108"/>
    <d v="2021-01-16T00:00:00"/>
    <s v=""/>
    <s v="Samedi"/>
    <x v="2"/>
    <n v="20210116"/>
  </r>
  <r>
    <x v="109"/>
    <d v="2021-01-17T00:00:00"/>
    <s v=""/>
    <s v="Dimanche"/>
    <x v="3"/>
    <n v="20210117"/>
  </r>
  <r>
    <x v="109"/>
    <d v="2021-01-18T00:00:00"/>
    <s v=""/>
    <s v=""/>
    <x v="1"/>
    <n v="20210118"/>
  </r>
  <r>
    <x v="109"/>
    <d v="2021-01-19T00:00:00"/>
    <s v=""/>
    <s v=""/>
    <x v="1"/>
    <n v="20210119"/>
  </r>
  <r>
    <x v="109"/>
    <d v="2021-01-20T00:00:00"/>
    <s v=""/>
    <s v=""/>
    <x v="1"/>
    <n v="20210120"/>
  </r>
  <r>
    <x v="109"/>
    <d v="2021-01-21T00:00:00"/>
    <s v=""/>
    <s v=""/>
    <x v="1"/>
    <n v="20210121"/>
  </r>
  <r>
    <x v="109"/>
    <d v="2021-01-22T00:00:00"/>
    <s v=""/>
    <s v=""/>
    <x v="1"/>
    <n v="20210122"/>
  </r>
  <r>
    <x v="109"/>
    <d v="2021-01-23T00:00:00"/>
    <s v=""/>
    <s v="Samedi"/>
    <x v="2"/>
    <n v="20210123"/>
  </r>
  <r>
    <x v="110"/>
    <d v="2021-01-24T00:00:00"/>
    <s v=""/>
    <s v="Dimanche"/>
    <x v="3"/>
    <n v="20210124"/>
  </r>
  <r>
    <x v="110"/>
    <d v="2021-01-25T00:00:00"/>
    <s v=""/>
    <s v=""/>
    <x v="1"/>
    <n v="20210125"/>
  </r>
  <r>
    <x v="110"/>
    <d v="2021-01-26T00:00:00"/>
    <s v=""/>
    <s v=""/>
    <x v="1"/>
    <n v="20210126"/>
  </r>
  <r>
    <x v="110"/>
    <d v="2021-01-27T00:00:00"/>
    <s v=""/>
    <s v=""/>
    <x v="1"/>
    <n v="20210127"/>
  </r>
  <r>
    <x v="110"/>
    <d v="2021-01-28T00:00:00"/>
    <s v=""/>
    <s v=""/>
    <x v="1"/>
    <n v="20210128"/>
  </r>
  <r>
    <x v="110"/>
    <d v="2021-01-29T00:00:00"/>
    <s v=""/>
    <s v=""/>
    <x v="1"/>
    <n v="20210129"/>
  </r>
  <r>
    <x v="110"/>
    <d v="2021-01-30T00:00:00"/>
    <s v=""/>
    <s v="Samedi"/>
    <x v="2"/>
    <n v="20210130"/>
  </r>
  <r>
    <x v="111"/>
    <d v="2021-01-31T00:00:00"/>
    <s v=""/>
    <s v="Dimanche"/>
    <x v="3"/>
    <n v="20210131"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R3:S106" firstHeaderRow="1" firstDataRow="1" firstDataCol="1" rowPageCount="1" colPageCount="1"/>
  <pivotFields count="6">
    <pivotField axis="axisRow" showAll="0" sortType="ascending">
      <items count="138">
        <item x="0"/>
        <item x="1"/>
        <item x="2"/>
        <item x="3"/>
        <item x="4"/>
        <item x="5"/>
        <item x="6"/>
        <item x="7"/>
        <item x="8"/>
        <item m="1" x="124"/>
        <item x="9"/>
        <item x="10"/>
        <item x="11"/>
        <item x="12"/>
        <item x="13"/>
        <item x="14"/>
        <item x="15"/>
        <item x="16"/>
        <item x="17"/>
        <item x="18"/>
        <item m="1" x="127"/>
        <item x="19"/>
        <item x="20"/>
        <item x="21"/>
        <item x="22"/>
        <item x="23"/>
        <item x="24"/>
        <item x="25"/>
        <item x="26"/>
        <item x="27"/>
        <item x="28"/>
        <item m="1" x="129"/>
        <item x="29"/>
        <item x="30"/>
        <item x="31"/>
        <item x="32"/>
        <item x="33"/>
        <item x="34"/>
        <item x="35"/>
        <item x="36"/>
        <item x="37"/>
        <item x="38"/>
        <item m="1" x="131"/>
        <item x="39"/>
        <item x="40"/>
        <item x="41"/>
        <item x="42"/>
        <item x="43"/>
        <item x="44"/>
        <item x="45"/>
        <item x="46"/>
        <item x="47"/>
        <item x="48"/>
        <item m="1" x="133"/>
        <item x="49"/>
        <item x="50"/>
        <item x="51"/>
        <item x="52"/>
        <item m="1" x="135"/>
        <item m="1" x="113"/>
        <item m="1" x="115"/>
        <item m="1" x="116"/>
        <item x="53"/>
        <item x="54"/>
        <item x="55"/>
        <item x="56"/>
        <item x="57"/>
        <item x="58"/>
        <item x="59"/>
        <item x="60"/>
        <item x="61"/>
        <item m="1" x="120"/>
        <item x="62"/>
        <item x="63"/>
        <item x="64"/>
        <item x="65"/>
        <item x="66"/>
        <item x="67"/>
        <item x="68"/>
        <item x="69"/>
        <item x="70"/>
        <item x="71"/>
        <item m="1" x="122"/>
        <item x="72"/>
        <item x="73"/>
        <item x="74"/>
        <item x="75"/>
        <item x="76"/>
        <item x="77"/>
        <item x="78"/>
        <item x="79"/>
        <item x="80"/>
        <item x="81"/>
        <item m="1" x="125"/>
        <item x="82"/>
        <item x="83"/>
        <item x="84"/>
        <item x="85"/>
        <item x="86"/>
        <item x="87"/>
        <item x="88"/>
        <item x="89"/>
        <item x="90"/>
        <item x="91"/>
        <item m="1" x="128"/>
        <item x="92"/>
        <item x="93"/>
        <item x="94"/>
        <item x="95"/>
        <item x="96"/>
        <item x="97"/>
        <item x="98"/>
        <item x="99"/>
        <item x="100"/>
        <item x="101"/>
        <item m="1" x="130"/>
        <item x="102"/>
        <item x="103"/>
        <item x="104"/>
        <item x="105"/>
        <item m="1" x="132"/>
        <item m="1" x="134"/>
        <item m="1" x="136"/>
        <item m="1" x="114"/>
        <item x="106"/>
        <item x="107"/>
        <item x="108"/>
        <item x="109"/>
        <item x="110"/>
        <item x="111"/>
        <item m="1" x="117"/>
        <item m="1" x="118"/>
        <item m="1" x="119"/>
        <item m="1" x="121"/>
        <item m="1" x="123"/>
        <item m="1" x="126"/>
        <item x="112"/>
        <item t="default"/>
      </items>
    </pivotField>
    <pivotField showAll="0"/>
    <pivotField showAll="0"/>
    <pivotField showAll="0"/>
    <pivotField axis="axisPage" multipleItemSelectionAllowed="1" showAll="0">
      <items count="6">
        <item h="1" x="2"/>
        <item h="1" x="3"/>
        <item x="1"/>
        <item h="1" x="0"/>
        <item h="1" x="4"/>
        <item t="default"/>
      </items>
    </pivotField>
    <pivotField dataField="1" showAll="0"/>
  </pivotFields>
  <rowFields count="1">
    <field x="0"/>
  </rowFields>
  <rowItems count="10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4"/>
    </i>
    <i>
      <x v="55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4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6"/>
    </i>
    <i>
      <x v="117"/>
    </i>
    <i>
      <x v="118"/>
    </i>
    <i>
      <x v="125"/>
    </i>
    <i>
      <x v="126"/>
    </i>
    <i>
      <x v="127"/>
    </i>
    <i>
      <x v="128"/>
    </i>
    <i t="grand">
      <x/>
    </i>
  </rowItems>
  <colItems count="1">
    <i/>
  </colItems>
  <pageFields count="1">
    <pageField fld="4" hier="-1"/>
  </pageFields>
  <dataFields count="1">
    <dataField name="Max. de Date us" fld="5" subtotal="max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O3:O487" firstHeaderRow="1" firstDataRow="1" firstDataCol="1" rowPageCount="1" colPageCount="1"/>
  <pivotFields count="2">
    <pivotField axis="axisPage" multipleItemSelectionAllowed="1" showAll="0">
      <items count="6">
        <item h="1" x="2"/>
        <item h="1" x="3"/>
        <item x="1"/>
        <item h="1" x="0"/>
        <item h="1" x="4"/>
        <item t="default"/>
      </items>
    </pivotField>
    <pivotField axis="axisRow" showAll="0" sortType="descending">
      <items count="764">
        <item x="762"/>
        <item x="761"/>
        <item x="760"/>
        <item x="759"/>
        <item x="758"/>
        <item x="757"/>
        <item x="756"/>
        <item x="755"/>
        <item x="754"/>
        <item x="753"/>
        <item x="752"/>
        <item x="751"/>
        <item x="750"/>
        <item x="749"/>
        <item x="748"/>
        <item x="747"/>
        <item x="746"/>
        <item x="745"/>
        <item x="744"/>
        <item x="743"/>
        <item x="742"/>
        <item x="741"/>
        <item x="740"/>
        <item x="739"/>
        <item x="738"/>
        <item x="737"/>
        <item x="736"/>
        <item x="735"/>
        <item x="734"/>
        <item x="733"/>
        <item x="732"/>
        <item x="731"/>
        <item x="730"/>
        <item x="729"/>
        <item x="728"/>
        <item x="727"/>
        <item x="726"/>
        <item x="725"/>
        <item x="724"/>
        <item x="723"/>
        <item x="722"/>
        <item x="721"/>
        <item x="720"/>
        <item x="719"/>
        <item x="718"/>
        <item x="717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679"/>
        <item x="678"/>
        <item x="677"/>
        <item x="676"/>
        <item x="675"/>
        <item x="674"/>
        <item x="673"/>
        <item x="672"/>
        <item x="671"/>
        <item x="670"/>
        <item x="669"/>
        <item x="668"/>
        <item x="667"/>
        <item x="666"/>
        <item x="665"/>
        <item x="664"/>
        <item x="663"/>
        <item x="662"/>
        <item x="661"/>
        <item x="660"/>
        <item x="659"/>
        <item x="658"/>
        <item x="657"/>
        <item x="656"/>
        <item x="655"/>
        <item x="654"/>
        <item x="653"/>
        <item x="652"/>
        <item x="651"/>
        <item x="650"/>
        <item x="649"/>
        <item x="648"/>
        <item x="647"/>
        <item x="646"/>
        <item x="645"/>
        <item x="644"/>
        <item x="643"/>
        <item x="642"/>
        <item x="641"/>
        <item x="640"/>
        <item x="639"/>
        <item x="638"/>
        <item x="637"/>
        <item x="636"/>
        <item x="635"/>
        <item x="634"/>
        <item x="633"/>
        <item x="632"/>
        <item x="631"/>
        <item x="630"/>
        <item x="629"/>
        <item x="628"/>
        <item x="627"/>
        <item x="626"/>
        <item x="625"/>
        <item x="624"/>
        <item x="623"/>
        <item x="622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10"/>
        <item x="609"/>
        <item x="608"/>
        <item x="607"/>
        <item x="606"/>
        <item x="605"/>
        <item x="604"/>
        <item x="603"/>
        <item x="602"/>
        <item x="601"/>
        <item x="600"/>
        <item x="599"/>
        <item x="598"/>
        <item x="597"/>
        <item x="596"/>
        <item x="595"/>
        <item x="594"/>
        <item x="593"/>
        <item x="592"/>
        <item x="591"/>
        <item x="590"/>
        <item x="589"/>
        <item x="588"/>
        <item x="587"/>
        <item x="586"/>
        <item x="585"/>
        <item x="584"/>
        <item x="583"/>
        <item x="582"/>
        <item x="581"/>
        <item x="580"/>
        <item x="579"/>
        <item x="578"/>
        <item x="577"/>
        <item x="576"/>
        <item x="575"/>
        <item x="574"/>
        <item x="573"/>
        <item x="572"/>
        <item x="571"/>
        <item x="570"/>
        <item x="569"/>
        <item x="568"/>
        <item x="567"/>
        <item x="566"/>
        <item x="565"/>
        <item x="564"/>
        <item x="563"/>
        <item x="562"/>
        <item x="561"/>
        <item x="560"/>
        <item x="559"/>
        <item x="558"/>
        <item x="557"/>
        <item x="556"/>
        <item x="555"/>
        <item x="554"/>
        <item x="553"/>
        <item x="552"/>
        <item x="551"/>
        <item x="550"/>
        <item x="54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493"/>
        <item x="492"/>
        <item x="491"/>
        <item x="490"/>
        <item x="489"/>
        <item x="488"/>
        <item x="487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474"/>
        <item x="473"/>
        <item x="472"/>
        <item x="471"/>
        <item x="470"/>
        <item x="469"/>
        <item x="468"/>
        <item x="467"/>
        <item x="466"/>
        <item x="465"/>
        <item x="464"/>
        <item x="463"/>
        <item x="462"/>
        <item x="461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</pivotFields>
  <rowFields count="1">
    <field x="1"/>
  </rowFields>
  <rowItems count="484">
    <i>
      <x v="3"/>
    </i>
    <i>
      <x v="4"/>
    </i>
    <i>
      <x v="5"/>
    </i>
    <i>
      <x v="6"/>
    </i>
    <i>
      <x v="7"/>
    </i>
    <i>
      <x v="10"/>
    </i>
    <i>
      <x v="11"/>
    </i>
    <i>
      <x v="12"/>
    </i>
    <i>
      <x v="13"/>
    </i>
    <i>
      <x v="14"/>
    </i>
    <i>
      <x v="17"/>
    </i>
    <i>
      <x v="18"/>
    </i>
    <i>
      <x v="19"/>
    </i>
    <i>
      <x v="20"/>
    </i>
    <i>
      <x v="21"/>
    </i>
    <i>
      <x v="24"/>
    </i>
    <i>
      <x v="25"/>
    </i>
    <i>
      <x v="26"/>
    </i>
    <i>
      <x v="27"/>
    </i>
    <i>
      <x v="28"/>
    </i>
    <i>
      <x v="41"/>
    </i>
    <i>
      <x v="42"/>
    </i>
    <i>
      <x v="45"/>
    </i>
    <i>
      <x v="46"/>
    </i>
    <i>
      <x v="47"/>
    </i>
    <i>
      <x v="48"/>
    </i>
    <i>
      <x v="49"/>
    </i>
    <i>
      <x v="52"/>
    </i>
    <i>
      <x v="53"/>
    </i>
    <i>
      <x v="54"/>
    </i>
    <i>
      <x v="55"/>
    </i>
    <i>
      <x v="56"/>
    </i>
    <i>
      <x v="59"/>
    </i>
    <i>
      <x v="60"/>
    </i>
    <i>
      <x v="61"/>
    </i>
    <i>
      <x v="62"/>
    </i>
    <i>
      <x v="63"/>
    </i>
    <i>
      <x v="66"/>
    </i>
    <i>
      <x v="67"/>
    </i>
    <i>
      <x v="68"/>
    </i>
    <i>
      <x v="69"/>
    </i>
    <i>
      <x v="70"/>
    </i>
    <i>
      <x v="73"/>
    </i>
    <i>
      <x v="74"/>
    </i>
    <i>
      <x v="75"/>
    </i>
    <i>
      <x v="76"/>
    </i>
    <i>
      <x v="77"/>
    </i>
    <i>
      <x v="80"/>
    </i>
    <i>
      <x v="81"/>
    </i>
    <i>
      <x v="82"/>
    </i>
    <i>
      <x v="83"/>
    </i>
    <i>
      <x v="84"/>
    </i>
    <i>
      <x v="87"/>
    </i>
    <i>
      <x v="88"/>
    </i>
    <i>
      <x v="89"/>
    </i>
    <i>
      <x v="90"/>
    </i>
    <i>
      <x v="91"/>
    </i>
    <i>
      <x v="94"/>
    </i>
    <i>
      <x v="95"/>
    </i>
    <i>
      <x v="96"/>
    </i>
    <i>
      <x v="97"/>
    </i>
    <i>
      <x v="98"/>
    </i>
    <i>
      <x v="101"/>
    </i>
    <i>
      <x v="102"/>
    </i>
    <i>
      <x v="103"/>
    </i>
    <i>
      <x v="104"/>
    </i>
    <i>
      <x v="105"/>
    </i>
    <i>
      <x v="108"/>
    </i>
    <i>
      <x v="109"/>
    </i>
    <i>
      <x v="110"/>
    </i>
    <i>
      <x v="111"/>
    </i>
    <i>
      <x v="112"/>
    </i>
    <i>
      <x v="115"/>
    </i>
    <i>
      <x v="116"/>
    </i>
    <i>
      <x v="117"/>
    </i>
    <i>
      <x v="118"/>
    </i>
    <i>
      <x v="119"/>
    </i>
    <i>
      <x v="122"/>
    </i>
    <i>
      <x v="123"/>
    </i>
    <i>
      <x v="125"/>
    </i>
    <i>
      <x v="126"/>
    </i>
    <i>
      <x v="129"/>
    </i>
    <i>
      <x v="130"/>
    </i>
    <i>
      <x v="131"/>
    </i>
    <i>
      <x v="132"/>
    </i>
    <i>
      <x v="133"/>
    </i>
    <i>
      <x v="136"/>
    </i>
    <i>
      <x v="137"/>
    </i>
    <i>
      <x v="138"/>
    </i>
    <i>
      <x v="139"/>
    </i>
    <i>
      <x v="140"/>
    </i>
    <i>
      <x v="143"/>
    </i>
    <i>
      <x v="144"/>
    </i>
    <i>
      <x v="145"/>
    </i>
    <i>
      <x v="146"/>
    </i>
    <i>
      <x v="147"/>
    </i>
    <i>
      <x v="150"/>
    </i>
    <i>
      <x v="151"/>
    </i>
    <i>
      <x v="152"/>
    </i>
    <i>
      <x v="153"/>
    </i>
    <i>
      <x v="154"/>
    </i>
    <i>
      <x v="157"/>
    </i>
    <i>
      <x v="158"/>
    </i>
    <i>
      <x v="159"/>
    </i>
    <i>
      <x v="160"/>
    </i>
    <i>
      <x v="161"/>
    </i>
    <i>
      <x v="164"/>
    </i>
    <i>
      <x v="165"/>
    </i>
    <i>
      <x v="166"/>
    </i>
    <i>
      <x v="167"/>
    </i>
    <i>
      <x v="168"/>
    </i>
    <i>
      <x v="171"/>
    </i>
    <i>
      <x v="172"/>
    </i>
    <i>
      <x v="173"/>
    </i>
    <i>
      <x v="174"/>
    </i>
    <i>
      <x v="175"/>
    </i>
    <i>
      <x v="192"/>
    </i>
    <i>
      <x v="193"/>
    </i>
    <i>
      <x v="194"/>
    </i>
    <i>
      <x v="195"/>
    </i>
    <i>
      <x v="196"/>
    </i>
    <i>
      <x v="199"/>
    </i>
    <i>
      <x v="200"/>
    </i>
    <i>
      <x v="201"/>
    </i>
    <i>
      <x v="202"/>
    </i>
    <i>
      <x v="203"/>
    </i>
    <i>
      <x v="206"/>
    </i>
    <i>
      <x v="207"/>
    </i>
    <i>
      <x v="208"/>
    </i>
    <i>
      <x v="209"/>
    </i>
    <i>
      <x v="210"/>
    </i>
    <i>
      <x v="213"/>
    </i>
    <i>
      <x v="214"/>
    </i>
    <i>
      <x v="215"/>
    </i>
    <i>
      <x v="216"/>
    </i>
    <i>
      <x v="217"/>
    </i>
    <i>
      <x v="220"/>
    </i>
    <i>
      <x v="221"/>
    </i>
    <i>
      <x v="222"/>
    </i>
    <i>
      <x v="224"/>
    </i>
    <i>
      <x v="227"/>
    </i>
    <i>
      <x v="228"/>
    </i>
    <i>
      <x v="229"/>
    </i>
    <i>
      <x v="230"/>
    </i>
    <i>
      <x v="231"/>
    </i>
    <i>
      <x v="234"/>
    </i>
    <i>
      <x v="236"/>
    </i>
    <i>
      <x v="237"/>
    </i>
    <i>
      <x v="238"/>
    </i>
    <i>
      <x v="241"/>
    </i>
    <i>
      <x v="242"/>
    </i>
    <i>
      <x v="243"/>
    </i>
    <i>
      <x v="244"/>
    </i>
    <i>
      <x v="248"/>
    </i>
    <i>
      <x v="249"/>
    </i>
    <i>
      <x v="250"/>
    </i>
    <i>
      <x v="251"/>
    </i>
    <i>
      <x v="252"/>
    </i>
    <i>
      <x v="257"/>
    </i>
    <i>
      <x v="258"/>
    </i>
    <i>
      <x v="259"/>
    </i>
    <i>
      <x v="262"/>
    </i>
    <i>
      <x v="263"/>
    </i>
    <i>
      <x v="264"/>
    </i>
    <i>
      <x v="265"/>
    </i>
    <i>
      <x v="266"/>
    </i>
    <i>
      <x v="269"/>
    </i>
    <i>
      <x v="270"/>
    </i>
    <i>
      <x v="271"/>
    </i>
    <i>
      <x v="272"/>
    </i>
    <i>
      <x v="273"/>
    </i>
    <i>
      <x v="277"/>
    </i>
    <i>
      <x v="278"/>
    </i>
    <i>
      <x v="279"/>
    </i>
    <i>
      <x v="280"/>
    </i>
    <i>
      <x v="283"/>
    </i>
    <i>
      <x v="284"/>
    </i>
    <i>
      <x v="285"/>
    </i>
    <i>
      <x v="286"/>
    </i>
    <i>
      <x v="287"/>
    </i>
    <i>
      <x v="290"/>
    </i>
    <i>
      <x v="291"/>
    </i>
    <i>
      <x v="292"/>
    </i>
    <i>
      <x v="293"/>
    </i>
    <i>
      <x v="298"/>
    </i>
    <i>
      <x v="299"/>
    </i>
    <i>
      <x v="300"/>
    </i>
    <i>
      <x v="301"/>
    </i>
    <i>
      <x v="304"/>
    </i>
    <i>
      <x v="305"/>
    </i>
    <i>
      <x v="306"/>
    </i>
    <i>
      <x v="308"/>
    </i>
    <i>
      <x v="311"/>
    </i>
    <i>
      <x v="312"/>
    </i>
    <i>
      <x v="313"/>
    </i>
    <i>
      <x v="314"/>
    </i>
    <i>
      <x v="315"/>
    </i>
    <i>
      <x v="318"/>
    </i>
    <i>
      <x v="319"/>
    </i>
    <i>
      <x v="320"/>
    </i>
    <i>
      <x v="321"/>
    </i>
    <i>
      <x v="322"/>
    </i>
    <i>
      <x v="325"/>
    </i>
    <i>
      <x v="326"/>
    </i>
    <i>
      <x v="327"/>
    </i>
    <i>
      <x v="328"/>
    </i>
    <i>
      <x v="329"/>
    </i>
    <i>
      <x v="332"/>
    </i>
    <i>
      <x v="333"/>
    </i>
    <i>
      <x v="334"/>
    </i>
    <i>
      <x v="335"/>
    </i>
    <i>
      <x v="336"/>
    </i>
    <i>
      <x v="339"/>
    </i>
    <i>
      <x v="340"/>
    </i>
    <i>
      <x v="341"/>
    </i>
    <i>
      <x v="342"/>
    </i>
    <i>
      <x v="343"/>
    </i>
    <i>
      <x v="346"/>
    </i>
    <i>
      <x v="347"/>
    </i>
    <i>
      <x v="348"/>
    </i>
    <i>
      <x v="349"/>
    </i>
    <i>
      <x v="350"/>
    </i>
    <i>
      <x v="353"/>
    </i>
    <i>
      <x v="354"/>
    </i>
    <i>
      <x v="355"/>
    </i>
    <i>
      <x v="356"/>
    </i>
    <i>
      <x v="357"/>
    </i>
    <i>
      <x v="360"/>
    </i>
    <i>
      <x v="361"/>
    </i>
    <i>
      <x v="362"/>
    </i>
    <i>
      <x v="363"/>
    </i>
    <i>
      <x v="364"/>
    </i>
    <i>
      <x v="367"/>
    </i>
    <i>
      <x v="368"/>
    </i>
    <i>
      <x v="369"/>
    </i>
    <i>
      <x v="370"/>
    </i>
    <i>
      <x v="371"/>
    </i>
    <i>
      <x v="374"/>
    </i>
    <i>
      <x v="375"/>
    </i>
    <i>
      <x v="376"/>
    </i>
    <i>
      <x v="377"/>
    </i>
    <i>
      <x v="378"/>
    </i>
    <i>
      <x v="381"/>
    </i>
    <i>
      <x v="382"/>
    </i>
    <i>
      <x v="383"/>
    </i>
    <i>
      <x v="384"/>
    </i>
    <i>
      <x v="385"/>
    </i>
    <i>
      <x v="388"/>
    </i>
    <i>
      <x v="389"/>
    </i>
    <i>
      <x v="390"/>
    </i>
    <i>
      <x v="391"/>
    </i>
    <i>
      <x v="392"/>
    </i>
    <i>
      <x v="410"/>
    </i>
    <i>
      <x v="411"/>
    </i>
    <i>
      <x v="412"/>
    </i>
    <i>
      <x v="413"/>
    </i>
    <i>
      <x v="416"/>
    </i>
    <i>
      <x v="417"/>
    </i>
    <i>
      <x v="418"/>
    </i>
    <i>
      <x v="419"/>
    </i>
    <i>
      <x v="420"/>
    </i>
    <i>
      <x v="423"/>
    </i>
    <i>
      <x v="424"/>
    </i>
    <i>
      <x v="425"/>
    </i>
    <i>
      <x v="426"/>
    </i>
    <i>
      <x v="427"/>
    </i>
    <i>
      <x v="430"/>
    </i>
    <i>
      <x v="431"/>
    </i>
    <i>
      <x v="432"/>
    </i>
    <i>
      <x v="433"/>
    </i>
    <i>
      <x v="434"/>
    </i>
    <i>
      <x v="437"/>
    </i>
    <i>
      <x v="438"/>
    </i>
    <i>
      <x v="439"/>
    </i>
    <i>
      <x v="440"/>
    </i>
    <i>
      <x v="441"/>
    </i>
    <i>
      <x v="444"/>
    </i>
    <i>
      <x v="445"/>
    </i>
    <i>
      <x v="446"/>
    </i>
    <i>
      <x v="447"/>
    </i>
    <i>
      <x v="448"/>
    </i>
    <i>
      <x v="451"/>
    </i>
    <i>
      <x v="452"/>
    </i>
    <i>
      <x v="453"/>
    </i>
    <i>
      <x v="454"/>
    </i>
    <i>
      <x v="455"/>
    </i>
    <i>
      <x v="459"/>
    </i>
    <i>
      <x v="460"/>
    </i>
    <i>
      <x v="461"/>
    </i>
    <i>
      <x v="462"/>
    </i>
    <i>
      <x v="465"/>
    </i>
    <i>
      <x v="466"/>
    </i>
    <i>
      <x v="467"/>
    </i>
    <i>
      <x v="468"/>
    </i>
    <i>
      <x v="469"/>
    </i>
    <i>
      <x v="472"/>
    </i>
    <i>
      <x v="473"/>
    </i>
    <i>
      <x v="474"/>
    </i>
    <i>
      <x v="475"/>
    </i>
    <i>
      <x v="476"/>
    </i>
    <i>
      <x v="479"/>
    </i>
    <i>
      <x v="480"/>
    </i>
    <i>
      <x v="481"/>
    </i>
    <i>
      <x v="482"/>
    </i>
    <i>
      <x v="483"/>
    </i>
    <i>
      <x v="486"/>
    </i>
    <i>
      <x v="487"/>
    </i>
    <i>
      <x v="488"/>
    </i>
    <i>
      <x v="489"/>
    </i>
    <i>
      <x v="490"/>
    </i>
    <i>
      <x v="494"/>
    </i>
    <i>
      <x v="495"/>
    </i>
    <i>
      <x v="496"/>
    </i>
    <i>
      <x v="497"/>
    </i>
    <i>
      <x v="500"/>
    </i>
    <i>
      <x v="501"/>
    </i>
    <i>
      <x v="502"/>
    </i>
    <i>
      <x v="503"/>
    </i>
    <i>
      <x v="504"/>
    </i>
    <i>
      <x v="507"/>
    </i>
    <i>
      <x v="508"/>
    </i>
    <i>
      <x v="509"/>
    </i>
    <i>
      <x v="510"/>
    </i>
    <i>
      <x v="511"/>
    </i>
    <i>
      <x v="514"/>
    </i>
    <i>
      <x v="515"/>
    </i>
    <i>
      <x v="516"/>
    </i>
    <i>
      <x v="517"/>
    </i>
    <i>
      <x v="518"/>
    </i>
    <i>
      <x v="521"/>
    </i>
    <i>
      <x v="522"/>
    </i>
    <i>
      <x v="523"/>
    </i>
    <i>
      <x v="524"/>
    </i>
    <i>
      <x v="525"/>
    </i>
    <i>
      <x v="528"/>
    </i>
    <i>
      <x v="529"/>
    </i>
    <i>
      <x v="530"/>
    </i>
    <i>
      <x v="531"/>
    </i>
    <i>
      <x v="532"/>
    </i>
    <i>
      <x v="535"/>
    </i>
    <i>
      <x v="537"/>
    </i>
    <i>
      <x v="538"/>
    </i>
    <i>
      <x v="539"/>
    </i>
    <i>
      <x v="542"/>
    </i>
    <i>
      <x v="543"/>
    </i>
    <i>
      <x v="544"/>
    </i>
    <i>
      <x v="545"/>
    </i>
    <i>
      <x v="546"/>
    </i>
    <i>
      <x v="563"/>
    </i>
    <i>
      <x v="564"/>
    </i>
    <i>
      <x v="565"/>
    </i>
    <i>
      <x v="566"/>
    </i>
    <i>
      <x v="567"/>
    </i>
    <i>
      <x v="570"/>
    </i>
    <i>
      <x v="571"/>
    </i>
    <i>
      <x v="572"/>
    </i>
    <i>
      <x v="573"/>
    </i>
    <i>
      <x v="574"/>
    </i>
    <i>
      <x v="577"/>
    </i>
    <i>
      <x v="578"/>
    </i>
    <i>
      <x v="579"/>
    </i>
    <i>
      <x v="580"/>
    </i>
    <i>
      <x v="581"/>
    </i>
    <i>
      <x v="585"/>
    </i>
    <i>
      <x v="586"/>
    </i>
    <i>
      <x v="587"/>
    </i>
    <i>
      <x v="588"/>
    </i>
    <i>
      <x v="591"/>
    </i>
    <i>
      <x v="593"/>
    </i>
    <i>
      <x v="594"/>
    </i>
    <i>
      <x v="595"/>
    </i>
    <i>
      <x v="598"/>
    </i>
    <i>
      <x v="599"/>
    </i>
    <i>
      <x v="600"/>
    </i>
    <i>
      <x v="601"/>
    </i>
    <i>
      <x v="605"/>
    </i>
    <i>
      <x v="606"/>
    </i>
    <i>
      <x v="607"/>
    </i>
    <i>
      <x v="608"/>
    </i>
    <i>
      <x v="609"/>
    </i>
    <i>
      <x v="612"/>
    </i>
    <i>
      <x v="614"/>
    </i>
    <i>
      <x v="615"/>
    </i>
    <i>
      <x v="616"/>
    </i>
    <i>
      <x v="619"/>
    </i>
    <i>
      <x v="620"/>
    </i>
    <i>
      <x v="621"/>
    </i>
    <i>
      <x v="622"/>
    </i>
    <i>
      <x v="623"/>
    </i>
    <i>
      <x v="626"/>
    </i>
    <i>
      <x v="627"/>
    </i>
    <i>
      <x v="628"/>
    </i>
    <i>
      <x v="629"/>
    </i>
    <i>
      <x v="630"/>
    </i>
    <i>
      <x v="633"/>
    </i>
    <i>
      <x v="634"/>
    </i>
    <i>
      <x v="635"/>
    </i>
    <i>
      <x v="636"/>
    </i>
    <i>
      <x v="637"/>
    </i>
    <i>
      <x v="640"/>
    </i>
    <i>
      <x v="641"/>
    </i>
    <i>
      <x v="643"/>
    </i>
    <i>
      <x v="644"/>
    </i>
    <i>
      <x v="647"/>
    </i>
    <i>
      <x v="648"/>
    </i>
    <i>
      <x v="649"/>
    </i>
    <i>
      <x v="650"/>
    </i>
    <i>
      <x v="655"/>
    </i>
    <i>
      <x v="656"/>
    </i>
    <i>
      <x v="657"/>
    </i>
    <i>
      <x v="658"/>
    </i>
    <i>
      <x v="661"/>
    </i>
    <i>
      <x v="662"/>
    </i>
    <i>
      <x v="663"/>
    </i>
    <i>
      <x v="664"/>
    </i>
    <i>
      <x v="665"/>
    </i>
    <i>
      <x v="668"/>
    </i>
    <i>
      <x v="669"/>
    </i>
    <i>
      <x v="670"/>
    </i>
    <i>
      <x v="671"/>
    </i>
    <i>
      <x v="672"/>
    </i>
    <i>
      <x v="676"/>
    </i>
    <i>
      <x v="677"/>
    </i>
    <i>
      <x v="678"/>
    </i>
    <i>
      <x v="679"/>
    </i>
    <i>
      <x v="682"/>
    </i>
    <i>
      <x v="683"/>
    </i>
    <i>
      <x v="684"/>
    </i>
    <i>
      <x v="685"/>
    </i>
    <i>
      <x v="686"/>
    </i>
    <i>
      <x v="689"/>
    </i>
    <i>
      <x v="690"/>
    </i>
    <i>
      <x v="691"/>
    </i>
    <i>
      <x v="692"/>
    </i>
    <i>
      <x v="693"/>
    </i>
    <i>
      <x v="696"/>
    </i>
    <i>
      <x v="697"/>
    </i>
    <i>
      <x v="698"/>
    </i>
    <i>
      <x v="699"/>
    </i>
    <i>
      <x v="700"/>
    </i>
    <i>
      <x v="703"/>
    </i>
    <i>
      <x v="704"/>
    </i>
    <i>
      <x v="705"/>
    </i>
    <i>
      <x v="706"/>
    </i>
    <i>
      <x v="707"/>
    </i>
    <i>
      <x v="710"/>
    </i>
    <i>
      <x v="711"/>
    </i>
    <i>
      <x v="712"/>
    </i>
    <i>
      <x v="713"/>
    </i>
    <i>
      <x v="714"/>
    </i>
    <i>
      <x v="717"/>
    </i>
    <i>
      <x v="718"/>
    </i>
    <i>
      <x v="719"/>
    </i>
    <i>
      <x v="720"/>
    </i>
    <i>
      <x v="721"/>
    </i>
    <i>
      <x v="724"/>
    </i>
    <i>
      <x v="725"/>
    </i>
    <i>
      <x v="726"/>
    </i>
    <i>
      <x v="727"/>
    </i>
    <i>
      <x v="728"/>
    </i>
    <i>
      <x v="731"/>
    </i>
    <i>
      <x v="732"/>
    </i>
    <i>
      <x v="733"/>
    </i>
    <i>
      <x v="734"/>
    </i>
    <i>
      <x v="735"/>
    </i>
    <i>
      <x v="738"/>
    </i>
    <i>
      <x v="739"/>
    </i>
    <i>
      <x v="740"/>
    </i>
    <i>
      <x v="741"/>
    </i>
    <i>
      <x v="742"/>
    </i>
    <i>
      <x v="745"/>
    </i>
    <i>
      <x v="746"/>
    </i>
    <i>
      <x v="747"/>
    </i>
    <i>
      <x v="748"/>
    </i>
    <i>
      <x v="749"/>
    </i>
    <i>
      <x v="752"/>
    </i>
    <i>
      <x v="753"/>
    </i>
    <i>
      <x v="754"/>
    </i>
    <i>
      <x v="755"/>
    </i>
    <i>
      <x v="756"/>
    </i>
    <i>
      <x v="759"/>
    </i>
    <i>
      <x v="760"/>
    </i>
    <i>
      <x v="761"/>
    </i>
    <i t="grand">
      <x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Z3:Z487" firstHeaderRow="1" firstDataRow="1" firstDataCol="1" rowPageCount="1" colPageCount="1"/>
  <pivotFields count="2">
    <pivotField axis="axisPage" multipleItemSelectionAllowed="1" showAll="0">
      <items count="6">
        <item h="1" x="2"/>
        <item h="1" x="3"/>
        <item x="1"/>
        <item h="1" x="0"/>
        <item h="1" x="4"/>
        <item t="default"/>
      </items>
    </pivotField>
    <pivotField axis="axisRow" showAll="0" sortType="ascending">
      <items count="76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t="default"/>
      </items>
    </pivotField>
  </pivotFields>
  <rowFields count="1">
    <field x="1"/>
  </rowFields>
  <rowItems count="484">
    <i>
      <x v="1"/>
    </i>
    <i>
      <x v="2"/>
    </i>
    <i>
      <x v="3"/>
    </i>
    <i>
      <x v="6"/>
    </i>
    <i>
      <x v="7"/>
    </i>
    <i>
      <x v="8"/>
    </i>
    <i>
      <x v="9"/>
    </i>
    <i>
      <x v="10"/>
    </i>
    <i>
      <x v="13"/>
    </i>
    <i>
      <x v="14"/>
    </i>
    <i>
      <x v="15"/>
    </i>
    <i>
      <x v="16"/>
    </i>
    <i>
      <x v="17"/>
    </i>
    <i>
      <x v="20"/>
    </i>
    <i>
      <x v="21"/>
    </i>
    <i>
      <x v="22"/>
    </i>
    <i>
      <x v="23"/>
    </i>
    <i>
      <x v="24"/>
    </i>
    <i>
      <x v="27"/>
    </i>
    <i>
      <x v="28"/>
    </i>
    <i>
      <x v="29"/>
    </i>
    <i>
      <x v="30"/>
    </i>
    <i>
      <x v="31"/>
    </i>
    <i>
      <x v="34"/>
    </i>
    <i>
      <x v="35"/>
    </i>
    <i>
      <x v="36"/>
    </i>
    <i>
      <x v="37"/>
    </i>
    <i>
      <x v="38"/>
    </i>
    <i>
      <x v="41"/>
    </i>
    <i>
      <x v="42"/>
    </i>
    <i>
      <x v="43"/>
    </i>
    <i>
      <x v="44"/>
    </i>
    <i>
      <x v="45"/>
    </i>
    <i>
      <x v="48"/>
    </i>
    <i>
      <x v="49"/>
    </i>
    <i>
      <x v="50"/>
    </i>
    <i>
      <x v="51"/>
    </i>
    <i>
      <x v="52"/>
    </i>
    <i>
      <x v="55"/>
    </i>
    <i>
      <x v="56"/>
    </i>
    <i>
      <x v="57"/>
    </i>
    <i>
      <x v="58"/>
    </i>
    <i>
      <x v="59"/>
    </i>
    <i>
      <x v="62"/>
    </i>
    <i>
      <x v="63"/>
    </i>
    <i>
      <x v="64"/>
    </i>
    <i>
      <x v="65"/>
    </i>
    <i>
      <x v="66"/>
    </i>
    <i>
      <x v="69"/>
    </i>
    <i>
      <x v="70"/>
    </i>
    <i>
      <x v="71"/>
    </i>
    <i>
      <x v="72"/>
    </i>
    <i>
      <x v="73"/>
    </i>
    <i>
      <x v="76"/>
    </i>
    <i>
      <x v="77"/>
    </i>
    <i>
      <x v="78"/>
    </i>
    <i>
      <x v="79"/>
    </i>
    <i>
      <x v="80"/>
    </i>
    <i>
      <x v="83"/>
    </i>
    <i>
      <x v="84"/>
    </i>
    <i>
      <x v="85"/>
    </i>
    <i>
      <x v="86"/>
    </i>
    <i>
      <x v="90"/>
    </i>
    <i>
      <x v="91"/>
    </i>
    <i>
      <x v="92"/>
    </i>
    <i>
      <x v="93"/>
    </i>
    <i>
      <x v="94"/>
    </i>
    <i>
      <x v="97"/>
    </i>
    <i>
      <x v="98"/>
    </i>
    <i>
      <x v="99"/>
    </i>
    <i>
      <x v="100"/>
    </i>
    <i>
      <x v="101"/>
    </i>
    <i>
      <x v="104"/>
    </i>
    <i>
      <x v="105"/>
    </i>
    <i>
      <x v="106"/>
    </i>
    <i>
      <x v="107"/>
    </i>
    <i>
      <x v="112"/>
    </i>
    <i>
      <x v="113"/>
    </i>
    <i>
      <x v="114"/>
    </i>
    <i>
      <x v="115"/>
    </i>
    <i>
      <x v="118"/>
    </i>
    <i>
      <x v="119"/>
    </i>
    <i>
      <x v="121"/>
    </i>
    <i>
      <x v="122"/>
    </i>
    <i>
      <x v="125"/>
    </i>
    <i>
      <x v="126"/>
    </i>
    <i>
      <x v="127"/>
    </i>
    <i>
      <x v="128"/>
    </i>
    <i>
      <x v="129"/>
    </i>
    <i>
      <x v="132"/>
    </i>
    <i>
      <x v="133"/>
    </i>
    <i>
      <x v="134"/>
    </i>
    <i>
      <x v="135"/>
    </i>
    <i>
      <x v="136"/>
    </i>
    <i>
      <x v="139"/>
    </i>
    <i>
      <x v="140"/>
    </i>
    <i>
      <x v="141"/>
    </i>
    <i>
      <x v="142"/>
    </i>
    <i>
      <x v="143"/>
    </i>
    <i>
      <x v="146"/>
    </i>
    <i>
      <x v="147"/>
    </i>
    <i>
      <x v="148"/>
    </i>
    <i>
      <x v="150"/>
    </i>
    <i>
      <x v="153"/>
    </i>
    <i>
      <x v="154"/>
    </i>
    <i>
      <x v="155"/>
    </i>
    <i>
      <x v="156"/>
    </i>
    <i>
      <x v="157"/>
    </i>
    <i>
      <x v="161"/>
    </i>
    <i>
      <x v="162"/>
    </i>
    <i>
      <x v="163"/>
    </i>
    <i>
      <x v="164"/>
    </i>
    <i>
      <x v="167"/>
    </i>
    <i>
      <x v="168"/>
    </i>
    <i>
      <x v="169"/>
    </i>
    <i>
      <x v="171"/>
    </i>
    <i>
      <x v="174"/>
    </i>
    <i>
      <x v="175"/>
    </i>
    <i>
      <x v="176"/>
    </i>
    <i>
      <x v="177"/>
    </i>
    <i>
      <x v="181"/>
    </i>
    <i>
      <x v="182"/>
    </i>
    <i>
      <x v="183"/>
    </i>
    <i>
      <x v="184"/>
    </i>
    <i>
      <x v="185"/>
    </i>
    <i>
      <x v="188"/>
    </i>
    <i>
      <x v="189"/>
    </i>
    <i>
      <x v="190"/>
    </i>
    <i>
      <x v="191"/>
    </i>
    <i>
      <x v="192"/>
    </i>
    <i>
      <x v="195"/>
    </i>
    <i>
      <x v="196"/>
    </i>
    <i>
      <x v="197"/>
    </i>
    <i>
      <x v="198"/>
    </i>
    <i>
      <x v="199"/>
    </i>
    <i>
      <x v="216"/>
    </i>
    <i>
      <x v="217"/>
    </i>
    <i>
      <x v="218"/>
    </i>
    <i>
      <x v="219"/>
    </i>
    <i>
      <x v="220"/>
    </i>
    <i>
      <x v="223"/>
    </i>
    <i>
      <x v="224"/>
    </i>
    <i>
      <x v="225"/>
    </i>
    <i>
      <x v="227"/>
    </i>
    <i>
      <x v="230"/>
    </i>
    <i>
      <x v="231"/>
    </i>
    <i>
      <x v="232"/>
    </i>
    <i>
      <x v="233"/>
    </i>
    <i>
      <x v="234"/>
    </i>
    <i>
      <x v="237"/>
    </i>
    <i>
      <x v="238"/>
    </i>
    <i>
      <x v="239"/>
    </i>
    <i>
      <x v="240"/>
    </i>
    <i>
      <x v="241"/>
    </i>
    <i>
      <x v="244"/>
    </i>
    <i>
      <x v="245"/>
    </i>
    <i>
      <x v="246"/>
    </i>
    <i>
      <x v="247"/>
    </i>
    <i>
      <x v="248"/>
    </i>
    <i>
      <x v="251"/>
    </i>
    <i>
      <x v="252"/>
    </i>
    <i>
      <x v="253"/>
    </i>
    <i>
      <x v="254"/>
    </i>
    <i>
      <x v="255"/>
    </i>
    <i>
      <x v="258"/>
    </i>
    <i>
      <x v="259"/>
    </i>
    <i>
      <x v="260"/>
    </i>
    <i>
      <x v="261"/>
    </i>
    <i>
      <x v="262"/>
    </i>
    <i>
      <x v="265"/>
    </i>
    <i>
      <x v="266"/>
    </i>
    <i>
      <x v="267"/>
    </i>
    <i>
      <x v="268"/>
    </i>
    <i>
      <x v="272"/>
    </i>
    <i>
      <x v="273"/>
    </i>
    <i>
      <x v="274"/>
    </i>
    <i>
      <x v="275"/>
    </i>
    <i>
      <x v="276"/>
    </i>
    <i>
      <x v="279"/>
    </i>
    <i>
      <x v="280"/>
    </i>
    <i>
      <x v="281"/>
    </i>
    <i>
      <x v="282"/>
    </i>
    <i>
      <x v="283"/>
    </i>
    <i>
      <x v="286"/>
    </i>
    <i>
      <x v="287"/>
    </i>
    <i>
      <x v="288"/>
    </i>
    <i>
      <x v="289"/>
    </i>
    <i>
      <x v="290"/>
    </i>
    <i>
      <x v="293"/>
    </i>
    <i>
      <x v="294"/>
    </i>
    <i>
      <x v="295"/>
    </i>
    <i>
      <x v="296"/>
    </i>
    <i>
      <x v="297"/>
    </i>
    <i>
      <x v="300"/>
    </i>
    <i>
      <x v="301"/>
    </i>
    <i>
      <x v="302"/>
    </i>
    <i>
      <x v="303"/>
    </i>
    <i>
      <x v="307"/>
    </i>
    <i>
      <x v="308"/>
    </i>
    <i>
      <x v="309"/>
    </i>
    <i>
      <x v="310"/>
    </i>
    <i>
      <x v="311"/>
    </i>
    <i>
      <x v="314"/>
    </i>
    <i>
      <x v="315"/>
    </i>
    <i>
      <x v="316"/>
    </i>
    <i>
      <x v="317"/>
    </i>
    <i>
      <x v="318"/>
    </i>
    <i>
      <x v="321"/>
    </i>
    <i>
      <x v="322"/>
    </i>
    <i>
      <x v="323"/>
    </i>
    <i>
      <x v="324"/>
    </i>
    <i>
      <x v="325"/>
    </i>
    <i>
      <x v="328"/>
    </i>
    <i>
      <x v="329"/>
    </i>
    <i>
      <x v="330"/>
    </i>
    <i>
      <x v="331"/>
    </i>
    <i>
      <x v="332"/>
    </i>
    <i>
      <x v="335"/>
    </i>
    <i>
      <x v="336"/>
    </i>
    <i>
      <x v="337"/>
    </i>
    <i>
      <x v="338"/>
    </i>
    <i>
      <x v="339"/>
    </i>
    <i>
      <x v="342"/>
    </i>
    <i>
      <x v="343"/>
    </i>
    <i>
      <x v="344"/>
    </i>
    <i>
      <x v="345"/>
    </i>
    <i>
      <x v="346"/>
    </i>
    <i>
      <x v="349"/>
    </i>
    <i>
      <x v="350"/>
    </i>
    <i>
      <x v="351"/>
    </i>
    <i>
      <x v="352"/>
    </i>
    <i>
      <x v="370"/>
    </i>
    <i>
      <x v="371"/>
    </i>
    <i>
      <x v="372"/>
    </i>
    <i>
      <x v="373"/>
    </i>
    <i>
      <x v="374"/>
    </i>
    <i>
      <x v="377"/>
    </i>
    <i>
      <x v="378"/>
    </i>
    <i>
      <x v="379"/>
    </i>
    <i>
      <x v="380"/>
    </i>
    <i>
      <x v="381"/>
    </i>
    <i>
      <x v="384"/>
    </i>
    <i>
      <x v="385"/>
    </i>
    <i>
      <x v="386"/>
    </i>
    <i>
      <x v="387"/>
    </i>
    <i>
      <x v="388"/>
    </i>
    <i>
      <x v="391"/>
    </i>
    <i>
      <x v="392"/>
    </i>
    <i>
      <x v="393"/>
    </i>
    <i>
      <x v="394"/>
    </i>
    <i>
      <x v="395"/>
    </i>
    <i>
      <x v="398"/>
    </i>
    <i>
      <x v="399"/>
    </i>
    <i>
      <x v="400"/>
    </i>
    <i>
      <x v="401"/>
    </i>
    <i>
      <x v="402"/>
    </i>
    <i>
      <x v="405"/>
    </i>
    <i>
      <x v="406"/>
    </i>
    <i>
      <x v="407"/>
    </i>
    <i>
      <x v="408"/>
    </i>
    <i>
      <x v="409"/>
    </i>
    <i>
      <x v="412"/>
    </i>
    <i>
      <x v="413"/>
    </i>
    <i>
      <x v="414"/>
    </i>
    <i>
      <x v="415"/>
    </i>
    <i>
      <x v="416"/>
    </i>
    <i>
      <x v="419"/>
    </i>
    <i>
      <x v="420"/>
    </i>
    <i>
      <x v="421"/>
    </i>
    <i>
      <x v="422"/>
    </i>
    <i>
      <x v="423"/>
    </i>
    <i>
      <x v="426"/>
    </i>
    <i>
      <x v="427"/>
    </i>
    <i>
      <x v="428"/>
    </i>
    <i>
      <x v="429"/>
    </i>
    <i>
      <x v="430"/>
    </i>
    <i>
      <x v="433"/>
    </i>
    <i>
      <x v="434"/>
    </i>
    <i>
      <x v="435"/>
    </i>
    <i>
      <x v="436"/>
    </i>
    <i>
      <x v="437"/>
    </i>
    <i>
      <x v="440"/>
    </i>
    <i>
      <x v="441"/>
    </i>
    <i>
      <x v="442"/>
    </i>
    <i>
      <x v="443"/>
    </i>
    <i>
      <x v="444"/>
    </i>
    <i>
      <x v="447"/>
    </i>
    <i>
      <x v="448"/>
    </i>
    <i>
      <x v="449"/>
    </i>
    <i>
      <x v="450"/>
    </i>
    <i>
      <x v="451"/>
    </i>
    <i>
      <x v="454"/>
    </i>
    <i>
      <x v="456"/>
    </i>
    <i>
      <x v="457"/>
    </i>
    <i>
      <x v="458"/>
    </i>
    <i>
      <x v="461"/>
    </i>
    <i>
      <x v="462"/>
    </i>
    <i>
      <x v="463"/>
    </i>
    <i>
      <x v="464"/>
    </i>
    <i>
      <x v="469"/>
    </i>
    <i>
      <x v="470"/>
    </i>
    <i>
      <x v="471"/>
    </i>
    <i>
      <x v="472"/>
    </i>
    <i>
      <x v="475"/>
    </i>
    <i>
      <x v="476"/>
    </i>
    <i>
      <x v="477"/>
    </i>
    <i>
      <x v="478"/>
    </i>
    <i>
      <x v="479"/>
    </i>
    <i>
      <x v="482"/>
    </i>
    <i>
      <x v="483"/>
    </i>
    <i>
      <x v="484"/>
    </i>
    <i>
      <x v="485"/>
    </i>
    <i>
      <x v="489"/>
    </i>
    <i>
      <x v="490"/>
    </i>
    <i>
      <x v="491"/>
    </i>
    <i>
      <x v="492"/>
    </i>
    <i>
      <x v="493"/>
    </i>
    <i>
      <x v="496"/>
    </i>
    <i>
      <x v="497"/>
    </i>
    <i>
      <x v="498"/>
    </i>
    <i>
      <x v="499"/>
    </i>
    <i>
      <x v="500"/>
    </i>
    <i>
      <x v="503"/>
    </i>
    <i>
      <x v="504"/>
    </i>
    <i>
      <x v="505"/>
    </i>
    <i>
      <x v="510"/>
    </i>
    <i>
      <x v="511"/>
    </i>
    <i>
      <x v="512"/>
    </i>
    <i>
      <x v="513"/>
    </i>
    <i>
      <x v="514"/>
    </i>
    <i>
      <x v="518"/>
    </i>
    <i>
      <x v="519"/>
    </i>
    <i>
      <x v="520"/>
    </i>
    <i>
      <x v="521"/>
    </i>
    <i>
      <x v="524"/>
    </i>
    <i>
      <x v="525"/>
    </i>
    <i>
      <x v="526"/>
    </i>
    <i>
      <x v="528"/>
    </i>
    <i>
      <x v="531"/>
    </i>
    <i>
      <x v="532"/>
    </i>
    <i>
      <x v="533"/>
    </i>
    <i>
      <x v="534"/>
    </i>
    <i>
      <x v="535"/>
    </i>
    <i>
      <x v="538"/>
    </i>
    <i>
      <x v="540"/>
    </i>
    <i>
      <x v="541"/>
    </i>
    <i>
      <x v="542"/>
    </i>
    <i>
      <x v="545"/>
    </i>
    <i>
      <x v="546"/>
    </i>
    <i>
      <x v="547"/>
    </i>
    <i>
      <x v="548"/>
    </i>
    <i>
      <x v="549"/>
    </i>
    <i>
      <x v="552"/>
    </i>
    <i>
      <x v="553"/>
    </i>
    <i>
      <x v="554"/>
    </i>
    <i>
      <x v="555"/>
    </i>
    <i>
      <x v="556"/>
    </i>
    <i>
      <x v="559"/>
    </i>
    <i>
      <x v="560"/>
    </i>
    <i>
      <x v="561"/>
    </i>
    <i>
      <x v="562"/>
    </i>
    <i>
      <x v="563"/>
    </i>
    <i>
      <x v="566"/>
    </i>
    <i>
      <x v="567"/>
    </i>
    <i>
      <x v="568"/>
    </i>
    <i>
      <x v="569"/>
    </i>
    <i>
      <x v="570"/>
    </i>
    <i>
      <x v="587"/>
    </i>
    <i>
      <x v="588"/>
    </i>
    <i>
      <x v="589"/>
    </i>
    <i>
      <x v="590"/>
    </i>
    <i>
      <x v="591"/>
    </i>
    <i>
      <x v="594"/>
    </i>
    <i>
      <x v="595"/>
    </i>
    <i>
      <x v="596"/>
    </i>
    <i>
      <x v="597"/>
    </i>
    <i>
      <x v="598"/>
    </i>
    <i>
      <x v="601"/>
    </i>
    <i>
      <x v="602"/>
    </i>
    <i>
      <x v="603"/>
    </i>
    <i>
      <x v="604"/>
    </i>
    <i>
      <x v="605"/>
    </i>
    <i>
      <x v="608"/>
    </i>
    <i>
      <x v="609"/>
    </i>
    <i>
      <x v="610"/>
    </i>
    <i>
      <x v="611"/>
    </i>
    <i>
      <x v="612"/>
    </i>
    <i>
      <x v="615"/>
    </i>
    <i>
      <x v="616"/>
    </i>
    <i>
      <x v="617"/>
    </i>
    <i>
      <x v="618"/>
    </i>
    <i>
      <x v="619"/>
    </i>
    <i>
      <x v="622"/>
    </i>
    <i>
      <x v="623"/>
    </i>
    <i>
      <x v="624"/>
    </i>
    <i>
      <x v="625"/>
    </i>
    <i>
      <x v="626"/>
    </i>
    <i>
      <x v="629"/>
    </i>
    <i>
      <x v="630"/>
    </i>
    <i>
      <x v="631"/>
    </i>
    <i>
      <x v="632"/>
    </i>
    <i>
      <x v="633"/>
    </i>
    <i>
      <x v="636"/>
    </i>
    <i>
      <x v="637"/>
    </i>
    <i>
      <x v="639"/>
    </i>
    <i>
      <x v="640"/>
    </i>
    <i>
      <x v="643"/>
    </i>
    <i>
      <x v="644"/>
    </i>
    <i>
      <x v="645"/>
    </i>
    <i>
      <x v="646"/>
    </i>
    <i>
      <x v="647"/>
    </i>
    <i>
      <x v="650"/>
    </i>
    <i>
      <x v="651"/>
    </i>
    <i>
      <x v="652"/>
    </i>
    <i>
      <x v="653"/>
    </i>
    <i>
      <x v="654"/>
    </i>
    <i>
      <x v="657"/>
    </i>
    <i>
      <x v="658"/>
    </i>
    <i>
      <x v="659"/>
    </i>
    <i>
      <x v="660"/>
    </i>
    <i>
      <x v="661"/>
    </i>
    <i>
      <x v="664"/>
    </i>
    <i>
      <x v="665"/>
    </i>
    <i>
      <x v="666"/>
    </i>
    <i>
      <x v="667"/>
    </i>
    <i>
      <x v="668"/>
    </i>
    <i>
      <x v="671"/>
    </i>
    <i>
      <x v="672"/>
    </i>
    <i>
      <x v="673"/>
    </i>
    <i>
      <x v="674"/>
    </i>
    <i>
      <x v="675"/>
    </i>
    <i>
      <x v="678"/>
    </i>
    <i>
      <x v="679"/>
    </i>
    <i>
      <x v="680"/>
    </i>
    <i>
      <x v="681"/>
    </i>
    <i>
      <x v="682"/>
    </i>
    <i>
      <x v="685"/>
    </i>
    <i>
      <x v="686"/>
    </i>
    <i>
      <x v="687"/>
    </i>
    <i>
      <x v="688"/>
    </i>
    <i>
      <x v="689"/>
    </i>
    <i>
      <x v="692"/>
    </i>
    <i>
      <x v="693"/>
    </i>
    <i>
      <x v="694"/>
    </i>
    <i>
      <x v="695"/>
    </i>
    <i>
      <x v="696"/>
    </i>
    <i>
      <x v="699"/>
    </i>
    <i>
      <x v="700"/>
    </i>
    <i>
      <x v="701"/>
    </i>
    <i>
      <x v="702"/>
    </i>
    <i>
      <x v="703"/>
    </i>
    <i>
      <x v="706"/>
    </i>
    <i>
      <x v="707"/>
    </i>
    <i>
      <x v="708"/>
    </i>
    <i>
      <x v="709"/>
    </i>
    <i>
      <x v="710"/>
    </i>
    <i>
      <x v="713"/>
    </i>
    <i>
      <x v="714"/>
    </i>
    <i>
      <x v="715"/>
    </i>
    <i>
      <x v="716"/>
    </i>
    <i>
      <x v="717"/>
    </i>
    <i>
      <x v="720"/>
    </i>
    <i>
      <x v="721"/>
    </i>
    <i>
      <x v="734"/>
    </i>
    <i>
      <x v="735"/>
    </i>
    <i>
      <x v="736"/>
    </i>
    <i>
      <x v="737"/>
    </i>
    <i>
      <x v="738"/>
    </i>
    <i>
      <x v="741"/>
    </i>
    <i>
      <x v="742"/>
    </i>
    <i>
      <x v="743"/>
    </i>
    <i>
      <x v="744"/>
    </i>
    <i>
      <x v="745"/>
    </i>
    <i>
      <x v="748"/>
    </i>
    <i>
      <x v="749"/>
    </i>
    <i>
      <x v="750"/>
    </i>
    <i>
      <x v="751"/>
    </i>
    <i>
      <x v="752"/>
    </i>
    <i>
      <x v="755"/>
    </i>
    <i>
      <x v="756"/>
    </i>
    <i>
      <x v="757"/>
    </i>
    <i>
      <x v="758"/>
    </i>
    <i>
      <x v="759"/>
    </i>
    <i t="grand">
      <x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AK487"/>
  <sheetViews>
    <sheetView tabSelected="1" zoomScale="70" zoomScaleNormal="70" workbookViewId="0">
      <pane ySplit="4" topLeftCell="A5" activePane="bottomLeft" state="frozen"/>
      <selection pane="bottomLeft" activeCell="F8" sqref="F8"/>
    </sheetView>
  </sheetViews>
  <sheetFormatPr baseColWidth="10" defaultRowHeight="15" x14ac:dyDescent="0.25"/>
  <cols>
    <col min="3" max="3" width="11.42578125" customWidth="1"/>
    <col min="4" max="5" width="12.7109375" customWidth="1"/>
    <col min="6" max="6" width="16.7109375" style="1" customWidth="1"/>
    <col min="7" max="7" width="19.42578125" style="1" customWidth="1"/>
    <col min="8" max="10" width="15" style="1" customWidth="1"/>
    <col min="11" max="21" width="11.42578125" style="60"/>
    <col min="37" max="37" width="14.5703125" customWidth="1"/>
  </cols>
  <sheetData>
    <row r="1" spans="1:37" ht="30" x14ac:dyDescent="0.25">
      <c r="G1"/>
      <c r="AK1" s="3" t="s">
        <v>6</v>
      </c>
    </row>
    <row r="2" spans="1:37" x14ac:dyDescent="0.25">
      <c r="AK2" t="s">
        <v>5</v>
      </c>
    </row>
    <row r="3" spans="1:37" x14ac:dyDescent="0.25">
      <c r="C3" t="s">
        <v>230</v>
      </c>
      <c r="H3" s="1" t="s">
        <v>194</v>
      </c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1" t="s">
        <v>208</v>
      </c>
      <c r="W3" s="1" t="s">
        <v>220</v>
      </c>
      <c r="X3" s="1" t="s">
        <v>221</v>
      </c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7" x14ac:dyDescent="0.25">
      <c r="A4" t="s">
        <v>102</v>
      </c>
      <c r="B4" s="9" t="s">
        <v>37</v>
      </c>
      <c r="C4" s="9" t="s">
        <v>250</v>
      </c>
      <c r="D4" s="9" t="s">
        <v>1</v>
      </c>
      <c r="E4" s="9" t="s">
        <v>0</v>
      </c>
      <c r="F4" s="9" t="s">
        <v>4</v>
      </c>
      <c r="G4" s="9" t="s">
        <v>193</v>
      </c>
      <c r="H4" s="9" t="s">
        <v>3</v>
      </c>
      <c r="I4" s="9" t="s">
        <v>248</v>
      </c>
      <c r="J4" s="58" t="s">
        <v>249</v>
      </c>
      <c r="AK4" s="9" t="s">
        <v>2</v>
      </c>
    </row>
    <row r="5" spans="1:37" x14ac:dyDescent="0.25">
      <c r="A5">
        <f>1000</f>
        <v>1000</v>
      </c>
      <c r="B5" s="10">
        <v>1</v>
      </c>
      <c r="C5" s="19">
        <f>VLOOKUP(A5,Paramètre!N:O,2,FALSE)</f>
        <v>20210129</v>
      </c>
      <c r="D5" s="7">
        <f>VLOOKUP(C5,Paramètre!K:L,2,FALSE)</f>
        <v>20</v>
      </c>
      <c r="E5" s="8">
        <f>SUMIF(Extraction!A:A,C5,Extraction!M:M)</f>
        <v>0</v>
      </c>
      <c r="F5" s="2">
        <f>IF(C5&gt;Data!$B$16,MIN(H5,D5),0)</f>
        <v>0</v>
      </c>
      <c r="G5" s="8">
        <f>+E5-F5</f>
        <v>0</v>
      </c>
      <c r="H5" s="28">
        <f>+E5</f>
        <v>0</v>
      </c>
      <c r="I5" s="28">
        <f>D5-F5</f>
        <v>20</v>
      </c>
      <c r="J5" s="59">
        <f>VLOOKUP(C5,Paramètre!E:G,3)</f>
        <v>44225</v>
      </c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>
        <f>IF(C5&lt;Bilan!$B$2,1,0)</f>
        <v>0</v>
      </c>
      <c r="W5" t="str">
        <f>IF(C5=Data!$B$6,"x","")</f>
        <v/>
      </c>
      <c r="X5">
        <f t="shared" ref="X5:X68" si="0">IF(W5="x",SUM(E6:E653),0)</f>
        <v>0</v>
      </c>
      <c r="Y5" s="62"/>
      <c r="Z5">
        <v>20</v>
      </c>
      <c r="AK5" s="2">
        <f>+D5-F5</f>
        <v>20</v>
      </c>
    </row>
    <row r="6" spans="1:37" x14ac:dyDescent="0.25">
      <c r="A6">
        <f>+A5-1</f>
        <v>999</v>
      </c>
      <c r="B6" s="10">
        <v>2</v>
      </c>
      <c r="C6" s="19">
        <f>VLOOKUP(A6,Paramètre!N:O,2,FALSE)</f>
        <v>20210128</v>
      </c>
      <c r="D6" s="7">
        <f>VLOOKUP(C6,Paramètre!K:L,2,FALSE)</f>
        <v>20</v>
      </c>
      <c r="E6" s="8">
        <f>SUMIF(Extraction!A:A,C6,Extraction!M:M)</f>
        <v>0</v>
      </c>
      <c r="F6" s="2">
        <f>IF(C6&gt;Data!$B$16,MIN(H6,D6),0)</f>
        <v>0</v>
      </c>
      <c r="G6" s="26">
        <f>+G5+E6-F6</f>
        <v>0</v>
      </c>
      <c r="H6" s="8">
        <f>+G5+E6</f>
        <v>0</v>
      </c>
      <c r="I6" s="28">
        <f t="shared" ref="I6:I69" si="1">D6-F6</f>
        <v>20</v>
      </c>
      <c r="J6" s="59">
        <f>VLOOKUP(C6,Paramètre!E:G,3)</f>
        <v>44224</v>
      </c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>
        <f>IF(C6&lt;Bilan!$B$2,1,0)</f>
        <v>0</v>
      </c>
      <c r="W6" t="str">
        <f>IF(C6=Data!$B$6,"x","")</f>
        <v/>
      </c>
      <c r="X6">
        <f t="shared" si="0"/>
        <v>0</v>
      </c>
      <c r="Y6" s="62"/>
      <c r="Z6">
        <v>20</v>
      </c>
      <c r="AK6" s="2">
        <f t="shared" ref="AK6:AK69" si="2">+AK5+D6-F6</f>
        <v>40</v>
      </c>
    </row>
    <row r="7" spans="1:37" x14ac:dyDescent="0.25">
      <c r="A7">
        <f t="shared" ref="A7:A42" si="3">+A6-1</f>
        <v>998</v>
      </c>
      <c r="B7" s="10">
        <v>3</v>
      </c>
      <c r="C7" s="19">
        <f>VLOOKUP(A7,Paramètre!N:O,2,FALSE)</f>
        <v>20210127</v>
      </c>
      <c r="D7" s="7">
        <f>VLOOKUP(C7,Paramètre!K:L,2,FALSE)</f>
        <v>20</v>
      </c>
      <c r="E7" s="8">
        <f>SUMIF(Extraction!A:A,C7,Extraction!M:M)</f>
        <v>0</v>
      </c>
      <c r="F7" s="2">
        <f>IF(C7&gt;Data!$B$16,MIN(H7,D7),0)</f>
        <v>0</v>
      </c>
      <c r="G7" s="26">
        <f t="shared" ref="G7:G70" si="4">+G6+E7-F7</f>
        <v>0</v>
      </c>
      <c r="H7" s="8">
        <f t="shared" ref="H7:H70" si="5">+G6+E7</f>
        <v>0</v>
      </c>
      <c r="I7" s="28">
        <f t="shared" si="1"/>
        <v>20</v>
      </c>
      <c r="J7" s="59">
        <f>VLOOKUP(C7,Paramètre!E:G,3)</f>
        <v>44223</v>
      </c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>
        <f>IF(C7&lt;Bilan!$B$2,1,0)</f>
        <v>0</v>
      </c>
      <c r="W7" t="str">
        <f>IF(C7=Data!$B$6,"x","")</f>
        <v/>
      </c>
      <c r="X7">
        <f t="shared" si="0"/>
        <v>0</v>
      </c>
      <c r="Y7" s="62"/>
      <c r="Z7">
        <v>20</v>
      </c>
      <c r="AK7" s="2">
        <f t="shared" si="2"/>
        <v>60</v>
      </c>
    </row>
    <row r="8" spans="1:37" x14ac:dyDescent="0.25">
      <c r="A8">
        <f t="shared" si="3"/>
        <v>997</v>
      </c>
      <c r="B8" s="10">
        <v>4</v>
      </c>
      <c r="C8" s="19">
        <f>VLOOKUP(A8,Paramètre!N:O,2,FALSE)</f>
        <v>20210126</v>
      </c>
      <c r="D8" s="7">
        <f>VLOOKUP(C8,Paramètre!K:L,2,FALSE)</f>
        <v>20</v>
      </c>
      <c r="E8" s="8">
        <f>SUMIF(Extraction!A:A,C8,Extraction!M:M)</f>
        <v>0</v>
      </c>
      <c r="F8" s="2">
        <f>IF(C8&gt;Data!$B$16,MIN(H8,D8),0)</f>
        <v>0</v>
      </c>
      <c r="G8" s="26">
        <f t="shared" si="4"/>
        <v>0</v>
      </c>
      <c r="H8" s="8">
        <f t="shared" si="5"/>
        <v>0</v>
      </c>
      <c r="I8" s="28">
        <f t="shared" si="1"/>
        <v>20</v>
      </c>
      <c r="J8" s="59">
        <f>VLOOKUP(C8,Paramètre!E:G,3)</f>
        <v>44222</v>
      </c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>
        <f>IF(C8&lt;Bilan!$B$2,1,0)</f>
        <v>0</v>
      </c>
      <c r="W8" t="str">
        <f>IF(C8=Data!$B$6,"x","")</f>
        <v/>
      </c>
      <c r="X8">
        <f t="shared" si="0"/>
        <v>0</v>
      </c>
      <c r="Y8" s="62"/>
      <c r="Z8">
        <v>20</v>
      </c>
      <c r="AK8" s="2">
        <f t="shared" si="2"/>
        <v>80</v>
      </c>
    </row>
    <row r="9" spans="1:37" x14ac:dyDescent="0.25">
      <c r="A9">
        <f t="shared" si="3"/>
        <v>996</v>
      </c>
      <c r="B9" s="10">
        <v>5</v>
      </c>
      <c r="C9" s="19">
        <f>VLOOKUP(A9,Paramètre!N:O,2,FALSE)</f>
        <v>20210125</v>
      </c>
      <c r="D9" s="7">
        <f>VLOOKUP(C9,Paramètre!K:L,2,FALSE)</f>
        <v>20</v>
      </c>
      <c r="E9" s="8">
        <f>SUMIF(Extraction!A:A,C9,Extraction!M:M)</f>
        <v>0</v>
      </c>
      <c r="F9" s="2">
        <f>IF(C9&gt;Data!$B$16,MIN(H9,D9),0)</f>
        <v>0</v>
      </c>
      <c r="G9" s="26">
        <f t="shared" si="4"/>
        <v>0</v>
      </c>
      <c r="H9" s="8">
        <f t="shared" si="5"/>
        <v>0</v>
      </c>
      <c r="I9" s="28">
        <f t="shared" si="1"/>
        <v>20</v>
      </c>
      <c r="J9" s="59">
        <f>VLOOKUP(C9,Paramètre!E:G,3)</f>
        <v>44221</v>
      </c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>
        <f>IF(C9&lt;Bilan!$B$2,1,0)</f>
        <v>0</v>
      </c>
      <c r="W9" t="str">
        <f>IF(C9=Data!$B$6,"x","")</f>
        <v/>
      </c>
      <c r="X9">
        <f t="shared" si="0"/>
        <v>0</v>
      </c>
      <c r="Y9" s="62"/>
      <c r="Z9">
        <v>20</v>
      </c>
      <c r="AK9" s="2">
        <f t="shared" si="2"/>
        <v>100</v>
      </c>
    </row>
    <row r="10" spans="1:37" x14ac:dyDescent="0.25">
      <c r="A10">
        <f t="shared" si="3"/>
        <v>995</v>
      </c>
      <c r="B10" s="10">
        <v>6</v>
      </c>
      <c r="C10" s="19">
        <f>VLOOKUP(A10,Paramètre!N:O,2,FALSE)</f>
        <v>20210122</v>
      </c>
      <c r="D10" s="7">
        <f>VLOOKUP(C10,Paramètre!K:L,2,FALSE)</f>
        <v>20</v>
      </c>
      <c r="E10" s="8">
        <f>SUMIF(Extraction!A:A,C10,Extraction!M:M)</f>
        <v>0</v>
      </c>
      <c r="F10" s="2">
        <f>IF(C10&gt;Data!$B$16,MIN(H10,D10),0)</f>
        <v>0</v>
      </c>
      <c r="G10" s="26">
        <f t="shared" si="4"/>
        <v>0</v>
      </c>
      <c r="H10" s="8">
        <f t="shared" si="5"/>
        <v>0</v>
      </c>
      <c r="I10" s="28">
        <f t="shared" si="1"/>
        <v>20</v>
      </c>
      <c r="J10" s="59">
        <f>VLOOKUP(C10,Paramètre!E:G,3)</f>
        <v>44218</v>
      </c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>
        <f>IF(C10&lt;Bilan!$B$2,1,0)</f>
        <v>0</v>
      </c>
      <c r="W10" t="str">
        <f>IF(C10=Data!$B$6,"x","")</f>
        <v/>
      </c>
      <c r="X10">
        <f t="shared" si="0"/>
        <v>0</v>
      </c>
      <c r="Y10" s="62"/>
      <c r="Z10">
        <v>20</v>
      </c>
      <c r="AK10" s="2">
        <f t="shared" si="2"/>
        <v>120</v>
      </c>
    </row>
    <row r="11" spans="1:37" x14ac:dyDescent="0.25">
      <c r="A11">
        <f t="shared" si="3"/>
        <v>994</v>
      </c>
      <c r="B11" s="10">
        <v>7</v>
      </c>
      <c r="C11" s="19">
        <f>VLOOKUP(A11,Paramètre!N:O,2,FALSE)</f>
        <v>20210121</v>
      </c>
      <c r="D11" s="7">
        <f>VLOOKUP(C11,Paramètre!K:L,2,FALSE)</f>
        <v>20</v>
      </c>
      <c r="E11" s="8">
        <f>SUMIF(Extraction!A:A,C11,Extraction!M:M)</f>
        <v>0</v>
      </c>
      <c r="F11" s="2">
        <f>IF(C11&gt;Data!$B$16,MIN(H11,D11),0)</f>
        <v>0</v>
      </c>
      <c r="G11" s="26">
        <f t="shared" si="4"/>
        <v>0</v>
      </c>
      <c r="H11" s="8">
        <f t="shared" si="5"/>
        <v>0</v>
      </c>
      <c r="I11" s="28">
        <f t="shared" si="1"/>
        <v>20</v>
      </c>
      <c r="J11" s="59">
        <f>VLOOKUP(C11,Paramètre!E:G,3)</f>
        <v>44217</v>
      </c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>
        <f>IF(C11&lt;Bilan!$B$2,1,0)</f>
        <v>0</v>
      </c>
      <c r="W11" t="str">
        <f>IF(C11=Data!$B$6,"x","")</f>
        <v/>
      </c>
      <c r="X11">
        <f t="shared" si="0"/>
        <v>0</v>
      </c>
      <c r="Y11" s="62"/>
      <c r="Z11">
        <v>20</v>
      </c>
      <c r="AK11" s="2">
        <f t="shared" si="2"/>
        <v>140</v>
      </c>
    </row>
    <row r="12" spans="1:37" x14ac:dyDescent="0.25">
      <c r="A12">
        <f t="shared" si="3"/>
        <v>993</v>
      </c>
      <c r="B12" s="10">
        <v>8</v>
      </c>
      <c r="C12" s="19">
        <f>VLOOKUP(A12,Paramètre!N:O,2,FALSE)</f>
        <v>20210120</v>
      </c>
      <c r="D12" s="7">
        <f>VLOOKUP(C12,Paramètre!K:L,2,FALSE)</f>
        <v>20</v>
      </c>
      <c r="E12" s="8">
        <f>SUMIF(Extraction!A:A,C12,Extraction!M:M)</f>
        <v>0</v>
      </c>
      <c r="F12" s="2">
        <f>IF(C12&gt;Data!$B$16,MIN(H12,D12),0)</f>
        <v>0</v>
      </c>
      <c r="G12" s="26">
        <f t="shared" si="4"/>
        <v>0</v>
      </c>
      <c r="H12" s="8">
        <f t="shared" si="5"/>
        <v>0</v>
      </c>
      <c r="I12" s="28">
        <f>D12-F12</f>
        <v>20</v>
      </c>
      <c r="J12" s="59">
        <f>VLOOKUP(C12,Paramètre!E:G,3)</f>
        <v>44216</v>
      </c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>
        <f>IF(C12&lt;Bilan!$B$2,1,0)</f>
        <v>0</v>
      </c>
      <c r="W12" t="str">
        <f>IF(C12=Data!$B$6,"x","")</f>
        <v/>
      </c>
      <c r="X12">
        <f t="shared" si="0"/>
        <v>0</v>
      </c>
      <c r="Y12" s="62"/>
      <c r="Z12">
        <v>0</v>
      </c>
      <c r="AK12" s="2">
        <f t="shared" si="2"/>
        <v>160</v>
      </c>
    </row>
    <row r="13" spans="1:37" x14ac:dyDescent="0.25">
      <c r="A13">
        <f t="shared" si="3"/>
        <v>992</v>
      </c>
      <c r="B13" s="10">
        <v>9</v>
      </c>
      <c r="C13" s="19">
        <f>VLOOKUP(A13,Paramètre!N:O,2,FALSE)</f>
        <v>20210119</v>
      </c>
      <c r="D13" s="7">
        <f>VLOOKUP(C13,Paramètre!K:L,2,FALSE)</f>
        <v>20</v>
      </c>
      <c r="E13" s="8">
        <f>SUMIF(Extraction!A:A,C13,Extraction!M:M)</f>
        <v>0</v>
      </c>
      <c r="F13" s="2">
        <f>IF(C13&gt;Data!$B$16,MIN(H13,D13),0)</f>
        <v>0</v>
      </c>
      <c r="G13" s="26">
        <f t="shared" si="4"/>
        <v>0</v>
      </c>
      <c r="H13" s="8">
        <f t="shared" si="5"/>
        <v>0</v>
      </c>
      <c r="I13" s="28">
        <f t="shared" si="1"/>
        <v>20</v>
      </c>
      <c r="J13" s="59">
        <f>VLOOKUP(C13,Paramètre!E:G,3)</f>
        <v>44215</v>
      </c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>
        <f>IF(C13&lt;Bilan!$B$2,1,0)</f>
        <v>0</v>
      </c>
      <c r="W13" t="str">
        <f>IF(C13=Data!$B$6,"x","")</f>
        <v/>
      </c>
      <c r="X13">
        <f t="shared" si="0"/>
        <v>0</v>
      </c>
      <c r="Y13" s="62"/>
      <c r="Z13">
        <v>0</v>
      </c>
      <c r="AK13" s="2">
        <f t="shared" si="2"/>
        <v>180</v>
      </c>
    </row>
    <row r="14" spans="1:37" x14ac:dyDescent="0.25">
      <c r="A14">
        <f t="shared" si="3"/>
        <v>991</v>
      </c>
      <c r="B14" s="10">
        <v>10</v>
      </c>
      <c r="C14" s="19">
        <f>VLOOKUP(A14,Paramètre!N:O,2,FALSE)</f>
        <v>20210118</v>
      </c>
      <c r="D14" s="7">
        <f>VLOOKUP(C14,Paramètre!K:L,2,FALSE)</f>
        <v>20</v>
      </c>
      <c r="E14" s="8">
        <f>SUMIF(Extraction!A:A,C14,Extraction!M:M)</f>
        <v>0</v>
      </c>
      <c r="F14" s="2">
        <f>IF(C14&gt;Data!$B$16,MIN(H14,D14),0)</f>
        <v>0</v>
      </c>
      <c r="G14" s="26">
        <f t="shared" si="4"/>
        <v>0</v>
      </c>
      <c r="H14" s="8">
        <f t="shared" si="5"/>
        <v>0</v>
      </c>
      <c r="I14" s="28">
        <f t="shared" si="1"/>
        <v>20</v>
      </c>
      <c r="J14" s="59">
        <f>VLOOKUP(C14,Paramètre!E:G,3)</f>
        <v>44214</v>
      </c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>
        <f>IF(C14&lt;Bilan!$B$2,1,0)</f>
        <v>0</v>
      </c>
      <c r="W14" t="str">
        <f>IF(C14=Data!$B$6,"x","")</f>
        <v/>
      </c>
      <c r="X14">
        <f t="shared" si="0"/>
        <v>0</v>
      </c>
      <c r="Y14" s="62"/>
      <c r="Z14">
        <v>0</v>
      </c>
      <c r="AK14" s="2">
        <f t="shared" si="2"/>
        <v>200</v>
      </c>
    </row>
    <row r="15" spans="1:37" x14ac:dyDescent="0.25">
      <c r="A15">
        <f t="shared" si="3"/>
        <v>990</v>
      </c>
      <c r="B15" s="10">
        <v>11</v>
      </c>
      <c r="C15" s="19">
        <f>VLOOKUP(A15,Paramètre!N:O,2,FALSE)</f>
        <v>20210115</v>
      </c>
      <c r="D15" s="7">
        <f>VLOOKUP(C15,Paramètre!K:L,2,FALSE)</f>
        <v>20</v>
      </c>
      <c r="E15" s="8">
        <f>SUMIF(Extraction!A:A,C15,Extraction!M:M)</f>
        <v>0</v>
      </c>
      <c r="F15" s="2">
        <f>IF(C15&gt;Data!$B$16,MIN(H15,D15),0)</f>
        <v>0</v>
      </c>
      <c r="G15" s="26">
        <f t="shared" si="4"/>
        <v>0</v>
      </c>
      <c r="H15" s="8">
        <f t="shared" si="5"/>
        <v>0</v>
      </c>
      <c r="I15" s="28">
        <f t="shared" si="1"/>
        <v>20</v>
      </c>
      <c r="J15" s="59">
        <f>VLOOKUP(C15,Paramètre!E:G,3)</f>
        <v>44211</v>
      </c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>
        <f>IF(C15&lt;Bilan!$B$2,1,0)</f>
        <v>0</v>
      </c>
      <c r="W15" t="str">
        <f>IF(C15=Data!$B$6,"x","")</f>
        <v/>
      </c>
      <c r="X15">
        <f t="shared" si="0"/>
        <v>0</v>
      </c>
      <c r="Y15" s="62"/>
      <c r="Z15">
        <v>0</v>
      </c>
      <c r="AK15" s="2">
        <f t="shared" si="2"/>
        <v>220</v>
      </c>
    </row>
    <row r="16" spans="1:37" x14ac:dyDescent="0.25">
      <c r="A16">
        <f t="shared" si="3"/>
        <v>989</v>
      </c>
      <c r="B16" s="10">
        <v>12</v>
      </c>
      <c r="C16" s="19">
        <f>VLOOKUP(A16,Paramètre!N:O,2,FALSE)</f>
        <v>20210114</v>
      </c>
      <c r="D16" s="7">
        <f>VLOOKUP(C16,Paramètre!K:L,2,FALSE)</f>
        <v>20</v>
      </c>
      <c r="E16" s="8">
        <f>SUMIF(Extraction!A:A,C16,Extraction!M:M)</f>
        <v>0</v>
      </c>
      <c r="F16" s="2">
        <f>IF(C16&gt;Data!$B$16,MIN(H16,D16),0)</f>
        <v>0</v>
      </c>
      <c r="G16" s="26">
        <f t="shared" si="4"/>
        <v>0</v>
      </c>
      <c r="H16" s="8">
        <f t="shared" si="5"/>
        <v>0</v>
      </c>
      <c r="I16" s="28">
        <f t="shared" si="1"/>
        <v>20</v>
      </c>
      <c r="J16" s="59">
        <f>VLOOKUP(C16,Paramètre!E:G,3)</f>
        <v>44210</v>
      </c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>
        <f>IF(C16&lt;Bilan!$B$2,1,0)</f>
        <v>0</v>
      </c>
      <c r="W16" t="str">
        <f>IF(C16=Data!$B$6,"x","")</f>
        <v/>
      </c>
      <c r="X16">
        <f t="shared" si="0"/>
        <v>0</v>
      </c>
      <c r="Y16" s="62"/>
      <c r="Z16">
        <v>0</v>
      </c>
      <c r="AK16" s="2">
        <f t="shared" si="2"/>
        <v>240</v>
      </c>
    </row>
    <row r="17" spans="1:37" x14ac:dyDescent="0.25">
      <c r="A17">
        <f t="shared" si="3"/>
        <v>988</v>
      </c>
      <c r="B17" s="10">
        <v>13</v>
      </c>
      <c r="C17" s="56">
        <f>VLOOKUP(A17,Paramètre!N:O,2,FALSE)</f>
        <v>20210113</v>
      </c>
      <c r="D17" s="7">
        <f>VLOOKUP(C17,Paramètre!K:L,2,FALSE)</f>
        <v>20</v>
      </c>
      <c r="E17" s="8">
        <f>SUMIF(Extraction!A:A,C17,Extraction!M:M)</f>
        <v>0</v>
      </c>
      <c r="F17" s="2">
        <f>IF(C17&gt;Data!$B$16,MIN(H17,D17),0)</f>
        <v>0</v>
      </c>
      <c r="G17" s="26">
        <f t="shared" si="4"/>
        <v>0</v>
      </c>
      <c r="H17" s="8">
        <f t="shared" si="5"/>
        <v>0</v>
      </c>
      <c r="I17" s="28">
        <f t="shared" si="1"/>
        <v>20</v>
      </c>
      <c r="J17" s="59">
        <f>VLOOKUP(C17,Paramètre!E:G,3)</f>
        <v>44209</v>
      </c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>
        <f>IF(C17&lt;Bilan!$B$2,1,0)</f>
        <v>0</v>
      </c>
      <c r="W17" t="str">
        <f>IF(C17=Data!$B$6,"x","")</f>
        <v>x</v>
      </c>
      <c r="X17">
        <f t="shared" si="0"/>
        <v>0</v>
      </c>
      <c r="Y17" s="62"/>
      <c r="Z17">
        <v>0</v>
      </c>
      <c r="AK17" s="2">
        <f t="shared" si="2"/>
        <v>260</v>
      </c>
    </row>
    <row r="18" spans="1:37" x14ac:dyDescent="0.25">
      <c r="A18">
        <f t="shared" si="3"/>
        <v>987</v>
      </c>
      <c r="B18" s="10">
        <v>14</v>
      </c>
      <c r="C18" s="57">
        <f>VLOOKUP(A18,Paramètre!N:O,2,FALSE)</f>
        <v>20210112</v>
      </c>
      <c r="D18" s="7">
        <f>VLOOKUP(C18,Paramètre!K:L,2,FALSE)</f>
        <v>20</v>
      </c>
      <c r="E18" s="8">
        <f>SUMIF(Extraction!A:A,C18,Extraction!M:M)</f>
        <v>0</v>
      </c>
      <c r="F18" s="2">
        <f>IF(C18&gt;Data!$B$16,MIN(H18,D18),0)</f>
        <v>0</v>
      </c>
      <c r="G18" s="26">
        <f t="shared" si="4"/>
        <v>0</v>
      </c>
      <c r="H18" s="8">
        <f t="shared" si="5"/>
        <v>0</v>
      </c>
      <c r="I18" s="28">
        <f t="shared" si="1"/>
        <v>20</v>
      </c>
      <c r="J18" s="59">
        <f>VLOOKUP(C18,Paramètre!E:G,3)</f>
        <v>44208</v>
      </c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>
        <f>IF(C18&lt;Bilan!$B$2,1,0)</f>
        <v>0</v>
      </c>
      <c r="W18" t="str">
        <f>IF(C18=Data!$B$6,"x","")</f>
        <v/>
      </c>
      <c r="X18">
        <f t="shared" si="0"/>
        <v>0</v>
      </c>
      <c r="Y18" s="62"/>
      <c r="Z18">
        <v>20</v>
      </c>
      <c r="AK18" s="2">
        <f t="shared" si="2"/>
        <v>280</v>
      </c>
    </row>
    <row r="19" spans="1:37" x14ac:dyDescent="0.25">
      <c r="A19">
        <f t="shared" si="3"/>
        <v>986</v>
      </c>
      <c r="B19" s="10">
        <v>15</v>
      </c>
      <c r="C19" s="19">
        <f>VLOOKUP(A19,Paramètre!N:O,2,FALSE)</f>
        <v>20210111</v>
      </c>
      <c r="D19" s="7">
        <f>VLOOKUP(C19,Paramètre!K:L,2,FALSE)</f>
        <v>20</v>
      </c>
      <c r="E19" s="8">
        <f>SUMIF(Extraction!A:A,C19,Extraction!M:M)</f>
        <v>0</v>
      </c>
      <c r="F19" s="2">
        <f>IF(C19&gt;Data!$B$16,MIN(H19,D19),0)</f>
        <v>0</v>
      </c>
      <c r="G19" s="26">
        <f t="shared" si="4"/>
        <v>0</v>
      </c>
      <c r="H19" s="8">
        <f t="shared" si="5"/>
        <v>0</v>
      </c>
      <c r="I19" s="28">
        <f t="shared" si="1"/>
        <v>20</v>
      </c>
      <c r="J19" s="59">
        <f>VLOOKUP(C19,Paramètre!E:G,3)</f>
        <v>44207</v>
      </c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>
        <f>IF(C19&lt;Bilan!$B$2,1,0)</f>
        <v>0</v>
      </c>
      <c r="W19" t="str">
        <f>IF(C19=Data!$B$6,"x","")</f>
        <v/>
      </c>
      <c r="X19">
        <f t="shared" si="0"/>
        <v>0</v>
      </c>
      <c r="Y19" s="62"/>
      <c r="Z19">
        <v>20</v>
      </c>
      <c r="AK19" s="2">
        <f t="shared" si="2"/>
        <v>300</v>
      </c>
    </row>
    <row r="20" spans="1:37" x14ac:dyDescent="0.25">
      <c r="A20">
        <f t="shared" si="3"/>
        <v>985</v>
      </c>
      <c r="B20" s="10">
        <v>16</v>
      </c>
      <c r="C20" s="19">
        <f>VLOOKUP(A20,Paramètre!N:O,2,FALSE)</f>
        <v>20210108</v>
      </c>
      <c r="D20" s="7">
        <f>VLOOKUP(C20,Paramètre!K:L,2,FALSE)</f>
        <v>20</v>
      </c>
      <c r="E20" s="8">
        <f>SUMIF(Extraction!A:A,C20,Extraction!M:M)</f>
        <v>0</v>
      </c>
      <c r="F20" s="2">
        <f>IF(C20&gt;Data!$B$16,MIN(H20,D20),0)</f>
        <v>0</v>
      </c>
      <c r="G20" s="26">
        <f t="shared" si="4"/>
        <v>0</v>
      </c>
      <c r="H20" s="8">
        <f t="shared" si="5"/>
        <v>0</v>
      </c>
      <c r="I20" s="28">
        <f t="shared" si="1"/>
        <v>20</v>
      </c>
      <c r="J20" s="59">
        <f>VLOOKUP(C20,Paramètre!E:G,3)</f>
        <v>44204</v>
      </c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>
        <f>IF(C20&lt;Bilan!$B$2,1,0)</f>
        <v>0</v>
      </c>
      <c r="W20" t="str">
        <f>IF(C20=Data!$B$6,"x","")</f>
        <v/>
      </c>
      <c r="X20">
        <f t="shared" si="0"/>
        <v>0</v>
      </c>
      <c r="Y20" s="62"/>
      <c r="Z20">
        <v>20</v>
      </c>
      <c r="AK20" s="2">
        <f t="shared" si="2"/>
        <v>320</v>
      </c>
    </row>
    <row r="21" spans="1:37" x14ac:dyDescent="0.25">
      <c r="A21">
        <f t="shared" si="3"/>
        <v>984</v>
      </c>
      <c r="B21" s="10">
        <v>17</v>
      </c>
      <c r="C21" s="19">
        <f>VLOOKUP(A21,Paramètre!N:O,2,FALSE)</f>
        <v>20210107</v>
      </c>
      <c r="D21" s="7">
        <f>VLOOKUP(C21,Paramètre!K:L,2,FALSE)</f>
        <v>20</v>
      </c>
      <c r="E21" s="8">
        <f>SUMIF(Extraction!A:A,C21,Extraction!M:M)</f>
        <v>0</v>
      </c>
      <c r="F21" s="2">
        <f>IF(C21&gt;Data!$B$16,MIN(H21,D21),0)</f>
        <v>0</v>
      </c>
      <c r="G21" s="26">
        <f t="shared" si="4"/>
        <v>0</v>
      </c>
      <c r="H21" s="8">
        <f t="shared" si="5"/>
        <v>0</v>
      </c>
      <c r="I21" s="28">
        <f t="shared" si="1"/>
        <v>20</v>
      </c>
      <c r="J21" s="59">
        <f>VLOOKUP(C21,Paramètre!E:G,3)</f>
        <v>44203</v>
      </c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>
        <f>IF(C21&lt;Bilan!$B$2,1,0)</f>
        <v>0</v>
      </c>
      <c r="W21" t="str">
        <f>IF(C21=Data!$B$6,"x","")</f>
        <v/>
      </c>
      <c r="X21">
        <f t="shared" si="0"/>
        <v>0</v>
      </c>
      <c r="Y21" s="62"/>
      <c r="Z21">
        <v>20</v>
      </c>
      <c r="AK21" s="2">
        <f t="shared" si="2"/>
        <v>340</v>
      </c>
    </row>
    <row r="22" spans="1:37" x14ac:dyDescent="0.25">
      <c r="A22">
        <f t="shared" si="3"/>
        <v>983</v>
      </c>
      <c r="B22" s="10">
        <v>18</v>
      </c>
      <c r="C22" s="19">
        <f>VLOOKUP(A22,Paramètre!N:O,2,FALSE)</f>
        <v>20210106</v>
      </c>
      <c r="D22" s="7">
        <f>VLOOKUP(C22,Paramètre!K:L,2,FALSE)</f>
        <v>20</v>
      </c>
      <c r="E22" s="8">
        <f>SUMIF(Extraction!A:A,C22,Extraction!M:M)</f>
        <v>0</v>
      </c>
      <c r="F22" s="2">
        <f>IF(C22&gt;Data!$B$16,MIN(H22,D22),0)</f>
        <v>0</v>
      </c>
      <c r="G22" s="26">
        <f t="shared" si="4"/>
        <v>0</v>
      </c>
      <c r="H22" s="8">
        <f t="shared" si="5"/>
        <v>0</v>
      </c>
      <c r="I22" s="28">
        <f t="shared" si="1"/>
        <v>20</v>
      </c>
      <c r="J22" s="59">
        <f>VLOOKUP(C22,Paramètre!E:G,3)</f>
        <v>44202</v>
      </c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>
        <f>IF(C22&lt;Bilan!$B$2,1,0)</f>
        <v>0</v>
      </c>
      <c r="W22" t="str">
        <f>IF(C22=Data!$B$6,"x","")</f>
        <v/>
      </c>
      <c r="X22">
        <f t="shared" si="0"/>
        <v>0</v>
      </c>
      <c r="Y22" s="62"/>
      <c r="Z22">
        <v>20</v>
      </c>
      <c r="AK22" s="2">
        <f t="shared" si="2"/>
        <v>360</v>
      </c>
    </row>
    <row r="23" spans="1:37" x14ac:dyDescent="0.25">
      <c r="A23">
        <f t="shared" si="3"/>
        <v>982</v>
      </c>
      <c r="B23" s="10">
        <v>19</v>
      </c>
      <c r="C23" s="19">
        <f>VLOOKUP(A23,Paramètre!N:O,2,FALSE)</f>
        <v>20210105</v>
      </c>
      <c r="D23" s="7">
        <f>VLOOKUP(C23,Paramètre!K:L,2,FALSE)</f>
        <v>20</v>
      </c>
      <c r="E23" s="8">
        <f>SUMIF(Extraction!A:A,C23,Extraction!M:M)</f>
        <v>0</v>
      </c>
      <c r="F23" s="2">
        <f>IF(C23&gt;Data!$B$16,MIN(H23,D23),0)</f>
        <v>0</v>
      </c>
      <c r="G23" s="26">
        <f t="shared" si="4"/>
        <v>0</v>
      </c>
      <c r="H23" s="8">
        <f t="shared" si="5"/>
        <v>0</v>
      </c>
      <c r="I23" s="28">
        <f t="shared" si="1"/>
        <v>20</v>
      </c>
      <c r="J23" s="59">
        <f>VLOOKUP(C23,Paramètre!E:G,3)</f>
        <v>44201</v>
      </c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>
        <f>IF(C23&lt;Bilan!$B$2,1,0)</f>
        <v>0</v>
      </c>
      <c r="W23" t="str">
        <f>IF(C23=Data!$B$6,"x","")</f>
        <v/>
      </c>
      <c r="X23">
        <f t="shared" si="0"/>
        <v>0</v>
      </c>
      <c r="Y23" s="62"/>
      <c r="Z23">
        <v>20</v>
      </c>
      <c r="AK23" s="2">
        <f t="shared" si="2"/>
        <v>380</v>
      </c>
    </row>
    <row r="24" spans="1:37" x14ac:dyDescent="0.25">
      <c r="A24">
        <f t="shared" si="3"/>
        <v>981</v>
      </c>
      <c r="B24" s="10">
        <v>20</v>
      </c>
      <c r="C24" s="19">
        <f>VLOOKUP(A24,Paramètre!N:O,2,FALSE)</f>
        <v>20210104</v>
      </c>
      <c r="D24" s="7">
        <f>VLOOKUP(C24,Paramètre!K:L,2,FALSE)</f>
        <v>20</v>
      </c>
      <c r="E24" s="8">
        <f>SUMIF(Extraction!A:A,C24,Extraction!M:M)</f>
        <v>0</v>
      </c>
      <c r="F24" s="2">
        <f>IF(C24&gt;Data!$B$16,MIN(H24,D24),0)</f>
        <v>0</v>
      </c>
      <c r="G24" s="26">
        <f t="shared" si="4"/>
        <v>0</v>
      </c>
      <c r="H24" s="8">
        <f t="shared" si="5"/>
        <v>0</v>
      </c>
      <c r="I24" s="28">
        <f t="shared" si="1"/>
        <v>20</v>
      </c>
      <c r="J24" s="59">
        <f>VLOOKUP(C24,Paramètre!E:G,3)</f>
        <v>44200</v>
      </c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>
        <f>IF(C24&lt;Bilan!$B$2,1,0)</f>
        <v>0</v>
      </c>
      <c r="W24" t="str">
        <f>IF(C24=Data!$B$6,"x","")</f>
        <v/>
      </c>
      <c r="X24">
        <f t="shared" si="0"/>
        <v>0</v>
      </c>
      <c r="Y24" s="62"/>
      <c r="Z24">
        <v>20</v>
      </c>
      <c r="AK24" s="2">
        <f t="shared" si="2"/>
        <v>400</v>
      </c>
    </row>
    <row r="25" spans="1:37" x14ac:dyDescent="0.25">
      <c r="A25">
        <f t="shared" si="3"/>
        <v>980</v>
      </c>
      <c r="B25" s="10">
        <v>21</v>
      </c>
      <c r="C25" s="19">
        <f>VLOOKUP(A25,Paramètre!N:O,2,FALSE)</f>
        <v>20201222</v>
      </c>
      <c r="D25" s="7">
        <f>VLOOKUP(C25,Paramètre!K:L,2,FALSE)</f>
        <v>20</v>
      </c>
      <c r="E25" s="8">
        <f>SUMIF(Extraction!A:A,C25,Extraction!M:M)</f>
        <v>0</v>
      </c>
      <c r="F25" s="2">
        <f>IF(C25&gt;Data!$B$16,MIN(H25,D25),0)</f>
        <v>0</v>
      </c>
      <c r="G25" s="26">
        <f t="shared" si="4"/>
        <v>0</v>
      </c>
      <c r="H25" s="8">
        <f t="shared" si="5"/>
        <v>0</v>
      </c>
      <c r="I25" s="28">
        <f t="shared" si="1"/>
        <v>20</v>
      </c>
      <c r="J25" s="59">
        <f>VLOOKUP(C25,Paramètre!E:G,3)</f>
        <v>44187</v>
      </c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>
        <f>IF(C25&lt;Bilan!$B$2,1,0)</f>
        <v>0</v>
      </c>
      <c r="W25" t="str">
        <f>IF(C25=Data!$B$6,"x","")</f>
        <v/>
      </c>
      <c r="X25">
        <f t="shared" si="0"/>
        <v>0</v>
      </c>
      <c r="Y25" s="62"/>
      <c r="Z25">
        <v>20</v>
      </c>
      <c r="AK25" s="2">
        <f t="shared" si="2"/>
        <v>420</v>
      </c>
    </row>
    <row r="26" spans="1:37" x14ac:dyDescent="0.25">
      <c r="A26">
        <f t="shared" si="3"/>
        <v>979</v>
      </c>
      <c r="B26" s="10">
        <v>22</v>
      </c>
      <c r="C26" s="19">
        <f>VLOOKUP(A26,Paramètre!N:O,2,FALSE)</f>
        <v>20201221</v>
      </c>
      <c r="D26" s="7">
        <f>VLOOKUP(C26,Paramètre!K:L,2,FALSE)</f>
        <v>20</v>
      </c>
      <c r="E26" s="8">
        <f>SUMIF(Extraction!A:A,C26,Extraction!M:M)</f>
        <v>0</v>
      </c>
      <c r="F26" s="2">
        <f>IF(C26&gt;Data!$B$16,MIN(H26,D26),0)</f>
        <v>0</v>
      </c>
      <c r="G26" s="26">
        <f t="shared" si="4"/>
        <v>0</v>
      </c>
      <c r="H26" s="8">
        <f t="shared" si="5"/>
        <v>0</v>
      </c>
      <c r="I26" s="28">
        <f t="shared" si="1"/>
        <v>20</v>
      </c>
      <c r="J26" s="59">
        <f>VLOOKUP(C26,Paramètre!E:G,3)</f>
        <v>44186</v>
      </c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>
        <f>IF(C26&lt;Bilan!$B$2,1,0)</f>
        <v>0</v>
      </c>
      <c r="W26" t="str">
        <f>IF(C26=Data!$B$6,"x","")</f>
        <v/>
      </c>
      <c r="X26">
        <f t="shared" si="0"/>
        <v>0</v>
      </c>
      <c r="Y26" s="62"/>
      <c r="Z26">
        <v>20</v>
      </c>
      <c r="AK26" s="2">
        <f t="shared" si="2"/>
        <v>440</v>
      </c>
    </row>
    <row r="27" spans="1:37" x14ac:dyDescent="0.25">
      <c r="A27">
        <f t="shared" si="3"/>
        <v>978</v>
      </c>
      <c r="B27" s="10">
        <v>23</v>
      </c>
      <c r="C27" s="19">
        <f>VLOOKUP(A27,Paramètre!N:O,2,FALSE)</f>
        <v>20201218</v>
      </c>
      <c r="D27" s="7">
        <f>VLOOKUP(C27,Paramètre!K:L,2,FALSE)</f>
        <v>20</v>
      </c>
      <c r="E27" s="8">
        <f>SUMIF(Extraction!A:A,C27,Extraction!M:M)</f>
        <v>0</v>
      </c>
      <c r="F27" s="2">
        <f>IF(C27&gt;Data!$B$16,MIN(H27,D27),0)</f>
        <v>0</v>
      </c>
      <c r="G27" s="26">
        <f t="shared" si="4"/>
        <v>0</v>
      </c>
      <c r="H27" s="8">
        <f t="shared" si="5"/>
        <v>0</v>
      </c>
      <c r="I27" s="28">
        <f t="shared" si="1"/>
        <v>20</v>
      </c>
      <c r="J27" s="59">
        <f>VLOOKUP(C27,Paramètre!E:G,3)</f>
        <v>44183</v>
      </c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>
        <f>IF(C27&lt;Bilan!$B$2,1,0)</f>
        <v>0</v>
      </c>
      <c r="W27" t="str">
        <f>IF(C27=Data!$B$6,"x","")</f>
        <v/>
      </c>
      <c r="X27">
        <f t="shared" si="0"/>
        <v>0</v>
      </c>
      <c r="Y27" s="62"/>
      <c r="Z27">
        <v>20</v>
      </c>
      <c r="AK27" s="2">
        <f t="shared" si="2"/>
        <v>460</v>
      </c>
    </row>
    <row r="28" spans="1:37" x14ac:dyDescent="0.25">
      <c r="A28">
        <f t="shared" si="3"/>
        <v>977</v>
      </c>
      <c r="B28" s="10">
        <v>24</v>
      </c>
      <c r="C28" s="19">
        <f>VLOOKUP(A28,Paramètre!N:O,2,FALSE)</f>
        <v>20201217</v>
      </c>
      <c r="D28" s="7">
        <f>VLOOKUP(C28,Paramètre!K:L,2,FALSE)</f>
        <v>20</v>
      </c>
      <c r="E28" s="8">
        <f>SUMIF(Extraction!A:A,C28,Extraction!M:M)</f>
        <v>0</v>
      </c>
      <c r="F28" s="2">
        <f>IF(C28&gt;Data!$B$16,MIN(H28,D28),0)</f>
        <v>0</v>
      </c>
      <c r="G28" s="26">
        <f t="shared" si="4"/>
        <v>0</v>
      </c>
      <c r="H28" s="8">
        <f t="shared" si="5"/>
        <v>0</v>
      </c>
      <c r="I28" s="28">
        <f t="shared" si="1"/>
        <v>20</v>
      </c>
      <c r="J28" s="59">
        <f>VLOOKUP(C28,Paramètre!E:G,3)</f>
        <v>44182</v>
      </c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>
        <f>IF(C28&lt;Bilan!$B$2,1,0)</f>
        <v>0</v>
      </c>
      <c r="W28" t="str">
        <f>IF(C28=Data!$B$6,"x","")</f>
        <v/>
      </c>
      <c r="X28">
        <f t="shared" si="0"/>
        <v>0</v>
      </c>
      <c r="Y28" s="62"/>
      <c r="Z28">
        <v>20</v>
      </c>
      <c r="AK28" s="2">
        <f t="shared" si="2"/>
        <v>480</v>
      </c>
    </row>
    <row r="29" spans="1:37" x14ac:dyDescent="0.25">
      <c r="A29">
        <f t="shared" si="3"/>
        <v>976</v>
      </c>
      <c r="B29" s="10">
        <v>25</v>
      </c>
      <c r="C29" s="19">
        <f>VLOOKUP(A29,Paramètre!N:O,2,FALSE)</f>
        <v>20201216</v>
      </c>
      <c r="D29" s="7">
        <f>VLOOKUP(C29,Paramètre!K:L,2,FALSE)</f>
        <v>20</v>
      </c>
      <c r="E29" s="8">
        <f>SUMIF(Extraction!A:A,C29,Extraction!M:M)</f>
        <v>0</v>
      </c>
      <c r="F29" s="2">
        <f>IF(C29&gt;Data!$B$16,MIN(H29,D29),0)</f>
        <v>0</v>
      </c>
      <c r="G29" s="26">
        <f t="shared" si="4"/>
        <v>0</v>
      </c>
      <c r="H29" s="8">
        <f t="shared" si="5"/>
        <v>0</v>
      </c>
      <c r="I29" s="28">
        <f t="shared" si="1"/>
        <v>20</v>
      </c>
      <c r="J29" s="59">
        <f>VLOOKUP(C29,Paramètre!E:G,3)</f>
        <v>44181</v>
      </c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>
        <f>IF(C29&lt;Bilan!$B$2,1,0)</f>
        <v>0</v>
      </c>
      <c r="W29" t="str">
        <f>IF(C29=Data!$B$6,"x","")</f>
        <v/>
      </c>
      <c r="X29">
        <f t="shared" si="0"/>
        <v>0</v>
      </c>
      <c r="Y29" s="62"/>
      <c r="Z29">
        <v>20</v>
      </c>
      <c r="AK29" s="2">
        <f t="shared" si="2"/>
        <v>500</v>
      </c>
    </row>
    <row r="30" spans="1:37" x14ac:dyDescent="0.25">
      <c r="A30">
        <f t="shared" si="3"/>
        <v>975</v>
      </c>
      <c r="B30" s="10">
        <v>26</v>
      </c>
      <c r="C30" s="19">
        <f>VLOOKUP(A30,Paramètre!N:O,2,FALSE)</f>
        <v>20201215</v>
      </c>
      <c r="D30" s="7">
        <f>VLOOKUP(C30,Paramètre!K:L,2,FALSE)</f>
        <v>20</v>
      </c>
      <c r="E30" s="8">
        <f>SUMIF(Extraction!A:A,C30,Extraction!M:M)</f>
        <v>0</v>
      </c>
      <c r="F30" s="2">
        <f>IF(C30&gt;Data!$B$16,MIN(H30,D30),0)</f>
        <v>0</v>
      </c>
      <c r="G30" s="26">
        <f t="shared" si="4"/>
        <v>0</v>
      </c>
      <c r="H30" s="8">
        <f t="shared" si="5"/>
        <v>0</v>
      </c>
      <c r="I30" s="28">
        <f t="shared" si="1"/>
        <v>20</v>
      </c>
      <c r="J30" s="59">
        <f>VLOOKUP(C30,Paramètre!E:G,3)</f>
        <v>44180</v>
      </c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>
        <f>IF(C30&lt;Bilan!$B$2,1,0)</f>
        <v>0</v>
      </c>
      <c r="W30" t="str">
        <f>IF(C30=Data!$B$6,"x","")</f>
        <v/>
      </c>
      <c r="X30">
        <f t="shared" si="0"/>
        <v>0</v>
      </c>
      <c r="Y30" s="62"/>
      <c r="Z30">
        <v>20</v>
      </c>
      <c r="AK30" s="2">
        <f t="shared" si="2"/>
        <v>520</v>
      </c>
    </row>
    <row r="31" spans="1:37" x14ac:dyDescent="0.25">
      <c r="A31">
        <f t="shared" si="3"/>
        <v>974</v>
      </c>
      <c r="B31" s="10">
        <v>27</v>
      </c>
      <c r="C31" s="19">
        <f>VLOOKUP(A31,Paramètre!N:O,2,FALSE)</f>
        <v>20201214</v>
      </c>
      <c r="D31" s="7">
        <f>VLOOKUP(C31,Paramètre!K:L,2,FALSE)</f>
        <v>20</v>
      </c>
      <c r="E31" s="8">
        <f>SUMIF(Extraction!A:A,C31,Extraction!M:M)</f>
        <v>0</v>
      </c>
      <c r="F31" s="2">
        <f>IF(C31&gt;Data!$B$16,MIN(H31,D31),0)</f>
        <v>0</v>
      </c>
      <c r="G31" s="26">
        <f t="shared" si="4"/>
        <v>0</v>
      </c>
      <c r="H31" s="8">
        <f t="shared" si="5"/>
        <v>0</v>
      </c>
      <c r="I31" s="28">
        <f t="shared" si="1"/>
        <v>20</v>
      </c>
      <c r="J31" s="59">
        <f>VLOOKUP(C31,Paramètre!E:G,3)</f>
        <v>44179</v>
      </c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>
        <f>IF(C31&lt;Bilan!$B$2,1,0)</f>
        <v>0</v>
      </c>
      <c r="W31" t="str">
        <f>IF(C31=Data!$B$6,"x","")</f>
        <v/>
      </c>
      <c r="X31">
        <f t="shared" si="0"/>
        <v>0</v>
      </c>
      <c r="Y31" s="62"/>
      <c r="Z31">
        <v>20</v>
      </c>
      <c r="AK31" s="2">
        <f t="shared" si="2"/>
        <v>540</v>
      </c>
    </row>
    <row r="32" spans="1:37" x14ac:dyDescent="0.25">
      <c r="A32">
        <f t="shared" si="3"/>
        <v>973</v>
      </c>
      <c r="B32" s="10">
        <v>28</v>
      </c>
      <c r="C32" s="19">
        <f>VLOOKUP(A32,Paramètre!N:O,2,FALSE)</f>
        <v>20201211</v>
      </c>
      <c r="D32" s="7">
        <f>VLOOKUP(C32,Paramètre!K:L,2,FALSE)</f>
        <v>20</v>
      </c>
      <c r="E32" s="8">
        <f>SUMIF(Extraction!A:A,C32,Extraction!M:M)</f>
        <v>0</v>
      </c>
      <c r="F32" s="2">
        <f>IF(C32&gt;Data!$B$16,MIN(H32,D32),0)</f>
        <v>0</v>
      </c>
      <c r="G32" s="26">
        <f t="shared" si="4"/>
        <v>0</v>
      </c>
      <c r="H32" s="8">
        <f t="shared" si="5"/>
        <v>0</v>
      </c>
      <c r="I32" s="28">
        <f t="shared" si="1"/>
        <v>20</v>
      </c>
      <c r="J32" s="59">
        <f>VLOOKUP(C32,Paramètre!E:G,3)</f>
        <v>44176</v>
      </c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>
        <f>IF(C32&lt;Bilan!$B$2,1,0)</f>
        <v>0</v>
      </c>
      <c r="W32" t="str">
        <f>IF(C32=Data!$B$6,"x","")</f>
        <v/>
      </c>
      <c r="X32">
        <f t="shared" si="0"/>
        <v>0</v>
      </c>
      <c r="Y32" s="62"/>
      <c r="Z32">
        <v>20</v>
      </c>
      <c r="AK32" s="2">
        <f t="shared" si="2"/>
        <v>560</v>
      </c>
    </row>
    <row r="33" spans="1:37" x14ac:dyDescent="0.25">
      <c r="A33">
        <f t="shared" si="3"/>
        <v>972</v>
      </c>
      <c r="B33" s="10">
        <v>29</v>
      </c>
      <c r="C33" s="19">
        <f>VLOOKUP(A33,Paramètre!N:O,2,FALSE)</f>
        <v>20201210</v>
      </c>
      <c r="D33" s="7">
        <f>VLOOKUP(C33,Paramètre!K:L,2,FALSE)</f>
        <v>20</v>
      </c>
      <c r="E33" s="8">
        <f>SUMIF(Extraction!A:A,C33,Extraction!M:M)</f>
        <v>0</v>
      </c>
      <c r="F33" s="2">
        <f>IF(C33&gt;Data!$B$16,MIN(H33,D33),0)</f>
        <v>0</v>
      </c>
      <c r="G33" s="26">
        <f t="shared" si="4"/>
        <v>0</v>
      </c>
      <c r="H33" s="8">
        <f t="shared" si="5"/>
        <v>0</v>
      </c>
      <c r="I33" s="28">
        <f t="shared" si="1"/>
        <v>20</v>
      </c>
      <c r="J33" s="59">
        <f>VLOOKUP(C33,Paramètre!E:G,3)</f>
        <v>44175</v>
      </c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>
        <f>IF(C33&lt;Bilan!$B$2,1,0)</f>
        <v>0</v>
      </c>
      <c r="W33" t="str">
        <f>IF(C33=Data!$B$6,"x","")</f>
        <v/>
      </c>
      <c r="X33">
        <f t="shared" si="0"/>
        <v>0</v>
      </c>
      <c r="Y33" s="62"/>
      <c r="Z33">
        <v>20</v>
      </c>
      <c r="AK33" s="2">
        <f t="shared" si="2"/>
        <v>580</v>
      </c>
    </row>
    <row r="34" spans="1:37" x14ac:dyDescent="0.25">
      <c r="A34">
        <f t="shared" si="3"/>
        <v>971</v>
      </c>
      <c r="B34" s="10">
        <v>30</v>
      </c>
      <c r="C34" s="19">
        <f>VLOOKUP(A34,Paramètre!N:O,2,FALSE)</f>
        <v>20201209</v>
      </c>
      <c r="D34" s="7">
        <f>VLOOKUP(C34,Paramètre!K:L,2,FALSE)</f>
        <v>20</v>
      </c>
      <c r="E34" s="8">
        <f>SUMIF(Extraction!A:A,C34,Extraction!M:M)</f>
        <v>0</v>
      </c>
      <c r="F34" s="2">
        <f>IF(C34&gt;Data!$B$16,MIN(H34,D34),0)</f>
        <v>0</v>
      </c>
      <c r="G34" s="26">
        <f t="shared" si="4"/>
        <v>0</v>
      </c>
      <c r="H34" s="8">
        <f t="shared" si="5"/>
        <v>0</v>
      </c>
      <c r="I34" s="28">
        <f t="shared" si="1"/>
        <v>20</v>
      </c>
      <c r="J34" s="59">
        <f>VLOOKUP(C34,Paramètre!E:G,3)</f>
        <v>44174</v>
      </c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>
        <f>IF(C34&lt;Bilan!$B$2,1,0)</f>
        <v>0</v>
      </c>
      <c r="W34" t="str">
        <f>IF(C34=Data!$B$6,"x","")</f>
        <v/>
      </c>
      <c r="X34">
        <f t="shared" si="0"/>
        <v>0</v>
      </c>
      <c r="Y34" s="62"/>
      <c r="Z34">
        <v>20</v>
      </c>
      <c r="AK34" s="2">
        <f t="shared" si="2"/>
        <v>600</v>
      </c>
    </row>
    <row r="35" spans="1:37" x14ac:dyDescent="0.25">
      <c r="A35">
        <f t="shared" si="3"/>
        <v>970</v>
      </c>
      <c r="B35" s="10">
        <v>31</v>
      </c>
      <c r="C35" s="19">
        <f>VLOOKUP(A35,Paramètre!N:O,2,FALSE)</f>
        <v>20201208</v>
      </c>
      <c r="D35" s="7">
        <f>VLOOKUP(C35,Paramètre!K:L,2,FALSE)</f>
        <v>20</v>
      </c>
      <c r="E35" s="8">
        <f>SUMIF(Extraction!A:A,C35,Extraction!M:M)</f>
        <v>0</v>
      </c>
      <c r="F35" s="2">
        <f>IF(C35&gt;Data!$B$16,MIN(H35,D35),0)</f>
        <v>0</v>
      </c>
      <c r="G35" s="26">
        <f t="shared" si="4"/>
        <v>0</v>
      </c>
      <c r="H35" s="8">
        <f t="shared" si="5"/>
        <v>0</v>
      </c>
      <c r="I35" s="28">
        <f t="shared" si="1"/>
        <v>20</v>
      </c>
      <c r="J35" s="59">
        <f>VLOOKUP(C35,Paramètre!E:G,3)</f>
        <v>44173</v>
      </c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>
        <f>IF(C35&lt;Bilan!$B$2,1,0)</f>
        <v>0</v>
      </c>
      <c r="W35" t="str">
        <f>IF(C35=Data!$B$6,"x","")</f>
        <v/>
      </c>
      <c r="X35">
        <f t="shared" si="0"/>
        <v>0</v>
      </c>
      <c r="Y35" s="62"/>
      <c r="Z35">
        <v>20</v>
      </c>
      <c r="AK35" s="2">
        <f t="shared" si="2"/>
        <v>620</v>
      </c>
    </row>
    <row r="36" spans="1:37" x14ac:dyDescent="0.25">
      <c r="A36">
        <f t="shared" si="3"/>
        <v>969</v>
      </c>
      <c r="B36" s="10">
        <v>32</v>
      </c>
      <c r="C36" s="19">
        <f>VLOOKUP(A36,Paramètre!N:O,2,FALSE)</f>
        <v>20201207</v>
      </c>
      <c r="D36" s="7">
        <f>VLOOKUP(C36,Paramètre!K:L,2,FALSE)</f>
        <v>20</v>
      </c>
      <c r="E36" s="8">
        <f>SUMIF(Extraction!A:A,C36,Extraction!M:M)</f>
        <v>0</v>
      </c>
      <c r="F36" s="2">
        <f>IF(C36&gt;Data!$B$16,MIN(H36,D36),0)</f>
        <v>0</v>
      </c>
      <c r="G36" s="26">
        <f t="shared" si="4"/>
        <v>0</v>
      </c>
      <c r="H36" s="8">
        <f t="shared" si="5"/>
        <v>0</v>
      </c>
      <c r="I36" s="28">
        <f t="shared" si="1"/>
        <v>20</v>
      </c>
      <c r="J36" s="59">
        <f>VLOOKUP(C36,Paramètre!E:G,3)</f>
        <v>44172</v>
      </c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>
        <f>IF(C36&lt;Bilan!$B$2,1,0)</f>
        <v>0</v>
      </c>
      <c r="W36" t="str">
        <f>IF(C36=Data!$B$6,"x","")</f>
        <v/>
      </c>
      <c r="X36">
        <f t="shared" si="0"/>
        <v>0</v>
      </c>
      <c r="Y36" s="62"/>
      <c r="Z36">
        <v>20</v>
      </c>
      <c r="AK36" s="2">
        <f t="shared" si="2"/>
        <v>640</v>
      </c>
    </row>
    <row r="37" spans="1:37" x14ac:dyDescent="0.25">
      <c r="A37">
        <f t="shared" si="3"/>
        <v>968</v>
      </c>
      <c r="B37" s="10">
        <v>33</v>
      </c>
      <c r="C37" s="19">
        <f>VLOOKUP(A37,Paramètre!N:O,2,FALSE)</f>
        <v>20201204</v>
      </c>
      <c r="D37" s="7">
        <f>VLOOKUP(C37,Paramètre!K:L,2,FALSE)</f>
        <v>20</v>
      </c>
      <c r="E37" s="8">
        <f>SUMIF(Extraction!A:A,C37,Extraction!M:M)</f>
        <v>0</v>
      </c>
      <c r="F37" s="2">
        <f>IF(C37&gt;Data!$B$16,MIN(H37,D37),0)</f>
        <v>0</v>
      </c>
      <c r="G37" s="26">
        <f t="shared" si="4"/>
        <v>0</v>
      </c>
      <c r="H37" s="8">
        <f t="shared" si="5"/>
        <v>0</v>
      </c>
      <c r="I37" s="28">
        <f t="shared" si="1"/>
        <v>20</v>
      </c>
      <c r="J37" s="59">
        <f>VLOOKUP(C37,Paramètre!E:G,3)</f>
        <v>44169</v>
      </c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>
        <f>IF(C37&lt;Bilan!$B$2,1,0)</f>
        <v>0</v>
      </c>
      <c r="W37" t="str">
        <f>IF(C37=Data!$B$6,"x","")</f>
        <v/>
      </c>
      <c r="X37">
        <f t="shared" si="0"/>
        <v>0</v>
      </c>
      <c r="Y37" s="62"/>
      <c r="Z37">
        <v>20</v>
      </c>
      <c r="AK37" s="2">
        <f t="shared" si="2"/>
        <v>660</v>
      </c>
    </row>
    <row r="38" spans="1:37" x14ac:dyDescent="0.25">
      <c r="A38">
        <f t="shared" si="3"/>
        <v>967</v>
      </c>
      <c r="B38" s="10">
        <v>34</v>
      </c>
      <c r="C38" s="19">
        <f>VLOOKUP(A38,Paramètre!N:O,2,FALSE)</f>
        <v>20201203</v>
      </c>
      <c r="D38" s="7">
        <f>VLOOKUP(C38,Paramètre!K:L,2,FALSE)</f>
        <v>20</v>
      </c>
      <c r="E38" s="8">
        <f>SUMIF(Extraction!A:A,C38,Extraction!M:M)</f>
        <v>0</v>
      </c>
      <c r="F38" s="2">
        <f>IF(C38&gt;Data!$B$16,MIN(H38,D38),0)</f>
        <v>0</v>
      </c>
      <c r="G38" s="26">
        <f t="shared" si="4"/>
        <v>0</v>
      </c>
      <c r="H38" s="8">
        <f t="shared" si="5"/>
        <v>0</v>
      </c>
      <c r="I38" s="28">
        <f t="shared" si="1"/>
        <v>20</v>
      </c>
      <c r="J38" s="59">
        <f>VLOOKUP(C38,Paramètre!E:G,3)</f>
        <v>44168</v>
      </c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>
        <f>IF(C38&lt;Bilan!$B$2,1,0)</f>
        <v>0</v>
      </c>
      <c r="W38" t="str">
        <f>IF(C38=Data!$B$6,"x","")</f>
        <v/>
      </c>
      <c r="X38">
        <f t="shared" si="0"/>
        <v>0</v>
      </c>
      <c r="Y38" s="62"/>
      <c r="Z38">
        <v>20</v>
      </c>
      <c r="AK38" s="2">
        <f t="shared" si="2"/>
        <v>680</v>
      </c>
    </row>
    <row r="39" spans="1:37" x14ac:dyDescent="0.25">
      <c r="A39">
        <f t="shared" si="3"/>
        <v>966</v>
      </c>
      <c r="B39" s="10">
        <v>35</v>
      </c>
      <c r="C39" s="19">
        <f>VLOOKUP(A39,Paramètre!N:O,2,FALSE)</f>
        <v>20201202</v>
      </c>
      <c r="D39" s="7">
        <f>VLOOKUP(C39,Paramètre!K:L,2,FALSE)</f>
        <v>20</v>
      </c>
      <c r="E39" s="8">
        <f>SUMIF(Extraction!A:A,C39,Extraction!M:M)</f>
        <v>0</v>
      </c>
      <c r="F39" s="2">
        <f>IF(C39&gt;Data!$B$16,MIN(H39,D39),0)</f>
        <v>0</v>
      </c>
      <c r="G39" s="26">
        <f t="shared" si="4"/>
        <v>0</v>
      </c>
      <c r="H39" s="8">
        <f t="shared" si="5"/>
        <v>0</v>
      </c>
      <c r="I39" s="28">
        <f t="shared" si="1"/>
        <v>20</v>
      </c>
      <c r="J39" s="59">
        <f>VLOOKUP(C39,Paramètre!E:G,3)</f>
        <v>44167</v>
      </c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>
        <f>IF(C39&lt;Bilan!$B$2,1,0)</f>
        <v>0</v>
      </c>
      <c r="W39" t="str">
        <f>IF(C39=Data!$B$6,"x","")</f>
        <v/>
      </c>
      <c r="X39">
        <f t="shared" si="0"/>
        <v>0</v>
      </c>
      <c r="Y39" s="62"/>
      <c r="Z39">
        <v>20</v>
      </c>
      <c r="AK39" s="2">
        <f t="shared" si="2"/>
        <v>700</v>
      </c>
    </row>
    <row r="40" spans="1:37" x14ac:dyDescent="0.25">
      <c r="A40">
        <f t="shared" si="3"/>
        <v>965</v>
      </c>
      <c r="B40" s="10">
        <v>36</v>
      </c>
      <c r="C40" s="19">
        <f>VLOOKUP(A40,Paramètre!N:O,2,FALSE)</f>
        <v>20201201</v>
      </c>
      <c r="D40" s="7">
        <f>VLOOKUP(C40,Paramètre!K:L,2,FALSE)</f>
        <v>20</v>
      </c>
      <c r="E40" s="8">
        <f>SUMIF(Extraction!A:A,C40,Extraction!M:M)</f>
        <v>0</v>
      </c>
      <c r="F40" s="2">
        <f>IF(C40&gt;Data!$B$16,MIN(H40,D40),0)</f>
        <v>0</v>
      </c>
      <c r="G40" s="26">
        <f t="shared" si="4"/>
        <v>0</v>
      </c>
      <c r="H40" s="8">
        <f t="shared" si="5"/>
        <v>0</v>
      </c>
      <c r="I40" s="28">
        <f t="shared" si="1"/>
        <v>20</v>
      </c>
      <c r="J40" s="59">
        <f>VLOOKUP(C40,Paramètre!E:G,3)</f>
        <v>44166</v>
      </c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>
        <f>IF(C40&lt;Bilan!$B$2,1,0)</f>
        <v>0</v>
      </c>
      <c r="W40" t="str">
        <f>IF(C40=Data!$B$6,"x","")</f>
        <v/>
      </c>
      <c r="X40">
        <f t="shared" si="0"/>
        <v>0</v>
      </c>
      <c r="Y40" s="62"/>
      <c r="Z40">
        <v>20</v>
      </c>
      <c r="AK40" s="2">
        <f t="shared" si="2"/>
        <v>720</v>
      </c>
    </row>
    <row r="41" spans="1:37" x14ac:dyDescent="0.25">
      <c r="A41">
        <f t="shared" si="3"/>
        <v>964</v>
      </c>
      <c r="B41" s="10">
        <v>37</v>
      </c>
      <c r="C41" s="19">
        <f>VLOOKUP(A41,Paramètre!N:O,2,FALSE)</f>
        <v>20201130</v>
      </c>
      <c r="D41" s="7">
        <f>VLOOKUP(C41,Paramètre!K:L,2,FALSE)</f>
        <v>20</v>
      </c>
      <c r="E41" s="8">
        <f>SUMIF(Extraction!A:A,C41,Extraction!M:M)</f>
        <v>0</v>
      </c>
      <c r="F41" s="2">
        <f>IF(C41&gt;Data!$B$16,MIN(H41,D41),0)</f>
        <v>0</v>
      </c>
      <c r="G41" s="26">
        <f t="shared" si="4"/>
        <v>0</v>
      </c>
      <c r="H41" s="8">
        <f t="shared" si="5"/>
        <v>0</v>
      </c>
      <c r="I41" s="28">
        <f t="shared" si="1"/>
        <v>20</v>
      </c>
      <c r="J41" s="59">
        <f>VLOOKUP(C41,Paramètre!E:G,3)</f>
        <v>44165</v>
      </c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>
        <f>IF(C41&lt;Bilan!$B$2,1,0)</f>
        <v>0</v>
      </c>
      <c r="W41" t="str">
        <f>IF(C41=Data!$B$6,"x","")</f>
        <v/>
      </c>
      <c r="X41">
        <f t="shared" si="0"/>
        <v>0</v>
      </c>
      <c r="Y41" s="62"/>
      <c r="Z41">
        <v>20</v>
      </c>
      <c r="AK41" s="2">
        <f t="shared" si="2"/>
        <v>740</v>
      </c>
    </row>
    <row r="42" spans="1:37" x14ac:dyDescent="0.25">
      <c r="A42">
        <f t="shared" si="3"/>
        <v>963</v>
      </c>
      <c r="B42" s="10">
        <v>38</v>
      </c>
      <c r="C42" s="19">
        <f>VLOOKUP(A42,Paramètre!N:O,2,FALSE)</f>
        <v>20201127</v>
      </c>
      <c r="D42" s="7">
        <f>VLOOKUP(C42,Paramètre!K:L,2,FALSE)</f>
        <v>20</v>
      </c>
      <c r="E42" s="8">
        <f>SUMIF(Extraction!A:A,C42,Extraction!M:M)</f>
        <v>0</v>
      </c>
      <c r="F42" s="2">
        <f>IF(C42&gt;Data!$B$16,MIN(H42,D42),0)</f>
        <v>0</v>
      </c>
      <c r="G42" s="26">
        <f t="shared" si="4"/>
        <v>0</v>
      </c>
      <c r="H42" s="8">
        <f t="shared" si="5"/>
        <v>0</v>
      </c>
      <c r="I42" s="28">
        <f t="shared" si="1"/>
        <v>20</v>
      </c>
      <c r="J42" s="59">
        <f>VLOOKUP(C42,Paramètre!E:G,3)</f>
        <v>44162</v>
      </c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>
        <f>IF(C42&lt;Bilan!$B$2,1,0)</f>
        <v>0</v>
      </c>
      <c r="W42" t="str">
        <f>IF(C42=Data!$B$6,"x","")</f>
        <v/>
      </c>
      <c r="X42">
        <f t="shared" si="0"/>
        <v>0</v>
      </c>
      <c r="Y42" s="62"/>
      <c r="Z42">
        <v>20</v>
      </c>
      <c r="AK42" s="2">
        <f t="shared" si="2"/>
        <v>760</v>
      </c>
    </row>
    <row r="43" spans="1:37" x14ac:dyDescent="0.25">
      <c r="A43">
        <f t="shared" ref="A43:A106" si="6">+A42-1</f>
        <v>962</v>
      </c>
      <c r="B43" s="10">
        <v>39</v>
      </c>
      <c r="C43" s="19">
        <f>VLOOKUP(A43,Paramètre!N:O,2,FALSE)</f>
        <v>20201126</v>
      </c>
      <c r="D43" s="7">
        <f>VLOOKUP(C43,Paramètre!K:L,2,FALSE)</f>
        <v>20</v>
      </c>
      <c r="E43" s="8">
        <f>SUMIF(Extraction!A:A,C43,Extraction!M:M)</f>
        <v>0</v>
      </c>
      <c r="F43" s="2">
        <f>IF(C43&gt;Data!$B$16,MIN(H43,D43),0)</f>
        <v>0</v>
      </c>
      <c r="G43" s="26">
        <f t="shared" si="4"/>
        <v>0</v>
      </c>
      <c r="H43" s="8">
        <f t="shared" si="5"/>
        <v>0</v>
      </c>
      <c r="I43" s="28">
        <f t="shared" si="1"/>
        <v>20</v>
      </c>
      <c r="J43" s="59">
        <f>VLOOKUP(C43,Paramètre!E:G,3)</f>
        <v>44161</v>
      </c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>
        <f>IF(C43&lt;Bilan!$B$2,1,0)</f>
        <v>0</v>
      </c>
      <c r="W43" t="str">
        <f>IF(C43=Data!$B$6,"x","")</f>
        <v/>
      </c>
      <c r="X43">
        <f t="shared" si="0"/>
        <v>0</v>
      </c>
      <c r="Y43" s="62"/>
      <c r="Z43">
        <v>20</v>
      </c>
      <c r="AK43" s="2">
        <f t="shared" si="2"/>
        <v>780</v>
      </c>
    </row>
    <row r="44" spans="1:37" x14ac:dyDescent="0.25">
      <c r="A44">
        <f t="shared" si="6"/>
        <v>961</v>
      </c>
      <c r="B44" s="10">
        <v>40</v>
      </c>
      <c r="C44" s="19">
        <f>VLOOKUP(A44,Paramètre!N:O,2,FALSE)</f>
        <v>20201125</v>
      </c>
      <c r="D44" s="7">
        <f>VLOOKUP(C44,Paramètre!K:L,2,FALSE)</f>
        <v>20</v>
      </c>
      <c r="E44" s="8">
        <f>SUMIF(Extraction!A:A,C44,Extraction!M:M)</f>
        <v>0</v>
      </c>
      <c r="F44" s="2">
        <f>IF(C44&gt;Data!$B$16,MIN(H44,D44),0)</f>
        <v>0</v>
      </c>
      <c r="G44" s="26">
        <f t="shared" si="4"/>
        <v>0</v>
      </c>
      <c r="H44" s="8">
        <f t="shared" si="5"/>
        <v>0</v>
      </c>
      <c r="I44" s="28">
        <f t="shared" si="1"/>
        <v>20</v>
      </c>
      <c r="J44" s="59">
        <f>VLOOKUP(C44,Paramètre!E:G,3)</f>
        <v>44160</v>
      </c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>
        <f>IF(C44&lt;Bilan!$B$2,1,0)</f>
        <v>0</v>
      </c>
      <c r="W44" t="str">
        <f>IF(C44=Data!$B$6,"x","")</f>
        <v/>
      </c>
      <c r="X44">
        <f t="shared" si="0"/>
        <v>0</v>
      </c>
      <c r="Y44" s="62"/>
      <c r="Z44">
        <v>20</v>
      </c>
      <c r="AK44" s="2">
        <f t="shared" si="2"/>
        <v>800</v>
      </c>
    </row>
    <row r="45" spans="1:37" x14ac:dyDescent="0.25">
      <c r="A45">
        <f t="shared" si="6"/>
        <v>960</v>
      </c>
      <c r="B45" s="10">
        <v>41</v>
      </c>
      <c r="C45" s="19">
        <f>VLOOKUP(A45,Paramètre!N:O,2,FALSE)</f>
        <v>20201124</v>
      </c>
      <c r="D45" s="7">
        <f>VLOOKUP(C45,Paramètre!K:L,2,FALSE)</f>
        <v>20</v>
      </c>
      <c r="E45" s="8">
        <f>SUMIF(Extraction!A:A,C45,Extraction!M:M)</f>
        <v>0</v>
      </c>
      <c r="F45" s="2">
        <f>IF(C45&gt;Data!$B$16,MIN(H45,D45),0)</f>
        <v>0</v>
      </c>
      <c r="G45" s="26">
        <f t="shared" si="4"/>
        <v>0</v>
      </c>
      <c r="H45" s="8">
        <f t="shared" si="5"/>
        <v>0</v>
      </c>
      <c r="I45" s="28">
        <f t="shared" si="1"/>
        <v>20</v>
      </c>
      <c r="J45" s="59">
        <f>VLOOKUP(C45,Paramètre!E:G,3)</f>
        <v>44159</v>
      </c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>
        <f>IF(C45&lt;Bilan!$B$2,1,0)</f>
        <v>0</v>
      </c>
      <c r="W45" t="str">
        <f>IF(C45=Data!$B$6,"x","")</f>
        <v/>
      </c>
      <c r="X45">
        <f t="shared" si="0"/>
        <v>0</v>
      </c>
      <c r="Y45" s="62"/>
      <c r="Z45">
        <v>20</v>
      </c>
      <c r="AK45" s="2">
        <f t="shared" si="2"/>
        <v>820</v>
      </c>
    </row>
    <row r="46" spans="1:37" x14ac:dyDescent="0.25">
      <c r="A46">
        <f t="shared" si="6"/>
        <v>959</v>
      </c>
      <c r="B46" s="10">
        <v>42</v>
      </c>
      <c r="C46" s="19">
        <f>VLOOKUP(A46,Paramètre!N:O,2,FALSE)</f>
        <v>20201123</v>
      </c>
      <c r="D46" s="7">
        <f>VLOOKUP(C46,Paramètre!K:L,2,FALSE)</f>
        <v>20</v>
      </c>
      <c r="E46" s="8">
        <f>SUMIF(Extraction!A:A,C46,Extraction!M:M)</f>
        <v>0</v>
      </c>
      <c r="F46" s="2">
        <f>IF(C46&gt;Data!$B$16,MIN(H46,D46),0)</f>
        <v>0</v>
      </c>
      <c r="G46" s="26">
        <f t="shared" si="4"/>
        <v>0</v>
      </c>
      <c r="H46" s="8">
        <f t="shared" si="5"/>
        <v>0</v>
      </c>
      <c r="I46" s="28">
        <f t="shared" si="1"/>
        <v>20</v>
      </c>
      <c r="J46" s="59">
        <f>VLOOKUP(C46,Paramètre!E:G,3)</f>
        <v>44158</v>
      </c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>
        <f>IF(C46&lt;Bilan!$B$2,1,0)</f>
        <v>0</v>
      </c>
      <c r="W46" t="str">
        <f>IF(C46=Data!$B$6,"x","")</f>
        <v/>
      </c>
      <c r="X46">
        <f t="shared" si="0"/>
        <v>0</v>
      </c>
      <c r="Y46" s="62"/>
      <c r="Z46">
        <v>20</v>
      </c>
      <c r="AK46" s="2">
        <f t="shared" si="2"/>
        <v>840</v>
      </c>
    </row>
    <row r="47" spans="1:37" x14ac:dyDescent="0.25">
      <c r="A47">
        <f t="shared" si="6"/>
        <v>958</v>
      </c>
      <c r="B47" s="10">
        <v>43</v>
      </c>
      <c r="C47" s="19">
        <f>VLOOKUP(A47,Paramètre!N:O,2,FALSE)</f>
        <v>20201120</v>
      </c>
      <c r="D47" s="7">
        <f>VLOOKUP(C47,Paramètre!K:L,2,FALSE)</f>
        <v>20</v>
      </c>
      <c r="E47" s="8">
        <f>SUMIF(Extraction!A:A,C47,Extraction!M:M)</f>
        <v>0</v>
      </c>
      <c r="F47" s="2">
        <f>IF(C47&gt;Data!$B$16,MIN(H47,D47),0)</f>
        <v>0</v>
      </c>
      <c r="G47" s="26">
        <f t="shared" si="4"/>
        <v>0</v>
      </c>
      <c r="H47" s="8">
        <f t="shared" si="5"/>
        <v>0</v>
      </c>
      <c r="I47" s="28">
        <f t="shared" si="1"/>
        <v>20</v>
      </c>
      <c r="J47" s="59">
        <f>VLOOKUP(C47,Paramètre!E:G,3)</f>
        <v>44155</v>
      </c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>
        <f>IF(C47&lt;Bilan!$B$2,1,0)</f>
        <v>0</v>
      </c>
      <c r="W47" t="str">
        <f>IF(C47=Data!$B$6,"x","")</f>
        <v/>
      </c>
      <c r="X47">
        <f t="shared" si="0"/>
        <v>0</v>
      </c>
      <c r="Y47" s="62"/>
      <c r="Z47">
        <v>20</v>
      </c>
      <c r="AK47" s="2">
        <f t="shared" si="2"/>
        <v>860</v>
      </c>
    </row>
    <row r="48" spans="1:37" x14ac:dyDescent="0.25">
      <c r="A48">
        <f t="shared" si="6"/>
        <v>957</v>
      </c>
      <c r="B48" s="10">
        <v>44</v>
      </c>
      <c r="C48" s="19">
        <f>VLOOKUP(A48,Paramètre!N:O,2,FALSE)</f>
        <v>20201119</v>
      </c>
      <c r="D48" s="7">
        <f>VLOOKUP(C48,Paramètre!K:L,2,FALSE)</f>
        <v>20</v>
      </c>
      <c r="E48" s="8">
        <f>SUMIF(Extraction!A:A,C48,Extraction!M:M)</f>
        <v>0</v>
      </c>
      <c r="F48" s="2">
        <f>IF(C48&gt;Data!$B$16,MIN(H48,D48),0)</f>
        <v>0</v>
      </c>
      <c r="G48" s="26">
        <f t="shared" si="4"/>
        <v>0</v>
      </c>
      <c r="H48" s="8">
        <f t="shared" si="5"/>
        <v>0</v>
      </c>
      <c r="I48" s="28">
        <f t="shared" si="1"/>
        <v>20</v>
      </c>
      <c r="J48" s="59">
        <f>VLOOKUP(C48,Paramètre!E:G,3)</f>
        <v>44154</v>
      </c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>
        <f>IF(C48&lt;Bilan!$B$2,1,0)</f>
        <v>0</v>
      </c>
      <c r="W48" t="str">
        <f>IF(C48=Data!$B$6,"x","")</f>
        <v/>
      </c>
      <c r="X48">
        <f t="shared" si="0"/>
        <v>0</v>
      </c>
      <c r="Y48" s="62"/>
      <c r="Z48">
        <v>20</v>
      </c>
      <c r="AK48" s="2">
        <f t="shared" si="2"/>
        <v>880</v>
      </c>
    </row>
    <row r="49" spans="1:37" x14ac:dyDescent="0.25">
      <c r="A49">
        <f t="shared" si="6"/>
        <v>956</v>
      </c>
      <c r="B49" s="10">
        <v>45</v>
      </c>
      <c r="C49" s="19">
        <f>VLOOKUP(A49,Paramètre!N:O,2,FALSE)</f>
        <v>20201118</v>
      </c>
      <c r="D49" s="7">
        <f>VLOOKUP(C49,Paramètre!K:L,2,FALSE)</f>
        <v>20</v>
      </c>
      <c r="E49" s="8">
        <f>SUMIF(Extraction!A:A,C49,Extraction!M:M)</f>
        <v>0</v>
      </c>
      <c r="F49" s="2">
        <f>IF(C49&gt;Data!$B$16,MIN(H49,D49),0)</f>
        <v>0</v>
      </c>
      <c r="G49" s="26">
        <f t="shared" si="4"/>
        <v>0</v>
      </c>
      <c r="H49" s="8">
        <f t="shared" si="5"/>
        <v>0</v>
      </c>
      <c r="I49" s="28">
        <f t="shared" si="1"/>
        <v>20</v>
      </c>
      <c r="J49" s="59">
        <f>VLOOKUP(C49,Paramètre!E:G,3)</f>
        <v>44153</v>
      </c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>
        <f>IF(C49&lt;Bilan!$B$2,1,0)</f>
        <v>0</v>
      </c>
      <c r="W49" t="str">
        <f>IF(C49=Data!$B$6,"x","")</f>
        <v/>
      </c>
      <c r="X49">
        <f t="shared" si="0"/>
        <v>0</v>
      </c>
      <c r="Y49" s="62"/>
      <c r="Z49">
        <v>20</v>
      </c>
      <c r="AK49" s="2">
        <f t="shared" si="2"/>
        <v>900</v>
      </c>
    </row>
    <row r="50" spans="1:37" x14ac:dyDescent="0.25">
      <c r="A50">
        <f t="shared" si="6"/>
        <v>955</v>
      </c>
      <c r="B50" s="10">
        <v>46</v>
      </c>
      <c r="C50" s="19">
        <f>VLOOKUP(A50,Paramètre!N:O,2,FALSE)</f>
        <v>20201117</v>
      </c>
      <c r="D50" s="7">
        <f>VLOOKUP(C50,Paramètre!K:L,2,FALSE)</f>
        <v>20</v>
      </c>
      <c r="E50" s="8">
        <f>SUMIF(Extraction!A:A,C50,Extraction!M:M)</f>
        <v>0</v>
      </c>
      <c r="F50" s="2">
        <f>IF(C50&gt;Data!$B$16,MIN(H50,D50),0)</f>
        <v>0</v>
      </c>
      <c r="G50" s="26">
        <f t="shared" si="4"/>
        <v>0</v>
      </c>
      <c r="H50" s="8">
        <f t="shared" si="5"/>
        <v>0</v>
      </c>
      <c r="I50" s="28">
        <f t="shared" si="1"/>
        <v>20</v>
      </c>
      <c r="J50" s="59">
        <f>VLOOKUP(C50,Paramètre!E:G,3)</f>
        <v>44152</v>
      </c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>
        <f>IF(C50&lt;Bilan!$B$2,1,0)</f>
        <v>0</v>
      </c>
      <c r="W50" t="str">
        <f>IF(C50=Data!$B$6,"x","")</f>
        <v/>
      </c>
      <c r="X50">
        <f t="shared" si="0"/>
        <v>0</v>
      </c>
      <c r="Y50" s="62"/>
      <c r="Z50">
        <v>20</v>
      </c>
      <c r="AK50" s="2">
        <f t="shared" si="2"/>
        <v>920</v>
      </c>
    </row>
    <row r="51" spans="1:37" x14ac:dyDescent="0.25">
      <c r="A51">
        <f t="shared" si="6"/>
        <v>954</v>
      </c>
      <c r="B51" s="10">
        <v>47</v>
      </c>
      <c r="C51" s="19">
        <f>VLOOKUP(A51,Paramètre!N:O,2,FALSE)</f>
        <v>20201116</v>
      </c>
      <c r="D51" s="7">
        <f>VLOOKUP(C51,Paramètre!K:L,2,FALSE)</f>
        <v>20</v>
      </c>
      <c r="E51" s="8">
        <f>SUMIF(Extraction!A:A,C51,Extraction!M:M)</f>
        <v>0</v>
      </c>
      <c r="F51" s="2">
        <f>IF(C51&gt;Data!$B$16,MIN(H51,D51),0)</f>
        <v>0</v>
      </c>
      <c r="G51" s="26">
        <f t="shared" si="4"/>
        <v>0</v>
      </c>
      <c r="H51" s="8">
        <f t="shared" si="5"/>
        <v>0</v>
      </c>
      <c r="I51" s="28">
        <f t="shared" si="1"/>
        <v>20</v>
      </c>
      <c r="J51" s="59">
        <f>VLOOKUP(C51,Paramètre!E:G,3)</f>
        <v>44151</v>
      </c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>
        <f>IF(C51&lt;Bilan!$B$2,1,0)</f>
        <v>0</v>
      </c>
      <c r="W51" t="str">
        <f>IF(C51=Data!$B$6,"x","")</f>
        <v/>
      </c>
      <c r="X51">
        <f t="shared" si="0"/>
        <v>0</v>
      </c>
      <c r="Y51" s="62"/>
      <c r="Z51">
        <v>20</v>
      </c>
      <c r="AK51" s="2">
        <f t="shared" si="2"/>
        <v>940</v>
      </c>
    </row>
    <row r="52" spans="1:37" x14ac:dyDescent="0.25">
      <c r="A52">
        <f t="shared" si="6"/>
        <v>953</v>
      </c>
      <c r="B52" s="10">
        <v>48</v>
      </c>
      <c r="C52" s="19">
        <f>VLOOKUP(A52,Paramètre!N:O,2,FALSE)</f>
        <v>20201113</v>
      </c>
      <c r="D52" s="7">
        <f>VLOOKUP(C52,Paramètre!K:L,2,FALSE)</f>
        <v>20</v>
      </c>
      <c r="E52" s="8">
        <f>SUMIF(Extraction!A:A,C52,Extraction!M:M)</f>
        <v>0</v>
      </c>
      <c r="F52" s="2">
        <f>IF(C52&gt;Data!$B$16,MIN(H52,D52),0)</f>
        <v>0</v>
      </c>
      <c r="G52" s="26">
        <f t="shared" si="4"/>
        <v>0</v>
      </c>
      <c r="H52" s="8">
        <f t="shared" si="5"/>
        <v>0</v>
      </c>
      <c r="I52" s="28">
        <f t="shared" si="1"/>
        <v>20</v>
      </c>
      <c r="J52" s="59">
        <f>VLOOKUP(C52,Paramètre!E:G,3)</f>
        <v>44148</v>
      </c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>
        <f>IF(C52&lt;Bilan!$B$2,1,0)</f>
        <v>0</v>
      </c>
      <c r="W52" t="str">
        <f>IF(C52=Data!$B$6,"x","")</f>
        <v/>
      </c>
      <c r="X52">
        <f t="shared" si="0"/>
        <v>0</v>
      </c>
      <c r="Y52" s="62"/>
      <c r="Z52">
        <v>20</v>
      </c>
      <c r="AK52" s="2">
        <f t="shared" si="2"/>
        <v>960</v>
      </c>
    </row>
    <row r="53" spans="1:37" x14ac:dyDescent="0.25">
      <c r="A53">
        <f t="shared" si="6"/>
        <v>952</v>
      </c>
      <c r="B53" s="10">
        <v>49</v>
      </c>
      <c r="C53" s="19">
        <f>VLOOKUP(A53,Paramètre!N:O,2,FALSE)</f>
        <v>20201112</v>
      </c>
      <c r="D53" s="7">
        <f>VLOOKUP(C53,Paramètre!K:L,2,FALSE)</f>
        <v>20</v>
      </c>
      <c r="E53" s="8">
        <f>SUMIF(Extraction!A:A,C53,Extraction!M:M)</f>
        <v>0</v>
      </c>
      <c r="F53" s="2">
        <f>IF(C53&gt;Data!$B$16,MIN(H53,D53),0)</f>
        <v>0</v>
      </c>
      <c r="G53" s="26">
        <f t="shared" si="4"/>
        <v>0</v>
      </c>
      <c r="H53" s="8">
        <f t="shared" si="5"/>
        <v>0</v>
      </c>
      <c r="I53" s="28">
        <f t="shared" si="1"/>
        <v>20</v>
      </c>
      <c r="J53" s="59">
        <f>VLOOKUP(C53,Paramètre!E:G,3)</f>
        <v>44147</v>
      </c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>
        <f>IF(C53&lt;Bilan!$B$2,1,0)</f>
        <v>0</v>
      </c>
      <c r="W53" t="str">
        <f>IF(C53=Data!$B$6,"x","")</f>
        <v/>
      </c>
      <c r="X53">
        <f t="shared" si="0"/>
        <v>0</v>
      </c>
      <c r="Y53" s="62"/>
      <c r="Z53">
        <v>20</v>
      </c>
      <c r="AK53" s="2">
        <f t="shared" si="2"/>
        <v>980</v>
      </c>
    </row>
    <row r="54" spans="1:37" x14ac:dyDescent="0.25">
      <c r="A54">
        <f t="shared" si="6"/>
        <v>951</v>
      </c>
      <c r="B54" s="10">
        <v>50</v>
      </c>
      <c r="C54" s="19">
        <f>VLOOKUP(A54,Paramètre!N:O,2,FALSE)</f>
        <v>20201111</v>
      </c>
      <c r="D54" s="7">
        <f>VLOOKUP(C54,Paramètre!K:L,2,FALSE)</f>
        <v>20</v>
      </c>
      <c r="E54" s="8">
        <f>SUMIF(Extraction!A:A,C54,Extraction!M:M)</f>
        <v>0</v>
      </c>
      <c r="F54" s="2">
        <f>IF(C54&gt;Data!$B$16,MIN(H54,D54),0)</f>
        <v>0</v>
      </c>
      <c r="G54" s="26">
        <f t="shared" si="4"/>
        <v>0</v>
      </c>
      <c r="H54" s="8">
        <f t="shared" si="5"/>
        <v>0</v>
      </c>
      <c r="I54" s="28">
        <f t="shared" si="1"/>
        <v>20</v>
      </c>
      <c r="J54" s="59">
        <f>VLOOKUP(C54,Paramètre!E:G,3)</f>
        <v>44146</v>
      </c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>
        <f>IF(C54&lt;Bilan!$B$2,1,0)</f>
        <v>0</v>
      </c>
      <c r="W54" t="str">
        <f>IF(C54=Data!$B$6,"x","")</f>
        <v/>
      </c>
      <c r="X54">
        <f t="shared" si="0"/>
        <v>0</v>
      </c>
      <c r="Y54" s="62"/>
      <c r="Z54">
        <v>20</v>
      </c>
      <c r="AK54" s="2">
        <f t="shared" si="2"/>
        <v>1000</v>
      </c>
    </row>
    <row r="55" spans="1:37" x14ac:dyDescent="0.25">
      <c r="A55">
        <f t="shared" si="6"/>
        <v>950</v>
      </c>
      <c r="B55" s="10">
        <v>51</v>
      </c>
      <c r="C55" s="19">
        <f>VLOOKUP(A55,Paramètre!N:O,2,FALSE)</f>
        <v>20201110</v>
      </c>
      <c r="D55" s="7">
        <f>VLOOKUP(C55,Paramètre!K:L,2,FALSE)</f>
        <v>20</v>
      </c>
      <c r="E55" s="8">
        <f>SUMIF(Extraction!A:A,C55,Extraction!M:M)</f>
        <v>0</v>
      </c>
      <c r="F55" s="2">
        <f>IF(C55&gt;Data!$B$16,MIN(H55,D55),0)</f>
        <v>0</v>
      </c>
      <c r="G55" s="26">
        <f t="shared" si="4"/>
        <v>0</v>
      </c>
      <c r="H55" s="8">
        <f t="shared" si="5"/>
        <v>0</v>
      </c>
      <c r="I55" s="28">
        <f t="shared" si="1"/>
        <v>20</v>
      </c>
      <c r="J55" s="59">
        <f>VLOOKUP(C55,Paramètre!E:G,3)</f>
        <v>44145</v>
      </c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>
        <f>IF(C55&lt;Bilan!$B$2,1,0)</f>
        <v>0</v>
      </c>
      <c r="W55" t="str">
        <f>IF(C55=Data!$B$6,"x","")</f>
        <v/>
      </c>
      <c r="X55">
        <f t="shared" si="0"/>
        <v>0</v>
      </c>
      <c r="Y55" s="62"/>
      <c r="Z55">
        <v>20</v>
      </c>
      <c r="AK55" s="2">
        <f t="shared" si="2"/>
        <v>1020</v>
      </c>
    </row>
    <row r="56" spans="1:37" x14ac:dyDescent="0.25">
      <c r="A56">
        <f t="shared" si="6"/>
        <v>949</v>
      </c>
      <c r="B56" s="10">
        <v>52</v>
      </c>
      <c r="C56" s="19">
        <f>VLOOKUP(A56,Paramètre!N:O,2,FALSE)</f>
        <v>20201109</v>
      </c>
      <c r="D56" s="7">
        <f>VLOOKUP(C56,Paramètre!K:L,2,FALSE)</f>
        <v>20</v>
      </c>
      <c r="E56" s="8">
        <f>SUMIF(Extraction!A:A,C56,Extraction!M:M)</f>
        <v>0</v>
      </c>
      <c r="F56" s="2">
        <f>IF(C56&gt;Data!$B$16,MIN(H56,D56),0)</f>
        <v>0</v>
      </c>
      <c r="G56" s="26">
        <f t="shared" si="4"/>
        <v>0</v>
      </c>
      <c r="H56" s="8">
        <f t="shared" si="5"/>
        <v>0</v>
      </c>
      <c r="I56" s="28">
        <f t="shared" si="1"/>
        <v>20</v>
      </c>
      <c r="J56" s="59">
        <f>VLOOKUP(C56,Paramètre!E:G,3)</f>
        <v>44144</v>
      </c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>
        <f>IF(C56&lt;Bilan!$B$2,1,0)</f>
        <v>0</v>
      </c>
      <c r="W56" t="str">
        <f>IF(C56=Data!$B$6,"x","")</f>
        <v/>
      </c>
      <c r="X56">
        <f t="shared" si="0"/>
        <v>0</v>
      </c>
      <c r="Y56" s="62"/>
      <c r="Z56">
        <v>20</v>
      </c>
      <c r="AK56" s="2">
        <f t="shared" si="2"/>
        <v>1040</v>
      </c>
    </row>
    <row r="57" spans="1:37" x14ac:dyDescent="0.25">
      <c r="A57">
        <f t="shared" si="6"/>
        <v>948</v>
      </c>
      <c r="B57" s="10">
        <v>53</v>
      </c>
      <c r="C57" s="19">
        <f>VLOOKUP(A57,Paramètre!N:O,2,FALSE)</f>
        <v>20201106</v>
      </c>
      <c r="D57" s="7">
        <f>VLOOKUP(C57,Paramètre!K:L,2,FALSE)</f>
        <v>20</v>
      </c>
      <c r="E57" s="8">
        <f>SUMIF(Extraction!A:A,C57,Extraction!M:M)</f>
        <v>0</v>
      </c>
      <c r="F57" s="2">
        <f>IF(C57&gt;Data!$B$16,MIN(H57,D57),0)</f>
        <v>0</v>
      </c>
      <c r="G57" s="26">
        <f t="shared" si="4"/>
        <v>0</v>
      </c>
      <c r="H57" s="8">
        <f t="shared" si="5"/>
        <v>0</v>
      </c>
      <c r="I57" s="28">
        <f t="shared" si="1"/>
        <v>20</v>
      </c>
      <c r="J57" s="59">
        <f>VLOOKUP(C57,Paramètre!E:G,3)</f>
        <v>44141</v>
      </c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>
        <f>IF(C57&lt;Bilan!$B$2,1,0)</f>
        <v>0</v>
      </c>
      <c r="W57" t="str">
        <f>IF(C57=Data!$B$6,"x","")</f>
        <v/>
      </c>
      <c r="X57">
        <f t="shared" si="0"/>
        <v>0</v>
      </c>
      <c r="Y57" s="62"/>
      <c r="Z57">
        <v>20</v>
      </c>
      <c r="AK57" s="2">
        <f t="shared" si="2"/>
        <v>1060</v>
      </c>
    </row>
    <row r="58" spans="1:37" x14ac:dyDescent="0.25">
      <c r="A58">
        <f t="shared" si="6"/>
        <v>947</v>
      </c>
      <c r="B58" s="10">
        <v>54</v>
      </c>
      <c r="C58" s="19">
        <f>VLOOKUP(A58,Paramètre!N:O,2,FALSE)</f>
        <v>20201105</v>
      </c>
      <c r="D58" s="7">
        <f>VLOOKUP(C58,Paramètre!K:L,2,FALSE)</f>
        <v>20</v>
      </c>
      <c r="E58" s="8">
        <f>SUMIF(Extraction!A:A,C58,Extraction!M:M)</f>
        <v>0</v>
      </c>
      <c r="F58" s="2">
        <f>IF(C58&gt;Data!$B$16,MIN(H58,D58),0)</f>
        <v>0</v>
      </c>
      <c r="G58" s="26">
        <f t="shared" si="4"/>
        <v>0</v>
      </c>
      <c r="H58" s="8">
        <f t="shared" si="5"/>
        <v>0</v>
      </c>
      <c r="I58" s="28">
        <f t="shared" si="1"/>
        <v>20</v>
      </c>
      <c r="J58" s="59">
        <f>VLOOKUP(C58,Paramètre!E:G,3)</f>
        <v>44140</v>
      </c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>
        <f>IF(C58&lt;Bilan!$B$2,1,0)</f>
        <v>0</v>
      </c>
      <c r="W58" t="str">
        <f>IF(C58=Data!$B$6,"x","")</f>
        <v/>
      </c>
      <c r="X58">
        <f t="shared" si="0"/>
        <v>0</v>
      </c>
      <c r="Y58" s="62"/>
      <c r="Z58">
        <v>20</v>
      </c>
      <c r="AK58" s="2">
        <f t="shared" si="2"/>
        <v>1080</v>
      </c>
    </row>
    <row r="59" spans="1:37" x14ac:dyDescent="0.25">
      <c r="A59">
        <f t="shared" si="6"/>
        <v>946</v>
      </c>
      <c r="B59" s="10">
        <v>55</v>
      </c>
      <c r="C59" s="19">
        <f>VLOOKUP(A59,Paramètre!N:O,2,FALSE)</f>
        <v>20201104</v>
      </c>
      <c r="D59" s="7">
        <f>VLOOKUP(C59,Paramètre!K:L,2,FALSE)</f>
        <v>20</v>
      </c>
      <c r="E59" s="8">
        <f>SUMIF(Extraction!A:A,C59,Extraction!M:M)</f>
        <v>0</v>
      </c>
      <c r="F59" s="2">
        <f>IF(C59&gt;Data!$B$16,MIN(H59,D59),0)</f>
        <v>0</v>
      </c>
      <c r="G59" s="26">
        <f t="shared" si="4"/>
        <v>0</v>
      </c>
      <c r="H59" s="8">
        <f t="shared" si="5"/>
        <v>0</v>
      </c>
      <c r="I59" s="28">
        <f t="shared" si="1"/>
        <v>20</v>
      </c>
      <c r="J59" s="59">
        <f>VLOOKUP(C59,Paramètre!E:G,3)</f>
        <v>44139</v>
      </c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>
        <f>IF(C59&lt;Bilan!$B$2,1,0)</f>
        <v>0</v>
      </c>
      <c r="W59" t="str">
        <f>IF(C59=Data!$B$6,"x","")</f>
        <v/>
      </c>
      <c r="X59">
        <f t="shared" si="0"/>
        <v>0</v>
      </c>
      <c r="Y59" s="62"/>
      <c r="Z59">
        <v>20</v>
      </c>
      <c r="AK59" s="2">
        <f t="shared" si="2"/>
        <v>1100</v>
      </c>
    </row>
    <row r="60" spans="1:37" x14ac:dyDescent="0.25">
      <c r="A60">
        <f t="shared" si="6"/>
        <v>945</v>
      </c>
      <c r="B60" s="10">
        <v>56</v>
      </c>
      <c r="C60" s="19">
        <f>VLOOKUP(A60,Paramètre!N:O,2,FALSE)</f>
        <v>20201103</v>
      </c>
      <c r="D60" s="7">
        <f>VLOOKUP(C60,Paramètre!K:L,2,FALSE)</f>
        <v>20</v>
      </c>
      <c r="E60" s="8">
        <f>SUMIF(Extraction!A:A,C60,Extraction!M:M)</f>
        <v>0</v>
      </c>
      <c r="F60" s="2">
        <f>IF(C60&gt;Data!$B$16,MIN(H60,D60),0)</f>
        <v>0</v>
      </c>
      <c r="G60" s="26">
        <f t="shared" si="4"/>
        <v>0</v>
      </c>
      <c r="H60" s="8">
        <f t="shared" si="5"/>
        <v>0</v>
      </c>
      <c r="I60" s="28">
        <f t="shared" si="1"/>
        <v>20</v>
      </c>
      <c r="J60" s="59">
        <f>VLOOKUP(C60,Paramètre!E:G,3)</f>
        <v>44138</v>
      </c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>
        <f>IF(C60&lt;Bilan!$B$2,1,0)</f>
        <v>0</v>
      </c>
      <c r="W60" t="str">
        <f>IF(C60=Data!$B$6,"x","")</f>
        <v/>
      </c>
      <c r="X60">
        <f t="shared" si="0"/>
        <v>0</v>
      </c>
      <c r="Y60" s="62"/>
      <c r="Z60">
        <v>20</v>
      </c>
      <c r="AK60" s="2">
        <f t="shared" si="2"/>
        <v>1120</v>
      </c>
    </row>
    <row r="61" spans="1:37" x14ac:dyDescent="0.25">
      <c r="A61">
        <f t="shared" si="6"/>
        <v>944</v>
      </c>
      <c r="B61" s="10">
        <v>57</v>
      </c>
      <c r="C61" s="19">
        <f>VLOOKUP(A61,Paramètre!N:O,2,FALSE)</f>
        <v>20201102</v>
      </c>
      <c r="D61" s="7">
        <f>VLOOKUP(C61,Paramètre!K:L,2,FALSE)</f>
        <v>20</v>
      </c>
      <c r="E61" s="8">
        <f>SUMIF(Extraction!A:A,C61,Extraction!M:M)</f>
        <v>0</v>
      </c>
      <c r="F61" s="2">
        <f>IF(C61&gt;Data!$B$16,MIN(H61,D61),0)</f>
        <v>0</v>
      </c>
      <c r="G61" s="26">
        <f t="shared" si="4"/>
        <v>0</v>
      </c>
      <c r="H61" s="8">
        <f t="shared" si="5"/>
        <v>0</v>
      </c>
      <c r="I61" s="28">
        <f t="shared" si="1"/>
        <v>20</v>
      </c>
      <c r="J61" s="59">
        <f>VLOOKUP(C61,Paramètre!E:G,3)</f>
        <v>44137</v>
      </c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>
        <f>IF(C61&lt;Bilan!$B$2,1,0)</f>
        <v>0</v>
      </c>
      <c r="W61" t="str">
        <f>IF(C61=Data!$B$6,"x","")</f>
        <v/>
      </c>
      <c r="X61">
        <f t="shared" si="0"/>
        <v>0</v>
      </c>
      <c r="Y61" s="62"/>
      <c r="Z61">
        <v>20</v>
      </c>
      <c r="AK61" s="2">
        <f t="shared" si="2"/>
        <v>1140</v>
      </c>
    </row>
    <row r="62" spans="1:37" x14ac:dyDescent="0.25">
      <c r="A62">
        <f t="shared" si="6"/>
        <v>943</v>
      </c>
      <c r="B62" s="10">
        <v>58</v>
      </c>
      <c r="C62" s="19">
        <f>VLOOKUP(A62,Paramètre!N:O,2,FALSE)</f>
        <v>20201030</v>
      </c>
      <c r="D62" s="7">
        <f>VLOOKUP(C62,Paramètre!K:L,2,FALSE)</f>
        <v>20</v>
      </c>
      <c r="E62" s="8">
        <f>SUMIF(Extraction!A:A,C62,Extraction!M:M)</f>
        <v>0</v>
      </c>
      <c r="F62" s="2">
        <f>IF(C62&gt;Data!$B$16,MIN(H62,D62),0)</f>
        <v>0</v>
      </c>
      <c r="G62" s="26">
        <f t="shared" si="4"/>
        <v>0</v>
      </c>
      <c r="H62" s="8">
        <f t="shared" si="5"/>
        <v>0</v>
      </c>
      <c r="I62" s="28">
        <f t="shared" si="1"/>
        <v>20</v>
      </c>
      <c r="J62" s="59">
        <f>VLOOKUP(C62,Paramètre!E:G,3)</f>
        <v>44134</v>
      </c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>
        <f>IF(C62&lt;Bilan!$B$2,1,0)</f>
        <v>0</v>
      </c>
      <c r="W62" t="str">
        <f>IF(C62=Data!$B$6,"x","")</f>
        <v/>
      </c>
      <c r="X62">
        <f t="shared" si="0"/>
        <v>0</v>
      </c>
      <c r="Y62" s="62"/>
      <c r="Z62">
        <v>20</v>
      </c>
      <c r="AK62" s="2">
        <f t="shared" si="2"/>
        <v>1160</v>
      </c>
    </row>
    <row r="63" spans="1:37" x14ac:dyDescent="0.25">
      <c r="A63">
        <f t="shared" si="6"/>
        <v>942</v>
      </c>
      <c r="B63" s="10">
        <v>59</v>
      </c>
      <c r="C63" s="19">
        <f>VLOOKUP(A63,Paramètre!N:O,2,FALSE)</f>
        <v>20201029</v>
      </c>
      <c r="D63" s="7">
        <f>VLOOKUP(C63,Paramètre!K:L,2,FALSE)</f>
        <v>20</v>
      </c>
      <c r="E63" s="8">
        <f>SUMIF(Extraction!A:A,C63,Extraction!M:M)</f>
        <v>0</v>
      </c>
      <c r="F63" s="2">
        <f>IF(C63&gt;Data!$B$16,MIN(H63,D63),0)</f>
        <v>0</v>
      </c>
      <c r="G63" s="26">
        <f t="shared" si="4"/>
        <v>0</v>
      </c>
      <c r="H63" s="8">
        <f t="shared" si="5"/>
        <v>0</v>
      </c>
      <c r="I63" s="28">
        <f t="shared" si="1"/>
        <v>20</v>
      </c>
      <c r="J63" s="59">
        <f>VLOOKUP(C63,Paramètre!E:G,3)</f>
        <v>44133</v>
      </c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>
        <f>IF(C63&lt;Bilan!$B$2,1,0)</f>
        <v>0</v>
      </c>
      <c r="W63" t="str">
        <f>IF(C63=Data!$B$6,"x","")</f>
        <v/>
      </c>
      <c r="X63">
        <f t="shared" si="0"/>
        <v>0</v>
      </c>
      <c r="Y63" s="62"/>
      <c r="Z63">
        <v>20</v>
      </c>
      <c r="AK63" s="2">
        <f t="shared" si="2"/>
        <v>1180</v>
      </c>
    </row>
    <row r="64" spans="1:37" x14ac:dyDescent="0.25">
      <c r="A64">
        <f t="shared" si="6"/>
        <v>941</v>
      </c>
      <c r="B64" s="10">
        <v>60</v>
      </c>
      <c r="C64" s="19">
        <f>VLOOKUP(A64,Paramètre!N:O,2,FALSE)</f>
        <v>20201028</v>
      </c>
      <c r="D64" s="7">
        <f>VLOOKUP(C64,Paramètre!K:L,2,FALSE)</f>
        <v>20</v>
      </c>
      <c r="E64" s="8">
        <f>SUMIF(Extraction!A:A,C64,Extraction!M:M)</f>
        <v>0</v>
      </c>
      <c r="F64" s="2">
        <f>IF(C64&gt;Data!$B$16,MIN(H64,D64),0)</f>
        <v>0</v>
      </c>
      <c r="G64" s="26">
        <f t="shared" si="4"/>
        <v>0</v>
      </c>
      <c r="H64" s="8">
        <f t="shared" si="5"/>
        <v>0</v>
      </c>
      <c r="I64" s="28">
        <f t="shared" si="1"/>
        <v>20</v>
      </c>
      <c r="J64" s="59">
        <f>VLOOKUP(C64,Paramètre!E:G,3)</f>
        <v>44132</v>
      </c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>
        <f>IF(C64&lt;Bilan!$B$2,1,0)</f>
        <v>0</v>
      </c>
      <c r="W64" t="str">
        <f>IF(C64=Data!$B$6,"x","")</f>
        <v/>
      </c>
      <c r="X64">
        <f t="shared" si="0"/>
        <v>0</v>
      </c>
      <c r="Y64" s="62"/>
      <c r="Z64">
        <v>20</v>
      </c>
      <c r="AK64" s="2">
        <f t="shared" si="2"/>
        <v>1200</v>
      </c>
    </row>
    <row r="65" spans="1:37" x14ac:dyDescent="0.25">
      <c r="A65">
        <f t="shared" si="6"/>
        <v>940</v>
      </c>
      <c r="B65" s="10">
        <v>61</v>
      </c>
      <c r="C65" s="19">
        <f>VLOOKUP(A65,Paramètre!N:O,2,FALSE)</f>
        <v>20201027</v>
      </c>
      <c r="D65" s="7">
        <f>VLOOKUP(C65,Paramètre!K:L,2,FALSE)</f>
        <v>20</v>
      </c>
      <c r="E65" s="8">
        <f>SUMIF(Extraction!A:A,C65,Extraction!M:M)</f>
        <v>0</v>
      </c>
      <c r="F65" s="2">
        <f>IF(C65&gt;Data!$B$16,MIN(H65,D65),0)</f>
        <v>0</v>
      </c>
      <c r="G65" s="26">
        <f t="shared" si="4"/>
        <v>0</v>
      </c>
      <c r="H65" s="8">
        <f t="shared" si="5"/>
        <v>0</v>
      </c>
      <c r="I65" s="28">
        <f t="shared" si="1"/>
        <v>20</v>
      </c>
      <c r="J65" s="59">
        <f>VLOOKUP(C65,Paramètre!E:G,3)</f>
        <v>44131</v>
      </c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>
        <f>IF(C65&lt;Bilan!$B$2,1,0)</f>
        <v>0</v>
      </c>
      <c r="W65" t="str">
        <f>IF(C65=Data!$B$6,"x","")</f>
        <v/>
      </c>
      <c r="X65">
        <f t="shared" si="0"/>
        <v>0</v>
      </c>
      <c r="Y65" s="62"/>
      <c r="Z65">
        <v>20</v>
      </c>
      <c r="AK65" s="2">
        <f t="shared" si="2"/>
        <v>1220</v>
      </c>
    </row>
    <row r="66" spans="1:37" x14ac:dyDescent="0.25">
      <c r="A66">
        <f t="shared" si="6"/>
        <v>939</v>
      </c>
      <c r="B66" s="10">
        <v>62</v>
      </c>
      <c r="C66" s="19">
        <f>VLOOKUP(A66,Paramètre!N:O,2,FALSE)</f>
        <v>20201026</v>
      </c>
      <c r="D66" s="7">
        <f>VLOOKUP(C66,Paramètre!K:L,2,FALSE)</f>
        <v>20</v>
      </c>
      <c r="E66" s="8">
        <f>SUMIF(Extraction!A:A,C66,Extraction!M:M)</f>
        <v>0</v>
      </c>
      <c r="F66" s="2">
        <f>IF(C66&gt;Data!$B$16,MIN(H66,D66),0)</f>
        <v>0</v>
      </c>
      <c r="G66" s="26">
        <f t="shared" si="4"/>
        <v>0</v>
      </c>
      <c r="H66" s="8">
        <f t="shared" si="5"/>
        <v>0</v>
      </c>
      <c r="I66" s="28">
        <f t="shared" si="1"/>
        <v>20</v>
      </c>
      <c r="J66" s="59">
        <f>VLOOKUP(C66,Paramètre!E:G,3)</f>
        <v>44130</v>
      </c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>
        <f>IF(C66&lt;Bilan!$B$2,1,0)</f>
        <v>0</v>
      </c>
      <c r="W66" t="str">
        <f>IF(C66=Data!$B$6,"x","")</f>
        <v/>
      </c>
      <c r="X66">
        <f t="shared" si="0"/>
        <v>0</v>
      </c>
      <c r="Y66" s="62"/>
      <c r="Z66">
        <v>20</v>
      </c>
      <c r="AK66" s="2">
        <f t="shared" si="2"/>
        <v>1240</v>
      </c>
    </row>
    <row r="67" spans="1:37" x14ac:dyDescent="0.25">
      <c r="A67">
        <f t="shared" si="6"/>
        <v>938</v>
      </c>
      <c r="B67" s="10">
        <v>63</v>
      </c>
      <c r="C67" s="19">
        <f>VLOOKUP(A67,Paramètre!N:O,2,FALSE)</f>
        <v>20201023</v>
      </c>
      <c r="D67" s="7">
        <f>VLOOKUP(C67,Paramètre!K:L,2,FALSE)</f>
        <v>20</v>
      </c>
      <c r="E67" s="8">
        <f>SUMIF(Extraction!A:A,C67,Extraction!M:M)</f>
        <v>0</v>
      </c>
      <c r="F67" s="2">
        <f>IF(C67&gt;Data!$B$16,MIN(H67,D67),0)</f>
        <v>0</v>
      </c>
      <c r="G67" s="26">
        <f t="shared" si="4"/>
        <v>0</v>
      </c>
      <c r="H67" s="8">
        <f t="shared" si="5"/>
        <v>0</v>
      </c>
      <c r="I67" s="28">
        <f t="shared" si="1"/>
        <v>20</v>
      </c>
      <c r="J67" s="59">
        <f>VLOOKUP(C67,Paramètre!E:G,3)</f>
        <v>44127</v>
      </c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>
        <f>IF(C67&lt;Bilan!$B$2,1,0)</f>
        <v>0</v>
      </c>
      <c r="W67" t="str">
        <f>IF(C67=Data!$B$6,"x","")</f>
        <v/>
      </c>
      <c r="X67">
        <f t="shared" si="0"/>
        <v>0</v>
      </c>
      <c r="Y67" s="62"/>
      <c r="Z67">
        <v>20</v>
      </c>
      <c r="AK67" s="2">
        <f t="shared" si="2"/>
        <v>1260</v>
      </c>
    </row>
    <row r="68" spans="1:37" x14ac:dyDescent="0.25">
      <c r="A68" s="45">
        <f t="shared" si="6"/>
        <v>937</v>
      </c>
      <c r="B68" s="46">
        <v>64</v>
      </c>
      <c r="C68" s="47">
        <f>VLOOKUP(A68,Paramètre!N:O,2,FALSE)</f>
        <v>20201022</v>
      </c>
      <c r="D68" s="7">
        <f>VLOOKUP(C68,Paramètre!K:L,2,FALSE)</f>
        <v>20</v>
      </c>
      <c r="E68" s="8">
        <f>SUMIF(Extraction!A:A,C68,Extraction!M:M)</f>
        <v>0</v>
      </c>
      <c r="F68" s="2">
        <f>IF(C68&gt;Data!$B$16,MIN(H68,D68),0)</f>
        <v>0</v>
      </c>
      <c r="G68" s="49">
        <f t="shared" si="4"/>
        <v>0</v>
      </c>
      <c r="H68" s="48">
        <f t="shared" si="5"/>
        <v>0</v>
      </c>
      <c r="I68" s="28">
        <f t="shared" si="1"/>
        <v>20</v>
      </c>
      <c r="J68" s="59">
        <f>VLOOKUP(C68,Paramètre!E:G,3)</f>
        <v>44126</v>
      </c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>
        <f>IF(C68&lt;Bilan!$B$2,1,0)</f>
        <v>0</v>
      </c>
      <c r="W68" t="str">
        <f>IF(C68=Data!$B$6,"x","")</f>
        <v/>
      </c>
      <c r="X68">
        <f t="shared" si="0"/>
        <v>0</v>
      </c>
      <c r="Y68" s="62"/>
      <c r="Z68">
        <v>20</v>
      </c>
      <c r="AK68" s="2">
        <f t="shared" si="2"/>
        <v>1280</v>
      </c>
    </row>
    <row r="69" spans="1:37" x14ac:dyDescent="0.25">
      <c r="A69">
        <f t="shared" si="6"/>
        <v>936</v>
      </c>
      <c r="B69" s="10">
        <v>65</v>
      </c>
      <c r="C69" s="19">
        <f>VLOOKUP(A69,Paramètre!N:O,2,FALSE)</f>
        <v>20201021</v>
      </c>
      <c r="D69" s="7">
        <f>VLOOKUP(C69,Paramètre!K:L,2,FALSE)</f>
        <v>20</v>
      </c>
      <c r="E69" s="8">
        <f>SUMIF(Extraction!A:A,C69,Extraction!M:M)</f>
        <v>0</v>
      </c>
      <c r="F69" s="2">
        <f>IF(C69&gt;Data!$B$16,MIN(H69,D69),0)</f>
        <v>0</v>
      </c>
      <c r="G69" s="26">
        <f t="shared" si="4"/>
        <v>0</v>
      </c>
      <c r="H69" s="8">
        <f t="shared" si="5"/>
        <v>0</v>
      </c>
      <c r="I69" s="28">
        <f t="shared" si="1"/>
        <v>20</v>
      </c>
      <c r="J69" s="59">
        <f>VLOOKUP(C69,Paramètre!E:G,3)</f>
        <v>44125</v>
      </c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>
        <f>IF(C69&lt;Bilan!$B$2,1,0)</f>
        <v>0</v>
      </c>
      <c r="W69" t="str">
        <f>IF(C69=Data!$B$6,"x","")</f>
        <v/>
      </c>
      <c r="X69">
        <f t="shared" ref="X69:X132" si="7">IF(W69="x",SUM(E70:E717),0)</f>
        <v>0</v>
      </c>
      <c r="Y69" s="62"/>
      <c r="Z69">
        <v>20</v>
      </c>
      <c r="AK69" s="2">
        <f t="shared" si="2"/>
        <v>1300</v>
      </c>
    </row>
    <row r="70" spans="1:37" x14ac:dyDescent="0.25">
      <c r="A70">
        <f t="shared" si="6"/>
        <v>935</v>
      </c>
      <c r="B70" s="10">
        <v>66</v>
      </c>
      <c r="C70" s="19">
        <f>VLOOKUP(A70,Paramètre!N:O,2,FALSE)</f>
        <v>20201020</v>
      </c>
      <c r="D70" s="7">
        <f>VLOOKUP(C70,Paramètre!K:L,2,FALSE)</f>
        <v>20</v>
      </c>
      <c r="E70" s="8">
        <f>SUMIF(Extraction!A:A,C70,Extraction!M:M)</f>
        <v>0</v>
      </c>
      <c r="F70" s="2">
        <f>IF(C70&gt;Data!$B$16,MIN(H70,D70),0)</f>
        <v>0</v>
      </c>
      <c r="G70" s="26">
        <f t="shared" si="4"/>
        <v>0</v>
      </c>
      <c r="H70" s="8">
        <f t="shared" si="5"/>
        <v>0</v>
      </c>
      <c r="I70" s="28">
        <f t="shared" ref="I70:I133" si="8">D70-F70</f>
        <v>20</v>
      </c>
      <c r="J70" s="59">
        <f>VLOOKUP(C70,Paramètre!E:G,3)</f>
        <v>44124</v>
      </c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>
        <f>IF(C70&lt;Bilan!$B$2,1,0)</f>
        <v>0</v>
      </c>
      <c r="W70" t="str">
        <f>IF(C70=Data!$B$6,"x","")</f>
        <v/>
      </c>
      <c r="X70">
        <f t="shared" si="7"/>
        <v>0</v>
      </c>
      <c r="Y70" s="62"/>
      <c r="Z70">
        <v>20</v>
      </c>
      <c r="AK70" s="2">
        <f t="shared" ref="AK70:AK133" si="9">+AK69+D70-F70</f>
        <v>1320</v>
      </c>
    </row>
    <row r="71" spans="1:37" x14ac:dyDescent="0.25">
      <c r="A71">
        <f t="shared" si="6"/>
        <v>934</v>
      </c>
      <c r="B71" s="10">
        <v>67</v>
      </c>
      <c r="C71" s="19">
        <f>VLOOKUP(A71,Paramètre!N:O,2,FALSE)</f>
        <v>20201019</v>
      </c>
      <c r="D71" s="7">
        <f>VLOOKUP(C71,Paramètre!K:L,2,FALSE)</f>
        <v>20</v>
      </c>
      <c r="E71" s="8">
        <f>SUMIF(Extraction!A:A,C71,Extraction!M:M)</f>
        <v>0</v>
      </c>
      <c r="F71" s="2">
        <f>IF(C71&gt;Data!$B$16,MIN(H71,D71),0)</f>
        <v>0</v>
      </c>
      <c r="G71" s="26">
        <f t="shared" ref="G71:G134" si="10">+G70+E71-F71</f>
        <v>0</v>
      </c>
      <c r="H71" s="8">
        <f t="shared" ref="H71:H134" si="11">+G70+E71</f>
        <v>0</v>
      </c>
      <c r="I71" s="28">
        <f t="shared" si="8"/>
        <v>20</v>
      </c>
      <c r="J71" s="59">
        <f>VLOOKUP(C71,Paramètre!E:G,3)</f>
        <v>44123</v>
      </c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>
        <f>IF(C71&lt;Bilan!$B$2,1,0)</f>
        <v>0</v>
      </c>
      <c r="W71" t="str">
        <f>IF(C71=Data!$B$6,"x","")</f>
        <v/>
      </c>
      <c r="X71">
        <f t="shared" si="7"/>
        <v>0</v>
      </c>
      <c r="Y71" s="62"/>
      <c r="Z71">
        <v>20</v>
      </c>
      <c r="AK71" s="2">
        <f t="shared" si="9"/>
        <v>1340</v>
      </c>
    </row>
    <row r="72" spans="1:37" x14ac:dyDescent="0.25">
      <c r="A72">
        <f t="shared" si="6"/>
        <v>933</v>
      </c>
      <c r="B72" s="10">
        <v>68</v>
      </c>
      <c r="C72" s="19">
        <f>VLOOKUP(A72,Paramètre!N:O,2,FALSE)</f>
        <v>20201016</v>
      </c>
      <c r="D72" s="7">
        <f>VLOOKUP(C72,Paramètre!K:L,2,FALSE)</f>
        <v>20</v>
      </c>
      <c r="E72" s="8">
        <f>SUMIF(Extraction!A:A,C72,Extraction!M:M)</f>
        <v>0</v>
      </c>
      <c r="F72" s="2">
        <f>IF(C72&gt;Data!$B$16,MIN(H72,D72),0)</f>
        <v>0</v>
      </c>
      <c r="G72" s="26">
        <f t="shared" si="10"/>
        <v>0</v>
      </c>
      <c r="H72" s="8">
        <f t="shared" si="11"/>
        <v>0</v>
      </c>
      <c r="I72" s="28">
        <f t="shared" si="8"/>
        <v>20</v>
      </c>
      <c r="J72" s="59">
        <f>VLOOKUP(C72,Paramètre!E:G,3)</f>
        <v>44120</v>
      </c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>
        <f>IF(C72&lt;Bilan!$B$2,1,0)</f>
        <v>0</v>
      </c>
      <c r="W72" t="str">
        <f>IF(C72=Data!$B$6,"x","")</f>
        <v/>
      </c>
      <c r="X72">
        <f t="shared" si="7"/>
        <v>0</v>
      </c>
      <c r="Y72" s="62"/>
      <c r="Z72">
        <v>20</v>
      </c>
      <c r="AK72" s="2">
        <f t="shared" si="9"/>
        <v>1360</v>
      </c>
    </row>
    <row r="73" spans="1:37" x14ac:dyDescent="0.25">
      <c r="A73">
        <f t="shared" si="6"/>
        <v>932</v>
      </c>
      <c r="B73" s="10">
        <v>69</v>
      </c>
      <c r="C73" s="19">
        <f>VLOOKUP(A73,Paramètre!N:O,2,FALSE)</f>
        <v>20201015</v>
      </c>
      <c r="D73" s="7">
        <f>VLOOKUP(C73,Paramètre!K:L,2,FALSE)</f>
        <v>20</v>
      </c>
      <c r="E73" s="8">
        <f>SUMIF(Extraction!A:A,C73,Extraction!M:M)</f>
        <v>0</v>
      </c>
      <c r="F73" s="2">
        <f>IF(C73&gt;Data!$B$16,MIN(H73,D73),0)</f>
        <v>0</v>
      </c>
      <c r="G73" s="26">
        <f t="shared" si="10"/>
        <v>0</v>
      </c>
      <c r="H73" s="8">
        <f t="shared" si="11"/>
        <v>0</v>
      </c>
      <c r="I73" s="28">
        <f t="shared" si="8"/>
        <v>20</v>
      </c>
      <c r="J73" s="59">
        <f>VLOOKUP(C73,Paramètre!E:G,3)</f>
        <v>44119</v>
      </c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>
        <f>IF(C73&lt;Bilan!$B$2,1,0)</f>
        <v>0</v>
      </c>
      <c r="W73" t="str">
        <f>IF(C73=Data!$B$6,"x","")</f>
        <v/>
      </c>
      <c r="X73">
        <f t="shared" si="7"/>
        <v>0</v>
      </c>
      <c r="Y73" s="62"/>
      <c r="Z73">
        <v>20</v>
      </c>
      <c r="AK73" s="2">
        <f t="shared" si="9"/>
        <v>1380</v>
      </c>
    </row>
    <row r="74" spans="1:37" x14ac:dyDescent="0.25">
      <c r="A74">
        <f t="shared" si="6"/>
        <v>931</v>
      </c>
      <c r="B74" s="10">
        <v>70</v>
      </c>
      <c r="C74" s="19">
        <f>VLOOKUP(A74,Paramètre!N:O,2,FALSE)</f>
        <v>20201014</v>
      </c>
      <c r="D74" s="7">
        <f>VLOOKUP(C74,Paramètre!K:L,2,FALSE)</f>
        <v>20</v>
      </c>
      <c r="E74" s="8">
        <f>SUMIF(Extraction!A:A,C74,Extraction!M:M)</f>
        <v>0</v>
      </c>
      <c r="F74" s="2">
        <f>IF(C74&gt;Data!$B$16,MIN(H74,D74),0)</f>
        <v>0</v>
      </c>
      <c r="G74" s="26">
        <f t="shared" si="10"/>
        <v>0</v>
      </c>
      <c r="H74" s="8">
        <f t="shared" si="11"/>
        <v>0</v>
      </c>
      <c r="I74" s="28">
        <f t="shared" si="8"/>
        <v>20</v>
      </c>
      <c r="J74" s="59">
        <f>VLOOKUP(C74,Paramètre!E:G,3)</f>
        <v>44118</v>
      </c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>
        <f>IF(C74&lt;Bilan!$B$2,1,0)</f>
        <v>0</v>
      </c>
      <c r="W74" t="str">
        <f>IF(C74=Data!$B$6,"x","")</f>
        <v/>
      </c>
      <c r="X74">
        <f t="shared" si="7"/>
        <v>0</v>
      </c>
      <c r="Y74" s="62"/>
      <c r="Z74">
        <v>20</v>
      </c>
      <c r="AK74" s="2">
        <f t="shared" si="9"/>
        <v>1400</v>
      </c>
    </row>
    <row r="75" spans="1:37" x14ac:dyDescent="0.25">
      <c r="A75">
        <f t="shared" si="6"/>
        <v>930</v>
      </c>
      <c r="B75" s="10">
        <v>71</v>
      </c>
      <c r="C75" s="19">
        <f>VLOOKUP(A75,Paramètre!N:O,2,FALSE)</f>
        <v>20201013</v>
      </c>
      <c r="D75" s="7">
        <f>VLOOKUP(C75,Paramètre!K:L,2,FALSE)</f>
        <v>20</v>
      </c>
      <c r="E75" s="8">
        <f>SUMIF(Extraction!A:A,C75,Extraction!M:M)</f>
        <v>0</v>
      </c>
      <c r="F75" s="2">
        <f>IF(C75&gt;Data!$B$16,MIN(H75,D75),0)</f>
        <v>0</v>
      </c>
      <c r="G75" s="26">
        <f t="shared" si="10"/>
        <v>0</v>
      </c>
      <c r="H75" s="8">
        <f t="shared" si="11"/>
        <v>0</v>
      </c>
      <c r="I75" s="28">
        <f t="shared" si="8"/>
        <v>20</v>
      </c>
      <c r="J75" s="59">
        <f>VLOOKUP(C75,Paramètre!E:G,3)</f>
        <v>44117</v>
      </c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>
        <f>IF(C75&lt;Bilan!$B$2,1,0)</f>
        <v>0</v>
      </c>
      <c r="W75" t="str">
        <f>IF(C75=Data!$B$6,"x","")</f>
        <v/>
      </c>
      <c r="X75">
        <f t="shared" si="7"/>
        <v>0</v>
      </c>
      <c r="Y75" s="62"/>
      <c r="Z75">
        <v>20</v>
      </c>
      <c r="AK75" s="2">
        <f t="shared" si="9"/>
        <v>1420</v>
      </c>
    </row>
    <row r="76" spans="1:37" x14ac:dyDescent="0.25">
      <c r="A76">
        <f t="shared" si="6"/>
        <v>929</v>
      </c>
      <c r="B76" s="10">
        <v>72</v>
      </c>
      <c r="C76" s="19">
        <f>VLOOKUP(A76,Paramètre!N:O,2,FALSE)</f>
        <v>20201012</v>
      </c>
      <c r="D76" s="7">
        <f>VLOOKUP(C76,Paramètre!K:L,2,FALSE)</f>
        <v>20</v>
      </c>
      <c r="E76" s="8">
        <f>SUMIF(Extraction!A:A,C76,Extraction!M:M)</f>
        <v>0</v>
      </c>
      <c r="F76" s="2">
        <f>IF(C76&gt;Data!$B$16,MIN(H76,D76),0)</f>
        <v>0</v>
      </c>
      <c r="G76" s="26">
        <f t="shared" si="10"/>
        <v>0</v>
      </c>
      <c r="H76" s="8">
        <f t="shared" si="11"/>
        <v>0</v>
      </c>
      <c r="I76" s="28">
        <f t="shared" si="8"/>
        <v>20</v>
      </c>
      <c r="J76" s="59">
        <f>VLOOKUP(C76,Paramètre!E:G,3)</f>
        <v>44116</v>
      </c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>
        <f>IF(C76&lt;Bilan!$B$2,1,0)</f>
        <v>1</v>
      </c>
      <c r="W76" t="str">
        <f>IF(C76=Data!$B$6,"x","")</f>
        <v/>
      </c>
      <c r="X76">
        <f t="shared" si="7"/>
        <v>0</v>
      </c>
      <c r="Y76" s="62"/>
      <c r="Z76">
        <v>20</v>
      </c>
      <c r="AK76" s="2">
        <f t="shared" si="9"/>
        <v>1440</v>
      </c>
    </row>
    <row r="77" spans="1:37" x14ac:dyDescent="0.25">
      <c r="A77">
        <f t="shared" si="6"/>
        <v>928</v>
      </c>
      <c r="B77" s="10">
        <v>73</v>
      </c>
      <c r="C77" s="19">
        <f>VLOOKUP(A77,Paramètre!N:O,2,FALSE)</f>
        <v>20201009</v>
      </c>
      <c r="D77" s="7">
        <f>VLOOKUP(C77,Paramètre!K:L,2,FALSE)</f>
        <v>20</v>
      </c>
      <c r="E77" s="8">
        <f>SUMIF(Extraction!A:A,C77,Extraction!M:M)</f>
        <v>0</v>
      </c>
      <c r="F77" s="2">
        <f>IF(C77&gt;Data!$B$16,MIN(H77,D77),0)</f>
        <v>0</v>
      </c>
      <c r="G77" s="26">
        <f t="shared" si="10"/>
        <v>0</v>
      </c>
      <c r="H77" s="8">
        <f t="shared" si="11"/>
        <v>0</v>
      </c>
      <c r="I77" s="28">
        <f t="shared" si="8"/>
        <v>20</v>
      </c>
      <c r="J77" s="59">
        <f>VLOOKUP(C77,Paramètre!E:G,3)</f>
        <v>44113</v>
      </c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>
        <f>IF(C77&lt;Bilan!$B$2,1,0)</f>
        <v>1</v>
      </c>
      <c r="W77" t="str">
        <f>IF(C77=Data!$B$6,"x","")</f>
        <v/>
      </c>
      <c r="X77">
        <f t="shared" si="7"/>
        <v>0</v>
      </c>
      <c r="Y77" s="62"/>
      <c r="Z77">
        <v>20</v>
      </c>
      <c r="AK77" s="2">
        <f t="shared" si="9"/>
        <v>1460</v>
      </c>
    </row>
    <row r="78" spans="1:37" x14ac:dyDescent="0.25">
      <c r="A78">
        <f t="shared" si="6"/>
        <v>927</v>
      </c>
      <c r="B78" s="10">
        <v>74</v>
      </c>
      <c r="C78" s="19">
        <f>VLOOKUP(A78,Paramètre!N:O,2,FALSE)</f>
        <v>20201008</v>
      </c>
      <c r="D78" s="7">
        <f>VLOOKUP(C78,Paramètre!K:L,2,FALSE)</f>
        <v>20</v>
      </c>
      <c r="E78" s="8">
        <f>SUMIF(Extraction!A:A,C78,Extraction!M:M)</f>
        <v>0</v>
      </c>
      <c r="F78" s="2">
        <f>IF(C78&gt;Data!$B$16,MIN(H78,D78),0)</f>
        <v>0</v>
      </c>
      <c r="G78" s="26">
        <f t="shared" si="10"/>
        <v>0</v>
      </c>
      <c r="H78" s="8">
        <f t="shared" si="11"/>
        <v>0</v>
      </c>
      <c r="I78" s="28">
        <f t="shared" si="8"/>
        <v>20</v>
      </c>
      <c r="J78" s="59">
        <f>VLOOKUP(C78,Paramètre!E:G,3)</f>
        <v>44112</v>
      </c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>
        <f>IF(C78&lt;Bilan!$B$2,1,0)</f>
        <v>1</v>
      </c>
      <c r="W78" t="str">
        <f>IF(C78=Data!$B$6,"x","")</f>
        <v/>
      </c>
      <c r="X78">
        <f t="shared" si="7"/>
        <v>0</v>
      </c>
      <c r="Y78" s="62"/>
      <c r="Z78">
        <v>20</v>
      </c>
      <c r="AK78" s="2">
        <f t="shared" si="9"/>
        <v>1480</v>
      </c>
    </row>
    <row r="79" spans="1:37" x14ac:dyDescent="0.25">
      <c r="A79">
        <f t="shared" si="6"/>
        <v>926</v>
      </c>
      <c r="B79" s="10">
        <v>75</v>
      </c>
      <c r="C79" s="19">
        <f>VLOOKUP(A79,Paramètre!N:O,2,FALSE)</f>
        <v>20201007</v>
      </c>
      <c r="D79" s="7">
        <f>VLOOKUP(C79,Paramètre!K:L,2,FALSE)</f>
        <v>20</v>
      </c>
      <c r="E79" s="8">
        <f>SUMIF(Extraction!A:A,C79,Extraction!M:M)</f>
        <v>0</v>
      </c>
      <c r="F79" s="2">
        <f>IF(C79&gt;Data!$B$16,MIN(H79,D79),0)</f>
        <v>0</v>
      </c>
      <c r="G79" s="26">
        <f t="shared" si="10"/>
        <v>0</v>
      </c>
      <c r="H79" s="8">
        <f t="shared" si="11"/>
        <v>0</v>
      </c>
      <c r="I79" s="28">
        <f t="shared" si="8"/>
        <v>20</v>
      </c>
      <c r="J79" s="59">
        <f>VLOOKUP(C79,Paramètre!E:G,3)</f>
        <v>44111</v>
      </c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>
        <f>IF(C79&lt;Bilan!$B$2,1,0)</f>
        <v>1</v>
      </c>
      <c r="W79" t="str">
        <f>IF(C79=Data!$B$6,"x","")</f>
        <v/>
      </c>
      <c r="X79">
        <f t="shared" si="7"/>
        <v>0</v>
      </c>
      <c r="Y79" s="62"/>
      <c r="Z79">
        <v>20</v>
      </c>
      <c r="AK79" s="2">
        <f t="shared" si="9"/>
        <v>1500</v>
      </c>
    </row>
    <row r="80" spans="1:37" x14ac:dyDescent="0.25">
      <c r="A80">
        <f t="shared" si="6"/>
        <v>925</v>
      </c>
      <c r="B80" s="10">
        <v>76</v>
      </c>
      <c r="C80" s="19">
        <f>VLOOKUP(A80,Paramètre!N:O,2,FALSE)</f>
        <v>20201006</v>
      </c>
      <c r="D80" s="7">
        <f>VLOOKUP(C80,Paramètre!K:L,2,FALSE)</f>
        <v>20</v>
      </c>
      <c r="E80" s="8">
        <f>SUMIF(Extraction!A:A,C80,Extraction!M:M)</f>
        <v>0</v>
      </c>
      <c r="F80" s="2">
        <f>IF(C80&gt;Data!$B$16,MIN(H80,D80),0)</f>
        <v>0</v>
      </c>
      <c r="G80" s="26">
        <f t="shared" si="10"/>
        <v>0</v>
      </c>
      <c r="H80" s="8">
        <f t="shared" si="11"/>
        <v>0</v>
      </c>
      <c r="I80" s="28">
        <f t="shared" si="8"/>
        <v>20</v>
      </c>
      <c r="J80" s="59">
        <f>VLOOKUP(C80,Paramètre!E:G,3)</f>
        <v>44110</v>
      </c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>
        <f>IF(C80&lt;Bilan!$B$2,1,0)</f>
        <v>1</v>
      </c>
      <c r="W80" t="str">
        <f>IF(C80=Data!$B$6,"x","")</f>
        <v/>
      </c>
      <c r="X80">
        <f t="shared" si="7"/>
        <v>0</v>
      </c>
      <c r="Y80" s="62"/>
      <c r="Z80">
        <v>20</v>
      </c>
      <c r="AK80" s="2">
        <f t="shared" si="9"/>
        <v>1520</v>
      </c>
    </row>
    <row r="81" spans="1:37" x14ac:dyDescent="0.25">
      <c r="A81">
        <f t="shared" si="6"/>
        <v>924</v>
      </c>
      <c r="B81" s="10">
        <v>77</v>
      </c>
      <c r="C81" s="19">
        <f>VLOOKUP(A81,Paramètre!N:O,2,FALSE)</f>
        <v>20201005</v>
      </c>
      <c r="D81" s="7">
        <f>VLOOKUP(C81,Paramètre!K:L,2,FALSE)</f>
        <v>20</v>
      </c>
      <c r="E81" s="8">
        <f>SUMIF(Extraction!A:A,C81,Extraction!M:M)</f>
        <v>0</v>
      </c>
      <c r="F81" s="2">
        <f>IF(C81&gt;Data!$B$16,MIN(H81,D81),0)</f>
        <v>0</v>
      </c>
      <c r="G81" s="26">
        <f t="shared" si="10"/>
        <v>0</v>
      </c>
      <c r="H81" s="8">
        <f t="shared" si="11"/>
        <v>0</v>
      </c>
      <c r="I81" s="28">
        <f t="shared" si="8"/>
        <v>20</v>
      </c>
      <c r="J81" s="59">
        <f>VLOOKUP(C81,Paramètre!E:G,3)</f>
        <v>44109</v>
      </c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>
        <f>IF(C81&lt;Bilan!$B$2,1,0)</f>
        <v>1</v>
      </c>
      <c r="W81" t="str">
        <f>IF(C81=Data!$B$6,"x","")</f>
        <v/>
      </c>
      <c r="X81">
        <f t="shared" si="7"/>
        <v>0</v>
      </c>
      <c r="Y81" s="62"/>
      <c r="Z81">
        <v>20</v>
      </c>
      <c r="AK81" s="2">
        <f t="shared" si="9"/>
        <v>1540</v>
      </c>
    </row>
    <row r="82" spans="1:37" x14ac:dyDescent="0.25">
      <c r="A82">
        <f t="shared" si="6"/>
        <v>923</v>
      </c>
      <c r="B82" s="10">
        <v>78</v>
      </c>
      <c r="C82" s="19">
        <f>VLOOKUP(A82,Paramètre!N:O,2,FALSE)</f>
        <v>20201002</v>
      </c>
      <c r="D82" s="7">
        <f>VLOOKUP(C82,Paramètre!K:L,2,FALSE)</f>
        <v>20</v>
      </c>
      <c r="E82" s="8">
        <f>SUMIF(Extraction!A:A,C82,Extraction!M:M)</f>
        <v>0</v>
      </c>
      <c r="F82" s="2">
        <f>IF(C82&gt;Data!$B$16,MIN(H82,D82),0)</f>
        <v>0</v>
      </c>
      <c r="G82" s="26">
        <f t="shared" si="10"/>
        <v>0</v>
      </c>
      <c r="H82" s="8">
        <f t="shared" si="11"/>
        <v>0</v>
      </c>
      <c r="I82" s="28">
        <f t="shared" si="8"/>
        <v>20</v>
      </c>
      <c r="J82" s="59">
        <f>VLOOKUP(C82,Paramètre!E:G,3)</f>
        <v>44106</v>
      </c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>
        <f>IF(C82&lt;Bilan!$B$2,1,0)</f>
        <v>1</v>
      </c>
      <c r="W82" t="str">
        <f>IF(C82=Data!$B$6,"x","")</f>
        <v/>
      </c>
      <c r="X82">
        <f t="shared" si="7"/>
        <v>0</v>
      </c>
      <c r="Y82" s="62"/>
      <c r="Z82">
        <v>20</v>
      </c>
      <c r="AK82" s="2">
        <f t="shared" si="9"/>
        <v>1560</v>
      </c>
    </row>
    <row r="83" spans="1:37" x14ac:dyDescent="0.25">
      <c r="A83">
        <f t="shared" si="6"/>
        <v>922</v>
      </c>
      <c r="B83" s="10">
        <v>79</v>
      </c>
      <c r="C83" s="19">
        <f>VLOOKUP(A83,Paramètre!N:O,2,FALSE)</f>
        <v>20201001</v>
      </c>
      <c r="D83" s="7">
        <f>VLOOKUP(C83,Paramètre!K:L,2,FALSE)</f>
        <v>20</v>
      </c>
      <c r="E83" s="8">
        <f>SUMIF(Extraction!A:A,C83,Extraction!M:M)</f>
        <v>0</v>
      </c>
      <c r="F83" s="2">
        <f>IF(C83&gt;Data!$B$16,MIN(H83,D83),0)</f>
        <v>0</v>
      </c>
      <c r="G83" s="26">
        <f t="shared" si="10"/>
        <v>0</v>
      </c>
      <c r="H83" s="8">
        <f t="shared" si="11"/>
        <v>0</v>
      </c>
      <c r="I83" s="28">
        <f t="shared" si="8"/>
        <v>20</v>
      </c>
      <c r="J83" s="59">
        <f>VLOOKUP(C83,Paramètre!E:G,3)</f>
        <v>44105</v>
      </c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>
        <f>IF(C83&lt;Bilan!$B$2,1,0)</f>
        <v>1</v>
      </c>
      <c r="W83" t="str">
        <f>IF(C83=Data!$B$6,"x","")</f>
        <v/>
      </c>
      <c r="X83">
        <f t="shared" si="7"/>
        <v>0</v>
      </c>
      <c r="Y83" s="62"/>
      <c r="Z83">
        <v>20</v>
      </c>
      <c r="AK83" s="2">
        <f t="shared" si="9"/>
        <v>1580</v>
      </c>
    </row>
    <row r="84" spans="1:37" x14ac:dyDescent="0.25">
      <c r="A84">
        <f t="shared" si="6"/>
        <v>921</v>
      </c>
      <c r="B84" s="10">
        <v>80</v>
      </c>
      <c r="C84" s="19">
        <f>VLOOKUP(A84,Paramètre!N:O,2,FALSE)</f>
        <v>20200929</v>
      </c>
      <c r="D84" s="7">
        <f>VLOOKUP(C84,Paramètre!K:L,2,FALSE)</f>
        <v>20</v>
      </c>
      <c r="E84" s="8">
        <f>SUMIF(Extraction!A:A,C84,Extraction!M:M)</f>
        <v>0</v>
      </c>
      <c r="F84" s="2">
        <f>IF(C84&gt;Data!$B$16,MIN(H84,D84),0)</f>
        <v>0</v>
      </c>
      <c r="G84" s="26">
        <f t="shared" si="10"/>
        <v>0</v>
      </c>
      <c r="H84" s="8">
        <f t="shared" si="11"/>
        <v>0</v>
      </c>
      <c r="I84" s="28">
        <f t="shared" si="8"/>
        <v>20</v>
      </c>
      <c r="J84" s="59">
        <f>VLOOKUP(C84,Paramètre!E:G,3)</f>
        <v>44103</v>
      </c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>
        <f>IF(C84&lt;Bilan!$B$2,1,0)</f>
        <v>1</v>
      </c>
      <c r="W84" t="str">
        <f>IF(C84=Data!$B$6,"x","")</f>
        <v/>
      </c>
      <c r="X84">
        <f t="shared" si="7"/>
        <v>0</v>
      </c>
      <c r="Y84" s="62"/>
      <c r="Z84">
        <v>20</v>
      </c>
      <c r="AK84" s="2">
        <f t="shared" si="9"/>
        <v>1600</v>
      </c>
    </row>
    <row r="85" spans="1:37" x14ac:dyDescent="0.25">
      <c r="A85">
        <f t="shared" si="6"/>
        <v>920</v>
      </c>
      <c r="B85" s="10">
        <v>81</v>
      </c>
      <c r="C85" s="19">
        <f>VLOOKUP(A85,Paramètre!N:O,2,FALSE)</f>
        <v>20200928</v>
      </c>
      <c r="D85" s="7">
        <f>VLOOKUP(C85,Paramètre!K:L,2,FALSE)</f>
        <v>20</v>
      </c>
      <c r="E85" s="8">
        <f>SUMIF(Extraction!A:A,C85,Extraction!M:M)</f>
        <v>0</v>
      </c>
      <c r="F85" s="2">
        <f>IF(C85&gt;Data!$B$16,MIN(H85,D85),0)</f>
        <v>0</v>
      </c>
      <c r="G85" s="26">
        <f t="shared" si="10"/>
        <v>0</v>
      </c>
      <c r="H85" s="8">
        <f t="shared" si="11"/>
        <v>0</v>
      </c>
      <c r="I85" s="28">
        <f t="shared" si="8"/>
        <v>20</v>
      </c>
      <c r="J85" s="59">
        <f>VLOOKUP(C85,Paramètre!E:G,3)</f>
        <v>44102</v>
      </c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>
        <f>IF(C85&lt;Bilan!$B$2,1,0)</f>
        <v>1</v>
      </c>
      <c r="W85" t="str">
        <f>IF(C85=Data!$B$6,"x","")</f>
        <v/>
      </c>
      <c r="X85">
        <f t="shared" si="7"/>
        <v>0</v>
      </c>
      <c r="Y85" s="62"/>
      <c r="Z85">
        <v>20</v>
      </c>
      <c r="AK85" s="2">
        <f t="shared" si="9"/>
        <v>1620</v>
      </c>
    </row>
    <row r="86" spans="1:37" x14ac:dyDescent="0.25">
      <c r="A86">
        <f t="shared" si="6"/>
        <v>919</v>
      </c>
      <c r="B86" s="10">
        <v>82</v>
      </c>
      <c r="C86" s="19">
        <f>VLOOKUP(A86,Paramètre!N:O,2,FALSE)</f>
        <v>20200925</v>
      </c>
      <c r="D86" s="7">
        <f>VLOOKUP(C86,Paramètre!K:L,2,FALSE)</f>
        <v>20</v>
      </c>
      <c r="E86" s="8">
        <f>SUMIF(Extraction!A:A,C86,Extraction!M:M)</f>
        <v>0</v>
      </c>
      <c r="F86" s="2">
        <f>IF(C86&gt;Data!$B$16,MIN(H86,D86),0)</f>
        <v>0</v>
      </c>
      <c r="G86" s="26">
        <f t="shared" si="10"/>
        <v>0</v>
      </c>
      <c r="H86" s="8">
        <f t="shared" si="11"/>
        <v>0</v>
      </c>
      <c r="I86" s="28">
        <f t="shared" si="8"/>
        <v>20</v>
      </c>
      <c r="J86" s="59">
        <f>VLOOKUP(C86,Paramètre!E:G,3)</f>
        <v>44099</v>
      </c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>
        <f>IF(C86&lt;Bilan!$B$2,1,0)</f>
        <v>1</v>
      </c>
      <c r="W86" t="str">
        <f>IF(C86=Data!$B$6,"x","")</f>
        <v/>
      </c>
      <c r="X86">
        <f t="shared" si="7"/>
        <v>0</v>
      </c>
      <c r="Y86" s="62"/>
      <c r="Z86">
        <v>20</v>
      </c>
      <c r="AK86" s="2">
        <f t="shared" si="9"/>
        <v>1640</v>
      </c>
    </row>
    <row r="87" spans="1:37" x14ac:dyDescent="0.25">
      <c r="A87">
        <f t="shared" si="6"/>
        <v>918</v>
      </c>
      <c r="B87" s="10">
        <v>83</v>
      </c>
      <c r="C87" s="19">
        <f>VLOOKUP(A87,Paramètre!N:O,2,FALSE)</f>
        <v>20200924</v>
      </c>
      <c r="D87" s="7">
        <f>VLOOKUP(C87,Paramètre!K:L,2,FALSE)</f>
        <v>20</v>
      </c>
      <c r="E87" s="8">
        <f>SUMIF(Extraction!A:A,C87,Extraction!M:M)</f>
        <v>0</v>
      </c>
      <c r="F87" s="2">
        <f>IF(C87&gt;Data!$B$16,MIN(H87,D87),0)</f>
        <v>0</v>
      </c>
      <c r="G87" s="26">
        <f t="shared" si="10"/>
        <v>0</v>
      </c>
      <c r="H87" s="8">
        <f t="shared" si="11"/>
        <v>0</v>
      </c>
      <c r="I87" s="28">
        <f t="shared" si="8"/>
        <v>20</v>
      </c>
      <c r="J87" s="59">
        <f>VLOOKUP(C87,Paramètre!E:G,3)</f>
        <v>44098</v>
      </c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>
        <f>IF(C87&lt;Bilan!$B$2,1,0)</f>
        <v>1</v>
      </c>
      <c r="W87" t="str">
        <f>IF(C87=Data!$B$6,"x","")</f>
        <v/>
      </c>
      <c r="X87">
        <f t="shared" si="7"/>
        <v>0</v>
      </c>
      <c r="Y87" s="62"/>
      <c r="Z87">
        <v>20</v>
      </c>
      <c r="AK87" s="2">
        <f t="shared" si="9"/>
        <v>1660</v>
      </c>
    </row>
    <row r="88" spans="1:37" x14ac:dyDescent="0.25">
      <c r="A88">
        <f t="shared" si="6"/>
        <v>917</v>
      </c>
      <c r="B88" s="10">
        <v>84</v>
      </c>
      <c r="C88" s="19">
        <f>VLOOKUP(A88,Paramètre!N:O,2,FALSE)</f>
        <v>20200923</v>
      </c>
      <c r="D88" s="7">
        <f>VLOOKUP(C88,Paramètre!K:L,2,FALSE)</f>
        <v>20</v>
      </c>
      <c r="E88" s="8">
        <f>SUMIF(Extraction!A:A,C88,Extraction!M:M)</f>
        <v>0</v>
      </c>
      <c r="F88" s="2">
        <f>IF(C88&gt;Data!$B$16,MIN(H88,D88),0)</f>
        <v>0</v>
      </c>
      <c r="G88" s="26">
        <f t="shared" si="10"/>
        <v>0</v>
      </c>
      <c r="H88" s="8">
        <f t="shared" si="11"/>
        <v>0</v>
      </c>
      <c r="I88" s="28">
        <f t="shared" si="8"/>
        <v>20</v>
      </c>
      <c r="J88" s="59">
        <f>VLOOKUP(C88,Paramètre!E:G,3)</f>
        <v>44097</v>
      </c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>
        <f>IF(C88&lt;Bilan!$B$2,1,0)</f>
        <v>1</v>
      </c>
      <c r="W88" t="str">
        <f>IF(C88=Data!$B$6,"x","")</f>
        <v/>
      </c>
      <c r="X88">
        <f t="shared" si="7"/>
        <v>0</v>
      </c>
      <c r="Y88" s="62"/>
      <c r="Z88">
        <v>20</v>
      </c>
      <c r="AK88" s="2">
        <f t="shared" si="9"/>
        <v>1680</v>
      </c>
    </row>
    <row r="89" spans="1:37" x14ac:dyDescent="0.25">
      <c r="A89">
        <f t="shared" si="6"/>
        <v>916</v>
      </c>
      <c r="B89" s="10">
        <v>85</v>
      </c>
      <c r="C89" s="19">
        <f>VLOOKUP(A89,Paramètre!N:O,2,FALSE)</f>
        <v>20200922</v>
      </c>
      <c r="D89" s="7">
        <f>VLOOKUP(C89,Paramètre!K:L,2,FALSE)</f>
        <v>20</v>
      </c>
      <c r="E89" s="8">
        <f>SUMIF(Extraction!A:A,C89,Extraction!M:M)</f>
        <v>0</v>
      </c>
      <c r="F89" s="2">
        <f>IF(C89&gt;Data!$B$16,MIN(H89,D89),0)</f>
        <v>0</v>
      </c>
      <c r="G89" s="26">
        <f t="shared" si="10"/>
        <v>0</v>
      </c>
      <c r="H89" s="8">
        <f t="shared" si="11"/>
        <v>0</v>
      </c>
      <c r="I89" s="28">
        <f t="shared" si="8"/>
        <v>20</v>
      </c>
      <c r="J89" s="59">
        <f>VLOOKUP(C89,Paramètre!E:G,3)</f>
        <v>44096</v>
      </c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>
        <f>IF(C89&lt;Bilan!$B$2,1,0)</f>
        <v>1</v>
      </c>
      <c r="W89" t="str">
        <f>IF(C89=Data!$B$6,"x","")</f>
        <v/>
      </c>
      <c r="X89">
        <f t="shared" si="7"/>
        <v>0</v>
      </c>
      <c r="Y89" s="62"/>
      <c r="Z89">
        <v>20</v>
      </c>
      <c r="AK89" s="2">
        <f t="shared" si="9"/>
        <v>1700</v>
      </c>
    </row>
    <row r="90" spans="1:37" x14ac:dyDescent="0.25">
      <c r="A90">
        <f t="shared" si="6"/>
        <v>915</v>
      </c>
      <c r="B90" s="10">
        <v>86</v>
      </c>
      <c r="C90" s="19">
        <f>VLOOKUP(A90,Paramètre!N:O,2,FALSE)</f>
        <v>20200921</v>
      </c>
      <c r="D90" s="7">
        <f>VLOOKUP(C90,Paramètre!K:L,2,FALSE)</f>
        <v>20</v>
      </c>
      <c r="E90" s="8">
        <f>SUMIF(Extraction!A:A,C90,Extraction!M:M)</f>
        <v>0</v>
      </c>
      <c r="F90" s="2">
        <f>IF(C90&gt;Data!$B$16,MIN(H90,D90),0)</f>
        <v>0</v>
      </c>
      <c r="G90" s="26">
        <f t="shared" si="10"/>
        <v>0</v>
      </c>
      <c r="H90" s="8">
        <f t="shared" si="11"/>
        <v>0</v>
      </c>
      <c r="I90" s="28">
        <f t="shared" si="8"/>
        <v>20</v>
      </c>
      <c r="J90" s="59">
        <f>VLOOKUP(C90,Paramètre!E:G,3)</f>
        <v>44095</v>
      </c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>
        <f>IF(C90&lt;Bilan!$B$2,1,0)</f>
        <v>1</v>
      </c>
      <c r="W90" t="str">
        <f>IF(C90=Data!$B$6,"x","")</f>
        <v/>
      </c>
      <c r="X90">
        <f t="shared" si="7"/>
        <v>0</v>
      </c>
      <c r="Y90" s="62"/>
      <c r="Z90">
        <v>20</v>
      </c>
      <c r="AK90" s="2">
        <f t="shared" si="9"/>
        <v>1720</v>
      </c>
    </row>
    <row r="91" spans="1:37" x14ac:dyDescent="0.25">
      <c r="A91">
        <f t="shared" si="6"/>
        <v>914</v>
      </c>
      <c r="B91" s="10">
        <v>87</v>
      </c>
      <c r="C91" s="19">
        <f>VLOOKUP(A91,Paramètre!N:O,2,FALSE)</f>
        <v>20200918</v>
      </c>
      <c r="D91" s="7">
        <f>VLOOKUP(C91,Paramètre!K:L,2,FALSE)</f>
        <v>20</v>
      </c>
      <c r="E91" s="8">
        <f>SUMIF(Extraction!A:A,C91,Extraction!M:M)</f>
        <v>0</v>
      </c>
      <c r="F91" s="2">
        <f>IF(C91&gt;Data!$B$16,MIN(H91,D91),0)</f>
        <v>0</v>
      </c>
      <c r="G91" s="26">
        <f t="shared" si="10"/>
        <v>0</v>
      </c>
      <c r="H91" s="8">
        <f t="shared" si="11"/>
        <v>0</v>
      </c>
      <c r="I91" s="28">
        <f t="shared" si="8"/>
        <v>20</v>
      </c>
      <c r="J91" s="59">
        <f>VLOOKUP(C91,Paramètre!E:G,3)</f>
        <v>44092</v>
      </c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>
        <f>IF(C91&lt;Bilan!$B$2,1,0)</f>
        <v>1</v>
      </c>
      <c r="W91" t="str">
        <f>IF(C91=Data!$B$6,"x","")</f>
        <v/>
      </c>
      <c r="X91">
        <f t="shared" si="7"/>
        <v>0</v>
      </c>
      <c r="Y91" s="62"/>
      <c r="Z91">
        <v>20</v>
      </c>
      <c r="AK91" s="2">
        <f t="shared" si="9"/>
        <v>1740</v>
      </c>
    </row>
    <row r="92" spans="1:37" x14ac:dyDescent="0.25">
      <c r="A92">
        <f t="shared" si="6"/>
        <v>913</v>
      </c>
      <c r="B92" s="10">
        <v>88</v>
      </c>
      <c r="C92" s="19">
        <f>VLOOKUP(A92,Paramètre!N:O,2,FALSE)</f>
        <v>20200917</v>
      </c>
      <c r="D92" s="7">
        <f>VLOOKUP(C92,Paramètre!K:L,2,FALSE)</f>
        <v>20</v>
      </c>
      <c r="E92" s="8">
        <f>SUMIF(Extraction!A:A,C92,Extraction!M:M)</f>
        <v>0</v>
      </c>
      <c r="F92" s="2">
        <f>IF(C92&gt;Data!$B$16,MIN(H92,D92),0)</f>
        <v>0</v>
      </c>
      <c r="G92" s="26">
        <f t="shared" si="10"/>
        <v>0</v>
      </c>
      <c r="H92" s="8">
        <f t="shared" si="11"/>
        <v>0</v>
      </c>
      <c r="I92" s="28">
        <f t="shared" si="8"/>
        <v>20</v>
      </c>
      <c r="J92" s="59">
        <f>VLOOKUP(C92,Paramètre!E:G,3)</f>
        <v>44091</v>
      </c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>
        <f>IF(C92&lt;Bilan!$B$2,1,0)</f>
        <v>1</v>
      </c>
      <c r="W92" t="str">
        <f>IF(C92=Data!$B$6,"x","")</f>
        <v/>
      </c>
      <c r="X92">
        <f t="shared" si="7"/>
        <v>0</v>
      </c>
      <c r="Y92" s="62"/>
      <c r="Z92">
        <v>20</v>
      </c>
      <c r="AK92" s="2">
        <f t="shared" si="9"/>
        <v>1760</v>
      </c>
    </row>
    <row r="93" spans="1:37" x14ac:dyDescent="0.25">
      <c r="A93">
        <f t="shared" si="6"/>
        <v>912</v>
      </c>
      <c r="B93" s="10">
        <v>89</v>
      </c>
      <c r="C93" s="19">
        <f>VLOOKUP(A93,Paramètre!N:O,2,FALSE)</f>
        <v>20200916</v>
      </c>
      <c r="D93" s="7">
        <f>VLOOKUP(C93,Paramètre!K:L,2,FALSE)</f>
        <v>20</v>
      </c>
      <c r="E93" s="8">
        <f>SUMIF(Extraction!A:A,C93,Extraction!M:M)</f>
        <v>0</v>
      </c>
      <c r="F93" s="2">
        <f>IF(C93&gt;Data!$B$16,MIN(H93,D93),0)</f>
        <v>0</v>
      </c>
      <c r="G93" s="26">
        <f t="shared" si="10"/>
        <v>0</v>
      </c>
      <c r="H93" s="8">
        <f t="shared" si="11"/>
        <v>0</v>
      </c>
      <c r="I93" s="28">
        <f t="shared" si="8"/>
        <v>20</v>
      </c>
      <c r="J93" s="59">
        <f>VLOOKUP(C93,Paramètre!E:G,3)</f>
        <v>44090</v>
      </c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>
        <f>IF(C93&lt;Bilan!$B$2,1,0)</f>
        <v>1</v>
      </c>
      <c r="W93" t="str">
        <f>IF(C93=Data!$B$6,"x","")</f>
        <v/>
      </c>
      <c r="X93">
        <f t="shared" si="7"/>
        <v>0</v>
      </c>
      <c r="Y93" s="62"/>
      <c r="Z93">
        <v>20</v>
      </c>
      <c r="AK93" s="2">
        <f t="shared" si="9"/>
        <v>1780</v>
      </c>
    </row>
    <row r="94" spans="1:37" x14ac:dyDescent="0.25">
      <c r="A94">
        <f t="shared" si="6"/>
        <v>911</v>
      </c>
      <c r="B94" s="10">
        <v>90</v>
      </c>
      <c r="C94" s="19">
        <f>VLOOKUP(A94,Paramètre!N:O,2,FALSE)</f>
        <v>20200915</v>
      </c>
      <c r="D94" s="7">
        <f>VLOOKUP(C94,Paramètre!K:L,2,FALSE)</f>
        <v>20</v>
      </c>
      <c r="E94" s="8">
        <f>SUMIF(Extraction!A:A,C94,Extraction!M:M)</f>
        <v>0</v>
      </c>
      <c r="F94" s="2">
        <f>IF(C94&gt;Data!$B$16,MIN(H94,D94),0)</f>
        <v>0</v>
      </c>
      <c r="G94" s="26">
        <f t="shared" si="10"/>
        <v>0</v>
      </c>
      <c r="H94" s="8">
        <f t="shared" si="11"/>
        <v>0</v>
      </c>
      <c r="I94" s="28">
        <f t="shared" si="8"/>
        <v>20</v>
      </c>
      <c r="J94" s="59">
        <f>VLOOKUP(C94,Paramètre!E:G,3)</f>
        <v>44089</v>
      </c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>
        <f>IF(C94&lt;Bilan!$B$2,1,0)</f>
        <v>1</v>
      </c>
      <c r="W94" t="str">
        <f>IF(C94=Data!$B$6,"x","")</f>
        <v/>
      </c>
      <c r="X94">
        <f t="shared" si="7"/>
        <v>0</v>
      </c>
      <c r="Y94" s="62"/>
      <c r="Z94">
        <v>20</v>
      </c>
      <c r="AK94" s="2">
        <f t="shared" si="9"/>
        <v>1800</v>
      </c>
    </row>
    <row r="95" spans="1:37" x14ac:dyDescent="0.25">
      <c r="A95">
        <f t="shared" si="6"/>
        <v>910</v>
      </c>
      <c r="B95" s="10">
        <v>91</v>
      </c>
      <c r="C95" s="19">
        <f>VLOOKUP(A95,Paramètre!N:O,2,FALSE)</f>
        <v>20200914</v>
      </c>
      <c r="D95" s="7">
        <f>VLOOKUP(C95,Paramètre!K:L,2,FALSE)</f>
        <v>20</v>
      </c>
      <c r="E95" s="8">
        <f>SUMIF(Extraction!A:A,C95,Extraction!M:M)</f>
        <v>0</v>
      </c>
      <c r="F95" s="2">
        <f>IF(C95&gt;Data!$B$16,MIN(H95,D95),0)</f>
        <v>0</v>
      </c>
      <c r="G95" s="26">
        <f t="shared" si="10"/>
        <v>0</v>
      </c>
      <c r="H95" s="8">
        <f t="shared" si="11"/>
        <v>0</v>
      </c>
      <c r="I95" s="28">
        <f t="shared" si="8"/>
        <v>20</v>
      </c>
      <c r="J95" s="59">
        <f>VLOOKUP(C95,Paramètre!E:G,3)</f>
        <v>44088</v>
      </c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>
        <f>IF(C95&lt;Bilan!$B$2,1,0)</f>
        <v>1</v>
      </c>
      <c r="W95" t="str">
        <f>IF(C95=Data!$B$6,"x","")</f>
        <v/>
      </c>
      <c r="X95">
        <f t="shared" si="7"/>
        <v>0</v>
      </c>
      <c r="Y95" s="62"/>
      <c r="Z95">
        <v>20</v>
      </c>
      <c r="AK95" s="2">
        <f t="shared" si="9"/>
        <v>1820</v>
      </c>
    </row>
    <row r="96" spans="1:37" x14ac:dyDescent="0.25">
      <c r="A96">
        <f t="shared" si="6"/>
        <v>909</v>
      </c>
      <c r="B96" s="10">
        <v>92</v>
      </c>
      <c r="C96" s="19">
        <f>VLOOKUP(A96,Paramètre!N:O,2,FALSE)</f>
        <v>20200911</v>
      </c>
      <c r="D96" s="7">
        <f>VLOOKUP(C96,Paramètre!K:L,2,FALSE)</f>
        <v>20</v>
      </c>
      <c r="E96" s="8">
        <f>SUMIF(Extraction!A:A,C96,Extraction!M:M)</f>
        <v>0</v>
      </c>
      <c r="F96" s="2">
        <f>IF(C96&gt;Data!$B$16,MIN(H96,D96),0)</f>
        <v>0</v>
      </c>
      <c r="G96" s="26">
        <f t="shared" si="10"/>
        <v>0</v>
      </c>
      <c r="H96" s="8">
        <f t="shared" si="11"/>
        <v>0</v>
      </c>
      <c r="I96" s="28">
        <f t="shared" si="8"/>
        <v>20</v>
      </c>
      <c r="J96" s="59">
        <f>VLOOKUP(C96,Paramètre!E:G,3)</f>
        <v>44085</v>
      </c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>
        <f>IF(C96&lt;Bilan!$B$2,1,0)</f>
        <v>1</v>
      </c>
      <c r="W96" t="str">
        <f>IF(C96=Data!$B$6,"x","")</f>
        <v/>
      </c>
      <c r="X96">
        <f t="shared" si="7"/>
        <v>0</v>
      </c>
      <c r="Y96" s="62"/>
      <c r="Z96">
        <v>20</v>
      </c>
      <c r="AK96" s="2">
        <f t="shared" si="9"/>
        <v>1840</v>
      </c>
    </row>
    <row r="97" spans="1:37" x14ac:dyDescent="0.25">
      <c r="A97">
        <f t="shared" si="6"/>
        <v>908</v>
      </c>
      <c r="B97" s="10">
        <v>93</v>
      </c>
      <c r="C97" s="19">
        <f>VLOOKUP(A97,Paramètre!N:O,2,FALSE)</f>
        <v>20200910</v>
      </c>
      <c r="D97" s="7">
        <f>VLOOKUP(C97,Paramètre!K:L,2,FALSE)</f>
        <v>20</v>
      </c>
      <c r="E97" s="8">
        <f>SUMIF(Extraction!A:A,C97,Extraction!M:M)</f>
        <v>0</v>
      </c>
      <c r="F97" s="2">
        <f>IF(C97&gt;Data!$B$16,MIN(H97,D97),0)</f>
        <v>0</v>
      </c>
      <c r="G97" s="26">
        <f t="shared" si="10"/>
        <v>0</v>
      </c>
      <c r="H97" s="8">
        <f t="shared" si="11"/>
        <v>0</v>
      </c>
      <c r="I97" s="28">
        <f t="shared" si="8"/>
        <v>20</v>
      </c>
      <c r="J97" s="59">
        <f>VLOOKUP(C97,Paramètre!E:G,3)</f>
        <v>44084</v>
      </c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>
        <f>IF(C97&lt;Bilan!$B$2,1,0)</f>
        <v>1</v>
      </c>
      <c r="W97" t="str">
        <f>IF(C97=Data!$B$6,"x","")</f>
        <v/>
      </c>
      <c r="X97">
        <f t="shared" si="7"/>
        <v>0</v>
      </c>
      <c r="Y97" s="62"/>
      <c r="Z97">
        <v>20</v>
      </c>
      <c r="AK97" s="2">
        <f t="shared" si="9"/>
        <v>1860</v>
      </c>
    </row>
    <row r="98" spans="1:37" x14ac:dyDescent="0.25">
      <c r="A98">
        <f t="shared" si="6"/>
        <v>907</v>
      </c>
      <c r="B98" s="10">
        <v>94</v>
      </c>
      <c r="C98" s="19">
        <f>VLOOKUP(A98,Paramètre!N:O,2,FALSE)</f>
        <v>20200909</v>
      </c>
      <c r="D98" s="7">
        <f>VLOOKUP(C98,Paramètre!K:L,2,FALSE)</f>
        <v>20</v>
      </c>
      <c r="E98" s="8">
        <f>SUMIF(Extraction!A:A,C98,Extraction!M:M)</f>
        <v>0</v>
      </c>
      <c r="F98" s="2">
        <f>IF(C98&gt;Data!$B$16,MIN(H98,D98),0)</f>
        <v>0</v>
      </c>
      <c r="G98" s="26">
        <f t="shared" si="10"/>
        <v>0</v>
      </c>
      <c r="H98" s="8">
        <f t="shared" si="11"/>
        <v>0</v>
      </c>
      <c r="I98" s="28">
        <f t="shared" si="8"/>
        <v>20</v>
      </c>
      <c r="J98" s="59">
        <f>VLOOKUP(C98,Paramètre!E:G,3)</f>
        <v>44083</v>
      </c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>
        <f>IF(C98&lt;Bilan!$B$2,1,0)</f>
        <v>1</v>
      </c>
      <c r="W98" t="str">
        <f>IF(C98=Data!$B$6,"x","")</f>
        <v/>
      </c>
      <c r="X98">
        <f t="shared" si="7"/>
        <v>0</v>
      </c>
      <c r="Y98" s="62"/>
      <c r="Z98">
        <v>20</v>
      </c>
      <c r="AK98" s="2">
        <f t="shared" si="9"/>
        <v>1880</v>
      </c>
    </row>
    <row r="99" spans="1:37" x14ac:dyDescent="0.25">
      <c r="A99">
        <f t="shared" si="6"/>
        <v>906</v>
      </c>
      <c r="B99" s="10">
        <v>95</v>
      </c>
      <c r="C99" s="19">
        <f>VLOOKUP(A99,Paramètre!N:O,2,FALSE)</f>
        <v>20200908</v>
      </c>
      <c r="D99" s="7">
        <f>VLOOKUP(C99,Paramètre!K:L,2,FALSE)</f>
        <v>20</v>
      </c>
      <c r="E99" s="8">
        <f>SUMIF(Extraction!A:A,C99,Extraction!M:M)</f>
        <v>0</v>
      </c>
      <c r="F99" s="2">
        <f>IF(C99&gt;Data!$B$16,MIN(H99,D99),0)</f>
        <v>0</v>
      </c>
      <c r="G99" s="26">
        <f t="shared" si="10"/>
        <v>0</v>
      </c>
      <c r="H99" s="8">
        <f t="shared" si="11"/>
        <v>0</v>
      </c>
      <c r="I99" s="28">
        <f t="shared" si="8"/>
        <v>20</v>
      </c>
      <c r="J99" s="59">
        <f>VLOOKUP(C99,Paramètre!E:G,3)</f>
        <v>44082</v>
      </c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>
        <f>IF(C99&lt;Bilan!$B$2,1,0)</f>
        <v>1</v>
      </c>
      <c r="W99" t="str">
        <f>IF(C99=Data!$B$6,"x","")</f>
        <v/>
      </c>
      <c r="X99">
        <f t="shared" si="7"/>
        <v>0</v>
      </c>
      <c r="Y99" s="62"/>
      <c r="Z99">
        <v>20</v>
      </c>
      <c r="AK99" s="2">
        <f t="shared" si="9"/>
        <v>1900</v>
      </c>
    </row>
    <row r="100" spans="1:37" x14ac:dyDescent="0.25">
      <c r="A100">
        <f t="shared" si="6"/>
        <v>905</v>
      </c>
      <c r="B100" s="10">
        <v>96</v>
      </c>
      <c r="C100" s="19">
        <f>VLOOKUP(A100,Paramètre!N:O,2,FALSE)</f>
        <v>20200907</v>
      </c>
      <c r="D100" s="7">
        <f>VLOOKUP(C100,Paramètre!K:L,2,FALSE)</f>
        <v>20</v>
      </c>
      <c r="E100" s="8">
        <f>SUMIF(Extraction!A:A,C100,Extraction!M:M)</f>
        <v>0</v>
      </c>
      <c r="F100" s="2">
        <f>IF(C100&gt;Data!$B$16,MIN(H100,D100),0)</f>
        <v>0</v>
      </c>
      <c r="G100" s="26">
        <f t="shared" si="10"/>
        <v>0</v>
      </c>
      <c r="H100" s="8">
        <f t="shared" si="11"/>
        <v>0</v>
      </c>
      <c r="I100" s="28">
        <f t="shared" si="8"/>
        <v>20</v>
      </c>
      <c r="J100" s="59">
        <f>VLOOKUP(C100,Paramètre!E:G,3)</f>
        <v>44081</v>
      </c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>
        <f>IF(C100&lt;Bilan!$B$2,1,0)</f>
        <v>1</v>
      </c>
      <c r="W100" t="str">
        <f>IF(C100=Data!$B$6,"x","")</f>
        <v/>
      </c>
      <c r="X100">
        <f t="shared" si="7"/>
        <v>0</v>
      </c>
      <c r="Y100" s="62"/>
      <c r="Z100">
        <v>20</v>
      </c>
      <c r="AK100" s="2">
        <f t="shared" si="9"/>
        <v>1920</v>
      </c>
    </row>
    <row r="101" spans="1:37" x14ac:dyDescent="0.25">
      <c r="A101">
        <f t="shared" si="6"/>
        <v>904</v>
      </c>
      <c r="B101" s="10">
        <v>97</v>
      </c>
      <c r="C101" s="19">
        <f>VLOOKUP(A101,Paramètre!N:O,2,FALSE)</f>
        <v>20200904</v>
      </c>
      <c r="D101" s="7">
        <f>VLOOKUP(C101,Paramètre!K:L,2,FALSE)</f>
        <v>20</v>
      </c>
      <c r="E101" s="8">
        <f>SUMIF(Extraction!A:A,C101,Extraction!M:M)</f>
        <v>0</v>
      </c>
      <c r="F101" s="2">
        <f>IF(C101&gt;Data!$B$16,MIN(H101,D101),0)</f>
        <v>0</v>
      </c>
      <c r="G101" s="26">
        <f t="shared" si="10"/>
        <v>0</v>
      </c>
      <c r="H101" s="8">
        <f t="shared" si="11"/>
        <v>0</v>
      </c>
      <c r="I101" s="28">
        <f t="shared" si="8"/>
        <v>20</v>
      </c>
      <c r="J101" s="59">
        <f>VLOOKUP(C101,Paramètre!E:G,3)</f>
        <v>44078</v>
      </c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>
        <f>IF(C101&lt;Bilan!$B$2,1,0)</f>
        <v>1</v>
      </c>
      <c r="W101" t="str">
        <f>IF(C101=Data!$B$6,"x","")</f>
        <v/>
      </c>
      <c r="X101">
        <f t="shared" si="7"/>
        <v>0</v>
      </c>
      <c r="Y101" s="62"/>
      <c r="Z101">
        <v>20</v>
      </c>
      <c r="AK101" s="2">
        <f t="shared" si="9"/>
        <v>1940</v>
      </c>
    </row>
    <row r="102" spans="1:37" x14ac:dyDescent="0.25">
      <c r="A102">
        <f t="shared" si="6"/>
        <v>903</v>
      </c>
      <c r="B102" s="10">
        <v>98</v>
      </c>
      <c r="C102" s="19">
        <f>VLOOKUP(A102,Paramètre!N:O,2,FALSE)</f>
        <v>20200903</v>
      </c>
      <c r="D102" s="7">
        <f>VLOOKUP(C102,Paramètre!K:L,2,FALSE)</f>
        <v>20</v>
      </c>
      <c r="E102" s="8">
        <f>SUMIF(Extraction!A:A,C102,Extraction!M:M)</f>
        <v>0</v>
      </c>
      <c r="F102" s="2">
        <f>IF(C102&gt;Data!$B$16,MIN(H102,D102),0)</f>
        <v>0</v>
      </c>
      <c r="G102" s="26">
        <f t="shared" si="10"/>
        <v>0</v>
      </c>
      <c r="H102" s="8">
        <f t="shared" si="11"/>
        <v>0</v>
      </c>
      <c r="I102" s="28">
        <f t="shared" si="8"/>
        <v>20</v>
      </c>
      <c r="J102" s="59">
        <f>VLOOKUP(C102,Paramètre!E:G,3)</f>
        <v>44077</v>
      </c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>
        <f>IF(C102&lt;Bilan!$B$2,1,0)</f>
        <v>1</v>
      </c>
      <c r="W102" t="str">
        <f>IF(C102=Data!$B$6,"x","")</f>
        <v/>
      </c>
      <c r="X102">
        <f t="shared" si="7"/>
        <v>0</v>
      </c>
      <c r="Y102" s="62"/>
      <c r="Z102">
        <v>20</v>
      </c>
      <c r="AK102" s="2">
        <f t="shared" si="9"/>
        <v>1960</v>
      </c>
    </row>
    <row r="103" spans="1:37" x14ac:dyDescent="0.25">
      <c r="A103">
        <f t="shared" si="6"/>
        <v>902</v>
      </c>
      <c r="B103" s="10">
        <v>99</v>
      </c>
      <c r="C103" s="19">
        <f>VLOOKUP(A103,Paramètre!N:O,2,FALSE)</f>
        <v>20200902</v>
      </c>
      <c r="D103" s="7">
        <f>VLOOKUP(C103,Paramètre!K:L,2,FALSE)</f>
        <v>20</v>
      </c>
      <c r="E103" s="8">
        <f>SUMIF(Extraction!A:A,C103,Extraction!M:M)</f>
        <v>0</v>
      </c>
      <c r="F103" s="2">
        <f>IF(C103&gt;Data!$B$16,MIN(H103,D103),0)</f>
        <v>0</v>
      </c>
      <c r="G103" s="26">
        <f t="shared" si="10"/>
        <v>0</v>
      </c>
      <c r="H103" s="8">
        <f t="shared" si="11"/>
        <v>0</v>
      </c>
      <c r="I103" s="28">
        <f t="shared" si="8"/>
        <v>20</v>
      </c>
      <c r="J103" s="59">
        <f>VLOOKUP(C103,Paramètre!E:G,3)</f>
        <v>44076</v>
      </c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>
        <f>IF(C103&lt;Bilan!$B$2,1,0)</f>
        <v>1</v>
      </c>
      <c r="W103" t="str">
        <f>IF(C103=Data!$B$6,"x","")</f>
        <v/>
      </c>
      <c r="X103">
        <f t="shared" si="7"/>
        <v>0</v>
      </c>
      <c r="Y103" s="62"/>
      <c r="Z103">
        <v>20</v>
      </c>
      <c r="AK103" s="2">
        <f t="shared" si="9"/>
        <v>1980</v>
      </c>
    </row>
    <row r="104" spans="1:37" x14ac:dyDescent="0.25">
      <c r="A104">
        <f t="shared" si="6"/>
        <v>901</v>
      </c>
      <c r="B104" s="10">
        <v>100</v>
      </c>
      <c r="C104" s="19">
        <f>VLOOKUP(A104,Paramètre!N:O,2,FALSE)</f>
        <v>20200901</v>
      </c>
      <c r="D104" s="7">
        <f>VLOOKUP(C104,Paramètre!K:L,2,FALSE)</f>
        <v>20</v>
      </c>
      <c r="E104" s="8">
        <f>SUMIF(Extraction!A:A,C104,Extraction!M:M)</f>
        <v>0</v>
      </c>
      <c r="F104" s="2">
        <f>IF(C104&gt;Data!$B$16,MIN(H104,D104),0)</f>
        <v>0</v>
      </c>
      <c r="G104" s="26">
        <f t="shared" si="10"/>
        <v>0</v>
      </c>
      <c r="H104" s="8">
        <f t="shared" si="11"/>
        <v>0</v>
      </c>
      <c r="I104" s="28">
        <f t="shared" si="8"/>
        <v>20</v>
      </c>
      <c r="J104" s="59">
        <f>VLOOKUP(C104,Paramètre!E:G,3)</f>
        <v>44075</v>
      </c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>
        <f>IF(C104&lt;Bilan!$B$2,1,0)</f>
        <v>1</v>
      </c>
      <c r="W104" t="str">
        <f>IF(C104=Data!$B$6,"x","")</f>
        <v/>
      </c>
      <c r="X104">
        <f t="shared" si="7"/>
        <v>0</v>
      </c>
      <c r="Y104" s="62"/>
      <c r="Z104">
        <v>20</v>
      </c>
      <c r="AK104" s="2">
        <f t="shared" si="9"/>
        <v>2000</v>
      </c>
    </row>
    <row r="105" spans="1:37" x14ac:dyDescent="0.25">
      <c r="A105">
        <f t="shared" si="6"/>
        <v>900</v>
      </c>
      <c r="B105" s="10">
        <v>101</v>
      </c>
      <c r="C105" s="19">
        <f>VLOOKUP(A105,Paramètre!N:O,2,FALSE)</f>
        <v>20200831</v>
      </c>
      <c r="D105" s="7">
        <f>VLOOKUP(C105,Paramètre!K:L,2,FALSE)</f>
        <v>20</v>
      </c>
      <c r="E105" s="8">
        <f>SUMIF(Extraction!A:A,C105,Extraction!M:M)</f>
        <v>0</v>
      </c>
      <c r="F105" s="2">
        <f>IF(C105&gt;Data!$B$16,MIN(H105,D105),0)</f>
        <v>0</v>
      </c>
      <c r="G105" s="26">
        <f t="shared" si="10"/>
        <v>0</v>
      </c>
      <c r="H105" s="8">
        <f t="shared" si="11"/>
        <v>0</v>
      </c>
      <c r="I105" s="28">
        <f t="shared" si="8"/>
        <v>20</v>
      </c>
      <c r="J105" s="59">
        <f>VLOOKUP(C105,Paramètre!E:G,3)</f>
        <v>44074</v>
      </c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>
        <f>IF(C105&lt;Bilan!$B$2,1,0)</f>
        <v>1</v>
      </c>
      <c r="W105" t="str">
        <f>IF(C105=Data!$B$6,"x","")</f>
        <v/>
      </c>
      <c r="X105">
        <f t="shared" si="7"/>
        <v>0</v>
      </c>
      <c r="Y105" s="62"/>
      <c r="Z105">
        <v>20</v>
      </c>
      <c r="AK105" s="2">
        <f t="shared" si="9"/>
        <v>2020</v>
      </c>
    </row>
    <row r="106" spans="1:37" x14ac:dyDescent="0.25">
      <c r="A106">
        <f t="shared" si="6"/>
        <v>899</v>
      </c>
      <c r="B106" s="10">
        <v>102</v>
      </c>
      <c r="C106" s="19">
        <f>VLOOKUP(A106,Paramètre!N:O,2,FALSE)</f>
        <v>20200828</v>
      </c>
      <c r="D106" s="7">
        <f>VLOOKUP(C106,Paramètre!K:L,2,FALSE)</f>
        <v>20</v>
      </c>
      <c r="E106" s="8">
        <f>SUMIF(Extraction!A:A,C106,Extraction!M:M)</f>
        <v>0</v>
      </c>
      <c r="F106" s="2">
        <f>IF(C106&gt;Data!$B$16,MIN(H106,D106),0)</f>
        <v>0</v>
      </c>
      <c r="G106" s="26">
        <f t="shared" si="10"/>
        <v>0</v>
      </c>
      <c r="H106" s="8">
        <f t="shared" si="11"/>
        <v>0</v>
      </c>
      <c r="I106" s="28">
        <f t="shared" si="8"/>
        <v>20</v>
      </c>
      <c r="J106" s="59">
        <f>VLOOKUP(C106,Paramètre!E:G,3)</f>
        <v>44071</v>
      </c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>
        <f>IF(C106&lt;Bilan!$B$2,1,0)</f>
        <v>1</v>
      </c>
      <c r="W106" t="str">
        <f>IF(C106=Data!$B$6,"x","")</f>
        <v/>
      </c>
      <c r="X106">
        <f t="shared" si="7"/>
        <v>0</v>
      </c>
      <c r="Y106" s="62"/>
      <c r="Z106">
        <v>20</v>
      </c>
      <c r="AK106" s="2">
        <f t="shared" si="9"/>
        <v>2040</v>
      </c>
    </row>
    <row r="107" spans="1:37" x14ac:dyDescent="0.25">
      <c r="A107">
        <f t="shared" ref="A107:A170" si="12">+A106-1</f>
        <v>898</v>
      </c>
      <c r="B107" s="10">
        <v>103</v>
      </c>
      <c r="C107" s="19">
        <f>VLOOKUP(A107,Paramètre!N:O,2,FALSE)</f>
        <v>20200827</v>
      </c>
      <c r="D107" s="7">
        <f>VLOOKUP(C107,Paramètre!K:L,2,FALSE)</f>
        <v>20</v>
      </c>
      <c r="E107" s="8">
        <f>SUMIF(Extraction!A:A,C107,Extraction!M:M)</f>
        <v>0</v>
      </c>
      <c r="F107" s="2">
        <f>IF(C107&gt;Data!$B$16,MIN(H107,D107),0)</f>
        <v>0</v>
      </c>
      <c r="G107" s="26">
        <f t="shared" si="10"/>
        <v>0</v>
      </c>
      <c r="H107" s="8">
        <f t="shared" si="11"/>
        <v>0</v>
      </c>
      <c r="I107" s="28">
        <f t="shared" si="8"/>
        <v>20</v>
      </c>
      <c r="J107" s="59">
        <f>VLOOKUP(C107,Paramètre!E:G,3)</f>
        <v>44070</v>
      </c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>
        <f>IF(C107&lt;Bilan!$B$2,1,0)</f>
        <v>1</v>
      </c>
      <c r="W107" t="str">
        <f>IF(C107=Data!$B$6,"x","")</f>
        <v/>
      </c>
      <c r="X107">
        <f t="shared" si="7"/>
        <v>0</v>
      </c>
      <c r="Y107" s="62"/>
      <c r="Z107">
        <v>20</v>
      </c>
      <c r="AK107" s="2">
        <f t="shared" si="9"/>
        <v>2060</v>
      </c>
    </row>
    <row r="108" spans="1:37" x14ac:dyDescent="0.25">
      <c r="A108">
        <f t="shared" si="12"/>
        <v>897</v>
      </c>
      <c r="B108" s="10">
        <v>104</v>
      </c>
      <c r="C108" s="19">
        <f>VLOOKUP(A108,Paramètre!N:O,2,FALSE)</f>
        <v>20200826</v>
      </c>
      <c r="D108" s="7">
        <f>VLOOKUP(C108,Paramètre!K:L,2,FALSE)</f>
        <v>20</v>
      </c>
      <c r="E108" s="8">
        <f>SUMIF(Extraction!A:A,C108,Extraction!M:M)</f>
        <v>0</v>
      </c>
      <c r="F108" s="2">
        <f>IF(C108&gt;Data!$B$16,MIN(H108,D108),0)</f>
        <v>0</v>
      </c>
      <c r="G108" s="26">
        <f t="shared" si="10"/>
        <v>0</v>
      </c>
      <c r="H108" s="8">
        <f t="shared" si="11"/>
        <v>0</v>
      </c>
      <c r="I108" s="28">
        <f t="shared" si="8"/>
        <v>20</v>
      </c>
      <c r="J108" s="59">
        <f>VLOOKUP(C108,Paramètre!E:G,3)</f>
        <v>44069</v>
      </c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>
        <f>IF(C108&lt;Bilan!$B$2,1,0)</f>
        <v>1</v>
      </c>
      <c r="W108" t="str">
        <f>IF(C108=Data!$B$6,"x","")</f>
        <v/>
      </c>
      <c r="X108">
        <f t="shared" si="7"/>
        <v>0</v>
      </c>
      <c r="Y108" s="62"/>
      <c r="Z108">
        <v>20</v>
      </c>
      <c r="AK108" s="2">
        <f t="shared" si="9"/>
        <v>2080</v>
      </c>
    </row>
    <row r="109" spans="1:37" x14ac:dyDescent="0.25">
      <c r="A109">
        <f t="shared" si="12"/>
        <v>896</v>
      </c>
      <c r="B109" s="10">
        <v>105</v>
      </c>
      <c r="C109" s="19">
        <f>VLOOKUP(A109,Paramètre!N:O,2,FALSE)</f>
        <v>20200825</v>
      </c>
      <c r="D109" s="7">
        <f>VLOOKUP(C109,Paramètre!K:L,2,FALSE)</f>
        <v>20</v>
      </c>
      <c r="E109" s="8">
        <f>SUMIF(Extraction!A:A,C109,Extraction!M:M)</f>
        <v>0</v>
      </c>
      <c r="F109" s="2">
        <f>IF(C109&gt;Data!$B$16,MIN(H109,D109),0)</f>
        <v>0</v>
      </c>
      <c r="G109" s="26">
        <f t="shared" si="10"/>
        <v>0</v>
      </c>
      <c r="H109" s="8">
        <f t="shared" si="11"/>
        <v>0</v>
      </c>
      <c r="I109" s="28">
        <f t="shared" si="8"/>
        <v>20</v>
      </c>
      <c r="J109" s="59">
        <f>VLOOKUP(C109,Paramètre!E:G,3)</f>
        <v>44068</v>
      </c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>
        <f>IF(C109&lt;Bilan!$B$2,1,0)</f>
        <v>1</v>
      </c>
      <c r="W109" t="str">
        <f>IF(C109=Data!$B$6,"x","")</f>
        <v/>
      </c>
      <c r="X109">
        <f t="shared" si="7"/>
        <v>0</v>
      </c>
      <c r="Y109" s="62"/>
      <c r="Z109">
        <v>20</v>
      </c>
      <c r="AK109" s="2">
        <f t="shared" si="9"/>
        <v>2100</v>
      </c>
    </row>
    <row r="110" spans="1:37" x14ac:dyDescent="0.25">
      <c r="A110">
        <f t="shared" si="12"/>
        <v>895</v>
      </c>
      <c r="B110" s="10">
        <v>106</v>
      </c>
      <c r="C110" s="19">
        <f>VLOOKUP(A110,Paramètre!N:O,2,FALSE)</f>
        <v>20200824</v>
      </c>
      <c r="D110" s="7">
        <f>VLOOKUP(C110,Paramètre!K:L,2,FALSE)</f>
        <v>20</v>
      </c>
      <c r="E110" s="8">
        <f>SUMIF(Extraction!A:A,C110,Extraction!M:M)</f>
        <v>0</v>
      </c>
      <c r="F110" s="2">
        <f>IF(C110&gt;Data!$B$16,MIN(H110,D110),0)</f>
        <v>0</v>
      </c>
      <c r="G110" s="26">
        <f t="shared" si="10"/>
        <v>0</v>
      </c>
      <c r="H110" s="8">
        <f t="shared" si="11"/>
        <v>0</v>
      </c>
      <c r="I110" s="28">
        <f t="shared" si="8"/>
        <v>20</v>
      </c>
      <c r="J110" s="59">
        <f>VLOOKUP(C110,Paramètre!E:G,3)</f>
        <v>44067</v>
      </c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>
        <f>IF(C110&lt;Bilan!$B$2,1,0)</f>
        <v>1</v>
      </c>
      <c r="W110" t="str">
        <f>IF(C110=Data!$B$6,"x","")</f>
        <v/>
      </c>
      <c r="X110">
        <f t="shared" si="7"/>
        <v>0</v>
      </c>
      <c r="Y110" s="62"/>
      <c r="Z110">
        <v>20</v>
      </c>
      <c r="AK110" s="2">
        <f t="shared" si="9"/>
        <v>2120</v>
      </c>
    </row>
    <row r="111" spans="1:37" x14ac:dyDescent="0.25">
      <c r="A111">
        <f t="shared" si="12"/>
        <v>894</v>
      </c>
      <c r="B111" s="10">
        <v>107</v>
      </c>
      <c r="C111" s="19">
        <f>VLOOKUP(A111,Paramètre!N:O,2,FALSE)</f>
        <v>20200821</v>
      </c>
      <c r="D111" s="7">
        <f>VLOOKUP(C111,Paramètre!K:L,2,FALSE)</f>
        <v>20</v>
      </c>
      <c r="E111" s="8">
        <f>SUMIF(Extraction!A:A,C111,Extraction!M:M)</f>
        <v>0</v>
      </c>
      <c r="F111" s="2">
        <f>IF(C111&gt;Data!$B$16,MIN(H111,D111),0)</f>
        <v>0</v>
      </c>
      <c r="G111" s="26">
        <f t="shared" si="10"/>
        <v>0</v>
      </c>
      <c r="H111" s="8">
        <f t="shared" si="11"/>
        <v>0</v>
      </c>
      <c r="I111" s="28">
        <f t="shared" si="8"/>
        <v>20</v>
      </c>
      <c r="J111" s="59">
        <f>VLOOKUP(C111,Paramètre!E:G,3)</f>
        <v>44064</v>
      </c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>
        <f>IF(C111&lt;Bilan!$B$2,1,0)</f>
        <v>1</v>
      </c>
      <c r="W111" t="str">
        <f>IF(C111=Data!$B$6,"x","")</f>
        <v/>
      </c>
      <c r="X111">
        <f t="shared" si="7"/>
        <v>0</v>
      </c>
      <c r="Y111" s="62"/>
      <c r="Z111">
        <v>20</v>
      </c>
      <c r="AK111" s="2">
        <f t="shared" si="9"/>
        <v>2140</v>
      </c>
    </row>
    <row r="112" spans="1:37" x14ac:dyDescent="0.25">
      <c r="A112">
        <f t="shared" si="12"/>
        <v>893</v>
      </c>
      <c r="B112" s="10">
        <v>108</v>
      </c>
      <c r="C112" s="19">
        <f>VLOOKUP(A112,Paramètre!N:O,2,FALSE)</f>
        <v>20200820</v>
      </c>
      <c r="D112" s="7">
        <f>VLOOKUP(C112,Paramètre!K:L,2,FALSE)</f>
        <v>20</v>
      </c>
      <c r="E112" s="8">
        <f>SUMIF(Extraction!A:A,C112,Extraction!M:M)</f>
        <v>0</v>
      </c>
      <c r="F112" s="2">
        <f>IF(C112&gt;Data!$B$16,MIN(H112,D112),0)</f>
        <v>0</v>
      </c>
      <c r="G112" s="26">
        <f t="shared" si="10"/>
        <v>0</v>
      </c>
      <c r="H112" s="8">
        <f t="shared" si="11"/>
        <v>0</v>
      </c>
      <c r="I112" s="28">
        <f t="shared" si="8"/>
        <v>20</v>
      </c>
      <c r="J112" s="59">
        <f>VLOOKUP(C112,Paramètre!E:G,3)</f>
        <v>44063</v>
      </c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>
        <f>IF(C112&lt;Bilan!$B$2,1,0)</f>
        <v>1</v>
      </c>
      <c r="W112" t="str">
        <f>IF(C112=Data!$B$6,"x","")</f>
        <v/>
      </c>
      <c r="X112">
        <f t="shared" si="7"/>
        <v>0</v>
      </c>
      <c r="Y112" s="62"/>
      <c r="Z112">
        <v>20</v>
      </c>
      <c r="AK112" s="2">
        <f t="shared" si="9"/>
        <v>2160</v>
      </c>
    </row>
    <row r="113" spans="1:37" x14ac:dyDescent="0.25">
      <c r="A113">
        <f t="shared" si="12"/>
        <v>892</v>
      </c>
      <c r="B113" s="10">
        <v>109</v>
      </c>
      <c r="C113" s="19">
        <f>VLOOKUP(A113,Paramètre!N:O,2,FALSE)</f>
        <v>20200819</v>
      </c>
      <c r="D113" s="7">
        <f>VLOOKUP(C113,Paramètre!K:L,2,FALSE)</f>
        <v>20</v>
      </c>
      <c r="E113" s="8">
        <f>SUMIF(Extraction!A:A,C113,Extraction!M:M)</f>
        <v>0</v>
      </c>
      <c r="F113" s="2">
        <f>IF(C113&gt;Data!$B$16,MIN(H113,D113),0)</f>
        <v>0</v>
      </c>
      <c r="G113" s="26">
        <f t="shared" si="10"/>
        <v>0</v>
      </c>
      <c r="H113" s="8">
        <f t="shared" si="11"/>
        <v>0</v>
      </c>
      <c r="I113" s="28">
        <f t="shared" si="8"/>
        <v>20</v>
      </c>
      <c r="J113" s="59">
        <f>VLOOKUP(C113,Paramètre!E:G,3)</f>
        <v>44062</v>
      </c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>
        <f>IF(C113&lt;Bilan!$B$2,1,0)</f>
        <v>1</v>
      </c>
      <c r="W113" t="str">
        <f>IF(C113=Data!$B$6,"x","")</f>
        <v/>
      </c>
      <c r="X113">
        <f t="shared" si="7"/>
        <v>0</v>
      </c>
      <c r="Y113" s="62"/>
      <c r="Z113">
        <v>20</v>
      </c>
      <c r="AK113" s="2">
        <f t="shared" si="9"/>
        <v>2180</v>
      </c>
    </row>
    <row r="114" spans="1:37" x14ac:dyDescent="0.25">
      <c r="A114">
        <f t="shared" si="12"/>
        <v>891</v>
      </c>
      <c r="B114" s="10">
        <v>110</v>
      </c>
      <c r="C114" s="19">
        <f>VLOOKUP(A114,Paramètre!N:O,2,FALSE)</f>
        <v>20200818</v>
      </c>
      <c r="D114" s="7">
        <f>VLOOKUP(C114,Paramètre!K:L,2,FALSE)</f>
        <v>20</v>
      </c>
      <c r="E114" s="8">
        <f>SUMIF(Extraction!A:A,C114,Extraction!M:M)</f>
        <v>0</v>
      </c>
      <c r="F114" s="2">
        <f>IF(C114&gt;Data!$B$16,MIN(H114,D114),0)</f>
        <v>0</v>
      </c>
      <c r="G114" s="26">
        <f t="shared" si="10"/>
        <v>0</v>
      </c>
      <c r="H114" s="8">
        <f t="shared" si="11"/>
        <v>0</v>
      </c>
      <c r="I114" s="28">
        <f t="shared" si="8"/>
        <v>20</v>
      </c>
      <c r="J114" s="59">
        <f>VLOOKUP(C114,Paramètre!E:G,3)</f>
        <v>44061</v>
      </c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>
        <f>IF(C114&lt;Bilan!$B$2,1,0)</f>
        <v>1</v>
      </c>
      <c r="W114" t="str">
        <f>IF(C114=Data!$B$6,"x","")</f>
        <v/>
      </c>
      <c r="X114">
        <f t="shared" si="7"/>
        <v>0</v>
      </c>
      <c r="Y114" s="62"/>
      <c r="Z114">
        <v>20</v>
      </c>
      <c r="AK114" s="2">
        <f t="shared" si="9"/>
        <v>2200</v>
      </c>
    </row>
    <row r="115" spans="1:37" x14ac:dyDescent="0.25">
      <c r="A115">
        <f t="shared" si="12"/>
        <v>890</v>
      </c>
      <c r="B115" s="10">
        <v>111</v>
      </c>
      <c r="C115" s="19">
        <f>VLOOKUP(A115,Paramètre!N:O,2,FALSE)</f>
        <v>20200817</v>
      </c>
      <c r="D115" s="7">
        <f>VLOOKUP(C115,Paramètre!K:L,2,FALSE)</f>
        <v>20</v>
      </c>
      <c r="E115" s="8">
        <f>SUMIF(Extraction!A:A,C115,Extraction!M:M)</f>
        <v>0</v>
      </c>
      <c r="F115" s="2">
        <f>IF(C115&gt;Data!$B$16,MIN(H115,D115),0)</f>
        <v>0</v>
      </c>
      <c r="G115" s="26">
        <f t="shared" si="10"/>
        <v>0</v>
      </c>
      <c r="H115" s="8">
        <f t="shared" si="11"/>
        <v>0</v>
      </c>
      <c r="I115" s="28">
        <f t="shared" si="8"/>
        <v>20</v>
      </c>
      <c r="J115" s="59">
        <f>VLOOKUP(C115,Paramètre!E:G,3)</f>
        <v>44060</v>
      </c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>
        <f>IF(C115&lt;Bilan!$B$2,1,0)</f>
        <v>1</v>
      </c>
      <c r="W115" t="str">
        <f>IF(C115=Data!$B$6,"x","")</f>
        <v/>
      </c>
      <c r="X115">
        <f t="shared" si="7"/>
        <v>0</v>
      </c>
      <c r="Y115" s="62"/>
      <c r="Z115">
        <v>20</v>
      </c>
      <c r="AK115" s="2">
        <f t="shared" si="9"/>
        <v>2220</v>
      </c>
    </row>
    <row r="116" spans="1:37" x14ac:dyDescent="0.25">
      <c r="A116">
        <f t="shared" si="12"/>
        <v>889</v>
      </c>
      <c r="B116" s="10">
        <v>112</v>
      </c>
      <c r="C116" s="19">
        <f>VLOOKUP(A116,Paramètre!N:O,2,FALSE)</f>
        <v>20200814</v>
      </c>
      <c r="D116" s="7">
        <f>VLOOKUP(C116,Paramètre!K:L,2,FALSE)</f>
        <v>20</v>
      </c>
      <c r="E116" s="8">
        <f>SUMIF(Extraction!A:A,C116,Extraction!M:M)</f>
        <v>0</v>
      </c>
      <c r="F116" s="2">
        <f>IF(C116&gt;Data!$B$16,MIN(H116,D116),0)</f>
        <v>0</v>
      </c>
      <c r="G116" s="26">
        <f t="shared" si="10"/>
        <v>0</v>
      </c>
      <c r="H116" s="8">
        <f t="shared" si="11"/>
        <v>0</v>
      </c>
      <c r="I116" s="28">
        <f t="shared" si="8"/>
        <v>20</v>
      </c>
      <c r="J116" s="59">
        <f>VLOOKUP(C116,Paramètre!E:G,3)</f>
        <v>44057</v>
      </c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>
        <f>IF(C116&lt;Bilan!$B$2,1,0)</f>
        <v>1</v>
      </c>
      <c r="W116" t="str">
        <f>IF(C116=Data!$B$6,"x","")</f>
        <v/>
      </c>
      <c r="X116">
        <f t="shared" si="7"/>
        <v>0</v>
      </c>
      <c r="Y116" s="62"/>
      <c r="Z116">
        <v>20</v>
      </c>
      <c r="AK116" s="2">
        <f t="shared" si="9"/>
        <v>2240</v>
      </c>
    </row>
    <row r="117" spans="1:37" x14ac:dyDescent="0.25">
      <c r="A117">
        <f t="shared" si="12"/>
        <v>888</v>
      </c>
      <c r="B117" s="10">
        <v>113</v>
      </c>
      <c r="C117" s="19">
        <f>VLOOKUP(A117,Paramètre!N:O,2,FALSE)</f>
        <v>20200813</v>
      </c>
      <c r="D117" s="7">
        <f>VLOOKUP(C117,Paramètre!K:L,2,FALSE)</f>
        <v>20</v>
      </c>
      <c r="E117" s="8">
        <f>SUMIF(Extraction!A:A,C117,Extraction!M:M)</f>
        <v>0</v>
      </c>
      <c r="F117" s="2">
        <f>IF(C117&gt;Data!$B$16,MIN(H117,D117),0)</f>
        <v>0</v>
      </c>
      <c r="G117" s="26">
        <f t="shared" si="10"/>
        <v>0</v>
      </c>
      <c r="H117" s="8">
        <f t="shared" si="11"/>
        <v>0</v>
      </c>
      <c r="I117" s="28">
        <f t="shared" si="8"/>
        <v>20</v>
      </c>
      <c r="J117" s="59">
        <f>VLOOKUP(C117,Paramètre!E:G,3)</f>
        <v>44056</v>
      </c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>
        <f>IF(C117&lt;Bilan!$B$2,1,0)</f>
        <v>1</v>
      </c>
      <c r="W117" t="str">
        <f>IF(C117=Data!$B$6,"x","")</f>
        <v/>
      </c>
      <c r="X117">
        <f t="shared" si="7"/>
        <v>0</v>
      </c>
      <c r="Y117" s="62"/>
      <c r="Z117">
        <v>20</v>
      </c>
      <c r="AK117" s="2">
        <f t="shared" si="9"/>
        <v>2260</v>
      </c>
    </row>
    <row r="118" spans="1:37" x14ac:dyDescent="0.25">
      <c r="A118">
        <f t="shared" si="12"/>
        <v>887</v>
      </c>
      <c r="B118" s="10">
        <v>114</v>
      </c>
      <c r="C118" s="19">
        <f>VLOOKUP(A118,Paramètre!N:O,2,FALSE)</f>
        <v>20200812</v>
      </c>
      <c r="D118" s="7">
        <f>VLOOKUP(C118,Paramètre!K:L,2,FALSE)</f>
        <v>20</v>
      </c>
      <c r="E118" s="8">
        <f>SUMIF(Extraction!A:A,C118,Extraction!M:M)</f>
        <v>0</v>
      </c>
      <c r="F118" s="2">
        <f>IF(C118&gt;Data!$B$16,MIN(H118,D118),0)</f>
        <v>0</v>
      </c>
      <c r="G118" s="26">
        <f t="shared" si="10"/>
        <v>0</v>
      </c>
      <c r="H118" s="8">
        <f t="shared" si="11"/>
        <v>0</v>
      </c>
      <c r="I118" s="28">
        <f t="shared" si="8"/>
        <v>20</v>
      </c>
      <c r="J118" s="59">
        <f>VLOOKUP(C118,Paramètre!E:G,3)</f>
        <v>44055</v>
      </c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>
        <f>IF(C118&lt;Bilan!$B$2,1,0)</f>
        <v>1</v>
      </c>
      <c r="W118" t="str">
        <f>IF(C118=Data!$B$6,"x","")</f>
        <v/>
      </c>
      <c r="X118">
        <f t="shared" si="7"/>
        <v>0</v>
      </c>
      <c r="Y118" s="62"/>
      <c r="Z118">
        <v>20</v>
      </c>
      <c r="AK118" s="2">
        <f t="shared" si="9"/>
        <v>2280</v>
      </c>
    </row>
    <row r="119" spans="1:37" x14ac:dyDescent="0.25">
      <c r="A119">
        <f t="shared" si="12"/>
        <v>886</v>
      </c>
      <c r="B119" s="10">
        <v>115</v>
      </c>
      <c r="C119" s="19">
        <f>VLOOKUP(A119,Paramètre!N:O,2,FALSE)</f>
        <v>20200811</v>
      </c>
      <c r="D119" s="7">
        <f>VLOOKUP(C119,Paramètre!K:L,2,FALSE)</f>
        <v>20</v>
      </c>
      <c r="E119" s="8">
        <f>SUMIF(Extraction!A:A,C119,Extraction!M:M)</f>
        <v>0</v>
      </c>
      <c r="F119" s="2">
        <f>IF(C119&gt;Data!$B$16,MIN(H119,D119),0)</f>
        <v>0</v>
      </c>
      <c r="G119" s="26">
        <f t="shared" si="10"/>
        <v>0</v>
      </c>
      <c r="H119" s="8">
        <f t="shared" si="11"/>
        <v>0</v>
      </c>
      <c r="I119" s="28">
        <f t="shared" si="8"/>
        <v>20</v>
      </c>
      <c r="J119" s="59">
        <f>VLOOKUP(C119,Paramètre!E:G,3)</f>
        <v>44054</v>
      </c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>
        <f>IF(C119&lt;Bilan!$B$2,1,0)</f>
        <v>1</v>
      </c>
      <c r="W119" t="str">
        <f>IF(C119=Data!$B$6,"x","")</f>
        <v/>
      </c>
      <c r="X119">
        <f t="shared" si="7"/>
        <v>0</v>
      </c>
      <c r="Y119" s="62"/>
      <c r="Z119">
        <v>20</v>
      </c>
      <c r="AK119" s="2">
        <f t="shared" si="9"/>
        <v>2300</v>
      </c>
    </row>
    <row r="120" spans="1:37" x14ac:dyDescent="0.25">
      <c r="A120">
        <f t="shared" si="12"/>
        <v>885</v>
      </c>
      <c r="B120" s="10">
        <v>116</v>
      </c>
      <c r="C120" s="19">
        <f>VLOOKUP(A120,Paramètre!N:O,2,FALSE)</f>
        <v>20200810</v>
      </c>
      <c r="D120" s="7">
        <f>VLOOKUP(C120,Paramètre!K:L,2,FALSE)</f>
        <v>20</v>
      </c>
      <c r="E120" s="8">
        <f>SUMIF(Extraction!A:A,C120,Extraction!M:M)</f>
        <v>0</v>
      </c>
      <c r="F120" s="2">
        <f>IF(C120&gt;Data!$B$16,MIN(H120,D120),0)</f>
        <v>0</v>
      </c>
      <c r="G120" s="26">
        <f t="shared" si="10"/>
        <v>0</v>
      </c>
      <c r="H120" s="8">
        <f t="shared" si="11"/>
        <v>0</v>
      </c>
      <c r="I120" s="28">
        <f t="shared" si="8"/>
        <v>20</v>
      </c>
      <c r="J120" s="59">
        <f>VLOOKUP(C120,Paramètre!E:G,3)</f>
        <v>44053</v>
      </c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>
        <f>IF(C120&lt;Bilan!$B$2,1,0)</f>
        <v>1</v>
      </c>
      <c r="W120" t="str">
        <f>IF(C120=Data!$B$6,"x","")</f>
        <v/>
      </c>
      <c r="X120">
        <f t="shared" si="7"/>
        <v>0</v>
      </c>
      <c r="Y120" s="62"/>
      <c r="Z120">
        <v>20</v>
      </c>
      <c r="AK120" s="2">
        <f t="shared" si="9"/>
        <v>2320</v>
      </c>
    </row>
    <row r="121" spans="1:37" x14ac:dyDescent="0.25">
      <c r="A121">
        <f t="shared" si="12"/>
        <v>884</v>
      </c>
      <c r="B121" s="10">
        <v>117</v>
      </c>
      <c r="C121" s="19">
        <f>VLOOKUP(A121,Paramètre!N:O,2,FALSE)</f>
        <v>20200724</v>
      </c>
      <c r="D121" s="7">
        <f>VLOOKUP(C121,Paramètre!K:L,2,FALSE)</f>
        <v>20</v>
      </c>
      <c r="E121" s="8">
        <f>SUMIF(Extraction!A:A,C121,Extraction!M:M)</f>
        <v>0</v>
      </c>
      <c r="F121" s="2">
        <f>IF(C121&gt;Data!$B$16,MIN(H121,D121),0)</f>
        <v>0</v>
      </c>
      <c r="G121" s="26">
        <f t="shared" si="10"/>
        <v>0</v>
      </c>
      <c r="H121" s="8">
        <f t="shared" si="11"/>
        <v>0</v>
      </c>
      <c r="I121" s="28">
        <f t="shared" si="8"/>
        <v>20</v>
      </c>
      <c r="J121" s="59">
        <f>VLOOKUP(C121,Paramètre!E:G,3)</f>
        <v>44036</v>
      </c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>
        <f>IF(C121&lt;Bilan!$B$2,1,0)</f>
        <v>1</v>
      </c>
      <c r="W121" t="str">
        <f>IF(C121=Data!$B$6,"x","")</f>
        <v/>
      </c>
      <c r="X121">
        <f t="shared" si="7"/>
        <v>0</v>
      </c>
      <c r="Y121" s="62"/>
      <c r="Z121">
        <v>20</v>
      </c>
      <c r="AK121" s="2">
        <f t="shared" si="9"/>
        <v>2340</v>
      </c>
    </row>
    <row r="122" spans="1:37" x14ac:dyDescent="0.25">
      <c r="A122">
        <f t="shared" si="12"/>
        <v>883</v>
      </c>
      <c r="B122" s="10">
        <v>118</v>
      </c>
      <c r="C122" s="19">
        <f>VLOOKUP(A122,Paramètre!N:O,2,FALSE)</f>
        <v>20200723</v>
      </c>
      <c r="D122" s="7">
        <f>VLOOKUP(C122,Paramètre!K:L,2,FALSE)</f>
        <v>20</v>
      </c>
      <c r="E122" s="8">
        <f>SUMIF(Extraction!A:A,C122,Extraction!M:M)</f>
        <v>0</v>
      </c>
      <c r="F122" s="2">
        <f>IF(C122&gt;Data!$B$16,MIN(H122,D122),0)</f>
        <v>0</v>
      </c>
      <c r="G122" s="26">
        <f t="shared" si="10"/>
        <v>0</v>
      </c>
      <c r="H122" s="8">
        <f t="shared" si="11"/>
        <v>0</v>
      </c>
      <c r="I122" s="28">
        <f t="shared" si="8"/>
        <v>20</v>
      </c>
      <c r="J122" s="59">
        <f>VLOOKUP(C122,Paramètre!E:G,3)</f>
        <v>44035</v>
      </c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>
        <f>IF(C122&lt;Bilan!$B$2,1,0)</f>
        <v>1</v>
      </c>
      <c r="W122" t="str">
        <f>IF(C122=Data!$B$6,"x","")</f>
        <v/>
      </c>
      <c r="X122">
        <f t="shared" si="7"/>
        <v>0</v>
      </c>
      <c r="Y122" s="62"/>
      <c r="Z122">
        <v>20</v>
      </c>
      <c r="AK122" s="2">
        <f t="shared" si="9"/>
        <v>2360</v>
      </c>
    </row>
    <row r="123" spans="1:37" x14ac:dyDescent="0.25">
      <c r="A123">
        <f t="shared" si="12"/>
        <v>882</v>
      </c>
      <c r="B123" s="10">
        <v>119</v>
      </c>
      <c r="C123" s="19">
        <f>VLOOKUP(A123,Paramètre!N:O,2,FALSE)</f>
        <v>20200722</v>
      </c>
      <c r="D123" s="7">
        <f>VLOOKUP(C123,Paramètre!K:L,2,FALSE)</f>
        <v>20</v>
      </c>
      <c r="E123" s="8">
        <f>SUMIF(Extraction!A:A,C123,Extraction!M:M)</f>
        <v>0</v>
      </c>
      <c r="F123" s="2">
        <f>IF(C123&gt;Data!$B$16,MIN(H123,D123),0)</f>
        <v>0</v>
      </c>
      <c r="G123" s="26">
        <f t="shared" si="10"/>
        <v>0</v>
      </c>
      <c r="H123" s="8">
        <f t="shared" si="11"/>
        <v>0</v>
      </c>
      <c r="I123" s="28">
        <f t="shared" si="8"/>
        <v>20</v>
      </c>
      <c r="J123" s="59">
        <f>VLOOKUP(C123,Paramètre!E:G,3)</f>
        <v>44034</v>
      </c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>
        <f>IF(C123&lt;Bilan!$B$2,1,0)</f>
        <v>1</v>
      </c>
      <c r="W123" t="str">
        <f>IF(C123=Data!$B$6,"x","")</f>
        <v/>
      </c>
      <c r="X123">
        <f t="shared" si="7"/>
        <v>0</v>
      </c>
      <c r="Y123" s="62"/>
      <c r="Z123">
        <v>20</v>
      </c>
      <c r="AK123" s="2">
        <f t="shared" si="9"/>
        <v>2380</v>
      </c>
    </row>
    <row r="124" spans="1:37" x14ac:dyDescent="0.25">
      <c r="A124">
        <f t="shared" si="12"/>
        <v>881</v>
      </c>
      <c r="B124" s="10">
        <v>120</v>
      </c>
      <c r="C124" s="19">
        <f>VLOOKUP(A124,Paramètre!N:O,2,FALSE)</f>
        <v>20200721</v>
      </c>
      <c r="D124" s="7">
        <f>VLOOKUP(C124,Paramètre!K:L,2,FALSE)</f>
        <v>20</v>
      </c>
      <c r="E124" s="8">
        <f>SUMIF(Extraction!A:A,C124,Extraction!M:M)</f>
        <v>0</v>
      </c>
      <c r="F124" s="2">
        <f>IF(C124&gt;Data!$B$16,MIN(H124,D124),0)</f>
        <v>0</v>
      </c>
      <c r="G124" s="26">
        <f t="shared" si="10"/>
        <v>0</v>
      </c>
      <c r="H124" s="8">
        <f t="shared" si="11"/>
        <v>0</v>
      </c>
      <c r="I124" s="28">
        <f t="shared" si="8"/>
        <v>20</v>
      </c>
      <c r="J124" s="59">
        <f>VLOOKUP(C124,Paramètre!E:G,3)</f>
        <v>44033</v>
      </c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>
        <f>IF(C124&lt;Bilan!$B$2,1,0)</f>
        <v>1</v>
      </c>
      <c r="W124" t="str">
        <f>IF(C124=Data!$B$6,"x","")</f>
        <v/>
      </c>
      <c r="X124">
        <f t="shared" si="7"/>
        <v>0</v>
      </c>
      <c r="Y124" s="62"/>
      <c r="Z124">
        <v>20</v>
      </c>
      <c r="AK124" s="2">
        <f t="shared" si="9"/>
        <v>2400</v>
      </c>
    </row>
    <row r="125" spans="1:37" x14ac:dyDescent="0.25">
      <c r="A125">
        <f t="shared" si="12"/>
        <v>880</v>
      </c>
      <c r="B125" s="10">
        <v>121</v>
      </c>
      <c r="C125" s="19">
        <f>VLOOKUP(A125,Paramètre!N:O,2,FALSE)</f>
        <v>20200720</v>
      </c>
      <c r="D125" s="7">
        <f>VLOOKUP(C125,Paramètre!K:L,2,FALSE)</f>
        <v>20</v>
      </c>
      <c r="E125" s="8">
        <f>SUMIF(Extraction!A:A,C125,Extraction!M:M)</f>
        <v>0</v>
      </c>
      <c r="F125" s="2">
        <f>IF(C125&gt;Data!$B$16,MIN(H125,D125),0)</f>
        <v>0</v>
      </c>
      <c r="G125" s="26">
        <f t="shared" si="10"/>
        <v>0</v>
      </c>
      <c r="H125" s="8">
        <f t="shared" si="11"/>
        <v>0</v>
      </c>
      <c r="I125" s="28">
        <f t="shared" si="8"/>
        <v>20</v>
      </c>
      <c r="J125" s="59">
        <f>VLOOKUP(C125,Paramètre!E:G,3)</f>
        <v>44032</v>
      </c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>
        <f>IF(C125&lt;Bilan!$B$2,1,0)</f>
        <v>1</v>
      </c>
      <c r="W125" t="str">
        <f>IF(C125=Data!$B$6,"x","")</f>
        <v/>
      </c>
      <c r="X125">
        <f t="shared" si="7"/>
        <v>0</v>
      </c>
      <c r="Y125" s="62"/>
      <c r="Z125">
        <v>20</v>
      </c>
      <c r="AK125" s="2">
        <f t="shared" si="9"/>
        <v>2420</v>
      </c>
    </row>
    <row r="126" spans="1:37" x14ac:dyDescent="0.25">
      <c r="A126">
        <f t="shared" si="12"/>
        <v>879</v>
      </c>
      <c r="B126" s="10">
        <v>122</v>
      </c>
      <c r="C126" s="19">
        <f>VLOOKUP(A126,Paramètre!N:O,2,FALSE)</f>
        <v>20200717</v>
      </c>
      <c r="D126" s="7">
        <f>VLOOKUP(C126,Paramètre!K:L,2,FALSE)</f>
        <v>20</v>
      </c>
      <c r="E126" s="8">
        <f>SUMIF(Extraction!A:A,C126,Extraction!M:M)</f>
        <v>0</v>
      </c>
      <c r="F126" s="2">
        <f>IF(C126&gt;Data!$B$16,MIN(H126,D126),0)</f>
        <v>0</v>
      </c>
      <c r="G126" s="26">
        <f t="shared" si="10"/>
        <v>0</v>
      </c>
      <c r="H126" s="8">
        <f t="shared" si="11"/>
        <v>0</v>
      </c>
      <c r="I126" s="28">
        <f t="shared" si="8"/>
        <v>20</v>
      </c>
      <c r="J126" s="59">
        <f>VLOOKUP(C126,Paramètre!E:G,3)</f>
        <v>44029</v>
      </c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>
        <f>IF(C126&lt;Bilan!$B$2,1,0)</f>
        <v>1</v>
      </c>
      <c r="W126" t="str">
        <f>IF(C126=Data!$B$6,"x","")</f>
        <v/>
      </c>
      <c r="X126">
        <f t="shared" si="7"/>
        <v>0</v>
      </c>
      <c r="Y126" s="62"/>
      <c r="Z126">
        <v>20</v>
      </c>
      <c r="AK126" s="2">
        <f t="shared" si="9"/>
        <v>2440</v>
      </c>
    </row>
    <row r="127" spans="1:37" x14ac:dyDescent="0.25">
      <c r="A127">
        <f t="shared" si="12"/>
        <v>878</v>
      </c>
      <c r="B127" s="10">
        <v>123</v>
      </c>
      <c r="C127" s="19">
        <f>VLOOKUP(A127,Paramètre!N:O,2,FALSE)</f>
        <v>20200716</v>
      </c>
      <c r="D127" s="7">
        <f>VLOOKUP(C127,Paramètre!K:L,2,FALSE)</f>
        <v>20</v>
      </c>
      <c r="E127" s="8">
        <f>SUMIF(Extraction!A:A,C127,Extraction!M:M)</f>
        <v>0</v>
      </c>
      <c r="F127" s="2">
        <f>IF(C127&gt;Data!$B$16,MIN(H127,D127),0)</f>
        <v>0</v>
      </c>
      <c r="G127" s="26">
        <f t="shared" si="10"/>
        <v>0</v>
      </c>
      <c r="H127" s="8">
        <f t="shared" si="11"/>
        <v>0</v>
      </c>
      <c r="I127" s="28">
        <f t="shared" si="8"/>
        <v>20</v>
      </c>
      <c r="J127" s="59">
        <f>VLOOKUP(C127,Paramètre!E:G,3)</f>
        <v>44028</v>
      </c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>
        <f>IF(C127&lt;Bilan!$B$2,1,0)</f>
        <v>1</v>
      </c>
      <c r="W127" t="str">
        <f>IF(C127=Data!$B$6,"x","")</f>
        <v/>
      </c>
      <c r="X127">
        <f t="shared" si="7"/>
        <v>0</v>
      </c>
      <c r="Y127" s="62"/>
      <c r="Z127">
        <v>20</v>
      </c>
      <c r="AK127" s="2">
        <f t="shared" si="9"/>
        <v>2460</v>
      </c>
    </row>
    <row r="128" spans="1:37" x14ac:dyDescent="0.25">
      <c r="A128">
        <f t="shared" si="12"/>
        <v>877</v>
      </c>
      <c r="B128" s="10">
        <v>124</v>
      </c>
      <c r="C128" s="19">
        <f>VLOOKUP(A128,Paramètre!N:O,2,FALSE)</f>
        <v>20200715</v>
      </c>
      <c r="D128" s="7">
        <f>VLOOKUP(C128,Paramètre!K:L,2,FALSE)</f>
        <v>20</v>
      </c>
      <c r="E128" s="8">
        <f>SUMIF(Extraction!A:A,C128,Extraction!M:M)</f>
        <v>0</v>
      </c>
      <c r="F128" s="2">
        <f>IF(C128&gt;Data!$B$16,MIN(H128,D128),0)</f>
        <v>0</v>
      </c>
      <c r="G128" s="26">
        <f t="shared" si="10"/>
        <v>0</v>
      </c>
      <c r="H128" s="8">
        <f t="shared" si="11"/>
        <v>0</v>
      </c>
      <c r="I128" s="28">
        <f t="shared" si="8"/>
        <v>20</v>
      </c>
      <c r="J128" s="59">
        <f>VLOOKUP(C128,Paramètre!E:G,3)</f>
        <v>44027</v>
      </c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>
        <f>IF(C128&lt;Bilan!$B$2,1,0)</f>
        <v>1</v>
      </c>
      <c r="W128" t="str">
        <f>IF(C128=Data!$B$6,"x","")</f>
        <v/>
      </c>
      <c r="X128">
        <f t="shared" si="7"/>
        <v>0</v>
      </c>
      <c r="Y128" s="62"/>
      <c r="Z128">
        <v>20</v>
      </c>
      <c r="AK128" s="2">
        <f t="shared" si="9"/>
        <v>2480</v>
      </c>
    </row>
    <row r="129" spans="1:37" x14ac:dyDescent="0.25">
      <c r="A129">
        <f t="shared" si="12"/>
        <v>876</v>
      </c>
      <c r="B129" s="10">
        <v>125</v>
      </c>
      <c r="C129" s="19">
        <f>VLOOKUP(A129,Paramètre!N:O,2,FALSE)</f>
        <v>20200714</v>
      </c>
      <c r="D129" s="7">
        <f>VLOOKUP(C129,Paramètre!K:L,2,FALSE)</f>
        <v>20</v>
      </c>
      <c r="E129" s="8">
        <f>SUMIF(Extraction!A:A,C129,Extraction!M:M)</f>
        <v>0</v>
      </c>
      <c r="F129" s="2">
        <f>IF(C129&gt;Data!$B$16,MIN(H129,D129),0)</f>
        <v>0</v>
      </c>
      <c r="G129" s="26">
        <f t="shared" si="10"/>
        <v>0</v>
      </c>
      <c r="H129" s="8">
        <f t="shared" si="11"/>
        <v>0</v>
      </c>
      <c r="I129" s="28">
        <f t="shared" si="8"/>
        <v>20</v>
      </c>
      <c r="J129" s="59">
        <f>VLOOKUP(C129,Paramètre!E:G,3)</f>
        <v>44026</v>
      </c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>
        <f>IF(C129&lt;Bilan!$B$2,1,0)</f>
        <v>1</v>
      </c>
      <c r="W129" t="str">
        <f>IF(C129=Data!$B$6,"x","")</f>
        <v/>
      </c>
      <c r="X129">
        <f t="shared" si="7"/>
        <v>0</v>
      </c>
      <c r="Y129" s="62"/>
      <c r="Z129">
        <v>20</v>
      </c>
      <c r="AK129" s="2">
        <f t="shared" si="9"/>
        <v>2500</v>
      </c>
    </row>
    <row r="130" spans="1:37" x14ac:dyDescent="0.25">
      <c r="A130">
        <f t="shared" si="12"/>
        <v>875</v>
      </c>
      <c r="B130" s="10">
        <v>126</v>
      </c>
      <c r="C130" s="19">
        <f>VLOOKUP(A130,Paramètre!N:O,2,FALSE)</f>
        <v>20200713</v>
      </c>
      <c r="D130" s="7">
        <f>VLOOKUP(C130,Paramètre!K:L,2,FALSE)</f>
        <v>20</v>
      </c>
      <c r="E130" s="8">
        <f>SUMIF(Extraction!A:A,C130,Extraction!M:M)</f>
        <v>0</v>
      </c>
      <c r="F130" s="2">
        <f>IF(C130&gt;Data!$B$16,MIN(H130,D130),0)</f>
        <v>0</v>
      </c>
      <c r="G130" s="26">
        <f t="shared" si="10"/>
        <v>0</v>
      </c>
      <c r="H130" s="8">
        <f t="shared" si="11"/>
        <v>0</v>
      </c>
      <c r="I130" s="28">
        <f t="shared" si="8"/>
        <v>20</v>
      </c>
      <c r="J130" s="59">
        <f>VLOOKUP(C130,Paramètre!E:G,3)</f>
        <v>44025</v>
      </c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>
        <f>IF(C130&lt;Bilan!$B$2,1,0)</f>
        <v>1</v>
      </c>
      <c r="W130" t="str">
        <f>IF(C130=Data!$B$6,"x","")</f>
        <v/>
      </c>
      <c r="X130">
        <f t="shared" si="7"/>
        <v>0</v>
      </c>
      <c r="Y130" s="62"/>
      <c r="Z130">
        <v>20</v>
      </c>
      <c r="AK130" s="2">
        <f t="shared" si="9"/>
        <v>2520</v>
      </c>
    </row>
    <row r="131" spans="1:37" x14ac:dyDescent="0.25">
      <c r="A131">
        <f t="shared" si="12"/>
        <v>874</v>
      </c>
      <c r="B131" s="10">
        <v>127</v>
      </c>
      <c r="C131" s="19">
        <f>VLOOKUP(A131,Paramètre!N:O,2,FALSE)</f>
        <v>20200710</v>
      </c>
      <c r="D131" s="7">
        <f>VLOOKUP(C131,Paramètre!K:L,2,FALSE)</f>
        <v>20</v>
      </c>
      <c r="E131" s="8">
        <f>SUMIF(Extraction!A:A,C131,Extraction!M:M)</f>
        <v>0</v>
      </c>
      <c r="F131" s="2">
        <f>IF(C131&gt;Data!$B$16,MIN(H131,D131),0)</f>
        <v>0</v>
      </c>
      <c r="G131" s="26">
        <f t="shared" si="10"/>
        <v>0</v>
      </c>
      <c r="H131" s="8">
        <f t="shared" si="11"/>
        <v>0</v>
      </c>
      <c r="I131" s="28">
        <f t="shared" si="8"/>
        <v>20</v>
      </c>
      <c r="J131" s="59">
        <f>VLOOKUP(C131,Paramètre!E:G,3)</f>
        <v>44022</v>
      </c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>
        <f>IF(C131&lt;Bilan!$B$2,1,0)</f>
        <v>1</v>
      </c>
      <c r="W131" t="str">
        <f>IF(C131=Data!$B$6,"x","")</f>
        <v/>
      </c>
      <c r="X131">
        <f t="shared" si="7"/>
        <v>0</v>
      </c>
      <c r="Y131" s="62"/>
      <c r="Z131">
        <v>20</v>
      </c>
      <c r="AK131" s="2">
        <f t="shared" si="9"/>
        <v>2540</v>
      </c>
    </row>
    <row r="132" spans="1:37" x14ac:dyDescent="0.25">
      <c r="A132">
        <f t="shared" si="12"/>
        <v>873</v>
      </c>
      <c r="B132" s="10">
        <v>128</v>
      </c>
      <c r="C132" s="19">
        <f>VLOOKUP(A132,Paramètre!N:O,2,FALSE)</f>
        <v>20200709</v>
      </c>
      <c r="D132" s="7">
        <f>VLOOKUP(C132,Paramètre!K:L,2,FALSE)</f>
        <v>20</v>
      </c>
      <c r="E132" s="8">
        <f>SUMIF(Extraction!A:A,C132,Extraction!M:M)</f>
        <v>0</v>
      </c>
      <c r="F132" s="2">
        <f>IF(C132&gt;Data!$B$16,MIN(H132,D132),0)</f>
        <v>0</v>
      </c>
      <c r="G132" s="26">
        <f t="shared" si="10"/>
        <v>0</v>
      </c>
      <c r="H132" s="8">
        <f t="shared" si="11"/>
        <v>0</v>
      </c>
      <c r="I132" s="28">
        <f t="shared" si="8"/>
        <v>20</v>
      </c>
      <c r="J132" s="59">
        <f>VLOOKUP(C132,Paramètre!E:G,3)</f>
        <v>44021</v>
      </c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>
        <f>IF(C132&lt;Bilan!$B$2,1,0)</f>
        <v>1</v>
      </c>
      <c r="W132" t="str">
        <f>IF(C132=Data!$B$6,"x","")</f>
        <v/>
      </c>
      <c r="X132">
        <f t="shared" si="7"/>
        <v>0</v>
      </c>
      <c r="Y132" s="62"/>
      <c r="Z132">
        <v>20</v>
      </c>
      <c r="AK132" s="2">
        <f t="shared" si="9"/>
        <v>2560</v>
      </c>
    </row>
    <row r="133" spans="1:37" x14ac:dyDescent="0.25">
      <c r="A133">
        <f t="shared" si="12"/>
        <v>872</v>
      </c>
      <c r="B133" s="10">
        <v>129</v>
      </c>
      <c r="C133" s="19">
        <f>VLOOKUP(A133,Paramètre!N:O,2,FALSE)</f>
        <v>20200708</v>
      </c>
      <c r="D133" s="7">
        <f>VLOOKUP(C133,Paramètre!K:L,2,FALSE)</f>
        <v>20</v>
      </c>
      <c r="E133" s="8">
        <f>SUMIF(Extraction!A:A,C133,Extraction!M:M)</f>
        <v>0</v>
      </c>
      <c r="F133" s="2">
        <f>IF(C133&gt;Data!$B$16,MIN(H133,D133),0)</f>
        <v>0</v>
      </c>
      <c r="G133" s="26">
        <f t="shared" si="10"/>
        <v>0</v>
      </c>
      <c r="H133" s="8">
        <f t="shared" si="11"/>
        <v>0</v>
      </c>
      <c r="I133" s="28">
        <f t="shared" si="8"/>
        <v>20</v>
      </c>
      <c r="J133" s="59">
        <f>VLOOKUP(C133,Paramètre!E:G,3)</f>
        <v>44020</v>
      </c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>
        <f>IF(C133&lt;Bilan!$B$2,1,0)</f>
        <v>1</v>
      </c>
      <c r="W133" t="str">
        <f>IF(C133=Data!$B$6,"x","")</f>
        <v/>
      </c>
      <c r="X133">
        <f t="shared" ref="X133:X196" si="13">IF(W133="x",SUM(E134:E781),0)</f>
        <v>0</v>
      </c>
      <c r="Y133" s="62"/>
      <c r="Z133">
        <v>20</v>
      </c>
      <c r="AK133" s="2">
        <f t="shared" si="9"/>
        <v>2580</v>
      </c>
    </row>
    <row r="134" spans="1:37" x14ac:dyDescent="0.25">
      <c r="A134">
        <f t="shared" si="12"/>
        <v>871</v>
      </c>
      <c r="B134" s="10">
        <v>130</v>
      </c>
      <c r="C134" s="19">
        <f>VLOOKUP(A134,Paramètre!N:O,2,FALSE)</f>
        <v>20200707</v>
      </c>
      <c r="D134" s="7">
        <f>VLOOKUP(C134,Paramètre!K:L,2,FALSE)</f>
        <v>20</v>
      </c>
      <c r="E134" s="8">
        <f>SUMIF(Extraction!A:A,C134,Extraction!M:M)</f>
        <v>0</v>
      </c>
      <c r="F134" s="2">
        <f>IF(C134&gt;Data!$B$16,MIN(H134,D134),0)</f>
        <v>0</v>
      </c>
      <c r="G134" s="26">
        <f t="shared" si="10"/>
        <v>0</v>
      </c>
      <c r="H134" s="8">
        <f t="shared" si="11"/>
        <v>0</v>
      </c>
      <c r="I134" s="28">
        <f t="shared" ref="I134:I197" si="14">D134-F134</f>
        <v>20</v>
      </c>
      <c r="J134" s="59">
        <f>VLOOKUP(C134,Paramètre!E:G,3)</f>
        <v>44019</v>
      </c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>
        <f>IF(C134&lt;Bilan!$B$2,1,0)</f>
        <v>1</v>
      </c>
      <c r="W134" t="str">
        <f>IF(C134=Data!$B$6,"x","")</f>
        <v/>
      </c>
      <c r="X134">
        <f t="shared" si="13"/>
        <v>0</v>
      </c>
      <c r="Y134" s="62"/>
      <c r="Z134">
        <v>20</v>
      </c>
      <c r="AK134" s="2">
        <f t="shared" ref="AK134:AK197" si="15">+AK133+D134-F134</f>
        <v>2600</v>
      </c>
    </row>
    <row r="135" spans="1:37" x14ac:dyDescent="0.25">
      <c r="A135">
        <f t="shared" si="12"/>
        <v>870</v>
      </c>
      <c r="B135" s="10">
        <v>131</v>
      </c>
      <c r="C135" s="19">
        <f>VLOOKUP(A135,Paramètre!N:O,2,FALSE)</f>
        <v>20200706</v>
      </c>
      <c r="D135" s="7">
        <f>VLOOKUP(C135,Paramètre!K:L,2,FALSE)</f>
        <v>20</v>
      </c>
      <c r="E135" s="8">
        <f>SUMIF(Extraction!A:A,C135,Extraction!M:M)</f>
        <v>0</v>
      </c>
      <c r="F135" s="2">
        <f>IF(C135&gt;Data!$B$16,MIN(H135,D135),0)</f>
        <v>0</v>
      </c>
      <c r="G135" s="26">
        <f t="shared" ref="G135:G198" si="16">+G134+E135-F135</f>
        <v>0</v>
      </c>
      <c r="H135" s="8">
        <f t="shared" ref="H135:H198" si="17">+G134+E135</f>
        <v>0</v>
      </c>
      <c r="I135" s="28">
        <f t="shared" si="14"/>
        <v>20</v>
      </c>
      <c r="J135" s="59">
        <f>VLOOKUP(C135,Paramètre!E:G,3)</f>
        <v>44018</v>
      </c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>
        <f>IF(C135&lt;Bilan!$B$2,1,0)</f>
        <v>1</v>
      </c>
      <c r="W135" t="str">
        <f>IF(C135=Data!$B$6,"x","")</f>
        <v/>
      </c>
      <c r="X135">
        <f t="shared" si="13"/>
        <v>0</v>
      </c>
      <c r="Y135" s="62"/>
      <c r="Z135">
        <v>20</v>
      </c>
      <c r="AK135" s="2">
        <f t="shared" si="15"/>
        <v>2620</v>
      </c>
    </row>
    <row r="136" spans="1:37" x14ac:dyDescent="0.25">
      <c r="A136">
        <f t="shared" si="12"/>
        <v>869</v>
      </c>
      <c r="B136" s="10">
        <v>132</v>
      </c>
      <c r="C136" s="19">
        <f>VLOOKUP(A136,Paramètre!N:O,2,FALSE)</f>
        <v>20200703</v>
      </c>
      <c r="D136" s="7">
        <f>VLOOKUP(C136,Paramètre!K:L,2,FALSE)</f>
        <v>20</v>
      </c>
      <c r="E136" s="8">
        <f>SUMIF(Extraction!A:A,C136,Extraction!M:M)</f>
        <v>0</v>
      </c>
      <c r="F136" s="2">
        <f>IF(C136&gt;Data!$B$16,MIN(H136,D136),0)</f>
        <v>0</v>
      </c>
      <c r="G136" s="26">
        <f t="shared" si="16"/>
        <v>0</v>
      </c>
      <c r="H136" s="8">
        <f t="shared" si="17"/>
        <v>0</v>
      </c>
      <c r="I136" s="28">
        <f t="shared" si="14"/>
        <v>20</v>
      </c>
      <c r="J136" s="59">
        <f>VLOOKUP(C136,Paramètre!E:G,3)</f>
        <v>44015</v>
      </c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>
        <f>IF(C136&lt;Bilan!$B$2,1,0)</f>
        <v>1</v>
      </c>
      <c r="W136" t="str">
        <f>IF(C136=Data!$B$6,"x","")</f>
        <v/>
      </c>
      <c r="X136">
        <f t="shared" si="13"/>
        <v>0</v>
      </c>
      <c r="Y136" s="62"/>
      <c r="Z136">
        <v>20</v>
      </c>
      <c r="AK136" s="2">
        <f t="shared" si="15"/>
        <v>2640</v>
      </c>
    </row>
    <row r="137" spans="1:37" x14ac:dyDescent="0.25">
      <c r="A137">
        <f t="shared" si="12"/>
        <v>868</v>
      </c>
      <c r="B137" s="10">
        <v>133</v>
      </c>
      <c r="C137" s="19">
        <f>VLOOKUP(A137,Paramètre!N:O,2,FALSE)</f>
        <v>20200702</v>
      </c>
      <c r="D137" s="7">
        <f>VLOOKUP(C137,Paramètre!K:L,2,FALSE)</f>
        <v>20</v>
      </c>
      <c r="E137" s="8">
        <f>SUMIF(Extraction!A:A,C137,Extraction!M:M)</f>
        <v>0</v>
      </c>
      <c r="F137" s="2">
        <f>IF(C137&gt;Data!$B$16,MIN(H137,D137),0)</f>
        <v>0</v>
      </c>
      <c r="G137" s="26">
        <f t="shared" si="16"/>
        <v>0</v>
      </c>
      <c r="H137" s="8">
        <f t="shared" si="17"/>
        <v>0</v>
      </c>
      <c r="I137" s="28">
        <f t="shared" si="14"/>
        <v>20</v>
      </c>
      <c r="J137" s="59">
        <f>VLOOKUP(C137,Paramètre!E:G,3)</f>
        <v>44014</v>
      </c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>
        <f>IF(C137&lt;Bilan!$B$2,1,0)</f>
        <v>1</v>
      </c>
      <c r="W137" t="str">
        <f>IF(C137=Data!$B$6,"x","")</f>
        <v/>
      </c>
      <c r="X137">
        <f t="shared" si="13"/>
        <v>0</v>
      </c>
      <c r="Y137" s="62"/>
      <c r="Z137">
        <v>20</v>
      </c>
      <c r="AK137" s="2">
        <f t="shared" si="15"/>
        <v>2660</v>
      </c>
    </row>
    <row r="138" spans="1:37" x14ac:dyDescent="0.25">
      <c r="A138">
        <f t="shared" si="12"/>
        <v>867</v>
      </c>
      <c r="B138" s="10">
        <v>134</v>
      </c>
      <c r="C138" s="19">
        <f>VLOOKUP(A138,Paramètre!N:O,2,FALSE)</f>
        <v>20200701</v>
      </c>
      <c r="D138" s="7">
        <f>VLOOKUP(C138,Paramètre!K:L,2,FALSE)</f>
        <v>20</v>
      </c>
      <c r="E138" s="8">
        <f>SUMIF(Extraction!A:A,C138,Extraction!M:M)</f>
        <v>0</v>
      </c>
      <c r="F138" s="2">
        <f>IF(C138&gt;Data!$B$16,MIN(H138,D138),0)</f>
        <v>0</v>
      </c>
      <c r="G138" s="26">
        <f t="shared" si="16"/>
        <v>0</v>
      </c>
      <c r="H138" s="8">
        <f t="shared" si="17"/>
        <v>0</v>
      </c>
      <c r="I138" s="28">
        <f t="shared" si="14"/>
        <v>20</v>
      </c>
      <c r="J138" s="59">
        <f>VLOOKUP(C138,Paramètre!E:G,3)</f>
        <v>44013</v>
      </c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>
        <f>IF(C138&lt;Bilan!$B$2,1,0)</f>
        <v>1</v>
      </c>
      <c r="W138" t="str">
        <f>IF(C138=Data!$B$6,"x","")</f>
        <v/>
      </c>
      <c r="X138">
        <f t="shared" si="13"/>
        <v>0</v>
      </c>
      <c r="Y138" s="62"/>
      <c r="Z138">
        <v>20</v>
      </c>
      <c r="AK138" s="2">
        <f t="shared" si="15"/>
        <v>2680</v>
      </c>
    </row>
    <row r="139" spans="1:37" x14ac:dyDescent="0.25">
      <c r="A139">
        <f t="shared" si="12"/>
        <v>866</v>
      </c>
      <c r="B139" s="10">
        <v>135</v>
      </c>
      <c r="C139" s="19">
        <f>VLOOKUP(A139,Paramètre!N:O,2,FALSE)</f>
        <v>20200630</v>
      </c>
      <c r="D139" s="7">
        <f>VLOOKUP(C139,Paramètre!K:L,2,FALSE)</f>
        <v>20</v>
      </c>
      <c r="E139" s="8">
        <f>SUMIF(Extraction!A:A,C139,Extraction!M:M)</f>
        <v>0</v>
      </c>
      <c r="F139" s="2">
        <f>IF(C139&gt;Data!$B$16,MIN(H139,D139),0)</f>
        <v>0</v>
      </c>
      <c r="G139" s="26">
        <f t="shared" si="16"/>
        <v>0</v>
      </c>
      <c r="H139" s="8">
        <f t="shared" si="17"/>
        <v>0</v>
      </c>
      <c r="I139" s="28">
        <f t="shared" si="14"/>
        <v>20</v>
      </c>
      <c r="J139" s="59">
        <f>VLOOKUP(C139,Paramètre!E:G,3)</f>
        <v>44012</v>
      </c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>
        <f>IF(C139&lt;Bilan!$B$2,1,0)</f>
        <v>1</v>
      </c>
      <c r="W139" t="str">
        <f>IF(C139=Data!$B$6,"x","")</f>
        <v/>
      </c>
      <c r="X139">
        <f t="shared" si="13"/>
        <v>0</v>
      </c>
      <c r="Y139" s="62"/>
      <c r="Z139">
        <v>20</v>
      </c>
      <c r="AK139" s="2">
        <f t="shared" si="15"/>
        <v>2700</v>
      </c>
    </row>
    <row r="140" spans="1:37" x14ac:dyDescent="0.25">
      <c r="A140">
        <f t="shared" si="12"/>
        <v>865</v>
      </c>
      <c r="B140" s="10">
        <v>136</v>
      </c>
      <c r="C140" s="19">
        <f>VLOOKUP(A140,Paramètre!N:O,2,FALSE)</f>
        <v>20200629</v>
      </c>
      <c r="D140" s="7">
        <f>VLOOKUP(C140,Paramètre!K:L,2,FALSE)</f>
        <v>20</v>
      </c>
      <c r="E140" s="8">
        <f>SUMIF(Extraction!A:A,C140,Extraction!M:M)</f>
        <v>0</v>
      </c>
      <c r="F140" s="2">
        <f>IF(C140&gt;Data!$B$16,MIN(H140,D140),0)</f>
        <v>0</v>
      </c>
      <c r="G140" s="26">
        <f t="shared" si="16"/>
        <v>0</v>
      </c>
      <c r="H140" s="8">
        <f t="shared" si="17"/>
        <v>0</v>
      </c>
      <c r="I140" s="28">
        <f t="shared" si="14"/>
        <v>20</v>
      </c>
      <c r="J140" s="59">
        <f>VLOOKUP(C140,Paramètre!E:G,3)</f>
        <v>44011</v>
      </c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>
        <f>IF(C140&lt;Bilan!$B$2,1,0)</f>
        <v>1</v>
      </c>
      <c r="W140" t="str">
        <f>IF(C140=Data!$B$6,"x","")</f>
        <v/>
      </c>
      <c r="X140">
        <f t="shared" si="13"/>
        <v>0</v>
      </c>
      <c r="Y140" s="62"/>
      <c r="Z140">
        <v>20</v>
      </c>
      <c r="AK140" s="2">
        <f t="shared" si="15"/>
        <v>2720</v>
      </c>
    </row>
    <row r="141" spans="1:37" x14ac:dyDescent="0.25">
      <c r="A141">
        <f t="shared" si="12"/>
        <v>864</v>
      </c>
      <c r="B141" s="10">
        <v>137</v>
      </c>
      <c r="C141" s="19">
        <f>VLOOKUP(A141,Paramètre!N:O,2,FALSE)</f>
        <v>20200626</v>
      </c>
      <c r="D141" s="7">
        <f>VLOOKUP(C141,Paramètre!K:L,2,FALSE)</f>
        <v>20</v>
      </c>
      <c r="E141" s="8">
        <f>SUMIF(Extraction!A:A,C141,Extraction!M:M)</f>
        <v>0</v>
      </c>
      <c r="F141" s="2">
        <f>IF(C141&gt;Data!$B$16,MIN(H141,D141),0)</f>
        <v>0</v>
      </c>
      <c r="G141" s="26">
        <f t="shared" si="16"/>
        <v>0</v>
      </c>
      <c r="H141" s="8">
        <f t="shared" si="17"/>
        <v>0</v>
      </c>
      <c r="I141" s="28">
        <f t="shared" si="14"/>
        <v>20</v>
      </c>
      <c r="J141" s="59">
        <f>VLOOKUP(C141,Paramètre!E:G,3)</f>
        <v>44008</v>
      </c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>
        <f>IF(C141&lt;Bilan!$B$2,1,0)</f>
        <v>1</v>
      </c>
      <c r="W141" t="str">
        <f>IF(C141=Data!$B$6,"x","")</f>
        <v/>
      </c>
      <c r="X141">
        <f t="shared" si="13"/>
        <v>0</v>
      </c>
      <c r="Y141" s="62"/>
      <c r="Z141">
        <v>20</v>
      </c>
      <c r="AK141" s="2">
        <f t="shared" si="15"/>
        <v>2740</v>
      </c>
    </row>
    <row r="142" spans="1:37" x14ac:dyDescent="0.25">
      <c r="A142">
        <f t="shared" si="12"/>
        <v>863</v>
      </c>
      <c r="B142" s="10">
        <v>138</v>
      </c>
      <c r="C142" s="19">
        <f>VLOOKUP(A142,Paramètre!N:O,2,FALSE)</f>
        <v>20200625</v>
      </c>
      <c r="D142" s="7">
        <f>VLOOKUP(C142,Paramètre!K:L,2,FALSE)</f>
        <v>20</v>
      </c>
      <c r="E142" s="8">
        <f>SUMIF(Extraction!A:A,C142,Extraction!M:M)</f>
        <v>0</v>
      </c>
      <c r="F142" s="2">
        <f>IF(C142&gt;Data!$B$16,MIN(H142,D142),0)</f>
        <v>0</v>
      </c>
      <c r="G142" s="26">
        <f t="shared" si="16"/>
        <v>0</v>
      </c>
      <c r="H142" s="8">
        <f t="shared" si="17"/>
        <v>0</v>
      </c>
      <c r="I142" s="28">
        <f t="shared" si="14"/>
        <v>20</v>
      </c>
      <c r="J142" s="59">
        <f>VLOOKUP(C142,Paramètre!E:G,3)</f>
        <v>44007</v>
      </c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>
        <f>IF(C142&lt;Bilan!$B$2,1,0)</f>
        <v>1</v>
      </c>
      <c r="W142" t="str">
        <f>IF(C142=Data!$B$6,"x","")</f>
        <v/>
      </c>
      <c r="X142">
        <f t="shared" si="13"/>
        <v>0</v>
      </c>
      <c r="Y142" s="62"/>
      <c r="Z142">
        <v>20</v>
      </c>
      <c r="AK142" s="2">
        <f t="shared" si="15"/>
        <v>2760</v>
      </c>
    </row>
    <row r="143" spans="1:37" x14ac:dyDescent="0.25">
      <c r="A143">
        <f t="shared" si="12"/>
        <v>862</v>
      </c>
      <c r="B143" s="10">
        <v>139</v>
      </c>
      <c r="C143" s="19">
        <f>VLOOKUP(A143,Paramètre!N:O,2,FALSE)</f>
        <v>20200624</v>
      </c>
      <c r="D143" s="7">
        <f>VLOOKUP(C143,Paramètre!K:L,2,FALSE)</f>
        <v>20</v>
      </c>
      <c r="E143" s="8">
        <f>SUMIF(Extraction!A:A,C143,Extraction!M:M)</f>
        <v>0</v>
      </c>
      <c r="F143" s="2">
        <f>IF(C143&gt;Data!$B$16,MIN(H143,D143),0)</f>
        <v>0</v>
      </c>
      <c r="G143" s="26">
        <f t="shared" si="16"/>
        <v>0</v>
      </c>
      <c r="H143" s="8">
        <f t="shared" si="17"/>
        <v>0</v>
      </c>
      <c r="I143" s="28">
        <f t="shared" si="14"/>
        <v>20</v>
      </c>
      <c r="J143" s="59">
        <f>VLOOKUP(C143,Paramètre!E:G,3)</f>
        <v>44006</v>
      </c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>
        <f>IF(C143&lt;Bilan!$B$2,1,0)</f>
        <v>1</v>
      </c>
      <c r="W143" t="str">
        <f>IF(C143=Data!$B$6,"x","")</f>
        <v/>
      </c>
      <c r="X143">
        <f t="shared" si="13"/>
        <v>0</v>
      </c>
      <c r="Y143" s="62"/>
      <c r="Z143">
        <v>20</v>
      </c>
      <c r="AK143" s="2">
        <f t="shared" si="15"/>
        <v>2780</v>
      </c>
    </row>
    <row r="144" spans="1:37" x14ac:dyDescent="0.25">
      <c r="A144">
        <f t="shared" si="12"/>
        <v>861</v>
      </c>
      <c r="B144" s="10">
        <v>140</v>
      </c>
      <c r="C144" s="19">
        <f>VLOOKUP(A144,Paramètre!N:O,2,FALSE)</f>
        <v>20200622</v>
      </c>
      <c r="D144" s="7">
        <f>VLOOKUP(C144,Paramètre!K:L,2,FALSE)</f>
        <v>20</v>
      </c>
      <c r="E144" s="8">
        <f>SUMIF(Extraction!A:A,C144,Extraction!M:M)</f>
        <v>0</v>
      </c>
      <c r="F144" s="2">
        <f>IF(C144&gt;Data!$B$16,MIN(H144,D144),0)</f>
        <v>0</v>
      </c>
      <c r="G144" s="26">
        <f t="shared" si="16"/>
        <v>0</v>
      </c>
      <c r="H144" s="8">
        <f t="shared" si="17"/>
        <v>0</v>
      </c>
      <c r="I144" s="28">
        <f t="shared" si="14"/>
        <v>20</v>
      </c>
      <c r="J144" s="59">
        <f>VLOOKUP(C144,Paramètre!E:G,3)</f>
        <v>44004</v>
      </c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>
        <f>IF(C144&lt;Bilan!$B$2,1,0)</f>
        <v>1</v>
      </c>
      <c r="W144" t="str">
        <f>IF(C144=Data!$B$6,"x","")</f>
        <v/>
      </c>
      <c r="X144">
        <f t="shared" si="13"/>
        <v>0</v>
      </c>
      <c r="Y144" s="62"/>
      <c r="Z144">
        <v>20</v>
      </c>
      <c r="AK144" s="2">
        <f t="shared" si="15"/>
        <v>2800</v>
      </c>
    </row>
    <row r="145" spans="1:37" x14ac:dyDescent="0.25">
      <c r="A145">
        <f t="shared" si="12"/>
        <v>860</v>
      </c>
      <c r="B145" s="10">
        <v>141</v>
      </c>
      <c r="C145" s="19">
        <f>VLOOKUP(A145,Paramètre!N:O,2,FALSE)</f>
        <v>20200619</v>
      </c>
      <c r="D145" s="7">
        <f>VLOOKUP(C145,Paramètre!K:L,2,FALSE)</f>
        <v>20</v>
      </c>
      <c r="E145" s="8">
        <f>SUMIF(Extraction!A:A,C145,Extraction!M:M)</f>
        <v>0</v>
      </c>
      <c r="F145" s="2">
        <f>IF(C145&gt;Data!$B$16,MIN(H145,D145),0)</f>
        <v>0</v>
      </c>
      <c r="G145" s="26">
        <f t="shared" si="16"/>
        <v>0</v>
      </c>
      <c r="H145" s="8">
        <f t="shared" si="17"/>
        <v>0</v>
      </c>
      <c r="I145" s="28">
        <f t="shared" si="14"/>
        <v>20</v>
      </c>
      <c r="J145" s="59">
        <f>VLOOKUP(C145,Paramètre!E:G,3)</f>
        <v>44001</v>
      </c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>
        <f>IF(C145&lt;Bilan!$B$2,1,0)</f>
        <v>1</v>
      </c>
      <c r="W145" t="str">
        <f>IF(C145=Data!$B$6,"x","")</f>
        <v/>
      </c>
      <c r="X145">
        <f t="shared" si="13"/>
        <v>0</v>
      </c>
      <c r="Y145" s="62"/>
      <c r="Z145">
        <v>20</v>
      </c>
      <c r="AK145" s="2">
        <f t="shared" si="15"/>
        <v>2820</v>
      </c>
    </row>
    <row r="146" spans="1:37" x14ac:dyDescent="0.25">
      <c r="A146">
        <f t="shared" si="12"/>
        <v>859</v>
      </c>
      <c r="B146" s="10">
        <v>142</v>
      </c>
      <c r="C146" s="19">
        <f>VLOOKUP(A146,Paramètre!N:O,2,FALSE)</f>
        <v>20200618</v>
      </c>
      <c r="D146" s="7">
        <f>VLOOKUP(C146,Paramètre!K:L,2,FALSE)</f>
        <v>20</v>
      </c>
      <c r="E146" s="8">
        <f>SUMIF(Extraction!A:A,C146,Extraction!M:M)</f>
        <v>0</v>
      </c>
      <c r="F146" s="2">
        <f>IF(C146&gt;Data!$B$16,MIN(H146,D146),0)</f>
        <v>0</v>
      </c>
      <c r="G146" s="26">
        <f t="shared" si="16"/>
        <v>0</v>
      </c>
      <c r="H146" s="8">
        <f t="shared" si="17"/>
        <v>0</v>
      </c>
      <c r="I146" s="28">
        <f t="shared" si="14"/>
        <v>20</v>
      </c>
      <c r="J146" s="59">
        <f>VLOOKUP(C146,Paramètre!E:G,3)</f>
        <v>44000</v>
      </c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>
        <f>IF(C146&lt;Bilan!$B$2,1,0)</f>
        <v>1</v>
      </c>
      <c r="W146" t="str">
        <f>IF(C146=Data!$B$6,"x","")</f>
        <v/>
      </c>
      <c r="X146">
        <f t="shared" si="13"/>
        <v>0</v>
      </c>
      <c r="Y146" s="62"/>
      <c r="Z146">
        <v>20</v>
      </c>
      <c r="AK146" s="2">
        <f t="shared" si="15"/>
        <v>2840</v>
      </c>
    </row>
    <row r="147" spans="1:37" x14ac:dyDescent="0.25">
      <c r="A147">
        <f t="shared" si="12"/>
        <v>858</v>
      </c>
      <c r="B147" s="10">
        <v>143</v>
      </c>
      <c r="C147" s="19">
        <f>VLOOKUP(A147,Paramètre!N:O,2,FALSE)</f>
        <v>20200617</v>
      </c>
      <c r="D147" s="7">
        <f>VLOOKUP(C147,Paramètre!K:L,2,FALSE)</f>
        <v>20</v>
      </c>
      <c r="E147" s="8">
        <f>SUMIF(Extraction!A:A,C147,Extraction!M:M)</f>
        <v>0</v>
      </c>
      <c r="F147" s="2">
        <f>IF(C147&gt;Data!$B$16,MIN(H147,D147),0)</f>
        <v>0</v>
      </c>
      <c r="G147" s="26">
        <f t="shared" si="16"/>
        <v>0</v>
      </c>
      <c r="H147" s="8">
        <f t="shared" si="17"/>
        <v>0</v>
      </c>
      <c r="I147" s="28">
        <f t="shared" si="14"/>
        <v>20</v>
      </c>
      <c r="J147" s="59">
        <f>VLOOKUP(C147,Paramètre!E:G,3)</f>
        <v>43999</v>
      </c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>
        <f>IF(C147&lt;Bilan!$B$2,1,0)</f>
        <v>1</v>
      </c>
      <c r="W147" t="str">
        <f>IF(C147=Data!$B$6,"x","")</f>
        <v/>
      </c>
      <c r="X147">
        <f t="shared" si="13"/>
        <v>0</v>
      </c>
      <c r="Y147" s="62"/>
      <c r="Z147">
        <v>20</v>
      </c>
      <c r="AK147" s="2">
        <f t="shared" si="15"/>
        <v>2860</v>
      </c>
    </row>
    <row r="148" spans="1:37" x14ac:dyDescent="0.25">
      <c r="A148">
        <f t="shared" si="12"/>
        <v>857</v>
      </c>
      <c r="B148" s="10">
        <v>144</v>
      </c>
      <c r="C148" s="19">
        <f>VLOOKUP(A148,Paramètre!N:O,2,FALSE)</f>
        <v>20200616</v>
      </c>
      <c r="D148" s="7">
        <f>VLOOKUP(C148,Paramètre!K:L,2,FALSE)</f>
        <v>20</v>
      </c>
      <c r="E148" s="8">
        <f>SUMIF(Extraction!A:A,C148,Extraction!M:M)</f>
        <v>0</v>
      </c>
      <c r="F148" s="2">
        <f>IF(C148&gt;Data!$B$16,MIN(H148,D148),0)</f>
        <v>0</v>
      </c>
      <c r="G148" s="26">
        <f t="shared" si="16"/>
        <v>0</v>
      </c>
      <c r="H148" s="8">
        <f t="shared" si="17"/>
        <v>0</v>
      </c>
      <c r="I148" s="28">
        <f t="shared" si="14"/>
        <v>20</v>
      </c>
      <c r="J148" s="59">
        <f>VLOOKUP(C148,Paramètre!E:G,3)</f>
        <v>43998</v>
      </c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>
        <f>IF(C148&lt;Bilan!$B$2,1,0)</f>
        <v>1</v>
      </c>
      <c r="W148" t="str">
        <f>IF(C148=Data!$B$6,"x","")</f>
        <v/>
      </c>
      <c r="X148">
        <f t="shared" si="13"/>
        <v>0</v>
      </c>
      <c r="Y148" s="62"/>
      <c r="Z148">
        <v>20</v>
      </c>
      <c r="AK148" s="2">
        <f t="shared" si="15"/>
        <v>2880</v>
      </c>
    </row>
    <row r="149" spans="1:37" x14ac:dyDescent="0.25">
      <c r="A149">
        <f t="shared" si="12"/>
        <v>856</v>
      </c>
      <c r="B149" s="10">
        <v>145</v>
      </c>
      <c r="C149" s="19">
        <f>VLOOKUP(A149,Paramètre!N:O,2,FALSE)</f>
        <v>20200615</v>
      </c>
      <c r="D149" s="7">
        <f>VLOOKUP(C149,Paramètre!K:L,2,FALSE)</f>
        <v>20</v>
      </c>
      <c r="E149" s="8">
        <f>SUMIF(Extraction!A:A,C149,Extraction!M:M)</f>
        <v>0</v>
      </c>
      <c r="F149" s="2">
        <f>IF(C149&gt;Data!$B$16,MIN(H149,D149),0)</f>
        <v>0</v>
      </c>
      <c r="G149" s="26">
        <f t="shared" si="16"/>
        <v>0</v>
      </c>
      <c r="H149" s="8">
        <f t="shared" si="17"/>
        <v>0</v>
      </c>
      <c r="I149" s="28">
        <f t="shared" si="14"/>
        <v>20</v>
      </c>
      <c r="J149" s="59">
        <f>VLOOKUP(C149,Paramètre!E:G,3)</f>
        <v>43997</v>
      </c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>
        <f>IF(C149&lt;Bilan!$B$2,1,0)</f>
        <v>1</v>
      </c>
      <c r="W149" t="str">
        <f>IF(C149=Data!$B$6,"x","")</f>
        <v/>
      </c>
      <c r="X149">
        <f t="shared" si="13"/>
        <v>0</v>
      </c>
      <c r="Y149" s="62"/>
      <c r="Z149">
        <v>20</v>
      </c>
      <c r="AK149" s="2">
        <f t="shared" si="15"/>
        <v>2900</v>
      </c>
    </row>
    <row r="150" spans="1:37" x14ac:dyDescent="0.25">
      <c r="A150">
        <f t="shared" si="12"/>
        <v>855</v>
      </c>
      <c r="B150" s="10">
        <v>146</v>
      </c>
      <c r="C150" s="19">
        <f>VLOOKUP(A150,Paramètre!N:O,2,FALSE)</f>
        <v>20200612</v>
      </c>
      <c r="D150" s="7">
        <f>VLOOKUP(C150,Paramètre!K:L,2,FALSE)</f>
        <v>20</v>
      </c>
      <c r="E150" s="8">
        <f>SUMIF(Extraction!A:A,C150,Extraction!M:M)</f>
        <v>0</v>
      </c>
      <c r="F150" s="2">
        <f>IF(C150&gt;Data!$B$16,MIN(H150,D150),0)</f>
        <v>0</v>
      </c>
      <c r="G150" s="26">
        <f t="shared" si="16"/>
        <v>0</v>
      </c>
      <c r="H150" s="8">
        <f t="shared" si="17"/>
        <v>0</v>
      </c>
      <c r="I150" s="28">
        <f t="shared" si="14"/>
        <v>20</v>
      </c>
      <c r="J150" s="59">
        <f>VLOOKUP(C150,Paramètre!E:G,3)</f>
        <v>43994</v>
      </c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  <c r="V150">
        <f>IF(C150&lt;Bilan!$B$2,1,0)</f>
        <v>1</v>
      </c>
      <c r="W150" t="str">
        <f>IF(C150=Data!$B$6,"x","")</f>
        <v/>
      </c>
      <c r="X150">
        <f t="shared" si="13"/>
        <v>0</v>
      </c>
      <c r="Y150" s="62"/>
      <c r="Z150">
        <v>20</v>
      </c>
      <c r="AK150" s="2">
        <f t="shared" si="15"/>
        <v>2920</v>
      </c>
    </row>
    <row r="151" spans="1:37" x14ac:dyDescent="0.25">
      <c r="A151">
        <f t="shared" si="12"/>
        <v>854</v>
      </c>
      <c r="B151" s="10">
        <v>147</v>
      </c>
      <c r="C151" s="19">
        <f>VLOOKUP(A151,Paramètre!N:O,2,FALSE)</f>
        <v>20200610</v>
      </c>
      <c r="D151" s="7">
        <f>VLOOKUP(C151,Paramètre!K:L,2,FALSE)</f>
        <v>20</v>
      </c>
      <c r="E151" s="8">
        <f>SUMIF(Extraction!A:A,C151,Extraction!M:M)</f>
        <v>0</v>
      </c>
      <c r="F151" s="2">
        <f>IF(C151&gt;Data!$B$16,MIN(H151,D151),0)</f>
        <v>0</v>
      </c>
      <c r="G151" s="26">
        <f t="shared" si="16"/>
        <v>0</v>
      </c>
      <c r="H151" s="8">
        <f t="shared" si="17"/>
        <v>0</v>
      </c>
      <c r="I151" s="28">
        <f t="shared" si="14"/>
        <v>20</v>
      </c>
      <c r="J151" s="59">
        <f>VLOOKUP(C151,Paramètre!E:G,3)</f>
        <v>43992</v>
      </c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>
        <f>IF(C151&lt;Bilan!$B$2,1,0)</f>
        <v>1</v>
      </c>
      <c r="W151" t="str">
        <f>IF(C151=Data!$B$6,"x","")</f>
        <v/>
      </c>
      <c r="X151">
        <f t="shared" si="13"/>
        <v>0</v>
      </c>
      <c r="Y151" s="62"/>
      <c r="Z151">
        <v>20</v>
      </c>
      <c r="AK151" s="2">
        <f t="shared" si="15"/>
        <v>2940</v>
      </c>
    </row>
    <row r="152" spans="1:37" x14ac:dyDescent="0.25">
      <c r="A152">
        <f t="shared" si="12"/>
        <v>853</v>
      </c>
      <c r="B152" s="10">
        <v>148</v>
      </c>
      <c r="C152" s="19">
        <f>VLOOKUP(A152,Paramètre!N:O,2,FALSE)</f>
        <v>20200609</v>
      </c>
      <c r="D152" s="7">
        <f>VLOOKUP(C152,Paramètre!K:L,2,FALSE)</f>
        <v>20</v>
      </c>
      <c r="E152" s="8">
        <f>SUMIF(Extraction!A:A,C152,Extraction!M:M)</f>
        <v>0</v>
      </c>
      <c r="F152" s="2">
        <f>IF(C152&gt;Data!$B$16,MIN(H152,D152),0)</f>
        <v>0</v>
      </c>
      <c r="G152" s="26">
        <f t="shared" si="16"/>
        <v>0</v>
      </c>
      <c r="H152" s="8">
        <f t="shared" si="17"/>
        <v>0</v>
      </c>
      <c r="I152" s="28">
        <f t="shared" si="14"/>
        <v>20</v>
      </c>
      <c r="J152" s="59">
        <f>VLOOKUP(C152,Paramètre!E:G,3)</f>
        <v>43991</v>
      </c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>
        <f>IF(C152&lt;Bilan!$B$2,1,0)</f>
        <v>1</v>
      </c>
      <c r="W152" t="str">
        <f>IF(C152=Data!$B$6,"x","")</f>
        <v/>
      </c>
      <c r="X152">
        <f t="shared" si="13"/>
        <v>0</v>
      </c>
      <c r="Y152" s="62"/>
      <c r="Z152">
        <v>20</v>
      </c>
      <c r="AK152" s="2">
        <f t="shared" si="15"/>
        <v>2960</v>
      </c>
    </row>
    <row r="153" spans="1:37" x14ac:dyDescent="0.25">
      <c r="A153">
        <f t="shared" si="12"/>
        <v>852</v>
      </c>
      <c r="B153" s="10">
        <v>149</v>
      </c>
      <c r="C153" s="19">
        <f>VLOOKUP(A153,Paramètre!N:O,2,FALSE)</f>
        <v>20200608</v>
      </c>
      <c r="D153" s="7">
        <f>VLOOKUP(C153,Paramètre!K:L,2,FALSE)</f>
        <v>20</v>
      </c>
      <c r="E153" s="8">
        <f>SUMIF(Extraction!A:A,C153,Extraction!M:M)</f>
        <v>0</v>
      </c>
      <c r="F153" s="2">
        <f>IF(C153&gt;Data!$B$16,MIN(H153,D153),0)</f>
        <v>0</v>
      </c>
      <c r="G153" s="26">
        <f t="shared" si="16"/>
        <v>0</v>
      </c>
      <c r="H153" s="8">
        <f t="shared" si="17"/>
        <v>0</v>
      </c>
      <c r="I153" s="28">
        <f t="shared" si="14"/>
        <v>20</v>
      </c>
      <c r="J153" s="59">
        <f>VLOOKUP(C153,Paramètre!E:G,3)</f>
        <v>43990</v>
      </c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>
        <f>IF(C153&lt;Bilan!$B$2,1,0)</f>
        <v>1</v>
      </c>
      <c r="W153" t="str">
        <f>IF(C153=Data!$B$6,"x","")</f>
        <v/>
      </c>
      <c r="X153">
        <f t="shared" si="13"/>
        <v>0</v>
      </c>
      <c r="Y153" s="62"/>
      <c r="Z153">
        <v>20</v>
      </c>
      <c r="AK153" s="2">
        <f t="shared" si="15"/>
        <v>2980</v>
      </c>
    </row>
    <row r="154" spans="1:37" x14ac:dyDescent="0.25">
      <c r="A154">
        <f t="shared" si="12"/>
        <v>851</v>
      </c>
      <c r="B154" s="10">
        <v>150</v>
      </c>
      <c r="C154" s="19">
        <f>VLOOKUP(A154,Paramètre!N:O,2,FALSE)</f>
        <v>20200605</v>
      </c>
      <c r="D154" s="7">
        <f>VLOOKUP(C154,Paramètre!K:L,2,FALSE)</f>
        <v>20</v>
      </c>
      <c r="E154" s="8">
        <f>SUMIF(Extraction!A:A,C154,Extraction!M:M)</f>
        <v>0</v>
      </c>
      <c r="F154" s="2">
        <f>IF(C154&gt;Data!$B$16,MIN(H154,D154),0)</f>
        <v>0</v>
      </c>
      <c r="G154" s="26">
        <f t="shared" si="16"/>
        <v>0</v>
      </c>
      <c r="H154" s="8">
        <f t="shared" si="17"/>
        <v>0</v>
      </c>
      <c r="I154" s="28">
        <f t="shared" si="14"/>
        <v>20</v>
      </c>
      <c r="J154" s="59">
        <f>VLOOKUP(C154,Paramètre!E:G,3)</f>
        <v>43987</v>
      </c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>
        <f>IF(C154&lt;Bilan!$B$2,1,0)</f>
        <v>1</v>
      </c>
      <c r="W154" t="str">
        <f>IF(C154=Data!$B$6,"x","")</f>
        <v/>
      </c>
      <c r="X154">
        <f t="shared" si="13"/>
        <v>0</v>
      </c>
      <c r="Y154" s="62"/>
      <c r="Z154">
        <v>20</v>
      </c>
      <c r="AK154" s="2">
        <f t="shared" si="15"/>
        <v>3000</v>
      </c>
    </row>
    <row r="155" spans="1:37" x14ac:dyDescent="0.25">
      <c r="A155">
        <f t="shared" si="12"/>
        <v>850</v>
      </c>
      <c r="B155" s="10">
        <v>151</v>
      </c>
      <c r="C155" s="19">
        <f>VLOOKUP(A155,Paramètre!N:O,2,FALSE)</f>
        <v>20200604</v>
      </c>
      <c r="D155" s="7">
        <f>VLOOKUP(C155,Paramètre!K:L,2,FALSE)</f>
        <v>20</v>
      </c>
      <c r="E155" s="8">
        <f>SUMIF(Extraction!A:A,C155,Extraction!M:M)</f>
        <v>0</v>
      </c>
      <c r="F155" s="2">
        <f>IF(C155&gt;Data!$B$16,MIN(H155,D155),0)</f>
        <v>0</v>
      </c>
      <c r="G155" s="26">
        <f t="shared" si="16"/>
        <v>0</v>
      </c>
      <c r="H155" s="8">
        <f t="shared" si="17"/>
        <v>0</v>
      </c>
      <c r="I155" s="28">
        <f t="shared" si="14"/>
        <v>20</v>
      </c>
      <c r="J155" s="59">
        <f>VLOOKUP(C155,Paramètre!E:G,3)</f>
        <v>43986</v>
      </c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>
        <f>IF(C155&lt;Bilan!$B$2,1,0)</f>
        <v>1</v>
      </c>
      <c r="W155" t="str">
        <f>IF(C155=Data!$B$6,"x","")</f>
        <v/>
      </c>
      <c r="X155">
        <f t="shared" si="13"/>
        <v>0</v>
      </c>
      <c r="Y155" s="62"/>
      <c r="Z155">
        <v>20</v>
      </c>
      <c r="AK155" s="2">
        <f t="shared" si="15"/>
        <v>3020</v>
      </c>
    </row>
    <row r="156" spans="1:37" x14ac:dyDescent="0.25">
      <c r="A156">
        <f t="shared" si="12"/>
        <v>849</v>
      </c>
      <c r="B156" s="10">
        <v>152</v>
      </c>
      <c r="C156" s="19">
        <f>VLOOKUP(A156,Paramètre!N:O,2,FALSE)</f>
        <v>20200603</v>
      </c>
      <c r="D156" s="7">
        <f>VLOOKUP(C156,Paramètre!K:L,2,FALSE)</f>
        <v>20</v>
      </c>
      <c r="E156" s="8">
        <f>SUMIF(Extraction!A:A,C156,Extraction!M:M)</f>
        <v>0</v>
      </c>
      <c r="F156" s="2">
        <f>IF(C156&gt;Data!$B$16,MIN(H156,D156),0)</f>
        <v>0</v>
      </c>
      <c r="G156" s="26">
        <f t="shared" si="16"/>
        <v>0</v>
      </c>
      <c r="H156" s="8">
        <f t="shared" si="17"/>
        <v>0</v>
      </c>
      <c r="I156" s="28">
        <f t="shared" si="14"/>
        <v>20</v>
      </c>
      <c r="J156" s="59">
        <f>VLOOKUP(C156,Paramètre!E:G,3)</f>
        <v>43985</v>
      </c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>
        <f>IF(C156&lt;Bilan!$B$2,1,0)</f>
        <v>1</v>
      </c>
      <c r="W156" t="str">
        <f>IF(C156=Data!$B$6,"x","")</f>
        <v/>
      </c>
      <c r="X156">
        <f t="shared" si="13"/>
        <v>0</v>
      </c>
      <c r="Y156" s="62"/>
      <c r="Z156">
        <v>20</v>
      </c>
      <c r="AK156" s="2">
        <f t="shared" si="15"/>
        <v>3040</v>
      </c>
    </row>
    <row r="157" spans="1:37" x14ac:dyDescent="0.25">
      <c r="A157">
        <f t="shared" si="12"/>
        <v>848</v>
      </c>
      <c r="B157" s="10">
        <v>153</v>
      </c>
      <c r="C157" s="19">
        <f>VLOOKUP(A157,Paramètre!N:O,2,FALSE)</f>
        <v>20200602</v>
      </c>
      <c r="D157" s="7">
        <f>VLOOKUP(C157,Paramètre!K:L,2,FALSE)</f>
        <v>20</v>
      </c>
      <c r="E157" s="8">
        <f>SUMIF(Extraction!A:A,C157,Extraction!M:M)</f>
        <v>0</v>
      </c>
      <c r="F157" s="2">
        <f>IF(C157&gt;Data!$B$16,MIN(H157,D157),0)</f>
        <v>0</v>
      </c>
      <c r="G157" s="26">
        <f t="shared" si="16"/>
        <v>0</v>
      </c>
      <c r="H157" s="8">
        <f t="shared" si="17"/>
        <v>0</v>
      </c>
      <c r="I157" s="28">
        <f t="shared" si="14"/>
        <v>20</v>
      </c>
      <c r="J157" s="59">
        <f>VLOOKUP(C157,Paramètre!E:G,3)</f>
        <v>43984</v>
      </c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>
        <f>IF(C157&lt;Bilan!$B$2,1,0)</f>
        <v>1</v>
      </c>
      <c r="W157" t="str">
        <f>IF(C157=Data!$B$6,"x","")</f>
        <v/>
      </c>
      <c r="X157">
        <f t="shared" si="13"/>
        <v>0</v>
      </c>
      <c r="Y157" s="62"/>
      <c r="Z157">
        <v>20</v>
      </c>
      <c r="AK157" s="2">
        <f t="shared" si="15"/>
        <v>3060</v>
      </c>
    </row>
    <row r="158" spans="1:37" x14ac:dyDescent="0.25">
      <c r="A158">
        <f t="shared" si="12"/>
        <v>847</v>
      </c>
      <c r="B158" s="10">
        <v>154</v>
      </c>
      <c r="C158" s="19">
        <f>VLOOKUP(A158,Paramètre!N:O,2,FALSE)</f>
        <v>20200529</v>
      </c>
      <c r="D158" s="7">
        <f>VLOOKUP(C158,Paramètre!K:L,2,FALSE)</f>
        <v>20</v>
      </c>
      <c r="E158" s="8">
        <f>SUMIF(Extraction!A:A,C158,Extraction!M:M)</f>
        <v>0</v>
      </c>
      <c r="F158" s="2">
        <f>IF(C158&gt;Data!$B$16,MIN(H158,D158),0)</f>
        <v>0</v>
      </c>
      <c r="G158" s="26">
        <f t="shared" si="16"/>
        <v>0</v>
      </c>
      <c r="H158" s="8">
        <f t="shared" si="17"/>
        <v>0</v>
      </c>
      <c r="I158" s="28">
        <f t="shared" si="14"/>
        <v>20</v>
      </c>
      <c r="J158" s="59">
        <f>VLOOKUP(C158,Paramètre!E:G,3)</f>
        <v>43980</v>
      </c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>
        <f>IF(C158&lt;Bilan!$B$2,1,0)</f>
        <v>1</v>
      </c>
      <c r="W158" t="str">
        <f>IF(C158=Data!$B$6,"x","")</f>
        <v/>
      </c>
      <c r="X158">
        <f t="shared" si="13"/>
        <v>0</v>
      </c>
      <c r="Y158" s="62"/>
      <c r="Z158">
        <v>20</v>
      </c>
      <c r="AK158" s="2">
        <f t="shared" si="15"/>
        <v>3080</v>
      </c>
    </row>
    <row r="159" spans="1:37" x14ac:dyDescent="0.25">
      <c r="A159">
        <f t="shared" si="12"/>
        <v>846</v>
      </c>
      <c r="B159" s="10">
        <v>155</v>
      </c>
      <c r="C159" s="19">
        <f>VLOOKUP(A159,Paramètre!N:O,2,FALSE)</f>
        <v>20200528</v>
      </c>
      <c r="D159" s="7">
        <f>VLOOKUP(C159,Paramètre!K:L,2,FALSE)</f>
        <v>20</v>
      </c>
      <c r="E159" s="8">
        <f>SUMIF(Extraction!A:A,C159,Extraction!M:M)</f>
        <v>0</v>
      </c>
      <c r="F159" s="2">
        <f>IF(C159&gt;Data!$B$16,MIN(H159,D159),0)</f>
        <v>0</v>
      </c>
      <c r="G159" s="26">
        <f t="shared" si="16"/>
        <v>0</v>
      </c>
      <c r="H159" s="8">
        <f t="shared" si="17"/>
        <v>0</v>
      </c>
      <c r="I159" s="28">
        <f t="shared" si="14"/>
        <v>20</v>
      </c>
      <c r="J159" s="59">
        <f>VLOOKUP(C159,Paramètre!E:G,3)</f>
        <v>43979</v>
      </c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>
        <f>IF(C159&lt;Bilan!$B$2,1,0)</f>
        <v>1</v>
      </c>
      <c r="W159" t="str">
        <f>IF(C159=Data!$B$6,"x","")</f>
        <v/>
      </c>
      <c r="X159">
        <f t="shared" si="13"/>
        <v>0</v>
      </c>
      <c r="Y159" s="62"/>
      <c r="Z159">
        <v>20</v>
      </c>
      <c r="AK159" s="2">
        <f t="shared" si="15"/>
        <v>3100</v>
      </c>
    </row>
    <row r="160" spans="1:37" x14ac:dyDescent="0.25">
      <c r="A160">
        <f t="shared" si="12"/>
        <v>845</v>
      </c>
      <c r="B160" s="10">
        <v>156</v>
      </c>
      <c r="C160" s="19">
        <f>VLOOKUP(A160,Paramètre!N:O,2,FALSE)</f>
        <v>20200527</v>
      </c>
      <c r="D160" s="7">
        <f>VLOOKUP(C160,Paramètre!K:L,2,FALSE)</f>
        <v>20</v>
      </c>
      <c r="E160" s="8">
        <f>SUMIF(Extraction!A:A,C160,Extraction!M:M)</f>
        <v>0</v>
      </c>
      <c r="F160" s="2">
        <f>IF(C160&gt;Data!$B$16,MIN(H160,D160),0)</f>
        <v>0</v>
      </c>
      <c r="G160" s="26">
        <f t="shared" si="16"/>
        <v>0</v>
      </c>
      <c r="H160" s="8">
        <f t="shared" si="17"/>
        <v>0</v>
      </c>
      <c r="I160" s="28">
        <f t="shared" si="14"/>
        <v>20</v>
      </c>
      <c r="J160" s="59">
        <f>VLOOKUP(C160,Paramètre!E:G,3)</f>
        <v>43978</v>
      </c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>
        <f>IF(C160&lt;Bilan!$B$2,1,0)</f>
        <v>1</v>
      </c>
      <c r="W160" t="str">
        <f>IF(C160=Data!$B$6,"x","")</f>
        <v/>
      </c>
      <c r="X160">
        <f t="shared" si="13"/>
        <v>0</v>
      </c>
      <c r="Y160" s="62"/>
      <c r="Z160">
        <v>20</v>
      </c>
      <c r="AK160" s="2">
        <f t="shared" si="15"/>
        <v>3120</v>
      </c>
    </row>
    <row r="161" spans="1:37" x14ac:dyDescent="0.25">
      <c r="A161">
        <f t="shared" si="12"/>
        <v>844</v>
      </c>
      <c r="B161" s="10">
        <v>157</v>
      </c>
      <c r="C161" s="19">
        <f>VLOOKUP(A161,Paramètre!N:O,2,FALSE)</f>
        <v>20200526</v>
      </c>
      <c r="D161" s="7">
        <f>VLOOKUP(C161,Paramètre!K:L,2,FALSE)</f>
        <v>20</v>
      </c>
      <c r="E161" s="8">
        <f>SUMIF(Extraction!A:A,C161,Extraction!M:M)</f>
        <v>0</v>
      </c>
      <c r="F161" s="2">
        <f>IF(C161&gt;Data!$B$16,MIN(H161,D161),0)</f>
        <v>0</v>
      </c>
      <c r="G161" s="26">
        <f t="shared" si="16"/>
        <v>0</v>
      </c>
      <c r="H161" s="8">
        <f t="shared" si="17"/>
        <v>0</v>
      </c>
      <c r="I161" s="28">
        <f t="shared" si="14"/>
        <v>20</v>
      </c>
      <c r="J161" s="59">
        <f>VLOOKUP(C161,Paramètre!E:G,3)</f>
        <v>43977</v>
      </c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>
        <f>IF(C161&lt;Bilan!$B$2,1,0)</f>
        <v>1</v>
      </c>
      <c r="W161" t="str">
        <f>IF(C161=Data!$B$6,"x","")</f>
        <v/>
      </c>
      <c r="X161">
        <f t="shared" si="13"/>
        <v>0</v>
      </c>
      <c r="Y161" s="62"/>
      <c r="Z161">
        <v>20</v>
      </c>
      <c r="AK161" s="2">
        <f t="shared" si="15"/>
        <v>3140</v>
      </c>
    </row>
    <row r="162" spans="1:37" x14ac:dyDescent="0.25">
      <c r="A162">
        <f t="shared" si="12"/>
        <v>843</v>
      </c>
      <c r="B162" s="10">
        <v>158</v>
      </c>
      <c r="C162" s="19">
        <f>VLOOKUP(A162,Paramètre!N:O,2,FALSE)</f>
        <v>20200525</v>
      </c>
      <c r="D162" s="7">
        <f>VLOOKUP(C162,Paramètre!K:L,2,FALSE)</f>
        <v>20</v>
      </c>
      <c r="E162" s="8">
        <f>SUMIF(Extraction!A:A,C162,Extraction!M:M)</f>
        <v>0</v>
      </c>
      <c r="F162" s="2">
        <f>IF(C162&gt;Data!$B$16,MIN(H162,D162),0)</f>
        <v>0</v>
      </c>
      <c r="G162" s="26">
        <f t="shared" si="16"/>
        <v>0</v>
      </c>
      <c r="H162" s="8">
        <f t="shared" si="17"/>
        <v>0</v>
      </c>
      <c r="I162" s="28">
        <f t="shared" si="14"/>
        <v>20</v>
      </c>
      <c r="J162" s="59">
        <f>VLOOKUP(C162,Paramètre!E:G,3)</f>
        <v>43976</v>
      </c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>
        <f>IF(C162&lt;Bilan!$B$2,1,0)</f>
        <v>1</v>
      </c>
      <c r="W162" t="str">
        <f>IF(C162=Data!$B$6,"x","")</f>
        <v/>
      </c>
      <c r="X162">
        <f t="shared" si="13"/>
        <v>0</v>
      </c>
      <c r="Y162" s="62"/>
      <c r="Z162">
        <v>20</v>
      </c>
      <c r="AK162" s="2">
        <f t="shared" si="15"/>
        <v>3160</v>
      </c>
    </row>
    <row r="163" spans="1:37" x14ac:dyDescent="0.25">
      <c r="A163">
        <f t="shared" si="12"/>
        <v>842</v>
      </c>
      <c r="B163" s="10">
        <v>159</v>
      </c>
      <c r="C163" s="19">
        <f>VLOOKUP(A163,Paramètre!N:O,2,FALSE)</f>
        <v>20200520</v>
      </c>
      <c r="D163" s="7">
        <f>VLOOKUP(C163,Paramètre!K:L,2,FALSE)</f>
        <v>20</v>
      </c>
      <c r="E163" s="8">
        <f>SUMIF(Extraction!A:A,C163,Extraction!M:M)</f>
        <v>0</v>
      </c>
      <c r="F163" s="2">
        <f>IF(C163&gt;Data!$B$16,MIN(H163,D163),0)</f>
        <v>0</v>
      </c>
      <c r="G163" s="26">
        <f t="shared" si="16"/>
        <v>0</v>
      </c>
      <c r="H163" s="8">
        <f t="shared" si="17"/>
        <v>0</v>
      </c>
      <c r="I163" s="28">
        <f t="shared" si="14"/>
        <v>20</v>
      </c>
      <c r="J163" s="59">
        <f>VLOOKUP(C163,Paramètre!E:G,3)</f>
        <v>43971</v>
      </c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>
        <f>IF(C163&lt;Bilan!$B$2,1,0)</f>
        <v>1</v>
      </c>
      <c r="W163" t="str">
        <f>IF(C163=Data!$B$6,"x","")</f>
        <v/>
      </c>
      <c r="X163">
        <f t="shared" si="13"/>
        <v>0</v>
      </c>
      <c r="Y163" s="62"/>
      <c r="Z163">
        <v>20</v>
      </c>
      <c r="AK163" s="2">
        <f t="shared" si="15"/>
        <v>3180</v>
      </c>
    </row>
    <row r="164" spans="1:37" x14ac:dyDescent="0.25">
      <c r="A164">
        <f t="shared" si="12"/>
        <v>841</v>
      </c>
      <c r="B164" s="10">
        <v>160</v>
      </c>
      <c r="C164" s="19">
        <f>VLOOKUP(A164,Paramètre!N:O,2,FALSE)</f>
        <v>20200519</v>
      </c>
      <c r="D164" s="7">
        <f>VLOOKUP(C164,Paramètre!K:L,2,FALSE)</f>
        <v>20</v>
      </c>
      <c r="E164" s="8">
        <f>SUMIF(Extraction!A:A,C164,Extraction!M:M)</f>
        <v>0</v>
      </c>
      <c r="F164" s="2">
        <f>IF(C164&gt;Data!$B$16,MIN(H164,D164),0)</f>
        <v>0</v>
      </c>
      <c r="G164" s="26">
        <f t="shared" si="16"/>
        <v>0</v>
      </c>
      <c r="H164" s="8">
        <f t="shared" si="17"/>
        <v>0</v>
      </c>
      <c r="I164" s="28">
        <f t="shared" si="14"/>
        <v>20</v>
      </c>
      <c r="J164" s="59">
        <f>VLOOKUP(C164,Paramètre!E:G,3)</f>
        <v>43970</v>
      </c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>
        <f>IF(C164&lt;Bilan!$B$2,1,0)</f>
        <v>1</v>
      </c>
      <c r="W164" t="str">
        <f>IF(C164=Data!$B$6,"x","")</f>
        <v/>
      </c>
      <c r="X164">
        <f t="shared" si="13"/>
        <v>0</v>
      </c>
      <c r="Y164" s="62"/>
      <c r="Z164">
        <v>20</v>
      </c>
      <c r="AK164" s="2">
        <f t="shared" si="15"/>
        <v>3200</v>
      </c>
    </row>
    <row r="165" spans="1:37" x14ac:dyDescent="0.25">
      <c r="A165">
        <f t="shared" si="12"/>
        <v>840</v>
      </c>
      <c r="B165" s="10">
        <v>161</v>
      </c>
      <c r="C165" s="19">
        <f>VLOOKUP(A165,Paramètre!N:O,2,FALSE)</f>
        <v>20200518</v>
      </c>
      <c r="D165" s="7">
        <f>VLOOKUP(C165,Paramètre!K:L,2,FALSE)</f>
        <v>20</v>
      </c>
      <c r="E165" s="8">
        <f>SUMIF(Extraction!A:A,C165,Extraction!M:M)</f>
        <v>0</v>
      </c>
      <c r="F165" s="2">
        <f>IF(C165&gt;Data!$B$16,MIN(H165,D165),0)</f>
        <v>0</v>
      </c>
      <c r="G165" s="26">
        <f t="shared" si="16"/>
        <v>0</v>
      </c>
      <c r="H165" s="8">
        <f t="shared" si="17"/>
        <v>0</v>
      </c>
      <c r="I165" s="28">
        <f t="shared" si="14"/>
        <v>20</v>
      </c>
      <c r="J165" s="59">
        <f>VLOOKUP(C165,Paramètre!E:G,3)</f>
        <v>43969</v>
      </c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>
        <f>IF(C165&lt;Bilan!$B$2,1,0)</f>
        <v>1</v>
      </c>
      <c r="W165" t="str">
        <f>IF(C165=Data!$B$6,"x","")</f>
        <v/>
      </c>
      <c r="X165">
        <f t="shared" si="13"/>
        <v>0</v>
      </c>
      <c r="Y165" s="62"/>
      <c r="Z165">
        <v>20</v>
      </c>
      <c r="AK165" s="2">
        <f t="shared" si="15"/>
        <v>3220</v>
      </c>
    </row>
    <row r="166" spans="1:37" x14ac:dyDescent="0.25">
      <c r="A166">
        <f t="shared" si="12"/>
        <v>839</v>
      </c>
      <c r="B166" s="10">
        <v>162</v>
      </c>
      <c r="C166" s="19">
        <f>VLOOKUP(A166,Paramètre!N:O,2,FALSE)</f>
        <v>20200515</v>
      </c>
      <c r="D166" s="7">
        <f>VLOOKUP(C166,Paramètre!K:L,2,FALSE)</f>
        <v>20</v>
      </c>
      <c r="E166" s="8">
        <f>SUMIF(Extraction!A:A,C166,Extraction!M:M)</f>
        <v>0</v>
      </c>
      <c r="F166" s="2">
        <f>IF(C166&gt;Data!$B$16,MIN(H166,D166),0)</f>
        <v>0</v>
      </c>
      <c r="G166" s="26">
        <f t="shared" si="16"/>
        <v>0</v>
      </c>
      <c r="H166" s="8">
        <f t="shared" si="17"/>
        <v>0</v>
      </c>
      <c r="I166" s="28">
        <f t="shared" si="14"/>
        <v>20</v>
      </c>
      <c r="J166" s="59">
        <f>VLOOKUP(C166,Paramètre!E:G,3)</f>
        <v>43966</v>
      </c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>
        <f>IF(C166&lt;Bilan!$B$2,1,0)</f>
        <v>1</v>
      </c>
      <c r="W166" t="str">
        <f>IF(C166=Data!$B$6,"x","")</f>
        <v/>
      </c>
      <c r="X166">
        <f t="shared" si="13"/>
        <v>0</v>
      </c>
      <c r="Y166" s="62"/>
      <c r="Z166">
        <v>20</v>
      </c>
      <c r="AK166" s="2">
        <f t="shared" si="15"/>
        <v>3240</v>
      </c>
    </row>
    <row r="167" spans="1:37" x14ac:dyDescent="0.25">
      <c r="A167">
        <f t="shared" si="12"/>
        <v>838</v>
      </c>
      <c r="B167" s="10">
        <v>163</v>
      </c>
      <c r="C167" s="19">
        <f>VLOOKUP(A167,Paramètre!N:O,2,FALSE)</f>
        <v>20200514</v>
      </c>
      <c r="D167" s="7">
        <f>VLOOKUP(C167,Paramètre!K:L,2,FALSE)</f>
        <v>20</v>
      </c>
      <c r="E167" s="8">
        <f>SUMIF(Extraction!A:A,C167,Extraction!M:M)</f>
        <v>0</v>
      </c>
      <c r="F167" s="2">
        <f>IF(C167&gt;Data!$B$16,MIN(H167,D167),0)</f>
        <v>0</v>
      </c>
      <c r="G167" s="26">
        <f t="shared" si="16"/>
        <v>0</v>
      </c>
      <c r="H167" s="8">
        <f t="shared" si="17"/>
        <v>0</v>
      </c>
      <c r="I167" s="28">
        <f t="shared" si="14"/>
        <v>20</v>
      </c>
      <c r="J167" s="59">
        <f>VLOOKUP(C167,Paramètre!E:G,3)</f>
        <v>43965</v>
      </c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>
        <f>IF(C167&lt;Bilan!$B$2,1,0)</f>
        <v>1</v>
      </c>
      <c r="W167" t="str">
        <f>IF(C167=Data!$B$6,"x","")</f>
        <v/>
      </c>
      <c r="X167">
        <f t="shared" si="13"/>
        <v>0</v>
      </c>
      <c r="Y167" s="62"/>
      <c r="Z167">
        <v>20</v>
      </c>
      <c r="AK167" s="2">
        <f t="shared" si="15"/>
        <v>3260</v>
      </c>
    </row>
    <row r="168" spans="1:37" x14ac:dyDescent="0.25">
      <c r="A168">
        <f t="shared" si="12"/>
        <v>837</v>
      </c>
      <c r="B168" s="10">
        <v>164</v>
      </c>
      <c r="C168" s="19">
        <f>VLOOKUP(A168,Paramètre!N:O,2,FALSE)</f>
        <v>20200513</v>
      </c>
      <c r="D168" s="7">
        <f>VLOOKUP(C168,Paramètre!K:L,2,FALSE)</f>
        <v>20</v>
      </c>
      <c r="E168" s="8">
        <f>SUMIF(Extraction!A:A,C168,Extraction!M:M)</f>
        <v>0</v>
      </c>
      <c r="F168" s="2">
        <f>IF(C168&gt;Data!$B$16,MIN(H168,D168),0)</f>
        <v>0</v>
      </c>
      <c r="G168" s="26">
        <f t="shared" si="16"/>
        <v>0</v>
      </c>
      <c r="H168" s="8">
        <f t="shared" si="17"/>
        <v>0</v>
      </c>
      <c r="I168" s="28">
        <f t="shared" si="14"/>
        <v>20</v>
      </c>
      <c r="J168" s="59">
        <f>VLOOKUP(C168,Paramètre!E:G,3)</f>
        <v>43964</v>
      </c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>
        <f>IF(C168&lt;Bilan!$B$2,1,0)</f>
        <v>1</v>
      </c>
      <c r="W168" t="str">
        <f>IF(C168=Data!$B$6,"x","")</f>
        <v/>
      </c>
      <c r="X168">
        <f t="shared" si="13"/>
        <v>0</v>
      </c>
      <c r="Y168" s="62"/>
      <c r="Z168">
        <v>20</v>
      </c>
      <c r="AK168" s="2">
        <f t="shared" si="15"/>
        <v>3280</v>
      </c>
    </row>
    <row r="169" spans="1:37" x14ac:dyDescent="0.25">
      <c r="A169">
        <f t="shared" si="12"/>
        <v>836</v>
      </c>
      <c r="B169" s="10">
        <v>165</v>
      </c>
      <c r="C169" s="19">
        <f>VLOOKUP(A169,Paramètre!N:O,2,FALSE)</f>
        <v>20200512</v>
      </c>
      <c r="D169" s="7">
        <f>VLOOKUP(C169,Paramètre!K:L,2,FALSE)</f>
        <v>20</v>
      </c>
      <c r="E169" s="8">
        <f>SUMIF(Extraction!A:A,C169,Extraction!M:M)</f>
        <v>0</v>
      </c>
      <c r="F169" s="2">
        <f>IF(C169&gt;Data!$B$16,MIN(H169,D169),0)</f>
        <v>0</v>
      </c>
      <c r="G169" s="26">
        <f t="shared" si="16"/>
        <v>0</v>
      </c>
      <c r="H169" s="8">
        <f t="shared" si="17"/>
        <v>0</v>
      </c>
      <c r="I169" s="28">
        <f t="shared" si="14"/>
        <v>20</v>
      </c>
      <c r="J169" s="59">
        <f>VLOOKUP(C169,Paramètre!E:G,3)</f>
        <v>43963</v>
      </c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>
        <f>IF(C169&lt;Bilan!$B$2,1,0)</f>
        <v>1</v>
      </c>
      <c r="W169" t="str">
        <f>IF(C169=Data!$B$6,"x","")</f>
        <v/>
      </c>
      <c r="X169">
        <f t="shared" si="13"/>
        <v>0</v>
      </c>
      <c r="Y169" s="62"/>
      <c r="Z169">
        <v>20</v>
      </c>
      <c r="AK169" s="2">
        <f t="shared" si="15"/>
        <v>3300</v>
      </c>
    </row>
    <row r="170" spans="1:37" x14ac:dyDescent="0.25">
      <c r="A170">
        <f t="shared" si="12"/>
        <v>835</v>
      </c>
      <c r="B170" s="10">
        <v>166</v>
      </c>
      <c r="C170" s="19">
        <f>VLOOKUP(A170,Paramètre!N:O,2,FALSE)</f>
        <v>20200511</v>
      </c>
      <c r="D170" s="7">
        <f>VLOOKUP(C170,Paramètre!K:L,2,FALSE)</f>
        <v>20</v>
      </c>
      <c r="E170" s="8">
        <f>SUMIF(Extraction!A:A,C170,Extraction!M:M)</f>
        <v>0</v>
      </c>
      <c r="F170" s="2">
        <f>IF(C170&gt;Data!$B$16,MIN(H170,D170),0)</f>
        <v>0</v>
      </c>
      <c r="G170" s="26">
        <f t="shared" si="16"/>
        <v>0</v>
      </c>
      <c r="H170" s="8">
        <f t="shared" si="17"/>
        <v>0</v>
      </c>
      <c r="I170" s="28">
        <f t="shared" si="14"/>
        <v>20</v>
      </c>
      <c r="J170" s="59">
        <f>VLOOKUP(C170,Paramètre!E:G,3)</f>
        <v>43962</v>
      </c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>
        <f>IF(C170&lt;Bilan!$B$2,1,0)</f>
        <v>1</v>
      </c>
      <c r="W170" t="str">
        <f>IF(C170=Data!$B$6,"x","")</f>
        <v/>
      </c>
      <c r="X170">
        <f t="shared" si="13"/>
        <v>0</v>
      </c>
      <c r="Y170" s="62"/>
      <c r="Z170">
        <v>20</v>
      </c>
      <c r="AK170" s="2">
        <f t="shared" si="15"/>
        <v>3320</v>
      </c>
    </row>
    <row r="171" spans="1:37" x14ac:dyDescent="0.25">
      <c r="A171">
        <f t="shared" ref="A171:A234" si="18">+A170-1</f>
        <v>834</v>
      </c>
      <c r="B171" s="10">
        <v>167</v>
      </c>
      <c r="C171" s="19">
        <f>VLOOKUP(A171,Paramètre!N:O,2,FALSE)</f>
        <v>20200508</v>
      </c>
      <c r="D171" s="7">
        <f>VLOOKUP(C171,Paramètre!K:L,2,FALSE)</f>
        <v>20</v>
      </c>
      <c r="E171" s="8">
        <f>SUMIF(Extraction!A:A,C171,Extraction!M:M)</f>
        <v>0</v>
      </c>
      <c r="F171" s="2">
        <f>IF(C171&gt;Data!$B$16,MIN(H171,D171),0)</f>
        <v>0</v>
      </c>
      <c r="G171" s="26">
        <f t="shared" si="16"/>
        <v>0</v>
      </c>
      <c r="H171" s="8">
        <f t="shared" si="17"/>
        <v>0</v>
      </c>
      <c r="I171" s="28">
        <f t="shared" si="14"/>
        <v>20</v>
      </c>
      <c r="J171" s="59">
        <f>VLOOKUP(C171,Paramètre!E:G,3)</f>
        <v>43959</v>
      </c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>
        <f>IF(C171&lt;Bilan!$B$2,1,0)</f>
        <v>1</v>
      </c>
      <c r="W171" t="str">
        <f>IF(C171=Data!$B$6,"x","")</f>
        <v/>
      </c>
      <c r="X171">
        <f t="shared" si="13"/>
        <v>0</v>
      </c>
      <c r="Y171" s="62"/>
      <c r="Z171">
        <v>20</v>
      </c>
      <c r="AK171" s="2">
        <f t="shared" si="15"/>
        <v>3340</v>
      </c>
    </row>
    <row r="172" spans="1:37" x14ac:dyDescent="0.25">
      <c r="A172">
        <f t="shared" si="18"/>
        <v>833</v>
      </c>
      <c r="B172" s="10">
        <v>168</v>
      </c>
      <c r="C172" s="19">
        <f>VLOOKUP(A172,Paramètre!N:O,2,FALSE)</f>
        <v>20200507</v>
      </c>
      <c r="D172" s="7">
        <f>VLOOKUP(C172,Paramètre!K:L,2,FALSE)</f>
        <v>20</v>
      </c>
      <c r="E172" s="8">
        <f>SUMIF(Extraction!A:A,C172,Extraction!M:M)</f>
        <v>0</v>
      </c>
      <c r="F172" s="2">
        <f>IF(C172&gt;Data!$B$16,MIN(H172,D172),0)</f>
        <v>0</v>
      </c>
      <c r="G172" s="26">
        <f t="shared" si="16"/>
        <v>0</v>
      </c>
      <c r="H172" s="8">
        <f t="shared" si="17"/>
        <v>0</v>
      </c>
      <c r="I172" s="28">
        <f t="shared" si="14"/>
        <v>20</v>
      </c>
      <c r="J172" s="59">
        <f>VLOOKUP(C172,Paramètre!E:G,3)</f>
        <v>43958</v>
      </c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>
        <f>IF(C172&lt;Bilan!$B$2,1,0)</f>
        <v>1</v>
      </c>
      <c r="W172" t="str">
        <f>IF(C172=Data!$B$6,"x","")</f>
        <v/>
      </c>
      <c r="X172">
        <f t="shared" si="13"/>
        <v>0</v>
      </c>
      <c r="Y172" s="62"/>
      <c r="Z172">
        <v>20</v>
      </c>
      <c r="AK172" s="2">
        <f t="shared" si="15"/>
        <v>3360</v>
      </c>
    </row>
    <row r="173" spans="1:37" x14ac:dyDescent="0.25">
      <c r="A173">
        <f t="shared" si="18"/>
        <v>832</v>
      </c>
      <c r="B173" s="10">
        <v>169</v>
      </c>
      <c r="C173" s="19">
        <f>VLOOKUP(A173,Paramètre!N:O,2,FALSE)</f>
        <v>20200506</v>
      </c>
      <c r="D173" s="7">
        <f>VLOOKUP(C173,Paramètre!K:L,2,FALSE)</f>
        <v>20</v>
      </c>
      <c r="E173" s="8">
        <f>SUMIF(Extraction!A:A,C173,Extraction!M:M)</f>
        <v>0</v>
      </c>
      <c r="F173" s="2">
        <f>IF(C173&gt;Data!$B$16,MIN(H173,D173),0)</f>
        <v>0</v>
      </c>
      <c r="G173" s="26">
        <f t="shared" si="16"/>
        <v>0</v>
      </c>
      <c r="H173" s="8">
        <f t="shared" si="17"/>
        <v>0</v>
      </c>
      <c r="I173" s="28">
        <f t="shared" si="14"/>
        <v>20</v>
      </c>
      <c r="J173" s="59">
        <f>VLOOKUP(C173,Paramètre!E:G,3)</f>
        <v>43957</v>
      </c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>
        <f>IF(C173&lt;Bilan!$B$2,1,0)</f>
        <v>1</v>
      </c>
      <c r="W173" t="str">
        <f>IF(C173=Data!$B$6,"x","")</f>
        <v/>
      </c>
      <c r="X173">
        <f t="shared" si="13"/>
        <v>0</v>
      </c>
      <c r="Y173" s="62"/>
      <c r="Z173">
        <v>20</v>
      </c>
      <c r="AK173" s="2">
        <f t="shared" si="15"/>
        <v>3380</v>
      </c>
    </row>
    <row r="174" spans="1:37" x14ac:dyDescent="0.25">
      <c r="A174">
        <f t="shared" si="18"/>
        <v>831</v>
      </c>
      <c r="B174" s="10">
        <v>170</v>
      </c>
      <c r="C174" s="19">
        <f>VLOOKUP(A174,Paramètre!N:O,2,FALSE)</f>
        <v>20200505</v>
      </c>
      <c r="D174" s="7">
        <f>VLOOKUP(C174,Paramètre!K:L,2,FALSE)</f>
        <v>20</v>
      </c>
      <c r="E174" s="8">
        <f>SUMIF(Extraction!A:A,C174,Extraction!M:M)</f>
        <v>0</v>
      </c>
      <c r="F174" s="2">
        <f>IF(C174&gt;Data!$B$16,MIN(H174,D174),0)</f>
        <v>0</v>
      </c>
      <c r="G174" s="26">
        <f t="shared" si="16"/>
        <v>0</v>
      </c>
      <c r="H174" s="8">
        <f t="shared" si="17"/>
        <v>0</v>
      </c>
      <c r="I174" s="28">
        <f t="shared" si="14"/>
        <v>20</v>
      </c>
      <c r="J174" s="59">
        <f>VLOOKUP(C174,Paramètre!E:G,3)</f>
        <v>43956</v>
      </c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>
        <f>IF(C174&lt;Bilan!$B$2,1,0)</f>
        <v>1</v>
      </c>
      <c r="W174" t="str">
        <f>IF(C174=Data!$B$6,"x","")</f>
        <v/>
      </c>
      <c r="X174">
        <f t="shared" si="13"/>
        <v>0</v>
      </c>
      <c r="Y174" s="62"/>
      <c r="Z174">
        <v>20</v>
      </c>
      <c r="AK174" s="2">
        <f t="shared" si="15"/>
        <v>3400</v>
      </c>
    </row>
    <row r="175" spans="1:37" x14ac:dyDescent="0.25">
      <c r="A175">
        <f t="shared" si="18"/>
        <v>830</v>
      </c>
      <c r="B175" s="10">
        <v>171</v>
      </c>
      <c r="C175" s="19">
        <f>VLOOKUP(A175,Paramètre!N:O,2,FALSE)</f>
        <v>20200504</v>
      </c>
      <c r="D175" s="7">
        <f>VLOOKUP(C175,Paramètre!K:L,2,FALSE)</f>
        <v>20</v>
      </c>
      <c r="E175" s="8">
        <f>SUMIF(Extraction!A:A,C175,Extraction!M:M)</f>
        <v>0</v>
      </c>
      <c r="F175" s="2">
        <f>IF(C175&gt;Data!$B$16,MIN(H175,D175),0)</f>
        <v>0</v>
      </c>
      <c r="G175" s="26">
        <f t="shared" si="16"/>
        <v>0</v>
      </c>
      <c r="H175" s="8">
        <f t="shared" si="17"/>
        <v>0</v>
      </c>
      <c r="I175" s="28">
        <f t="shared" si="14"/>
        <v>20</v>
      </c>
      <c r="J175" s="59">
        <f>VLOOKUP(C175,Paramètre!E:G,3)</f>
        <v>43955</v>
      </c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>
        <f>IF(C175&lt;Bilan!$B$2,1,0)</f>
        <v>1</v>
      </c>
      <c r="W175" t="str">
        <f>IF(C175=Data!$B$6,"x","")</f>
        <v/>
      </c>
      <c r="X175">
        <f t="shared" si="13"/>
        <v>0</v>
      </c>
      <c r="Y175" s="62"/>
      <c r="Z175">
        <v>20</v>
      </c>
      <c r="AK175" s="2">
        <f t="shared" si="15"/>
        <v>3420</v>
      </c>
    </row>
    <row r="176" spans="1:37" x14ac:dyDescent="0.25">
      <c r="A176">
        <f t="shared" si="18"/>
        <v>829</v>
      </c>
      <c r="B176" s="10">
        <v>172</v>
      </c>
      <c r="C176" s="19">
        <f>VLOOKUP(A176,Paramètre!N:O,2,FALSE)</f>
        <v>20200430</v>
      </c>
      <c r="D176" s="7">
        <f>VLOOKUP(C176,Paramètre!K:L,2,FALSE)</f>
        <v>20</v>
      </c>
      <c r="E176" s="8">
        <f>SUMIF(Extraction!A:A,C176,Extraction!M:M)</f>
        <v>0</v>
      </c>
      <c r="F176" s="2">
        <f>IF(C176&gt;Data!$B$16,MIN(H176,D176),0)</f>
        <v>0</v>
      </c>
      <c r="G176" s="26">
        <f t="shared" si="16"/>
        <v>0</v>
      </c>
      <c r="H176" s="8">
        <f t="shared" si="17"/>
        <v>0</v>
      </c>
      <c r="I176" s="28">
        <f t="shared" si="14"/>
        <v>20</v>
      </c>
      <c r="J176" s="59">
        <f>VLOOKUP(C176,Paramètre!E:G,3)</f>
        <v>43951</v>
      </c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>
        <f>IF(C176&lt;Bilan!$B$2,1,0)</f>
        <v>1</v>
      </c>
      <c r="W176" t="str">
        <f>IF(C176=Data!$B$6,"x","")</f>
        <v/>
      </c>
      <c r="X176">
        <f t="shared" si="13"/>
        <v>0</v>
      </c>
      <c r="Y176" s="62"/>
      <c r="Z176">
        <v>20</v>
      </c>
      <c r="AK176" s="2">
        <f t="shared" si="15"/>
        <v>3440</v>
      </c>
    </row>
    <row r="177" spans="1:37" x14ac:dyDescent="0.25">
      <c r="A177">
        <f t="shared" si="18"/>
        <v>828</v>
      </c>
      <c r="B177" s="10">
        <v>173</v>
      </c>
      <c r="C177" s="19">
        <f>VLOOKUP(A177,Paramètre!N:O,2,FALSE)</f>
        <v>20200429</v>
      </c>
      <c r="D177" s="7">
        <f>VLOOKUP(C177,Paramètre!K:L,2,FALSE)</f>
        <v>20</v>
      </c>
      <c r="E177" s="8">
        <f>SUMIF(Extraction!A:A,C177,Extraction!M:M)</f>
        <v>0</v>
      </c>
      <c r="F177" s="2">
        <f>IF(C177&gt;Data!$B$16,MIN(H177,D177),0)</f>
        <v>0</v>
      </c>
      <c r="G177" s="26">
        <f t="shared" si="16"/>
        <v>0</v>
      </c>
      <c r="H177" s="8">
        <f t="shared" si="17"/>
        <v>0</v>
      </c>
      <c r="I177" s="28">
        <f t="shared" si="14"/>
        <v>20</v>
      </c>
      <c r="J177" s="59">
        <f>VLOOKUP(C177,Paramètre!E:G,3)</f>
        <v>43950</v>
      </c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>
        <f>IF(C177&lt;Bilan!$B$2,1,0)</f>
        <v>1</v>
      </c>
      <c r="W177" t="str">
        <f>IF(C177=Data!$B$6,"x","")</f>
        <v/>
      </c>
      <c r="X177">
        <f t="shared" si="13"/>
        <v>0</v>
      </c>
      <c r="Y177" s="62"/>
      <c r="Z177">
        <v>20</v>
      </c>
      <c r="AK177" s="2">
        <f t="shared" si="15"/>
        <v>3460</v>
      </c>
    </row>
    <row r="178" spans="1:37" x14ac:dyDescent="0.25">
      <c r="A178">
        <f t="shared" si="18"/>
        <v>827</v>
      </c>
      <c r="B178" s="10">
        <v>174</v>
      </c>
      <c r="C178" s="19">
        <f>VLOOKUP(A178,Paramètre!N:O,2,FALSE)</f>
        <v>20200428</v>
      </c>
      <c r="D178" s="7">
        <f>VLOOKUP(C178,Paramètre!K:L,2,FALSE)</f>
        <v>20</v>
      </c>
      <c r="E178" s="8">
        <f>SUMIF(Extraction!A:A,C178,Extraction!M:M)</f>
        <v>0</v>
      </c>
      <c r="F178" s="2">
        <f>IF(C178&gt;Data!$B$16,MIN(H178,D178),0)</f>
        <v>0</v>
      </c>
      <c r="G178" s="26">
        <f t="shared" si="16"/>
        <v>0</v>
      </c>
      <c r="H178" s="8">
        <f t="shared" si="17"/>
        <v>0</v>
      </c>
      <c r="I178" s="28">
        <f t="shared" si="14"/>
        <v>20</v>
      </c>
      <c r="J178" s="59">
        <f>VLOOKUP(C178,Paramètre!E:G,3)</f>
        <v>43949</v>
      </c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>
        <f>IF(C178&lt;Bilan!$B$2,1,0)</f>
        <v>1</v>
      </c>
      <c r="W178" t="str">
        <f>IF(C178=Data!$B$6,"x","")</f>
        <v/>
      </c>
      <c r="X178">
        <f t="shared" si="13"/>
        <v>0</v>
      </c>
      <c r="Y178" s="62"/>
      <c r="Z178">
        <v>20</v>
      </c>
      <c r="AK178" s="2">
        <f t="shared" si="15"/>
        <v>3480</v>
      </c>
    </row>
    <row r="179" spans="1:37" x14ac:dyDescent="0.25">
      <c r="A179">
        <f t="shared" si="18"/>
        <v>826</v>
      </c>
      <c r="B179" s="10">
        <v>175</v>
      </c>
      <c r="C179" s="19">
        <f>VLOOKUP(A179,Paramètre!N:O,2,FALSE)</f>
        <v>20200427</v>
      </c>
      <c r="D179" s="7">
        <f>VLOOKUP(C179,Paramètre!K:L,2,FALSE)</f>
        <v>20</v>
      </c>
      <c r="E179" s="8">
        <f>SUMIF(Extraction!A:A,C179,Extraction!M:M)</f>
        <v>0</v>
      </c>
      <c r="F179" s="2">
        <f>IF(C179&gt;Data!$B$16,MIN(H179,D179),0)</f>
        <v>0</v>
      </c>
      <c r="G179" s="26">
        <f t="shared" si="16"/>
        <v>0</v>
      </c>
      <c r="H179" s="8">
        <f t="shared" si="17"/>
        <v>0</v>
      </c>
      <c r="I179" s="28">
        <f t="shared" si="14"/>
        <v>20</v>
      </c>
      <c r="J179" s="59">
        <f>VLOOKUP(C179,Paramètre!E:G,3)</f>
        <v>43948</v>
      </c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>
        <f>IF(C179&lt;Bilan!$B$2,1,0)</f>
        <v>1</v>
      </c>
      <c r="W179" t="str">
        <f>IF(C179=Data!$B$6,"x","")</f>
        <v/>
      </c>
      <c r="X179">
        <f t="shared" si="13"/>
        <v>0</v>
      </c>
      <c r="Y179" s="62"/>
      <c r="Z179">
        <v>20</v>
      </c>
      <c r="AK179" s="2">
        <f t="shared" si="15"/>
        <v>3500</v>
      </c>
    </row>
    <row r="180" spans="1:37" x14ac:dyDescent="0.25">
      <c r="A180">
        <f t="shared" si="18"/>
        <v>825</v>
      </c>
      <c r="B180" s="10">
        <v>176</v>
      </c>
      <c r="C180" s="19">
        <f>VLOOKUP(A180,Paramètre!N:O,2,FALSE)</f>
        <v>20200424</v>
      </c>
      <c r="D180" s="7">
        <f>VLOOKUP(C180,Paramètre!K:L,2,FALSE)</f>
        <v>20</v>
      </c>
      <c r="E180" s="8">
        <f>SUMIF(Extraction!A:A,C180,Extraction!M:M)</f>
        <v>0</v>
      </c>
      <c r="F180" s="2">
        <f>IF(C180&gt;Data!$B$16,MIN(H180,D180),0)</f>
        <v>0</v>
      </c>
      <c r="G180" s="26">
        <f t="shared" si="16"/>
        <v>0</v>
      </c>
      <c r="H180" s="8">
        <f t="shared" si="17"/>
        <v>0</v>
      </c>
      <c r="I180" s="28">
        <f t="shared" si="14"/>
        <v>20</v>
      </c>
      <c r="J180" s="59">
        <f>VLOOKUP(C180,Paramètre!E:G,3)</f>
        <v>43945</v>
      </c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>
        <f>IF(C180&lt;Bilan!$B$2,1,0)</f>
        <v>1</v>
      </c>
      <c r="W180" t="str">
        <f>IF(C180=Data!$B$6,"x","")</f>
        <v/>
      </c>
      <c r="X180">
        <f t="shared" si="13"/>
        <v>0</v>
      </c>
      <c r="Y180" s="62"/>
      <c r="Z180">
        <v>20</v>
      </c>
      <c r="AK180" s="2">
        <f t="shared" si="15"/>
        <v>3520</v>
      </c>
    </row>
    <row r="181" spans="1:37" x14ac:dyDescent="0.25">
      <c r="A181">
        <f t="shared" si="18"/>
        <v>824</v>
      </c>
      <c r="B181" s="10">
        <v>177</v>
      </c>
      <c r="C181" s="19">
        <f>VLOOKUP(A181,Paramètre!N:O,2,FALSE)</f>
        <v>20200423</v>
      </c>
      <c r="D181" s="7">
        <f>VLOOKUP(C181,Paramètre!K:L,2,FALSE)</f>
        <v>20</v>
      </c>
      <c r="E181" s="8">
        <f>SUMIF(Extraction!A:A,C181,Extraction!M:M)</f>
        <v>0</v>
      </c>
      <c r="F181" s="2">
        <f>IF(C181&gt;Data!$B$16,MIN(H181,D181),0)</f>
        <v>0</v>
      </c>
      <c r="G181" s="26">
        <f t="shared" si="16"/>
        <v>0</v>
      </c>
      <c r="H181" s="8">
        <f t="shared" si="17"/>
        <v>0</v>
      </c>
      <c r="I181" s="28">
        <f t="shared" si="14"/>
        <v>20</v>
      </c>
      <c r="J181" s="59">
        <f>VLOOKUP(C181,Paramètre!E:G,3)</f>
        <v>43944</v>
      </c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>
        <f>IF(C181&lt;Bilan!$B$2,1,0)</f>
        <v>1</v>
      </c>
      <c r="W181" t="str">
        <f>IF(C181=Data!$B$6,"x","")</f>
        <v/>
      </c>
      <c r="X181">
        <f t="shared" si="13"/>
        <v>0</v>
      </c>
      <c r="Y181" s="62"/>
      <c r="Z181">
        <v>20</v>
      </c>
      <c r="AK181" s="2">
        <f t="shared" si="15"/>
        <v>3540</v>
      </c>
    </row>
    <row r="182" spans="1:37" x14ac:dyDescent="0.25">
      <c r="A182">
        <f t="shared" si="18"/>
        <v>823</v>
      </c>
      <c r="B182" s="10">
        <v>178</v>
      </c>
      <c r="C182" s="19">
        <f>VLOOKUP(A182,Paramètre!N:O,2,FALSE)</f>
        <v>20200422</v>
      </c>
      <c r="D182" s="7">
        <f>VLOOKUP(C182,Paramètre!K:L,2,FALSE)</f>
        <v>20</v>
      </c>
      <c r="E182" s="8">
        <f>SUMIF(Extraction!A:A,C182,Extraction!M:M)</f>
        <v>0</v>
      </c>
      <c r="F182" s="2">
        <f>IF(C182&gt;Data!$B$16,MIN(H182,D182),0)</f>
        <v>0</v>
      </c>
      <c r="G182" s="26">
        <f t="shared" si="16"/>
        <v>0</v>
      </c>
      <c r="H182" s="8">
        <f t="shared" si="17"/>
        <v>0</v>
      </c>
      <c r="I182" s="28">
        <f t="shared" si="14"/>
        <v>20</v>
      </c>
      <c r="J182" s="59">
        <f>VLOOKUP(C182,Paramètre!E:G,3)</f>
        <v>43943</v>
      </c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>
        <f>IF(C182&lt;Bilan!$B$2,1,0)</f>
        <v>1</v>
      </c>
      <c r="W182" t="str">
        <f>IF(C182=Data!$B$6,"x","")</f>
        <v/>
      </c>
      <c r="X182">
        <f t="shared" si="13"/>
        <v>0</v>
      </c>
      <c r="Y182" s="62"/>
      <c r="Z182">
        <v>20</v>
      </c>
      <c r="AK182" s="2">
        <f t="shared" si="15"/>
        <v>3560</v>
      </c>
    </row>
    <row r="183" spans="1:37" x14ac:dyDescent="0.25">
      <c r="A183">
        <f t="shared" si="18"/>
        <v>822</v>
      </c>
      <c r="B183" s="10">
        <v>179</v>
      </c>
      <c r="C183" s="19">
        <f>VLOOKUP(A183,Paramètre!N:O,2,FALSE)</f>
        <v>20200421</v>
      </c>
      <c r="D183" s="7">
        <f>VLOOKUP(C183,Paramètre!K:L,2,FALSE)</f>
        <v>20</v>
      </c>
      <c r="E183" s="8">
        <f>SUMIF(Extraction!A:A,C183,Extraction!M:M)</f>
        <v>0</v>
      </c>
      <c r="F183" s="2">
        <f>IF(C183&gt;Data!$B$16,MIN(H183,D183),0)</f>
        <v>0</v>
      </c>
      <c r="G183" s="26">
        <f t="shared" si="16"/>
        <v>0</v>
      </c>
      <c r="H183" s="8">
        <f t="shared" si="17"/>
        <v>0</v>
      </c>
      <c r="I183" s="28">
        <f t="shared" si="14"/>
        <v>20</v>
      </c>
      <c r="J183" s="59">
        <f>VLOOKUP(C183,Paramètre!E:G,3)</f>
        <v>43942</v>
      </c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>
        <f>IF(C183&lt;Bilan!$B$2,1,0)</f>
        <v>1</v>
      </c>
      <c r="W183" t="str">
        <f>IF(C183=Data!$B$6,"x","")</f>
        <v/>
      </c>
      <c r="X183">
        <f t="shared" si="13"/>
        <v>0</v>
      </c>
      <c r="Y183" s="62"/>
      <c r="Z183">
        <v>20</v>
      </c>
      <c r="AK183" s="2">
        <f t="shared" si="15"/>
        <v>3580</v>
      </c>
    </row>
    <row r="184" spans="1:37" x14ac:dyDescent="0.25">
      <c r="A184">
        <f t="shared" si="18"/>
        <v>821</v>
      </c>
      <c r="B184" s="10">
        <v>180</v>
      </c>
      <c r="C184" s="19">
        <f>VLOOKUP(A184,Paramètre!N:O,2,FALSE)</f>
        <v>20200420</v>
      </c>
      <c r="D184" s="7">
        <f>VLOOKUP(C184,Paramètre!K:L,2,FALSE)</f>
        <v>20</v>
      </c>
      <c r="E184" s="8">
        <f>SUMIF(Extraction!A:A,C184,Extraction!M:M)</f>
        <v>0</v>
      </c>
      <c r="F184" s="2">
        <f>IF(C184&gt;Data!$B$16,MIN(H184,D184),0)</f>
        <v>0</v>
      </c>
      <c r="G184" s="26">
        <f t="shared" si="16"/>
        <v>0</v>
      </c>
      <c r="H184" s="8">
        <f t="shared" si="17"/>
        <v>0</v>
      </c>
      <c r="I184" s="28">
        <f t="shared" si="14"/>
        <v>20</v>
      </c>
      <c r="J184" s="59">
        <f>VLOOKUP(C184,Paramètre!E:G,3)</f>
        <v>43941</v>
      </c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>
        <f>IF(C184&lt;Bilan!$B$2,1,0)</f>
        <v>1</v>
      </c>
      <c r="W184" t="str">
        <f>IF(C184=Data!$B$6,"x","")</f>
        <v/>
      </c>
      <c r="X184">
        <f t="shared" si="13"/>
        <v>0</v>
      </c>
      <c r="Y184" s="62"/>
      <c r="Z184">
        <v>20</v>
      </c>
      <c r="AK184" s="2">
        <f t="shared" si="15"/>
        <v>3600</v>
      </c>
    </row>
    <row r="185" spans="1:37" x14ac:dyDescent="0.25">
      <c r="A185">
        <f t="shared" si="18"/>
        <v>820</v>
      </c>
      <c r="B185" s="10">
        <v>181</v>
      </c>
      <c r="C185" s="19">
        <f>VLOOKUP(A185,Paramètre!N:O,2,FALSE)</f>
        <v>20200417</v>
      </c>
      <c r="D185" s="7">
        <f>VLOOKUP(C185,Paramètre!K:L,2,FALSE)</f>
        <v>20</v>
      </c>
      <c r="E185" s="8">
        <f>SUMIF(Extraction!A:A,C185,Extraction!M:M)</f>
        <v>0</v>
      </c>
      <c r="F185" s="2">
        <f>IF(C185&gt;Data!$B$16,MIN(H185,D185),0)</f>
        <v>0</v>
      </c>
      <c r="G185" s="26">
        <f t="shared" si="16"/>
        <v>0</v>
      </c>
      <c r="H185" s="8">
        <f t="shared" si="17"/>
        <v>0</v>
      </c>
      <c r="I185" s="28">
        <f t="shared" si="14"/>
        <v>20</v>
      </c>
      <c r="J185" s="59">
        <f>VLOOKUP(C185,Paramètre!E:G,3)</f>
        <v>43938</v>
      </c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>
        <f>IF(C185&lt;Bilan!$B$2,1,0)</f>
        <v>1</v>
      </c>
      <c r="W185" t="str">
        <f>IF(C185=Data!$B$6,"x","")</f>
        <v/>
      </c>
      <c r="X185">
        <f t="shared" si="13"/>
        <v>0</v>
      </c>
      <c r="Y185" s="62"/>
      <c r="Z185">
        <v>20</v>
      </c>
      <c r="AK185" s="2">
        <f t="shared" si="15"/>
        <v>3620</v>
      </c>
    </row>
    <row r="186" spans="1:37" x14ac:dyDescent="0.25">
      <c r="A186">
        <f t="shared" si="18"/>
        <v>819</v>
      </c>
      <c r="B186" s="10">
        <v>182</v>
      </c>
      <c r="C186" s="19">
        <f>VLOOKUP(A186,Paramètre!N:O,2,FALSE)</f>
        <v>20200416</v>
      </c>
      <c r="D186" s="7">
        <f>VLOOKUP(C186,Paramètre!K:L,2,FALSE)</f>
        <v>20</v>
      </c>
      <c r="E186" s="8">
        <f>SUMIF(Extraction!A:A,C186,Extraction!M:M)</f>
        <v>0</v>
      </c>
      <c r="F186" s="2">
        <f>IF(C186&gt;Data!$B$16,MIN(H186,D186),0)</f>
        <v>0</v>
      </c>
      <c r="G186" s="26">
        <f t="shared" si="16"/>
        <v>0</v>
      </c>
      <c r="H186" s="8">
        <f t="shared" si="17"/>
        <v>0</v>
      </c>
      <c r="I186" s="28">
        <f t="shared" si="14"/>
        <v>20</v>
      </c>
      <c r="J186" s="59">
        <f>VLOOKUP(C186,Paramètre!E:G,3)</f>
        <v>43937</v>
      </c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>
        <f>IF(C186&lt;Bilan!$B$2,1,0)</f>
        <v>1</v>
      </c>
      <c r="W186" t="str">
        <f>IF(C186=Data!$B$6,"x","")</f>
        <v/>
      </c>
      <c r="X186">
        <f t="shared" si="13"/>
        <v>0</v>
      </c>
      <c r="Y186" s="62"/>
      <c r="Z186">
        <v>20</v>
      </c>
      <c r="AK186" s="2">
        <f t="shared" si="15"/>
        <v>3640</v>
      </c>
    </row>
    <row r="187" spans="1:37" x14ac:dyDescent="0.25">
      <c r="A187">
        <f t="shared" si="18"/>
        <v>818</v>
      </c>
      <c r="B187" s="10">
        <v>183</v>
      </c>
      <c r="C187" s="19">
        <f>VLOOKUP(A187,Paramètre!N:O,2,FALSE)</f>
        <v>20200415</v>
      </c>
      <c r="D187" s="7">
        <f>VLOOKUP(C187,Paramètre!K:L,2,FALSE)</f>
        <v>20</v>
      </c>
      <c r="E187" s="8">
        <f>SUMIF(Extraction!A:A,C187,Extraction!M:M)</f>
        <v>0</v>
      </c>
      <c r="F187" s="2">
        <f>IF(C187&gt;Data!$B$16,MIN(H187,D187),0)</f>
        <v>0</v>
      </c>
      <c r="G187" s="26">
        <f t="shared" si="16"/>
        <v>0</v>
      </c>
      <c r="H187" s="8">
        <f t="shared" si="17"/>
        <v>0</v>
      </c>
      <c r="I187" s="28">
        <f t="shared" si="14"/>
        <v>20</v>
      </c>
      <c r="J187" s="59">
        <f>VLOOKUP(C187,Paramètre!E:G,3)</f>
        <v>43936</v>
      </c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>
        <f>IF(C187&lt;Bilan!$B$2,1,0)</f>
        <v>1</v>
      </c>
      <c r="W187" t="str">
        <f>IF(C187=Data!$B$6,"x","")</f>
        <v/>
      </c>
      <c r="X187">
        <f t="shared" si="13"/>
        <v>0</v>
      </c>
      <c r="Y187" s="62"/>
      <c r="Z187">
        <v>20</v>
      </c>
      <c r="AK187" s="2">
        <f t="shared" si="15"/>
        <v>3660</v>
      </c>
    </row>
    <row r="188" spans="1:37" x14ac:dyDescent="0.25">
      <c r="A188">
        <f t="shared" si="18"/>
        <v>817</v>
      </c>
      <c r="B188" s="10">
        <v>184</v>
      </c>
      <c r="C188" s="19">
        <f>VLOOKUP(A188,Paramètre!N:O,2,FALSE)</f>
        <v>20200414</v>
      </c>
      <c r="D188" s="7">
        <f>VLOOKUP(C188,Paramètre!K:L,2,FALSE)</f>
        <v>20</v>
      </c>
      <c r="E188" s="8">
        <f>SUMIF(Extraction!A:A,C188,Extraction!M:M)</f>
        <v>0</v>
      </c>
      <c r="F188" s="2">
        <f>IF(C188&gt;Data!$B$16,MIN(H188,D188),0)</f>
        <v>0</v>
      </c>
      <c r="G188" s="26">
        <f t="shared" si="16"/>
        <v>0</v>
      </c>
      <c r="H188" s="8">
        <f t="shared" si="17"/>
        <v>0</v>
      </c>
      <c r="I188" s="28">
        <f t="shared" si="14"/>
        <v>20</v>
      </c>
      <c r="J188" s="59">
        <f>VLOOKUP(C188,Paramètre!E:G,3)</f>
        <v>43935</v>
      </c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>
        <f>IF(C188&lt;Bilan!$B$2,1,0)</f>
        <v>1</v>
      </c>
      <c r="W188" t="str">
        <f>IF(C188=Data!$B$6,"x","")</f>
        <v/>
      </c>
      <c r="X188">
        <f t="shared" si="13"/>
        <v>0</v>
      </c>
      <c r="Y188" s="62"/>
      <c r="Z188">
        <v>20</v>
      </c>
      <c r="AK188" s="2">
        <f t="shared" si="15"/>
        <v>3680</v>
      </c>
    </row>
    <row r="189" spans="1:37" x14ac:dyDescent="0.25">
      <c r="A189">
        <f t="shared" si="18"/>
        <v>816</v>
      </c>
      <c r="B189" s="10">
        <v>185</v>
      </c>
      <c r="C189" s="19">
        <f>VLOOKUP(A189,Paramètre!N:O,2,FALSE)</f>
        <v>20200409</v>
      </c>
      <c r="D189" s="7">
        <f>VLOOKUP(C189,Paramètre!K:L,2,FALSE)</f>
        <v>20</v>
      </c>
      <c r="E189" s="8">
        <f>SUMIF(Extraction!A:A,C189,Extraction!M:M)</f>
        <v>0</v>
      </c>
      <c r="F189" s="2">
        <f>IF(C189&gt;Data!$B$16,MIN(H189,D189),0)</f>
        <v>0</v>
      </c>
      <c r="G189" s="26">
        <f t="shared" si="16"/>
        <v>0</v>
      </c>
      <c r="H189" s="8">
        <f t="shared" si="17"/>
        <v>0</v>
      </c>
      <c r="I189" s="28">
        <f t="shared" si="14"/>
        <v>20</v>
      </c>
      <c r="J189" s="59">
        <f>VLOOKUP(C189,Paramètre!E:G,3)</f>
        <v>43930</v>
      </c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>
        <f>IF(C189&lt;Bilan!$B$2,1,0)</f>
        <v>1</v>
      </c>
      <c r="W189" t="str">
        <f>IF(C189=Data!$B$6,"x","")</f>
        <v/>
      </c>
      <c r="X189">
        <f t="shared" si="13"/>
        <v>0</v>
      </c>
      <c r="Y189" s="62"/>
      <c r="Z189">
        <v>20</v>
      </c>
      <c r="AK189" s="2">
        <f t="shared" si="15"/>
        <v>3700</v>
      </c>
    </row>
    <row r="190" spans="1:37" x14ac:dyDescent="0.25">
      <c r="A190">
        <f t="shared" si="18"/>
        <v>815</v>
      </c>
      <c r="B190" s="10">
        <v>186</v>
      </c>
      <c r="C190" s="19">
        <f>VLOOKUP(A190,Paramètre!N:O,2,FALSE)</f>
        <v>20200408</v>
      </c>
      <c r="D190" s="7">
        <f>VLOOKUP(C190,Paramètre!K:L,2,FALSE)</f>
        <v>20</v>
      </c>
      <c r="E190" s="8">
        <f>SUMIF(Extraction!A:A,C190,Extraction!M:M)</f>
        <v>0</v>
      </c>
      <c r="F190" s="2">
        <f>IF(C190&gt;Data!$B$16,MIN(H190,D190),0)</f>
        <v>0</v>
      </c>
      <c r="G190" s="26">
        <f t="shared" si="16"/>
        <v>0</v>
      </c>
      <c r="H190" s="8">
        <f t="shared" si="17"/>
        <v>0</v>
      </c>
      <c r="I190" s="28">
        <f t="shared" si="14"/>
        <v>20</v>
      </c>
      <c r="J190" s="59">
        <f>VLOOKUP(C190,Paramètre!E:G,3)</f>
        <v>43929</v>
      </c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>
        <f>IF(C190&lt;Bilan!$B$2,1,0)</f>
        <v>1</v>
      </c>
      <c r="W190" t="str">
        <f>IF(C190=Data!$B$6,"x","")</f>
        <v/>
      </c>
      <c r="X190">
        <f t="shared" si="13"/>
        <v>0</v>
      </c>
      <c r="Y190" s="62"/>
      <c r="Z190">
        <v>20</v>
      </c>
      <c r="AK190" s="2">
        <f t="shared" si="15"/>
        <v>3720</v>
      </c>
    </row>
    <row r="191" spans="1:37" x14ac:dyDescent="0.25">
      <c r="A191">
        <f t="shared" si="18"/>
        <v>814</v>
      </c>
      <c r="B191" s="10">
        <v>187</v>
      </c>
      <c r="C191" s="19">
        <f>VLOOKUP(A191,Paramètre!N:O,2,FALSE)</f>
        <v>20200407</v>
      </c>
      <c r="D191" s="7">
        <f>VLOOKUP(C191,Paramètre!K:L,2,FALSE)</f>
        <v>20</v>
      </c>
      <c r="E191" s="8">
        <f>SUMIF(Extraction!A:A,C191,Extraction!M:M)</f>
        <v>0</v>
      </c>
      <c r="F191" s="2">
        <f>IF(C191&gt;Data!$B$16,MIN(H191,D191),0)</f>
        <v>0</v>
      </c>
      <c r="G191" s="26">
        <f t="shared" si="16"/>
        <v>0</v>
      </c>
      <c r="H191" s="8">
        <f t="shared" si="17"/>
        <v>0</v>
      </c>
      <c r="I191" s="28">
        <f t="shared" si="14"/>
        <v>20</v>
      </c>
      <c r="J191" s="59">
        <f>VLOOKUP(C191,Paramètre!E:G,3)</f>
        <v>43928</v>
      </c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>
        <f>IF(C191&lt;Bilan!$B$2,1,0)</f>
        <v>1</v>
      </c>
      <c r="W191" t="str">
        <f>IF(C191=Data!$B$6,"x","")</f>
        <v/>
      </c>
      <c r="X191">
        <f t="shared" si="13"/>
        <v>0</v>
      </c>
      <c r="Y191" s="62"/>
      <c r="Z191">
        <v>20</v>
      </c>
      <c r="AK191" s="2">
        <f t="shared" si="15"/>
        <v>3740</v>
      </c>
    </row>
    <row r="192" spans="1:37" x14ac:dyDescent="0.25">
      <c r="A192">
        <f t="shared" si="18"/>
        <v>813</v>
      </c>
      <c r="B192" s="10">
        <v>188</v>
      </c>
      <c r="C192" s="19">
        <f>VLOOKUP(A192,Paramètre!N:O,2,FALSE)</f>
        <v>20200406</v>
      </c>
      <c r="D192" s="7">
        <f>VLOOKUP(C192,Paramètre!K:L,2,FALSE)</f>
        <v>20</v>
      </c>
      <c r="E192" s="8">
        <f>SUMIF(Extraction!A:A,C192,Extraction!M:M)</f>
        <v>0</v>
      </c>
      <c r="F192" s="2">
        <f>IF(C192&gt;Data!$B$16,MIN(H192,D192),0)</f>
        <v>0</v>
      </c>
      <c r="G192" s="26">
        <f t="shared" si="16"/>
        <v>0</v>
      </c>
      <c r="H192" s="8">
        <f t="shared" si="17"/>
        <v>0</v>
      </c>
      <c r="I192" s="28">
        <f t="shared" si="14"/>
        <v>20</v>
      </c>
      <c r="J192" s="59">
        <f>VLOOKUP(C192,Paramètre!E:G,3)</f>
        <v>43927</v>
      </c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>
        <f>IF(C192&lt;Bilan!$B$2,1,0)</f>
        <v>1</v>
      </c>
      <c r="W192" t="str">
        <f>IF(C192=Data!$B$6,"x","")</f>
        <v/>
      </c>
      <c r="X192">
        <f t="shared" si="13"/>
        <v>0</v>
      </c>
      <c r="Y192" s="62"/>
      <c r="Z192">
        <v>20</v>
      </c>
      <c r="AK192" s="2">
        <f t="shared" si="15"/>
        <v>3760</v>
      </c>
    </row>
    <row r="193" spans="1:37" x14ac:dyDescent="0.25">
      <c r="A193">
        <f t="shared" si="18"/>
        <v>812</v>
      </c>
      <c r="B193" s="10">
        <v>189</v>
      </c>
      <c r="C193" s="19">
        <f>VLOOKUP(A193,Paramètre!N:O,2,FALSE)</f>
        <v>20200403</v>
      </c>
      <c r="D193" s="7">
        <f>VLOOKUP(C193,Paramètre!K:L,2,FALSE)</f>
        <v>20</v>
      </c>
      <c r="E193" s="8">
        <f>SUMIF(Extraction!A:A,C193,Extraction!M:M)</f>
        <v>0</v>
      </c>
      <c r="F193" s="2">
        <f>IF(C193&gt;Data!$B$16,MIN(H193,D193),0)</f>
        <v>0</v>
      </c>
      <c r="G193" s="26">
        <f t="shared" si="16"/>
        <v>0</v>
      </c>
      <c r="H193" s="8">
        <f t="shared" si="17"/>
        <v>0</v>
      </c>
      <c r="I193" s="28">
        <f t="shared" si="14"/>
        <v>20</v>
      </c>
      <c r="J193" s="59">
        <f>VLOOKUP(C193,Paramètre!E:G,3)</f>
        <v>43924</v>
      </c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>
        <f>IF(C193&lt;Bilan!$B$2,1,0)</f>
        <v>1</v>
      </c>
      <c r="W193" t="str">
        <f>IF(C193=Data!$B$6,"x","")</f>
        <v/>
      </c>
      <c r="X193">
        <f t="shared" si="13"/>
        <v>0</v>
      </c>
      <c r="Y193" s="62"/>
      <c r="Z193">
        <v>20</v>
      </c>
      <c r="AK193" s="2">
        <f t="shared" si="15"/>
        <v>3780</v>
      </c>
    </row>
    <row r="194" spans="1:37" x14ac:dyDescent="0.25">
      <c r="A194">
        <f t="shared" si="18"/>
        <v>811</v>
      </c>
      <c r="B194" s="10">
        <v>190</v>
      </c>
      <c r="C194" s="19">
        <f>VLOOKUP(A194,Paramètre!N:O,2,FALSE)</f>
        <v>20200402</v>
      </c>
      <c r="D194" s="7">
        <f>VLOOKUP(C194,Paramètre!K:L,2,FALSE)</f>
        <v>20</v>
      </c>
      <c r="E194" s="8">
        <f>SUMIF(Extraction!A:A,C194,Extraction!M:M)</f>
        <v>0</v>
      </c>
      <c r="F194" s="2">
        <f>IF(C194&gt;Data!$B$16,MIN(H194,D194),0)</f>
        <v>0</v>
      </c>
      <c r="G194" s="26">
        <f t="shared" si="16"/>
        <v>0</v>
      </c>
      <c r="H194" s="8">
        <f t="shared" si="17"/>
        <v>0</v>
      </c>
      <c r="I194" s="28">
        <f t="shared" si="14"/>
        <v>20</v>
      </c>
      <c r="J194" s="59">
        <f>VLOOKUP(C194,Paramètre!E:G,3)</f>
        <v>43923</v>
      </c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>
        <f>IF(C194&lt;Bilan!$B$2,1,0)</f>
        <v>1</v>
      </c>
      <c r="W194" t="str">
        <f>IF(C194=Data!$B$6,"x","")</f>
        <v/>
      </c>
      <c r="X194">
        <f t="shared" si="13"/>
        <v>0</v>
      </c>
      <c r="Y194" s="62"/>
      <c r="Z194">
        <v>20</v>
      </c>
      <c r="AK194" s="2">
        <f t="shared" si="15"/>
        <v>3800</v>
      </c>
    </row>
    <row r="195" spans="1:37" x14ac:dyDescent="0.25">
      <c r="A195">
        <f t="shared" si="18"/>
        <v>810</v>
      </c>
      <c r="B195" s="10">
        <v>191</v>
      </c>
      <c r="C195" s="19">
        <f>VLOOKUP(A195,Paramètre!N:O,2,FALSE)</f>
        <v>20200401</v>
      </c>
      <c r="D195" s="7">
        <f>VLOOKUP(C195,Paramètre!K:L,2,FALSE)</f>
        <v>20</v>
      </c>
      <c r="E195" s="8">
        <f>SUMIF(Extraction!A:A,C195,Extraction!M:M)</f>
        <v>0</v>
      </c>
      <c r="F195" s="2">
        <f>IF(C195&gt;Data!$B$16,MIN(H195,D195),0)</f>
        <v>0</v>
      </c>
      <c r="G195" s="26">
        <f t="shared" si="16"/>
        <v>0</v>
      </c>
      <c r="H195" s="8">
        <f t="shared" si="17"/>
        <v>0</v>
      </c>
      <c r="I195" s="28">
        <f t="shared" si="14"/>
        <v>20</v>
      </c>
      <c r="J195" s="59">
        <f>VLOOKUP(C195,Paramètre!E:G,3)</f>
        <v>43922</v>
      </c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>
        <f>IF(C195&lt;Bilan!$B$2,1,0)</f>
        <v>1</v>
      </c>
      <c r="W195" t="str">
        <f>IF(C195=Data!$B$6,"x","")</f>
        <v/>
      </c>
      <c r="X195">
        <f t="shared" si="13"/>
        <v>0</v>
      </c>
      <c r="Y195" s="62"/>
      <c r="Z195">
        <v>20</v>
      </c>
      <c r="AK195" s="2">
        <f t="shared" si="15"/>
        <v>3820</v>
      </c>
    </row>
    <row r="196" spans="1:37" x14ac:dyDescent="0.25">
      <c r="A196">
        <f t="shared" si="18"/>
        <v>809</v>
      </c>
      <c r="B196" s="10">
        <v>192</v>
      </c>
      <c r="C196" s="19">
        <f>VLOOKUP(A196,Paramètre!N:O,2,FALSE)</f>
        <v>20200330</v>
      </c>
      <c r="D196" s="7">
        <f>VLOOKUP(C196,Paramètre!K:L,2,FALSE)</f>
        <v>20</v>
      </c>
      <c r="E196" s="8">
        <f>SUMIF(Extraction!A:A,C196,Extraction!M:M)</f>
        <v>0</v>
      </c>
      <c r="F196" s="2">
        <f>IF(C196&gt;Data!$B$16,MIN(H196,D196),0)</f>
        <v>0</v>
      </c>
      <c r="G196" s="26">
        <f t="shared" si="16"/>
        <v>0</v>
      </c>
      <c r="H196" s="8">
        <f t="shared" si="17"/>
        <v>0</v>
      </c>
      <c r="I196" s="28">
        <f t="shared" si="14"/>
        <v>20</v>
      </c>
      <c r="J196" s="59">
        <f>VLOOKUP(C196,Paramètre!E:G,3)</f>
        <v>43920</v>
      </c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>
        <f>IF(C196&lt;Bilan!$B$2,1,0)</f>
        <v>1</v>
      </c>
      <c r="W196" t="str">
        <f>IF(C196=Data!$B$6,"x","")</f>
        <v/>
      </c>
      <c r="X196">
        <f t="shared" si="13"/>
        <v>0</v>
      </c>
      <c r="Y196" s="62"/>
      <c r="Z196">
        <v>20</v>
      </c>
      <c r="AK196" s="2">
        <f t="shared" si="15"/>
        <v>3840</v>
      </c>
    </row>
    <row r="197" spans="1:37" x14ac:dyDescent="0.25">
      <c r="A197">
        <f t="shared" si="18"/>
        <v>808</v>
      </c>
      <c r="B197" s="10">
        <v>193</v>
      </c>
      <c r="C197" s="19">
        <f>VLOOKUP(A197,Paramètre!N:O,2,FALSE)</f>
        <v>20200327</v>
      </c>
      <c r="D197" s="7">
        <f>VLOOKUP(C197,Paramètre!K:L,2,FALSE)</f>
        <v>20</v>
      </c>
      <c r="E197" s="8">
        <f>SUMIF(Extraction!A:A,C197,Extraction!M:M)</f>
        <v>0</v>
      </c>
      <c r="F197" s="2">
        <f>IF(C197&gt;Data!$B$16,MIN(H197,D197),0)</f>
        <v>0</v>
      </c>
      <c r="G197" s="26">
        <f t="shared" si="16"/>
        <v>0</v>
      </c>
      <c r="H197" s="8">
        <f t="shared" si="17"/>
        <v>0</v>
      </c>
      <c r="I197" s="28">
        <f t="shared" si="14"/>
        <v>20</v>
      </c>
      <c r="J197" s="59">
        <f>VLOOKUP(C197,Paramètre!E:G,3)</f>
        <v>43917</v>
      </c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>
        <f>IF(C197&lt;Bilan!$B$2,1,0)</f>
        <v>1</v>
      </c>
      <c r="W197" t="str">
        <f>IF(C197=Data!$B$6,"x","")</f>
        <v/>
      </c>
      <c r="X197">
        <f t="shared" ref="X197:X260" si="19">IF(W197="x",SUM(E198:E845),0)</f>
        <v>0</v>
      </c>
      <c r="Y197" s="62"/>
      <c r="Z197">
        <v>20</v>
      </c>
      <c r="AK197" s="2">
        <f t="shared" si="15"/>
        <v>3860</v>
      </c>
    </row>
    <row r="198" spans="1:37" x14ac:dyDescent="0.25">
      <c r="A198">
        <f t="shared" si="18"/>
        <v>807</v>
      </c>
      <c r="B198" s="10">
        <v>194</v>
      </c>
      <c r="C198" s="19">
        <f>VLOOKUP(A198,Paramètre!N:O,2,FALSE)</f>
        <v>20200326</v>
      </c>
      <c r="D198" s="7">
        <f>VLOOKUP(C198,Paramètre!K:L,2,FALSE)</f>
        <v>20</v>
      </c>
      <c r="E198" s="8">
        <f>SUMIF(Extraction!A:A,C198,Extraction!M:M)</f>
        <v>0</v>
      </c>
      <c r="F198" s="2">
        <f>IF(C198&gt;Data!$B$16,MIN(H198,D198),0)</f>
        <v>0</v>
      </c>
      <c r="G198" s="26">
        <f t="shared" si="16"/>
        <v>0</v>
      </c>
      <c r="H198" s="8">
        <f t="shared" si="17"/>
        <v>0</v>
      </c>
      <c r="I198" s="28">
        <f t="shared" ref="I198:I261" si="20">D198-F198</f>
        <v>20</v>
      </c>
      <c r="J198" s="59">
        <f>VLOOKUP(C198,Paramètre!E:G,3)</f>
        <v>43916</v>
      </c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>
        <f>IF(C198&lt;Bilan!$B$2,1,0)</f>
        <v>1</v>
      </c>
      <c r="W198" t="str">
        <f>IF(C198=Data!$B$6,"x","")</f>
        <v/>
      </c>
      <c r="X198">
        <f t="shared" si="19"/>
        <v>0</v>
      </c>
      <c r="Y198" s="62"/>
      <c r="Z198">
        <v>20</v>
      </c>
      <c r="AK198" s="2">
        <f t="shared" ref="AK198:AK261" si="21">+AK197+D198-F198</f>
        <v>3880</v>
      </c>
    </row>
    <row r="199" spans="1:37" x14ac:dyDescent="0.25">
      <c r="A199">
        <f t="shared" si="18"/>
        <v>806</v>
      </c>
      <c r="B199" s="10">
        <v>195</v>
      </c>
      <c r="C199" s="19">
        <f>VLOOKUP(A199,Paramètre!N:O,2,FALSE)</f>
        <v>20200325</v>
      </c>
      <c r="D199" s="7">
        <f>VLOOKUP(C199,Paramètre!K:L,2,FALSE)</f>
        <v>20</v>
      </c>
      <c r="E199" s="8">
        <f>SUMIF(Extraction!A:A,C199,Extraction!M:M)</f>
        <v>0</v>
      </c>
      <c r="F199" s="2">
        <f>IF(C199&gt;Data!$B$16,MIN(H199,D199),0)</f>
        <v>0</v>
      </c>
      <c r="G199" s="26">
        <f t="shared" ref="G199:G262" si="22">+G198+E199-F199</f>
        <v>0</v>
      </c>
      <c r="H199" s="8">
        <f t="shared" ref="H199:H262" si="23">+G198+E199</f>
        <v>0</v>
      </c>
      <c r="I199" s="28">
        <f t="shared" si="20"/>
        <v>20</v>
      </c>
      <c r="J199" s="59">
        <f>VLOOKUP(C199,Paramètre!E:G,3)</f>
        <v>43915</v>
      </c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>
        <f>IF(C199&lt;Bilan!$B$2,1,0)</f>
        <v>1</v>
      </c>
      <c r="W199" t="str">
        <f>IF(C199=Data!$B$6,"x","")</f>
        <v/>
      </c>
      <c r="X199">
        <f t="shared" si="19"/>
        <v>0</v>
      </c>
      <c r="Y199" s="62"/>
      <c r="Z199">
        <v>20</v>
      </c>
      <c r="AK199" s="2">
        <f t="shared" si="21"/>
        <v>3900</v>
      </c>
    </row>
    <row r="200" spans="1:37" x14ac:dyDescent="0.25">
      <c r="A200">
        <f t="shared" si="18"/>
        <v>805</v>
      </c>
      <c r="B200" s="10">
        <v>196</v>
      </c>
      <c r="C200" s="19">
        <f>VLOOKUP(A200,Paramètre!N:O,2,FALSE)</f>
        <v>20200324</v>
      </c>
      <c r="D200" s="7">
        <f>VLOOKUP(C200,Paramètre!K:L,2,FALSE)</f>
        <v>20</v>
      </c>
      <c r="E200" s="8">
        <f>SUMIF(Extraction!A:A,C200,Extraction!M:M)</f>
        <v>0</v>
      </c>
      <c r="F200" s="2">
        <f>IF(C200&gt;Data!$B$16,MIN(H200,D200),0)</f>
        <v>0</v>
      </c>
      <c r="G200" s="26">
        <f t="shared" si="22"/>
        <v>0</v>
      </c>
      <c r="H200" s="8">
        <f t="shared" si="23"/>
        <v>0</v>
      </c>
      <c r="I200" s="28">
        <f t="shared" si="20"/>
        <v>20</v>
      </c>
      <c r="J200" s="59">
        <f>VLOOKUP(C200,Paramètre!E:G,3)</f>
        <v>43914</v>
      </c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>
        <f>IF(C200&lt;Bilan!$B$2,1,0)</f>
        <v>1</v>
      </c>
      <c r="W200" t="str">
        <f>IF(C200=Data!$B$6,"x","")</f>
        <v/>
      </c>
      <c r="X200">
        <f t="shared" si="19"/>
        <v>0</v>
      </c>
      <c r="Y200" s="62"/>
      <c r="Z200">
        <v>20</v>
      </c>
      <c r="AK200" s="2">
        <f t="shared" si="21"/>
        <v>3920</v>
      </c>
    </row>
    <row r="201" spans="1:37" x14ac:dyDescent="0.25">
      <c r="A201">
        <f t="shared" si="18"/>
        <v>804</v>
      </c>
      <c r="B201" s="10">
        <v>197</v>
      </c>
      <c r="C201" s="19">
        <f>VLOOKUP(A201,Paramètre!N:O,2,FALSE)</f>
        <v>20200323</v>
      </c>
      <c r="D201" s="7">
        <f>VLOOKUP(C201,Paramètre!K:L,2,FALSE)</f>
        <v>20</v>
      </c>
      <c r="E201" s="8">
        <f>SUMIF(Extraction!A:A,C201,Extraction!M:M)</f>
        <v>0</v>
      </c>
      <c r="F201" s="2">
        <f>IF(C201&gt;Data!$B$16,MIN(H201,D201),0)</f>
        <v>0</v>
      </c>
      <c r="G201" s="26">
        <f t="shared" si="22"/>
        <v>0</v>
      </c>
      <c r="H201" s="8">
        <f t="shared" si="23"/>
        <v>0</v>
      </c>
      <c r="I201" s="28">
        <f t="shared" si="20"/>
        <v>20</v>
      </c>
      <c r="J201" s="59">
        <f>VLOOKUP(C201,Paramètre!E:G,3)</f>
        <v>43913</v>
      </c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>
        <f>IF(C201&lt;Bilan!$B$2,1,0)</f>
        <v>1</v>
      </c>
      <c r="W201" t="str">
        <f>IF(C201=Data!$B$6,"x","")</f>
        <v/>
      </c>
      <c r="X201">
        <f t="shared" si="19"/>
        <v>0</v>
      </c>
      <c r="Y201" s="62"/>
      <c r="Z201">
        <v>20</v>
      </c>
      <c r="AK201" s="2">
        <f t="shared" si="21"/>
        <v>3940</v>
      </c>
    </row>
    <row r="202" spans="1:37" x14ac:dyDescent="0.25">
      <c r="A202">
        <f t="shared" si="18"/>
        <v>803</v>
      </c>
      <c r="B202" s="10">
        <v>198</v>
      </c>
      <c r="C202" s="19">
        <f>VLOOKUP(A202,Paramètre!N:O,2,FALSE)</f>
        <v>20200320</v>
      </c>
      <c r="D202" s="7">
        <f>VLOOKUP(C202,Paramètre!K:L,2,FALSE)</f>
        <v>20</v>
      </c>
      <c r="E202" s="8">
        <f>SUMIF(Extraction!A:A,C202,Extraction!M:M)</f>
        <v>0</v>
      </c>
      <c r="F202" s="2">
        <f>IF(C202&gt;Data!$B$16,MIN(H202,D202),0)</f>
        <v>0</v>
      </c>
      <c r="G202" s="26">
        <f t="shared" si="22"/>
        <v>0</v>
      </c>
      <c r="H202" s="8">
        <f t="shared" si="23"/>
        <v>0</v>
      </c>
      <c r="I202" s="28">
        <f t="shared" si="20"/>
        <v>20</v>
      </c>
      <c r="J202" s="59">
        <f>VLOOKUP(C202,Paramètre!E:G,3)</f>
        <v>43910</v>
      </c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>
        <f>IF(C202&lt;Bilan!$B$2,1,0)</f>
        <v>1</v>
      </c>
      <c r="W202" t="str">
        <f>IF(C202=Data!$B$6,"x","")</f>
        <v/>
      </c>
      <c r="X202">
        <f t="shared" si="19"/>
        <v>0</v>
      </c>
      <c r="Y202" s="62"/>
      <c r="Z202">
        <v>20</v>
      </c>
      <c r="AK202" s="2">
        <f t="shared" si="21"/>
        <v>3960</v>
      </c>
    </row>
    <row r="203" spans="1:37" x14ac:dyDescent="0.25">
      <c r="A203">
        <f t="shared" si="18"/>
        <v>802</v>
      </c>
      <c r="B203" s="10">
        <v>199</v>
      </c>
      <c r="C203" s="19">
        <f>VLOOKUP(A203,Paramètre!N:O,2,FALSE)</f>
        <v>20200319</v>
      </c>
      <c r="D203" s="7">
        <f>VLOOKUP(C203,Paramètre!K:L,2,FALSE)</f>
        <v>20</v>
      </c>
      <c r="E203" s="8">
        <f>SUMIF(Extraction!A:A,C203,Extraction!M:M)</f>
        <v>0</v>
      </c>
      <c r="F203" s="2">
        <f>IF(C203&gt;Data!$B$16,MIN(H203,D203),0)</f>
        <v>0</v>
      </c>
      <c r="G203" s="26">
        <f t="shared" si="22"/>
        <v>0</v>
      </c>
      <c r="H203" s="8">
        <f t="shared" si="23"/>
        <v>0</v>
      </c>
      <c r="I203" s="28">
        <f t="shared" si="20"/>
        <v>20</v>
      </c>
      <c r="J203" s="59">
        <f>VLOOKUP(C203,Paramètre!E:G,3)</f>
        <v>43909</v>
      </c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>
        <f>IF(C203&lt;Bilan!$B$2,1,0)</f>
        <v>1</v>
      </c>
      <c r="W203" t="str">
        <f>IF(C203=Data!$B$6,"x","")</f>
        <v/>
      </c>
      <c r="X203">
        <f t="shared" si="19"/>
        <v>0</v>
      </c>
      <c r="Y203" s="62"/>
      <c r="Z203">
        <v>20</v>
      </c>
      <c r="AK203" s="2">
        <f t="shared" si="21"/>
        <v>3980</v>
      </c>
    </row>
    <row r="204" spans="1:37" x14ac:dyDescent="0.25">
      <c r="A204">
        <f t="shared" si="18"/>
        <v>801</v>
      </c>
      <c r="B204" s="10">
        <v>200</v>
      </c>
      <c r="C204" s="19">
        <f>VLOOKUP(A204,Paramètre!N:O,2,FALSE)</f>
        <v>20200318</v>
      </c>
      <c r="D204" s="7">
        <f>VLOOKUP(C204,Paramètre!K:L,2,FALSE)</f>
        <v>20</v>
      </c>
      <c r="E204" s="8">
        <f>SUMIF(Extraction!A:A,C204,Extraction!M:M)</f>
        <v>0</v>
      </c>
      <c r="F204" s="2">
        <f>IF(C204&gt;Data!$B$16,MIN(H204,D204),0)</f>
        <v>0</v>
      </c>
      <c r="G204" s="26">
        <f t="shared" si="22"/>
        <v>0</v>
      </c>
      <c r="H204" s="8">
        <f t="shared" si="23"/>
        <v>0</v>
      </c>
      <c r="I204" s="28">
        <f t="shared" si="20"/>
        <v>20</v>
      </c>
      <c r="J204" s="59">
        <f>VLOOKUP(C204,Paramètre!E:G,3)</f>
        <v>43908</v>
      </c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>
        <f>IF(C204&lt;Bilan!$B$2,1,0)</f>
        <v>1</v>
      </c>
      <c r="W204" t="str">
        <f>IF(C204=Data!$B$6,"x","")</f>
        <v/>
      </c>
      <c r="X204">
        <f t="shared" si="19"/>
        <v>0</v>
      </c>
      <c r="Y204" s="62"/>
      <c r="Z204">
        <v>20</v>
      </c>
      <c r="AK204" s="2">
        <f t="shared" si="21"/>
        <v>4000</v>
      </c>
    </row>
    <row r="205" spans="1:37" x14ac:dyDescent="0.25">
      <c r="A205">
        <f t="shared" si="18"/>
        <v>800</v>
      </c>
      <c r="B205" s="10">
        <v>201</v>
      </c>
      <c r="C205" s="19">
        <f>VLOOKUP(A205,Paramètre!N:O,2,FALSE)</f>
        <v>20200317</v>
      </c>
      <c r="D205" s="7">
        <f>VLOOKUP(C205,Paramètre!K:L,2,FALSE)</f>
        <v>20</v>
      </c>
      <c r="E205" s="8">
        <f>SUMIF(Extraction!A:A,C205,Extraction!M:M)</f>
        <v>0</v>
      </c>
      <c r="F205" s="2">
        <f>IF(C205&gt;Data!$B$16,MIN(H205,D205),0)</f>
        <v>0</v>
      </c>
      <c r="G205" s="26">
        <f t="shared" si="22"/>
        <v>0</v>
      </c>
      <c r="H205" s="8">
        <f t="shared" si="23"/>
        <v>0</v>
      </c>
      <c r="I205" s="28">
        <f t="shared" si="20"/>
        <v>20</v>
      </c>
      <c r="J205" s="59">
        <f>VLOOKUP(C205,Paramètre!E:G,3)</f>
        <v>43907</v>
      </c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>
        <f>IF(C205&lt;Bilan!$B$2,1,0)</f>
        <v>1</v>
      </c>
      <c r="W205" t="str">
        <f>IF(C205=Data!$B$6,"x","")</f>
        <v/>
      </c>
      <c r="X205">
        <f t="shared" si="19"/>
        <v>0</v>
      </c>
      <c r="Y205" s="62"/>
      <c r="Z205">
        <v>20</v>
      </c>
      <c r="AK205" s="2">
        <f t="shared" si="21"/>
        <v>4020</v>
      </c>
    </row>
    <row r="206" spans="1:37" x14ac:dyDescent="0.25">
      <c r="A206">
        <f t="shared" si="18"/>
        <v>799</v>
      </c>
      <c r="B206" s="10">
        <v>202</v>
      </c>
      <c r="C206" s="19">
        <f>VLOOKUP(A206,Paramètre!N:O,2,FALSE)</f>
        <v>20200316</v>
      </c>
      <c r="D206" s="7">
        <f>VLOOKUP(C206,Paramètre!K:L,2,FALSE)</f>
        <v>20</v>
      </c>
      <c r="E206" s="8">
        <f>SUMIF(Extraction!A:A,C206,Extraction!M:M)</f>
        <v>0</v>
      </c>
      <c r="F206" s="2">
        <f>IF(C206&gt;Data!$B$16,MIN(H206,D206),0)</f>
        <v>0</v>
      </c>
      <c r="G206" s="26">
        <f t="shared" si="22"/>
        <v>0</v>
      </c>
      <c r="H206" s="8">
        <f t="shared" si="23"/>
        <v>0</v>
      </c>
      <c r="I206" s="28">
        <f t="shared" si="20"/>
        <v>20</v>
      </c>
      <c r="J206" s="59">
        <f>VLOOKUP(C206,Paramètre!E:G,3)</f>
        <v>43906</v>
      </c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>
        <f>IF(C206&lt;Bilan!$B$2,1,0)</f>
        <v>1</v>
      </c>
      <c r="W206" t="str">
        <f>IF(C206=Data!$B$6,"x","")</f>
        <v/>
      </c>
      <c r="X206">
        <f t="shared" si="19"/>
        <v>0</v>
      </c>
      <c r="Y206" s="62"/>
      <c r="Z206">
        <v>20</v>
      </c>
      <c r="AK206" s="2">
        <f t="shared" si="21"/>
        <v>4040</v>
      </c>
    </row>
    <row r="207" spans="1:37" x14ac:dyDescent="0.25">
      <c r="A207">
        <f t="shared" si="18"/>
        <v>798</v>
      </c>
      <c r="B207" s="10">
        <v>203</v>
      </c>
      <c r="C207" s="19">
        <f>VLOOKUP(A207,Paramètre!N:O,2,FALSE)</f>
        <v>20200313</v>
      </c>
      <c r="D207" s="7">
        <f>VLOOKUP(C207,Paramètre!K:L,2,FALSE)</f>
        <v>20</v>
      </c>
      <c r="E207" s="8">
        <f>SUMIF(Extraction!A:A,C207,Extraction!M:M)</f>
        <v>0</v>
      </c>
      <c r="F207" s="2">
        <f>IF(C207&gt;Data!$B$16,MIN(H207,D207),0)</f>
        <v>0</v>
      </c>
      <c r="G207" s="26">
        <f t="shared" si="22"/>
        <v>0</v>
      </c>
      <c r="H207" s="8">
        <f t="shared" si="23"/>
        <v>0</v>
      </c>
      <c r="I207" s="28">
        <f t="shared" si="20"/>
        <v>20</v>
      </c>
      <c r="J207" s="59">
        <f>VLOOKUP(C207,Paramètre!E:G,3)</f>
        <v>43903</v>
      </c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>
        <f>IF(C207&lt;Bilan!$B$2,1,0)</f>
        <v>1</v>
      </c>
      <c r="W207" t="str">
        <f>IF(C207=Data!$B$6,"x","")</f>
        <v/>
      </c>
      <c r="X207">
        <f t="shared" si="19"/>
        <v>0</v>
      </c>
      <c r="Y207" s="62"/>
      <c r="Z207">
        <v>20</v>
      </c>
      <c r="AK207" s="2">
        <f t="shared" si="21"/>
        <v>4060</v>
      </c>
    </row>
    <row r="208" spans="1:37" x14ac:dyDescent="0.25">
      <c r="A208">
        <f t="shared" si="18"/>
        <v>797</v>
      </c>
      <c r="B208" s="10">
        <v>204</v>
      </c>
      <c r="C208" s="19">
        <f>VLOOKUP(A208,Paramètre!N:O,2,FALSE)</f>
        <v>20200312</v>
      </c>
      <c r="D208" s="7">
        <f>VLOOKUP(C208,Paramètre!K:L,2,FALSE)</f>
        <v>20</v>
      </c>
      <c r="E208" s="8">
        <f>SUMIF(Extraction!A:A,C208,Extraction!M:M)</f>
        <v>0</v>
      </c>
      <c r="F208" s="2">
        <f>IF(C208&gt;Data!$B$16,MIN(H208,D208),0)</f>
        <v>0</v>
      </c>
      <c r="G208" s="26">
        <f t="shared" si="22"/>
        <v>0</v>
      </c>
      <c r="H208" s="8">
        <f t="shared" si="23"/>
        <v>0</v>
      </c>
      <c r="I208" s="28">
        <f t="shared" si="20"/>
        <v>20</v>
      </c>
      <c r="J208" s="59">
        <f>VLOOKUP(C208,Paramètre!E:G,3)</f>
        <v>43902</v>
      </c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>
        <f>IF(C208&lt;Bilan!$B$2,1,0)</f>
        <v>1</v>
      </c>
      <c r="W208" t="str">
        <f>IF(C208=Data!$B$6,"x","")</f>
        <v/>
      </c>
      <c r="X208">
        <f t="shared" si="19"/>
        <v>0</v>
      </c>
      <c r="Y208" s="62"/>
      <c r="Z208">
        <v>20</v>
      </c>
      <c r="AK208" s="2">
        <f t="shared" si="21"/>
        <v>4080</v>
      </c>
    </row>
    <row r="209" spans="1:37" x14ac:dyDescent="0.25">
      <c r="A209">
        <f t="shared" si="18"/>
        <v>796</v>
      </c>
      <c r="B209" s="10">
        <v>205</v>
      </c>
      <c r="C209" s="19">
        <f>VLOOKUP(A209,Paramètre!N:O,2,FALSE)</f>
        <v>20200311</v>
      </c>
      <c r="D209" s="7">
        <f>VLOOKUP(C209,Paramètre!K:L,2,FALSE)</f>
        <v>20</v>
      </c>
      <c r="E209" s="8">
        <f>SUMIF(Extraction!A:A,C209,Extraction!M:M)</f>
        <v>0</v>
      </c>
      <c r="F209" s="2">
        <f>IF(C209&gt;Data!$B$16,MIN(H209,D209),0)</f>
        <v>0</v>
      </c>
      <c r="G209" s="26">
        <f t="shared" si="22"/>
        <v>0</v>
      </c>
      <c r="H209" s="8">
        <f t="shared" si="23"/>
        <v>0</v>
      </c>
      <c r="I209" s="28">
        <f t="shared" si="20"/>
        <v>20</v>
      </c>
      <c r="J209" s="59">
        <f>VLOOKUP(C209,Paramètre!E:G,3)</f>
        <v>43901</v>
      </c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>
        <f>IF(C209&lt;Bilan!$B$2,1,0)</f>
        <v>1</v>
      </c>
      <c r="W209" t="str">
        <f>IF(C209=Data!$B$6,"x","")</f>
        <v/>
      </c>
      <c r="X209">
        <f t="shared" si="19"/>
        <v>0</v>
      </c>
      <c r="Y209" s="62"/>
      <c r="Z209">
        <v>20</v>
      </c>
      <c r="AK209" s="2">
        <f t="shared" si="21"/>
        <v>4100</v>
      </c>
    </row>
    <row r="210" spans="1:37" x14ac:dyDescent="0.25">
      <c r="A210">
        <f t="shared" si="18"/>
        <v>795</v>
      </c>
      <c r="B210" s="10">
        <v>206</v>
      </c>
      <c r="C210" s="19">
        <f>VLOOKUP(A210,Paramètre!N:O,2,FALSE)</f>
        <v>20200310</v>
      </c>
      <c r="D210" s="7">
        <f>VLOOKUP(C210,Paramètre!K:L,2,FALSE)</f>
        <v>20</v>
      </c>
      <c r="E210" s="8">
        <f>SUMIF(Extraction!A:A,C210,Extraction!M:M)</f>
        <v>0</v>
      </c>
      <c r="F210" s="2">
        <f>IF(C210&gt;Data!$B$16,MIN(H210,D210),0)</f>
        <v>0</v>
      </c>
      <c r="G210" s="26">
        <f t="shared" si="22"/>
        <v>0</v>
      </c>
      <c r="H210" s="8">
        <f t="shared" si="23"/>
        <v>0</v>
      </c>
      <c r="I210" s="28">
        <f t="shared" si="20"/>
        <v>20</v>
      </c>
      <c r="J210" s="59">
        <f>VLOOKUP(C210,Paramètre!E:G,3)</f>
        <v>43900</v>
      </c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>
        <f>IF(C210&lt;Bilan!$B$2,1,0)</f>
        <v>1</v>
      </c>
      <c r="W210" t="str">
        <f>IF(C210=Data!$B$6,"x","")</f>
        <v/>
      </c>
      <c r="X210">
        <f t="shared" si="19"/>
        <v>0</v>
      </c>
      <c r="Y210" s="62"/>
      <c r="Z210">
        <v>20</v>
      </c>
      <c r="AK210" s="2">
        <f t="shared" si="21"/>
        <v>4120</v>
      </c>
    </row>
    <row r="211" spans="1:37" x14ac:dyDescent="0.25">
      <c r="A211">
        <f t="shared" si="18"/>
        <v>794</v>
      </c>
      <c r="B211" s="10">
        <v>207</v>
      </c>
      <c r="C211" s="19">
        <f>VLOOKUP(A211,Paramètre!N:O,2,FALSE)</f>
        <v>20200309</v>
      </c>
      <c r="D211" s="7">
        <f>VLOOKUP(C211,Paramètre!K:L,2,FALSE)</f>
        <v>20</v>
      </c>
      <c r="E211" s="8">
        <f>SUMIF(Extraction!A:A,C211,Extraction!M:M)</f>
        <v>0</v>
      </c>
      <c r="F211" s="2">
        <f>IF(C211&gt;Data!$B$16,MIN(H211,D211),0)</f>
        <v>0</v>
      </c>
      <c r="G211" s="26">
        <f t="shared" si="22"/>
        <v>0</v>
      </c>
      <c r="H211" s="8">
        <f t="shared" si="23"/>
        <v>0</v>
      </c>
      <c r="I211" s="28">
        <f t="shared" si="20"/>
        <v>20</v>
      </c>
      <c r="J211" s="59">
        <f>VLOOKUP(C211,Paramètre!E:G,3)</f>
        <v>43899</v>
      </c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>
        <f>IF(C211&lt;Bilan!$B$2,1,0)</f>
        <v>1</v>
      </c>
      <c r="W211" t="str">
        <f>IF(C211=Data!$B$6,"x","")</f>
        <v/>
      </c>
      <c r="X211">
        <f t="shared" si="19"/>
        <v>0</v>
      </c>
      <c r="Y211" s="62"/>
      <c r="Z211">
        <v>20</v>
      </c>
      <c r="AK211" s="2">
        <f t="shared" si="21"/>
        <v>4140</v>
      </c>
    </row>
    <row r="212" spans="1:37" x14ac:dyDescent="0.25">
      <c r="A212">
        <f t="shared" si="18"/>
        <v>793</v>
      </c>
      <c r="B212" s="10">
        <v>208</v>
      </c>
      <c r="C212" s="19">
        <f>VLOOKUP(A212,Paramètre!N:O,2,FALSE)</f>
        <v>20200306</v>
      </c>
      <c r="D212" s="7">
        <f>VLOOKUP(C212,Paramètre!K:L,2,FALSE)</f>
        <v>20</v>
      </c>
      <c r="E212" s="8">
        <f>SUMIF(Extraction!A:A,C212,Extraction!M:M)</f>
        <v>0</v>
      </c>
      <c r="F212" s="2">
        <f>IF(C212&gt;Data!$B$16,MIN(H212,D212),0)</f>
        <v>0</v>
      </c>
      <c r="G212" s="26">
        <f t="shared" si="22"/>
        <v>0</v>
      </c>
      <c r="H212" s="8">
        <f t="shared" si="23"/>
        <v>0</v>
      </c>
      <c r="I212" s="28">
        <f t="shared" si="20"/>
        <v>20</v>
      </c>
      <c r="J212" s="59">
        <f>VLOOKUP(C212,Paramètre!E:G,3)</f>
        <v>43896</v>
      </c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>
        <f>IF(C212&lt;Bilan!$B$2,1,0)</f>
        <v>1</v>
      </c>
      <c r="W212" t="str">
        <f>IF(C212=Data!$B$6,"x","")</f>
        <v/>
      </c>
      <c r="X212">
        <f t="shared" si="19"/>
        <v>0</v>
      </c>
      <c r="Y212" s="62"/>
      <c r="Z212">
        <v>20</v>
      </c>
      <c r="AK212" s="2">
        <f t="shared" si="21"/>
        <v>4160</v>
      </c>
    </row>
    <row r="213" spans="1:37" x14ac:dyDescent="0.25">
      <c r="A213">
        <f t="shared" si="18"/>
        <v>792</v>
      </c>
      <c r="B213" s="10">
        <v>209</v>
      </c>
      <c r="C213" s="19">
        <f>VLOOKUP(A213,Paramètre!N:O,2,FALSE)</f>
        <v>20200305</v>
      </c>
      <c r="D213" s="7">
        <f>VLOOKUP(C213,Paramètre!K:L,2,FALSE)</f>
        <v>20</v>
      </c>
      <c r="E213" s="8">
        <f>SUMIF(Extraction!A:A,C213,Extraction!M:M)</f>
        <v>0</v>
      </c>
      <c r="F213" s="2">
        <f>IF(C213&gt;Data!$B$16,MIN(H213,D213),0)</f>
        <v>0</v>
      </c>
      <c r="G213" s="26">
        <f t="shared" si="22"/>
        <v>0</v>
      </c>
      <c r="H213" s="8">
        <f t="shared" si="23"/>
        <v>0</v>
      </c>
      <c r="I213" s="28">
        <f t="shared" si="20"/>
        <v>20</v>
      </c>
      <c r="J213" s="59">
        <f>VLOOKUP(C213,Paramètre!E:G,3)</f>
        <v>43895</v>
      </c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>
        <f>IF(C213&lt;Bilan!$B$2,1,0)</f>
        <v>1</v>
      </c>
      <c r="W213" t="str">
        <f>IF(C213=Data!$B$6,"x","")</f>
        <v/>
      </c>
      <c r="X213">
        <f t="shared" si="19"/>
        <v>0</v>
      </c>
      <c r="Y213" s="62"/>
      <c r="Z213">
        <v>20</v>
      </c>
      <c r="AK213" s="2">
        <f t="shared" si="21"/>
        <v>4180</v>
      </c>
    </row>
    <row r="214" spans="1:37" x14ac:dyDescent="0.25">
      <c r="A214">
        <f t="shared" si="18"/>
        <v>791</v>
      </c>
      <c r="B214" s="10">
        <v>210</v>
      </c>
      <c r="C214" s="19">
        <f>VLOOKUP(A214,Paramètre!N:O,2,FALSE)</f>
        <v>20200304</v>
      </c>
      <c r="D214" s="7">
        <f>VLOOKUP(C214,Paramètre!K:L,2,FALSE)</f>
        <v>20</v>
      </c>
      <c r="E214" s="8">
        <f>SUMIF(Extraction!A:A,C214,Extraction!M:M)</f>
        <v>0</v>
      </c>
      <c r="F214" s="2">
        <f>IF(C214&gt;Data!$B$16,MIN(H214,D214),0)</f>
        <v>0</v>
      </c>
      <c r="G214" s="26">
        <f t="shared" si="22"/>
        <v>0</v>
      </c>
      <c r="H214" s="8">
        <f t="shared" si="23"/>
        <v>0</v>
      </c>
      <c r="I214" s="28">
        <f t="shared" si="20"/>
        <v>20</v>
      </c>
      <c r="J214" s="59">
        <f>VLOOKUP(C214,Paramètre!E:G,3)</f>
        <v>43894</v>
      </c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>
        <f>IF(C214&lt;Bilan!$B$2,1,0)</f>
        <v>1</v>
      </c>
      <c r="W214" t="str">
        <f>IF(C214=Data!$B$6,"x","")</f>
        <v/>
      </c>
      <c r="X214">
        <f t="shared" si="19"/>
        <v>0</v>
      </c>
      <c r="Y214" s="62"/>
      <c r="Z214">
        <v>20</v>
      </c>
      <c r="AK214" s="2">
        <f t="shared" si="21"/>
        <v>4200</v>
      </c>
    </row>
    <row r="215" spans="1:37" x14ac:dyDescent="0.25">
      <c r="A215">
        <f t="shared" si="18"/>
        <v>790</v>
      </c>
      <c r="B215" s="10">
        <v>211</v>
      </c>
      <c r="C215" s="19">
        <f>VLOOKUP(A215,Paramètre!N:O,2,FALSE)</f>
        <v>20200303</v>
      </c>
      <c r="D215" s="7">
        <f>VLOOKUP(C215,Paramètre!K:L,2,FALSE)</f>
        <v>20</v>
      </c>
      <c r="E215" s="8">
        <f>SUMIF(Extraction!A:A,C215,Extraction!M:M)</f>
        <v>0</v>
      </c>
      <c r="F215" s="2">
        <f>IF(C215&gt;Data!$B$16,MIN(H215,D215),0)</f>
        <v>0</v>
      </c>
      <c r="G215" s="26">
        <f t="shared" si="22"/>
        <v>0</v>
      </c>
      <c r="H215" s="8">
        <f t="shared" si="23"/>
        <v>0</v>
      </c>
      <c r="I215" s="28">
        <f t="shared" si="20"/>
        <v>20</v>
      </c>
      <c r="J215" s="59">
        <f>VLOOKUP(C215,Paramètre!E:G,3)</f>
        <v>43893</v>
      </c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>
        <f>IF(C215&lt;Bilan!$B$2,1,0)</f>
        <v>1</v>
      </c>
      <c r="W215" t="str">
        <f>IF(C215=Data!$B$6,"x","")</f>
        <v/>
      </c>
      <c r="X215">
        <f t="shared" si="19"/>
        <v>0</v>
      </c>
      <c r="Y215" s="62"/>
      <c r="Z215">
        <v>20</v>
      </c>
      <c r="AK215" s="2">
        <f t="shared" si="21"/>
        <v>4220</v>
      </c>
    </row>
    <row r="216" spans="1:37" x14ac:dyDescent="0.25">
      <c r="A216">
        <f t="shared" si="18"/>
        <v>789</v>
      </c>
      <c r="B216" s="10">
        <v>212</v>
      </c>
      <c r="C216" s="19">
        <f>VLOOKUP(A216,Paramètre!N:O,2,FALSE)</f>
        <v>20200302</v>
      </c>
      <c r="D216" s="7">
        <f>VLOOKUP(C216,Paramètre!K:L,2,FALSE)</f>
        <v>20</v>
      </c>
      <c r="E216" s="8">
        <f>SUMIF(Extraction!A:A,C216,Extraction!M:M)</f>
        <v>0</v>
      </c>
      <c r="F216" s="2">
        <f>IF(C216&gt;Data!$B$16,MIN(H216,D216),0)</f>
        <v>0</v>
      </c>
      <c r="G216" s="26">
        <f t="shared" si="22"/>
        <v>0</v>
      </c>
      <c r="H216" s="8">
        <f t="shared" si="23"/>
        <v>0</v>
      </c>
      <c r="I216" s="28">
        <f t="shared" si="20"/>
        <v>20</v>
      </c>
      <c r="J216" s="59">
        <f>VLOOKUP(C216,Paramètre!E:G,3)</f>
        <v>43892</v>
      </c>
      <c r="K216" s="61"/>
      <c r="L216" s="61"/>
      <c r="M216" s="61"/>
      <c r="N216" s="61"/>
      <c r="O216" s="61"/>
      <c r="P216" s="61"/>
      <c r="Q216" s="61"/>
      <c r="R216" s="61"/>
      <c r="S216" s="61"/>
      <c r="T216" s="61"/>
      <c r="U216" s="61"/>
      <c r="V216">
        <f>IF(C216&lt;Bilan!$B$2,1,0)</f>
        <v>1</v>
      </c>
      <c r="W216" t="str">
        <f>IF(C216=Data!$B$6,"x","")</f>
        <v/>
      </c>
      <c r="X216">
        <f t="shared" si="19"/>
        <v>0</v>
      </c>
      <c r="Y216" s="62"/>
      <c r="Z216">
        <v>20</v>
      </c>
      <c r="AK216" s="2">
        <f t="shared" si="21"/>
        <v>4240</v>
      </c>
    </row>
    <row r="217" spans="1:37" x14ac:dyDescent="0.25">
      <c r="A217">
        <f t="shared" si="18"/>
        <v>788</v>
      </c>
      <c r="B217" s="10">
        <v>213</v>
      </c>
      <c r="C217" s="19">
        <f>VLOOKUP(A217,Paramètre!N:O,2,FALSE)</f>
        <v>20200228</v>
      </c>
      <c r="D217" s="7">
        <f>VLOOKUP(C217,Paramètre!K:L,2,FALSE)</f>
        <v>20</v>
      </c>
      <c r="E217" s="8">
        <f>SUMIF(Extraction!A:A,C217,Extraction!M:M)</f>
        <v>0</v>
      </c>
      <c r="F217" s="2">
        <f>IF(C217&gt;Data!$B$16,MIN(H217,D217),0)</f>
        <v>0</v>
      </c>
      <c r="G217" s="26">
        <f t="shared" si="22"/>
        <v>0</v>
      </c>
      <c r="H217" s="8">
        <f t="shared" si="23"/>
        <v>0</v>
      </c>
      <c r="I217" s="28">
        <f t="shared" si="20"/>
        <v>20</v>
      </c>
      <c r="J217" s="59">
        <f>VLOOKUP(C217,Paramètre!E:G,3)</f>
        <v>43889</v>
      </c>
      <c r="K217" s="61"/>
      <c r="L217" s="61"/>
      <c r="M217" s="61"/>
      <c r="N217" s="61"/>
      <c r="O217" s="61"/>
      <c r="P217" s="61"/>
      <c r="Q217" s="61"/>
      <c r="R217" s="61"/>
      <c r="S217" s="61"/>
      <c r="T217" s="61"/>
      <c r="U217" s="61"/>
      <c r="V217">
        <f>IF(C217&lt;Bilan!$B$2,1,0)</f>
        <v>1</v>
      </c>
      <c r="W217" t="str">
        <f>IF(C217=Data!$B$6,"x","")</f>
        <v/>
      </c>
      <c r="X217">
        <f t="shared" si="19"/>
        <v>0</v>
      </c>
      <c r="Y217" s="62"/>
      <c r="Z217">
        <v>20</v>
      </c>
      <c r="AK217" s="2">
        <f t="shared" si="21"/>
        <v>4260</v>
      </c>
    </row>
    <row r="218" spans="1:37" x14ac:dyDescent="0.25">
      <c r="A218">
        <f t="shared" si="18"/>
        <v>787</v>
      </c>
      <c r="B218" s="10">
        <v>214</v>
      </c>
      <c r="C218" s="19">
        <f>VLOOKUP(A218,Paramètre!N:O,2,FALSE)</f>
        <v>20200227</v>
      </c>
      <c r="D218" s="7">
        <f>VLOOKUP(C218,Paramètre!K:L,2,FALSE)</f>
        <v>20</v>
      </c>
      <c r="E218" s="8">
        <f>SUMIF(Extraction!A:A,C218,Extraction!M:M)</f>
        <v>0</v>
      </c>
      <c r="F218" s="2">
        <f>IF(C218&gt;Data!$B$16,MIN(H218,D218),0)</f>
        <v>0</v>
      </c>
      <c r="G218" s="26">
        <f t="shared" si="22"/>
        <v>0</v>
      </c>
      <c r="H218" s="8">
        <f t="shared" si="23"/>
        <v>0</v>
      </c>
      <c r="I218" s="28">
        <f t="shared" si="20"/>
        <v>20</v>
      </c>
      <c r="J218" s="59">
        <f>VLOOKUP(C218,Paramètre!E:G,3)</f>
        <v>43888</v>
      </c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>
        <f>IF(C218&lt;Bilan!$B$2,1,0)</f>
        <v>1</v>
      </c>
      <c r="W218" t="str">
        <f>IF(C218=Data!$B$6,"x","")</f>
        <v/>
      </c>
      <c r="X218">
        <f t="shared" si="19"/>
        <v>0</v>
      </c>
      <c r="Y218" s="62"/>
      <c r="Z218">
        <v>20</v>
      </c>
      <c r="AK218" s="2">
        <f t="shared" si="21"/>
        <v>4280</v>
      </c>
    </row>
    <row r="219" spans="1:37" x14ac:dyDescent="0.25">
      <c r="A219">
        <f t="shared" si="18"/>
        <v>786</v>
      </c>
      <c r="B219" s="10">
        <v>215</v>
      </c>
      <c r="C219" s="19">
        <f>VLOOKUP(A219,Paramètre!N:O,2,FALSE)</f>
        <v>20200226</v>
      </c>
      <c r="D219" s="7">
        <f>VLOOKUP(C219,Paramètre!K:L,2,FALSE)</f>
        <v>20</v>
      </c>
      <c r="E219" s="8">
        <f>SUMIF(Extraction!A:A,C219,Extraction!M:M)</f>
        <v>0</v>
      </c>
      <c r="F219" s="2">
        <f>IF(C219&gt;Data!$B$16,MIN(H219,D219),0)</f>
        <v>0</v>
      </c>
      <c r="G219" s="26">
        <f t="shared" si="22"/>
        <v>0</v>
      </c>
      <c r="H219" s="8">
        <f t="shared" si="23"/>
        <v>0</v>
      </c>
      <c r="I219" s="28">
        <f t="shared" si="20"/>
        <v>20</v>
      </c>
      <c r="J219" s="59">
        <f>VLOOKUP(C219,Paramètre!E:G,3)</f>
        <v>43887</v>
      </c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>
        <f>IF(C219&lt;Bilan!$B$2,1,0)</f>
        <v>1</v>
      </c>
      <c r="W219" t="str">
        <f>IF(C219=Data!$B$6,"x","")</f>
        <v/>
      </c>
      <c r="X219">
        <f t="shared" si="19"/>
        <v>0</v>
      </c>
      <c r="Y219" s="62"/>
      <c r="Z219">
        <v>20</v>
      </c>
      <c r="AK219" s="2">
        <f t="shared" si="21"/>
        <v>4300</v>
      </c>
    </row>
    <row r="220" spans="1:37" x14ac:dyDescent="0.25">
      <c r="A220">
        <f t="shared" si="18"/>
        <v>785</v>
      </c>
      <c r="B220" s="10">
        <v>216</v>
      </c>
      <c r="C220" s="19">
        <f>VLOOKUP(A220,Paramètre!N:O,2,FALSE)</f>
        <v>20200225</v>
      </c>
      <c r="D220" s="7">
        <f>VLOOKUP(C220,Paramètre!K:L,2,FALSE)</f>
        <v>20</v>
      </c>
      <c r="E220" s="8">
        <f>SUMIF(Extraction!A:A,C220,Extraction!M:M)</f>
        <v>0</v>
      </c>
      <c r="F220" s="2">
        <f>IF(C220&gt;Data!$B$16,MIN(H220,D220),0)</f>
        <v>0</v>
      </c>
      <c r="G220" s="26">
        <f t="shared" si="22"/>
        <v>0</v>
      </c>
      <c r="H220" s="8">
        <f t="shared" si="23"/>
        <v>0</v>
      </c>
      <c r="I220" s="28">
        <f t="shared" si="20"/>
        <v>20</v>
      </c>
      <c r="J220" s="59">
        <f>VLOOKUP(C220,Paramètre!E:G,3)</f>
        <v>43886</v>
      </c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>
        <f>IF(C220&lt;Bilan!$B$2,1,0)</f>
        <v>1</v>
      </c>
      <c r="W220" t="str">
        <f>IF(C220=Data!$B$6,"x","")</f>
        <v/>
      </c>
      <c r="X220">
        <f t="shared" si="19"/>
        <v>0</v>
      </c>
      <c r="Y220" s="62"/>
      <c r="Z220">
        <v>20</v>
      </c>
      <c r="AK220" s="2">
        <f t="shared" si="21"/>
        <v>4320</v>
      </c>
    </row>
    <row r="221" spans="1:37" x14ac:dyDescent="0.25">
      <c r="A221">
        <f t="shared" si="18"/>
        <v>784</v>
      </c>
      <c r="B221" s="10">
        <v>217</v>
      </c>
      <c r="C221" s="19">
        <f>VLOOKUP(A221,Paramètre!N:O,2,FALSE)</f>
        <v>20200224</v>
      </c>
      <c r="D221" s="7">
        <f>VLOOKUP(C221,Paramètre!K:L,2,FALSE)</f>
        <v>20</v>
      </c>
      <c r="E221" s="8">
        <f>SUMIF(Extraction!A:A,C221,Extraction!M:M)</f>
        <v>0</v>
      </c>
      <c r="F221" s="2">
        <f>IF(C221&gt;Data!$B$16,MIN(H221,D221),0)</f>
        <v>0</v>
      </c>
      <c r="G221" s="26">
        <f t="shared" si="22"/>
        <v>0</v>
      </c>
      <c r="H221" s="8">
        <f t="shared" si="23"/>
        <v>0</v>
      </c>
      <c r="I221" s="28">
        <f t="shared" si="20"/>
        <v>20</v>
      </c>
      <c r="J221" s="59">
        <f>VLOOKUP(C221,Paramètre!E:G,3)</f>
        <v>43885</v>
      </c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>
        <f>IF(C221&lt;Bilan!$B$2,1,0)</f>
        <v>1</v>
      </c>
      <c r="W221" t="str">
        <f>IF(C221=Data!$B$6,"x","")</f>
        <v/>
      </c>
      <c r="X221">
        <f t="shared" si="19"/>
        <v>0</v>
      </c>
      <c r="Y221" s="62"/>
      <c r="Z221">
        <v>20</v>
      </c>
      <c r="AK221" s="2">
        <f t="shared" si="21"/>
        <v>4340</v>
      </c>
    </row>
    <row r="222" spans="1:37" x14ac:dyDescent="0.25">
      <c r="A222">
        <f t="shared" si="18"/>
        <v>783</v>
      </c>
      <c r="B222" s="10">
        <v>218</v>
      </c>
      <c r="C222" s="19">
        <f>VLOOKUP(A222,Paramètre!N:O,2,FALSE)</f>
        <v>20200221</v>
      </c>
      <c r="D222" s="7">
        <f>VLOOKUP(C222,Paramètre!K:L,2,FALSE)</f>
        <v>20</v>
      </c>
      <c r="E222" s="8">
        <f>SUMIF(Extraction!A:A,C222,Extraction!M:M)</f>
        <v>0</v>
      </c>
      <c r="F222" s="2">
        <f>IF(C222&gt;Data!$B$16,MIN(H222,D222),0)</f>
        <v>0</v>
      </c>
      <c r="G222" s="26">
        <f t="shared" si="22"/>
        <v>0</v>
      </c>
      <c r="H222" s="8">
        <f t="shared" si="23"/>
        <v>0</v>
      </c>
      <c r="I222" s="28">
        <f t="shared" si="20"/>
        <v>20</v>
      </c>
      <c r="J222" s="59">
        <f>VLOOKUP(C222,Paramètre!E:G,3)</f>
        <v>43882</v>
      </c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>
        <f>IF(C222&lt;Bilan!$B$2,1,0)</f>
        <v>1</v>
      </c>
      <c r="W222" t="str">
        <f>IF(C222=Data!$B$6,"x","")</f>
        <v/>
      </c>
      <c r="X222">
        <f t="shared" si="19"/>
        <v>0</v>
      </c>
      <c r="Y222" s="62"/>
      <c r="Z222">
        <v>20</v>
      </c>
      <c r="AK222" s="2">
        <f t="shared" si="21"/>
        <v>4360</v>
      </c>
    </row>
    <row r="223" spans="1:37" x14ac:dyDescent="0.25">
      <c r="A223">
        <f t="shared" si="18"/>
        <v>782</v>
      </c>
      <c r="B223" s="10">
        <v>219</v>
      </c>
      <c r="C223" s="19">
        <f>VLOOKUP(A223,Paramètre!N:O,2,FALSE)</f>
        <v>20200220</v>
      </c>
      <c r="D223" s="7">
        <f>VLOOKUP(C223,Paramètre!K:L,2,FALSE)</f>
        <v>20</v>
      </c>
      <c r="E223" s="8">
        <f>SUMIF(Extraction!A:A,C223,Extraction!M:M)</f>
        <v>0</v>
      </c>
      <c r="F223" s="2">
        <f>IF(C223&gt;Data!$B$16,MIN(H223,D223),0)</f>
        <v>0</v>
      </c>
      <c r="G223" s="26">
        <f t="shared" si="22"/>
        <v>0</v>
      </c>
      <c r="H223" s="8">
        <f t="shared" si="23"/>
        <v>0</v>
      </c>
      <c r="I223" s="28">
        <f t="shared" si="20"/>
        <v>20</v>
      </c>
      <c r="J223" s="59">
        <f>VLOOKUP(C223,Paramètre!E:G,3)</f>
        <v>43881</v>
      </c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>
        <f>IF(C223&lt;Bilan!$B$2,1,0)</f>
        <v>1</v>
      </c>
      <c r="W223" t="str">
        <f>IF(C223=Data!$B$6,"x","")</f>
        <v/>
      </c>
      <c r="X223">
        <f t="shared" si="19"/>
        <v>0</v>
      </c>
      <c r="Y223" s="62"/>
      <c r="Z223">
        <v>20</v>
      </c>
      <c r="AK223" s="2">
        <f t="shared" si="21"/>
        <v>4380</v>
      </c>
    </row>
    <row r="224" spans="1:37" x14ac:dyDescent="0.25">
      <c r="A224">
        <f t="shared" si="18"/>
        <v>781</v>
      </c>
      <c r="B224" s="10">
        <v>220</v>
      </c>
      <c r="C224" s="19">
        <f>VLOOKUP(A224,Paramètre!N:O,2,FALSE)</f>
        <v>20200219</v>
      </c>
      <c r="D224" s="7">
        <f>VLOOKUP(C224,Paramètre!K:L,2,FALSE)</f>
        <v>20</v>
      </c>
      <c r="E224" s="8">
        <f>SUMIF(Extraction!A:A,C224,Extraction!M:M)</f>
        <v>0</v>
      </c>
      <c r="F224" s="2">
        <f>IF(C224&gt;Data!$B$16,MIN(H224,D224),0)</f>
        <v>0</v>
      </c>
      <c r="G224" s="26">
        <f t="shared" si="22"/>
        <v>0</v>
      </c>
      <c r="H224" s="8">
        <f t="shared" si="23"/>
        <v>0</v>
      </c>
      <c r="I224" s="28">
        <f t="shared" si="20"/>
        <v>20</v>
      </c>
      <c r="J224" s="59">
        <f>VLOOKUP(C224,Paramètre!E:G,3)</f>
        <v>43880</v>
      </c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>
        <f>IF(C224&lt;Bilan!$B$2,1,0)</f>
        <v>1</v>
      </c>
      <c r="W224" t="str">
        <f>IF(C224=Data!$B$6,"x","")</f>
        <v/>
      </c>
      <c r="X224">
        <f t="shared" si="19"/>
        <v>0</v>
      </c>
      <c r="Y224" s="62"/>
      <c r="Z224">
        <v>20</v>
      </c>
      <c r="AK224" s="2">
        <f t="shared" si="21"/>
        <v>4400</v>
      </c>
    </row>
    <row r="225" spans="1:37" x14ac:dyDescent="0.25">
      <c r="A225">
        <f t="shared" si="18"/>
        <v>780</v>
      </c>
      <c r="B225" s="10">
        <v>221</v>
      </c>
      <c r="C225" s="19">
        <f>VLOOKUP(A225,Paramètre!N:O,2,FALSE)</f>
        <v>20200218</v>
      </c>
      <c r="D225" s="7">
        <f>VLOOKUP(C225,Paramètre!K:L,2,FALSE)</f>
        <v>20</v>
      </c>
      <c r="E225" s="8">
        <f>SUMIF(Extraction!A:A,C225,Extraction!M:M)</f>
        <v>0</v>
      </c>
      <c r="F225" s="2">
        <f>IF(C225&gt;Data!$B$16,MIN(H225,D225),0)</f>
        <v>0</v>
      </c>
      <c r="G225" s="26">
        <f t="shared" si="22"/>
        <v>0</v>
      </c>
      <c r="H225" s="8">
        <f t="shared" si="23"/>
        <v>0</v>
      </c>
      <c r="I225" s="28">
        <f t="shared" si="20"/>
        <v>20</v>
      </c>
      <c r="J225" s="59">
        <f>VLOOKUP(C225,Paramètre!E:G,3)</f>
        <v>43879</v>
      </c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>
        <f>IF(C225&lt;Bilan!$B$2,1,0)</f>
        <v>1</v>
      </c>
      <c r="W225" t="str">
        <f>IF(C225=Data!$B$6,"x","")</f>
        <v/>
      </c>
      <c r="X225">
        <f t="shared" si="19"/>
        <v>0</v>
      </c>
      <c r="Y225" s="62"/>
      <c r="Z225">
        <v>20</v>
      </c>
      <c r="AK225" s="2">
        <f t="shared" si="21"/>
        <v>4420</v>
      </c>
    </row>
    <row r="226" spans="1:37" x14ac:dyDescent="0.25">
      <c r="A226">
        <f t="shared" si="18"/>
        <v>779</v>
      </c>
      <c r="B226" s="10">
        <v>222</v>
      </c>
      <c r="C226" s="19">
        <f>VLOOKUP(A226,Paramètre!N:O,2,FALSE)</f>
        <v>20200217</v>
      </c>
      <c r="D226" s="7">
        <f>VLOOKUP(C226,Paramètre!K:L,2,FALSE)</f>
        <v>20</v>
      </c>
      <c r="E226" s="8">
        <f>SUMIF(Extraction!A:A,C226,Extraction!M:M)</f>
        <v>0</v>
      </c>
      <c r="F226" s="2">
        <f>IF(C226&gt;Data!$B$16,MIN(H226,D226),0)</f>
        <v>0</v>
      </c>
      <c r="G226" s="26">
        <f t="shared" si="22"/>
        <v>0</v>
      </c>
      <c r="H226" s="8">
        <f t="shared" si="23"/>
        <v>0</v>
      </c>
      <c r="I226" s="28">
        <f t="shared" si="20"/>
        <v>20</v>
      </c>
      <c r="J226" s="59">
        <f>VLOOKUP(C226,Paramètre!E:G,3)</f>
        <v>43878</v>
      </c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>
        <f>IF(C226&lt;Bilan!$B$2,1,0)</f>
        <v>1</v>
      </c>
      <c r="W226" t="str">
        <f>IF(C226=Data!$B$6,"x","")</f>
        <v/>
      </c>
      <c r="X226">
        <f t="shared" si="19"/>
        <v>0</v>
      </c>
      <c r="Y226" s="62"/>
      <c r="Z226">
        <v>20</v>
      </c>
      <c r="AK226" s="2">
        <f t="shared" si="21"/>
        <v>4440</v>
      </c>
    </row>
    <row r="227" spans="1:37" x14ac:dyDescent="0.25">
      <c r="A227">
        <f t="shared" si="18"/>
        <v>778</v>
      </c>
      <c r="B227" s="10">
        <v>223</v>
      </c>
      <c r="C227" s="19">
        <f>VLOOKUP(A227,Paramètre!N:O,2,FALSE)</f>
        <v>20200214</v>
      </c>
      <c r="D227" s="7">
        <f>VLOOKUP(C227,Paramètre!K:L,2,FALSE)</f>
        <v>20</v>
      </c>
      <c r="E227" s="8">
        <f>SUMIF(Extraction!A:A,C227,Extraction!M:M)</f>
        <v>0</v>
      </c>
      <c r="F227" s="2">
        <f>IF(C227&gt;Data!$B$16,MIN(H227,D227),0)</f>
        <v>0</v>
      </c>
      <c r="G227" s="26">
        <f t="shared" si="22"/>
        <v>0</v>
      </c>
      <c r="H227" s="8">
        <f t="shared" si="23"/>
        <v>0</v>
      </c>
      <c r="I227" s="28">
        <f t="shared" si="20"/>
        <v>20</v>
      </c>
      <c r="J227" s="59">
        <f>VLOOKUP(C227,Paramètre!E:G,3)</f>
        <v>43875</v>
      </c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>
        <f>IF(C227&lt;Bilan!$B$2,1,0)</f>
        <v>1</v>
      </c>
      <c r="W227" t="str">
        <f>IF(C227=Data!$B$6,"x","")</f>
        <v/>
      </c>
      <c r="X227">
        <f t="shared" si="19"/>
        <v>0</v>
      </c>
      <c r="Y227" s="62"/>
      <c r="Z227">
        <v>20</v>
      </c>
      <c r="AK227" s="2">
        <f t="shared" si="21"/>
        <v>4460</v>
      </c>
    </row>
    <row r="228" spans="1:37" x14ac:dyDescent="0.25">
      <c r="A228">
        <f t="shared" si="18"/>
        <v>777</v>
      </c>
      <c r="B228" s="10">
        <v>224</v>
      </c>
      <c r="C228" s="19">
        <f>VLOOKUP(A228,Paramètre!N:O,2,FALSE)</f>
        <v>20200213</v>
      </c>
      <c r="D228" s="7">
        <f>VLOOKUP(C228,Paramètre!K:L,2,FALSE)</f>
        <v>20</v>
      </c>
      <c r="E228" s="8">
        <f>SUMIF(Extraction!A:A,C228,Extraction!M:M)</f>
        <v>0</v>
      </c>
      <c r="F228" s="2">
        <f>IF(C228&gt;Data!$B$16,MIN(H228,D228),0)</f>
        <v>0</v>
      </c>
      <c r="G228" s="26">
        <f t="shared" si="22"/>
        <v>0</v>
      </c>
      <c r="H228" s="8">
        <f t="shared" si="23"/>
        <v>0</v>
      </c>
      <c r="I228" s="28">
        <f t="shared" si="20"/>
        <v>20</v>
      </c>
      <c r="J228" s="59">
        <f>VLOOKUP(C228,Paramètre!E:G,3)</f>
        <v>43874</v>
      </c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>
        <f>IF(C228&lt;Bilan!$B$2,1,0)</f>
        <v>1</v>
      </c>
      <c r="W228" t="str">
        <f>IF(C228=Data!$B$6,"x","")</f>
        <v/>
      </c>
      <c r="X228">
        <f t="shared" si="19"/>
        <v>0</v>
      </c>
      <c r="Y228" s="62"/>
      <c r="Z228">
        <v>20</v>
      </c>
      <c r="AK228" s="2">
        <f t="shared" si="21"/>
        <v>4480</v>
      </c>
    </row>
    <row r="229" spans="1:37" x14ac:dyDescent="0.25">
      <c r="A229">
        <f t="shared" si="18"/>
        <v>776</v>
      </c>
      <c r="B229" s="10">
        <v>225</v>
      </c>
      <c r="C229" s="19">
        <f>VLOOKUP(A229,Paramètre!N:O,2,FALSE)</f>
        <v>20200212</v>
      </c>
      <c r="D229" s="7">
        <f>VLOOKUP(C229,Paramètre!K:L,2,FALSE)</f>
        <v>20</v>
      </c>
      <c r="E229" s="8">
        <f>SUMIF(Extraction!A:A,C229,Extraction!M:M)</f>
        <v>0</v>
      </c>
      <c r="F229" s="2">
        <f>IF(C229&gt;Data!$B$16,MIN(H229,D229),0)</f>
        <v>0</v>
      </c>
      <c r="G229" s="26">
        <f t="shared" si="22"/>
        <v>0</v>
      </c>
      <c r="H229" s="8">
        <f t="shared" si="23"/>
        <v>0</v>
      </c>
      <c r="I229" s="28">
        <f t="shared" si="20"/>
        <v>20</v>
      </c>
      <c r="J229" s="59">
        <f>VLOOKUP(C229,Paramètre!E:G,3)</f>
        <v>43873</v>
      </c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>
        <f>IF(C229&lt;Bilan!$B$2,1,0)</f>
        <v>1</v>
      </c>
      <c r="W229" t="str">
        <f>IF(C229=Data!$B$6,"x","")</f>
        <v/>
      </c>
      <c r="X229">
        <f t="shared" si="19"/>
        <v>0</v>
      </c>
      <c r="Y229" s="62"/>
      <c r="Z229">
        <v>20</v>
      </c>
      <c r="AK229" s="2">
        <f t="shared" si="21"/>
        <v>4500</v>
      </c>
    </row>
    <row r="230" spans="1:37" x14ac:dyDescent="0.25">
      <c r="A230">
        <f t="shared" si="18"/>
        <v>775</v>
      </c>
      <c r="B230" s="10">
        <v>226</v>
      </c>
      <c r="C230" s="19">
        <f>VLOOKUP(A230,Paramètre!N:O,2,FALSE)</f>
        <v>20200211</v>
      </c>
      <c r="D230" s="7">
        <f>VLOOKUP(C230,Paramètre!K:L,2,FALSE)</f>
        <v>20</v>
      </c>
      <c r="E230" s="8">
        <f>SUMIF(Extraction!A:A,C230,Extraction!M:M)</f>
        <v>0</v>
      </c>
      <c r="F230" s="2">
        <f>IF(C230&gt;Data!$B$16,MIN(H230,D230),0)</f>
        <v>0</v>
      </c>
      <c r="G230" s="26">
        <f t="shared" si="22"/>
        <v>0</v>
      </c>
      <c r="H230" s="8">
        <f t="shared" si="23"/>
        <v>0</v>
      </c>
      <c r="I230" s="28">
        <f t="shared" si="20"/>
        <v>20</v>
      </c>
      <c r="J230" s="59">
        <f>VLOOKUP(C230,Paramètre!E:G,3)</f>
        <v>43872</v>
      </c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>
        <f>IF(C230&lt;Bilan!$B$2,1,0)</f>
        <v>1</v>
      </c>
      <c r="W230" t="str">
        <f>IF(C230=Data!$B$6,"x","")</f>
        <v/>
      </c>
      <c r="X230">
        <f t="shared" si="19"/>
        <v>0</v>
      </c>
      <c r="Y230" s="62"/>
      <c r="Z230">
        <v>20</v>
      </c>
      <c r="AK230" s="2">
        <f t="shared" si="21"/>
        <v>4520</v>
      </c>
    </row>
    <row r="231" spans="1:37" x14ac:dyDescent="0.25">
      <c r="A231">
        <f t="shared" si="18"/>
        <v>774</v>
      </c>
      <c r="B231" s="10">
        <v>227</v>
      </c>
      <c r="C231" s="19">
        <f>VLOOKUP(A231,Paramètre!N:O,2,FALSE)</f>
        <v>20200210</v>
      </c>
      <c r="D231" s="7">
        <f>VLOOKUP(C231,Paramètre!K:L,2,FALSE)</f>
        <v>20</v>
      </c>
      <c r="E231" s="8">
        <f>SUMIF(Extraction!A:A,C231,Extraction!M:M)</f>
        <v>0</v>
      </c>
      <c r="F231" s="2">
        <f>IF(C231&gt;Data!$B$16,MIN(H231,D231),0)</f>
        <v>0</v>
      </c>
      <c r="G231" s="26">
        <f t="shared" si="22"/>
        <v>0</v>
      </c>
      <c r="H231" s="8">
        <f t="shared" si="23"/>
        <v>0</v>
      </c>
      <c r="I231" s="28">
        <f t="shared" si="20"/>
        <v>20</v>
      </c>
      <c r="J231" s="59">
        <f>VLOOKUP(C231,Paramètre!E:G,3)</f>
        <v>43871</v>
      </c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>
        <f>IF(C231&lt;Bilan!$B$2,1,0)</f>
        <v>1</v>
      </c>
      <c r="W231" t="str">
        <f>IF(C231=Data!$B$6,"x","")</f>
        <v/>
      </c>
      <c r="X231">
        <f t="shared" si="19"/>
        <v>0</v>
      </c>
      <c r="Y231" s="62"/>
      <c r="Z231">
        <v>20</v>
      </c>
      <c r="AK231" s="2">
        <f t="shared" si="21"/>
        <v>4540</v>
      </c>
    </row>
    <row r="232" spans="1:37" x14ac:dyDescent="0.25">
      <c r="A232">
        <f t="shared" si="18"/>
        <v>773</v>
      </c>
      <c r="B232" s="10">
        <v>228</v>
      </c>
      <c r="C232" s="19">
        <f>VLOOKUP(A232,Paramètre!N:O,2,FALSE)</f>
        <v>20200207</v>
      </c>
      <c r="D232" s="7">
        <f>VLOOKUP(C232,Paramètre!K:L,2,FALSE)</f>
        <v>20</v>
      </c>
      <c r="E232" s="8">
        <f>SUMIF(Extraction!A:A,C232,Extraction!M:M)</f>
        <v>0</v>
      </c>
      <c r="F232" s="2">
        <f>IF(C232&gt;Data!$B$16,MIN(H232,D232),0)</f>
        <v>0</v>
      </c>
      <c r="G232" s="26">
        <f t="shared" si="22"/>
        <v>0</v>
      </c>
      <c r="H232" s="8">
        <f t="shared" si="23"/>
        <v>0</v>
      </c>
      <c r="I232" s="28">
        <f t="shared" si="20"/>
        <v>20</v>
      </c>
      <c r="J232" s="59">
        <f>VLOOKUP(C232,Paramètre!E:G,3)</f>
        <v>43868</v>
      </c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>
        <f>IF(C232&lt;Bilan!$B$2,1,0)</f>
        <v>1</v>
      </c>
      <c r="W232" t="str">
        <f>IF(C232=Data!$B$6,"x","")</f>
        <v/>
      </c>
      <c r="X232">
        <f t="shared" si="19"/>
        <v>0</v>
      </c>
      <c r="Y232" s="62"/>
      <c r="Z232">
        <v>20</v>
      </c>
      <c r="AK232" s="2">
        <f t="shared" si="21"/>
        <v>4560</v>
      </c>
    </row>
    <row r="233" spans="1:37" x14ac:dyDescent="0.25">
      <c r="A233">
        <f t="shared" si="18"/>
        <v>772</v>
      </c>
      <c r="B233" s="10">
        <v>229</v>
      </c>
      <c r="C233" s="19">
        <f>VLOOKUP(A233,Paramètre!N:O,2,FALSE)</f>
        <v>20200206</v>
      </c>
      <c r="D233" s="7">
        <f>VLOOKUP(C233,Paramètre!K:L,2,FALSE)</f>
        <v>20</v>
      </c>
      <c r="E233" s="8">
        <f>SUMIF(Extraction!A:A,C233,Extraction!M:M)</f>
        <v>0</v>
      </c>
      <c r="F233" s="2">
        <f>IF(C233&gt;Data!$B$16,MIN(H233,D233),0)</f>
        <v>0</v>
      </c>
      <c r="G233" s="26">
        <f t="shared" si="22"/>
        <v>0</v>
      </c>
      <c r="H233" s="8">
        <f t="shared" si="23"/>
        <v>0</v>
      </c>
      <c r="I233" s="28">
        <f t="shared" si="20"/>
        <v>20</v>
      </c>
      <c r="J233" s="59">
        <f>VLOOKUP(C233,Paramètre!E:G,3)</f>
        <v>43867</v>
      </c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>
        <f>IF(C233&lt;Bilan!$B$2,1,0)</f>
        <v>1</v>
      </c>
      <c r="W233" t="str">
        <f>IF(C233=Data!$B$6,"x","")</f>
        <v/>
      </c>
      <c r="X233">
        <f t="shared" si="19"/>
        <v>0</v>
      </c>
      <c r="Y233" s="62"/>
      <c r="Z233">
        <v>20</v>
      </c>
      <c r="AK233" s="2">
        <f t="shared" si="21"/>
        <v>4580</v>
      </c>
    </row>
    <row r="234" spans="1:37" x14ac:dyDescent="0.25">
      <c r="A234">
        <f t="shared" si="18"/>
        <v>771</v>
      </c>
      <c r="B234" s="10">
        <v>230</v>
      </c>
      <c r="C234" s="19">
        <f>VLOOKUP(A234,Paramètre!N:O,2,FALSE)</f>
        <v>20200205</v>
      </c>
      <c r="D234" s="7">
        <f>VLOOKUP(C234,Paramètre!K:L,2,FALSE)</f>
        <v>20</v>
      </c>
      <c r="E234" s="8">
        <f>SUMIF(Extraction!A:A,C234,Extraction!M:M)</f>
        <v>0</v>
      </c>
      <c r="F234" s="2">
        <f>IF(C234&gt;Data!$B$16,MIN(H234,D234),0)</f>
        <v>0</v>
      </c>
      <c r="G234" s="26">
        <f t="shared" si="22"/>
        <v>0</v>
      </c>
      <c r="H234" s="8">
        <f t="shared" si="23"/>
        <v>0</v>
      </c>
      <c r="I234" s="28">
        <f t="shared" si="20"/>
        <v>20</v>
      </c>
      <c r="J234" s="59">
        <f>VLOOKUP(C234,Paramètre!E:G,3)</f>
        <v>43866</v>
      </c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>
        <f>IF(C234&lt;Bilan!$B$2,1,0)</f>
        <v>1</v>
      </c>
      <c r="W234" t="str">
        <f>IF(C234=Data!$B$6,"x","")</f>
        <v/>
      </c>
      <c r="X234">
        <f t="shared" si="19"/>
        <v>0</v>
      </c>
      <c r="Y234" s="62"/>
      <c r="Z234">
        <v>20</v>
      </c>
      <c r="AK234" s="2">
        <f t="shared" si="21"/>
        <v>4600</v>
      </c>
    </row>
    <row r="235" spans="1:37" x14ac:dyDescent="0.25">
      <c r="A235">
        <f t="shared" ref="A235:A298" si="24">+A234-1</f>
        <v>770</v>
      </c>
      <c r="B235" s="10">
        <v>231</v>
      </c>
      <c r="C235" s="19">
        <f>VLOOKUP(A235,Paramètre!N:O,2,FALSE)</f>
        <v>20200204</v>
      </c>
      <c r="D235" s="7">
        <f>VLOOKUP(C235,Paramètre!K:L,2,FALSE)</f>
        <v>20</v>
      </c>
      <c r="E235" s="8">
        <f>SUMIF(Extraction!A:A,C235,Extraction!M:M)</f>
        <v>0</v>
      </c>
      <c r="F235" s="2">
        <f>IF(C235&gt;Data!$B$16,MIN(H235,D235),0)</f>
        <v>0</v>
      </c>
      <c r="G235" s="26">
        <f t="shared" si="22"/>
        <v>0</v>
      </c>
      <c r="H235" s="8">
        <f t="shared" si="23"/>
        <v>0</v>
      </c>
      <c r="I235" s="28">
        <f t="shared" si="20"/>
        <v>20</v>
      </c>
      <c r="J235" s="59">
        <f>VLOOKUP(C235,Paramètre!E:G,3)</f>
        <v>43865</v>
      </c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>
        <f>IF(C235&lt;Bilan!$B$2,1,0)</f>
        <v>1</v>
      </c>
      <c r="W235" t="str">
        <f>IF(C235=Data!$B$6,"x","")</f>
        <v/>
      </c>
      <c r="X235">
        <f t="shared" si="19"/>
        <v>0</v>
      </c>
      <c r="Y235" s="62"/>
      <c r="Z235">
        <v>20</v>
      </c>
      <c r="AK235" s="2">
        <f t="shared" si="21"/>
        <v>4620</v>
      </c>
    </row>
    <row r="236" spans="1:37" x14ac:dyDescent="0.25">
      <c r="A236">
        <f t="shared" si="24"/>
        <v>769</v>
      </c>
      <c r="B236" s="10">
        <v>232</v>
      </c>
      <c r="C236" s="19">
        <f>VLOOKUP(A236,Paramètre!N:O,2,FALSE)</f>
        <v>20200203</v>
      </c>
      <c r="D236" s="7">
        <f>VLOOKUP(C236,Paramètre!K:L,2,FALSE)</f>
        <v>20</v>
      </c>
      <c r="E236" s="8">
        <f>SUMIF(Extraction!A:A,C236,Extraction!M:M)</f>
        <v>0</v>
      </c>
      <c r="F236" s="2">
        <f>IF(C236&gt;Data!$B$16,MIN(H236,D236),0)</f>
        <v>0</v>
      </c>
      <c r="G236" s="26">
        <f t="shared" si="22"/>
        <v>0</v>
      </c>
      <c r="H236" s="8">
        <f t="shared" si="23"/>
        <v>0</v>
      </c>
      <c r="I236" s="28">
        <f t="shared" si="20"/>
        <v>20</v>
      </c>
      <c r="J236" s="59">
        <f>VLOOKUP(C236,Paramètre!E:G,3)</f>
        <v>43864</v>
      </c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>
        <f>IF(C236&lt;Bilan!$B$2,1,0)</f>
        <v>1</v>
      </c>
      <c r="W236" t="str">
        <f>IF(C236=Data!$B$6,"x","")</f>
        <v/>
      </c>
      <c r="X236">
        <f t="shared" si="19"/>
        <v>0</v>
      </c>
      <c r="Y236" s="62"/>
      <c r="Z236">
        <v>20</v>
      </c>
      <c r="AK236" s="2">
        <f t="shared" si="21"/>
        <v>4640</v>
      </c>
    </row>
    <row r="237" spans="1:37" x14ac:dyDescent="0.25">
      <c r="A237">
        <f t="shared" si="24"/>
        <v>768</v>
      </c>
      <c r="B237" s="10">
        <v>233</v>
      </c>
      <c r="C237" s="19">
        <f>VLOOKUP(A237,Paramètre!N:O,2,FALSE)</f>
        <v>20200131</v>
      </c>
      <c r="D237" s="7">
        <f>VLOOKUP(C237,Paramètre!K:L,2,FALSE)</f>
        <v>20</v>
      </c>
      <c r="E237" s="8">
        <f>SUMIF(Extraction!A:A,C237,Extraction!M:M)</f>
        <v>0</v>
      </c>
      <c r="F237" s="2">
        <f>IF(C237&gt;Data!$B$16,MIN(H237,D237),0)</f>
        <v>0</v>
      </c>
      <c r="G237" s="26">
        <f t="shared" si="22"/>
        <v>0</v>
      </c>
      <c r="H237" s="8">
        <f t="shared" si="23"/>
        <v>0</v>
      </c>
      <c r="I237" s="28">
        <f t="shared" si="20"/>
        <v>20</v>
      </c>
      <c r="J237" s="59">
        <f>VLOOKUP(C237,Paramètre!E:G,3)</f>
        <v>43861</v>
      </c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>
        <f>IF(C237&lt;Bilan!$B$2,1,0)</f>
        <v>1</v>
      </c>
      <c r="W237" t="str">
        <f>IF(C237=Data!$B$6,"x","")</f>
        <v/>
      </c>
      <c r="X237">
        <f t="shared" si="19"/>
        <v>0</v>
      </c>
      <c r="Y237" s="62"/>
      <c r="Z237">
        <v>20</v>
      </c>
      <c r="AK237" s="2">
        <f t="shared" si="21"/>
        <v>4660</v>
      </c>
    </row>
    <row r="238" spans="1:37" x14ac:dyDescent="0.25">
      <c r="A238">
        <f t="shared" si="24"/>
        <v>767</v>
      </c>
      <c r="B238" s="10">
        <v>234</v>
      </c>
      <c r="C238" s="19">
        <f>VLOOKUP(A238,Paramètre!N:O,2,FALSE)</f>
        <v>20200130</v>
      </c>
      <c r="D238" s="7">
        <f>VLOOKUP(C238,Paramètre!K:L,2,FALSE)</f>
        <v>20</v>
      </c>
      <c r="E238" s="8">
        <f>SUMIF(Extraction!A:A,C238,Extraction!M:M)</f>
        <v>0</v>
      </c>
      <c r="F238" s="2">
        <f>IF(C238&gt;Data!$B$16,MIN(H238,D238),0)</f>
        <v>0</v>
      </c>
      <c r="G238" s="26">
        <f t="shared" si="22"/>
        <v>0</v>
      </c>
      <c r="H238" s="8">
        <f t="shared" si="23"/>
        <v>0</v>
      </c>
      <c r="I238" s="28">
        <f t="shared" si="20"/>
        <v>20</v>
      </c>
      <c r="J238" s="59">
        <f>VLOOKUP(C238,Paramètre!E:G,3)</f>
        <v>43860</v>
      </c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>
        <f>IF(C238&lt;Bilan!$B$2,1,0)</f>
        <v>1</v>
      </c>
      <c r="W238" t="str">
        <f>IF(C238=Data!$B$6,"x","")</f>
        <v/>
      </c>
      <c r="X238">
        <f t="shared" si="19"/>
        <v>0</v>
      </c>
      <c r="Y238" s="62"/>
      <c r="Z238">
        <v>20</v>
      </c>
      <c r="AK238" s="2">
        <f t="shared" si="21"/>
        <v>4680</v>
      </c>
    </row>
    <row r="239" spans="1:37" x14ac:dyDescent="0.25">
      <c r="A239">
        <f t="shared" si="24"/>
        <v>766</v>
      </c>
      <c r="B239" s="10">
        <v>235</v>
      </c>
      <c r="C239" s="19">
        <f>VLOOKUP(A239,Paramètre!N:O,2,FALSE)</f>
        <v>20200129</v>
      </c>
      <c r="D239" s="7">
        <f>VLOOKUP(C239,Paramètre!K:L,2,FALSE)</f>
        <v>20</v>
      </c>
      <c r="E239" s="8">
        <f>SUMIF(Extraction!A:A,C239,Extraction!M:M)</f>
        <v>0</v>
      </c>
      <c r="F239" s="2">
        <f>IF(C239&gt;Data!$B$16,MIN(H239,D239),0)</f>
        <v>0</v>
      </c>
      <c r="G239" s="26">
        <f t="shared" si="22"/>
        <v>0</v>
      </c>
      <c r="H239" s="8">
        <f t="shared" si="23"/>
        <v>0</v>
      </c>
      <c r="I239" s="28">
        <f t="shared" si="20"/>
        <v>20</v>
      </c>
      <c r="J239" s="59">
        <f>VLOOKUP(C239,Paramètre!E:G,3)</f>
        <v>43859</v>
      </c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>
        <f>IF(C239&lt;Bilan!$B$2,1,0)</f>
        <v>1</v>
      </c>
      <c r="W239" t="str">
        <f>IF(C239=Data!$B$6,"x","")</f>
        <v/>
      </c>
      <c r="X239">
        <f t="shared" si="19"/>
        <v>0</v>
      </c>
      <c r="Y239" s="62"/>
      <c r="Z239">
        <v>20</v>
      </c>
      <c r="AK239" s="2">
        <f t="shared" si="21"/>
        <v>4700</v>
      </c>
    </row>
    <row r="240" spans="1:37" x14ac:dyDescent="0.25">
      <c r="A240">
        <f t="shared" si="24"/>
        <v>765</v>
      </c>
      <c r="B240" s="10">
        <v>236</v>
      </c>
      <c r="C240" s="19">
        <f>VLOOKUP(A240,Paramètre!N:O,2,FALSE)</f>
        <v>20200128</v>
      </c>
      <c r="D240" s="7">
        <f>VLOOKUP(C240,Paramètre!K:L,2,FALSE)</f>
        <v>20</v>
      </c>
      <c r="E240" s="8">
        <f>SUMIF(Extraction!A:A,C240,Extraction!M:M)</f>
        <v>0</v>
      </c>
      <c r="F240" s="2">
        <f>IF(C240&gt;Data!$B$16,MIN(H240,D240),0)</f>
        <v>0</v>
      </c>
      <c r="G240" s="26">
        <f t="shared" si="22"/>
        <v>0</v>
      </c>
      <c r="H240" s="8">
        <f t="shared" si="23"/>
        <v>0</v>
      </c>
      <c r="I240" s="28">
        <f t="shared" si="20"/>
        <v>20</v>
      </c>
      <c r="J240" s="59">
        <f>VLOOKUP(C240,Paramètre!E:G,3)</f>
        <v>43858</v>
      </c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>
        <f>IF(C240&lt;Bilan!$B$2,1,0)</f>
        <v>1</v>
      </c>
      <c r="W240" t="str">
        <f>IF(C240=Data!$B$6,"x","")</f>
        <v/>
      </c>
      <c r="X240">
        <f t="shared" si="19"/>
        <v>0</v>
      </c>
      <c r="Y240" s="62"/>
      <c r="Z240">
        <v>20</v>
      </c>
      <c r="AK240" s="2">
        <f t="shared" si="21"/>
        <v>4720</v>
      </c>
    </row>
    <row r="241" spans="1:37" x14ac:dyDescent="0.25">
      <c r="A241">
        <f t="shared" si="24"/>
        <v>764</v>
      </c>
      <c r="B241" s="10">
        <v>237</v>
      </c>
      <c r="C241" s="19">
        <f>VLOOKUP(A241,Paramètre!N:O,2,FALSE)</f>
        <v>20200127</v>
      </c>
      <c r="D241" s="7">
        <f>VLOOKUP(C241,Paramètre!K:L,2,FALSE)</f>
        <v>20</v>
      </c>
      <c r="E241" s="8">
        <f>SUMIF(Extraction!A:A,C241,Extraction!M:M)</f>
        <v>0</v>
      </c>
      <c r="F241" s="2">
        <f>IF(C241&gt;Data!$B$16,MIN(H241,D241),0)</f>
        <v>0</v>
      </c>
      <c r="G241" s="26">
        <f t="shared" si="22"/>
        <v>0</v>
      </c>
      <c r="H241" s="8">
        <f t="shared" si="23"/>
        <v>0</v>
      </c>
      <c r="I241" s="28">
        <f t="shared" si="20"/>
        <v>20</v>
      </c>
      <c r="J241" s="59">
        <f>VLOOKUP(C241,Paramètre!E:G,3)</f>
        <v>43857</v>
      </c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>
        <f>IF(C241&lt;Bilan!$B$2,1,0)</f>
        <v>1</v>
      </c>
      <c r="W241" t="str">
        <f>IF(C241=Data!$B$6,"x","")</f>
        <v/>
      </c>
      <c r="X241">
        <f t="shared" si="19"/>
        <v>0</v>
      </c>
      <c r="Y241" s="62"/>
      <c r="Z241">
        <v>20</v>
      </c>
      <c r="AK241" s="2">
        <f t="shared" si="21"/>
        <v>4740</v>
      </c>
    </row>
    <row r="242" spans="1:37" x14ac:dyDescent="0.25">
      <c r="A242">
        <f t="shared" si="24"/>
        <v>763</v>
      </c>
      <c r="B242" s="10">
        <v>238</v>
      </c>
      <c r="C242" s="19">
        <f>VLOOKUP(A242,Paramètre!N:O,2,FALSE)</f>
        <v>20200124</v>
      </c>
      <c r="D242" s="7">
        <f>VLOOKUP(C242,Paramètre!K:L,2,FALSE)</f>
        <v>20</v>
      </c>
      <c r="E242" s="8">
        <f>SUMIF(Extraction!A:A,C242,Extraction!M:M)</f>
        <v>0</v>
      </c>
      <c r="F242" s="2">
        <f>IF(C242&gt;Data!$B$16,MIN(H242,D242),0)</f>
        <v>0</v>
      </c>
      <c r="G242" s="26">
        <f t="shared" si="22"/>
        <v>0</v>
      </c>
      <c r="H242" s="8">
        <f t="shared" si="23"/>
        <v>0</v>
      </c>
      <c r="I242" s="28">
        <f t="shared" si="20"/>
        <v>20</v>
      </c>
      <c r="J242" s="59">
        <f>VLOOKUP(C242,Paramètre!E:G,3)</f>
        <v>43854</v>
      </c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>
        <f>IF(C242&lt;Bilan!$B$2,1,0)</f>
        <v>1</v>
      </c>
      <c r="W242" t="str">
        <f>IF(C242=Data!$B$6,"x","")</f>
        <v/>
      </c>
      <c r="X242">
        <f t="shared" si="19"/>
        <v>0</v>
      </c>
      <c r="Y242" s="62"/>
      <c r="Z242">
        <v>20</v>
      </c>
      <c r="AK242" s="2">
        <f t="shared" si="21"/>
        <v>4760</v>
      </c>
    </row>
    <row r="243" spans="1:37" x14ac:dyDescent="0.25">
      <c r="A243">
        <f t="shared" si="24"/>
        <v>762</v>
      </c>
      <c r="B243" s="10">
        <v>239</v>
      </c>
      <c r="C243" s="19">
        <f>VLOOKUP(A243,Paramètre!N:O,2,FALSE)</f>
        <v>20200123</v>
      </c>
      <c r="D243" s="7">
        <f>VLOOKUP(C243,Paramètre!K:L,2,FALSE)</f>
        <v>20</v>
      </c>
      <c r="E243" s="8">
        <f>SUMIF(Extraction!A:A,C243,Extraction!M:M)</f>
        <v>0</v>
      </c>
      <c r="F243" s="2">
        <f>IF(C243&gt;Data!$B$16,MIN(H243,D243),0)</f>
        <v>0</v>
      </c>
      <c r="G243" s="26">
        <f t="shared" si="22"/>
        <v>0</v>
      </c>
      <c r="H243" s="8">
        <f t="shared" si="23"/>
        <v>0</v>
      </c>
      <c r="I243" s="28">
        <f t="shared" si="20"/>
        <v>20</v>
      </c>
      <c r="J243" s="59">
        <f>VLOOKUP(C243,Paramètre!E:G,3)</f>
        <v>43853</v>
      </c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>
        <f>IF(C243&lt;Bilan!$B$2,1,0)</f>
        <v>1</v>
      </c>
      <c r="W243" t="str">
        <f>IF(C243=Data!$B$6,"x","")</f>
        <v/>
      </c>
      <c r="X243">
        <f t="shared" si="19"/>
        <v>0</v>
      </c>
      <c r="Y243" s="62"/>
      <c r="Z243">
        <v>20</v>
      </c>
      <c r="AK243" s="2">
        <f t="shared" si="21"/>
        <v>4780</v>
      </c>
    </row>
    <row r="244" spans="1:37" x14ac:dyDescent="0.25">
      <c r="A244">
        <f t="shared" si="24"/>
        <v>761</v>
      </c>
      <c r="B244" s="10">
        <v>240</v>
      </c>
      <c r="C244" s="19">
        <f>VLOOKUP(A244,Paramètre!N:O,2,FALSE)</f>
        <v>20200122</v>
      </c>
      <c r="D244" s="7">
        <f>VLOOKUP(C244,Paramètre!K:L,2,FALSE)</f>
        <v>20</v>
      </c>
      <c r="E244" s="8">
        <f>SUMIF(Extraction!A:A,C244,Extraction!M:M)</f>
        <v>0</v>
      </c>
      <c r="F244" s="2">
        <f>IF(C244&gt;Data!$B$16,MIN(H244,D244),0)</f>
        <v>0</v>
      </c>
      <c r="G244" s="26">
        <f t="shared" si="22"/>
        <v>0</v>
      </c>
      <c r="H244" s="8">
        <f t="shared" si="23"/>
        <v>0</v>
      </c>
      <c r="I244" s="28">
        <f t="shared" si="20"/>
        <v>20</v>
      </c>
      <c r="J244" s="59">
        <f>VLOOKUP(C244,Paramètre!E:G,3)</f>
        <v>43852</v>
      </c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>
        <f>IF(C244&lt;Bilan!$B$2,1,0)</f>
        <v>1</v>
      </c>
      <c r="W244" t="str">
        <f>IF(C244=Data!$B$6,"x","")</f>
        <v/>
      </c>
      <c r="X244">
        <f t="shared" si="19"/>
        <v>0</v>
      </c>
      <c r="Y244" s="62"/>
      <c r="Z244">
        <v>20</v>
      </c>
      <c r="AK244" s="2">
        <f t="shared" si="21"/>
        <v>4800</v>
      </c>
    </row>
    <row r="245" spans="1:37" x14ac:dyDescent="0.25">
      <c r="A245">
        <f t="shared" si="24"/>
        <v>760</v>
      </c>
      <c r="B245" s="10">
        <v>241</v>
      </c>
      <c r="C245" s="19">
        <f>VLOOKUP(A245,Paramètre!N:O,2,FALSE)</f>
        <v>20200121</v>
      </c>
      <c r="D245" s="7">
        <f>VLOOKUP(C245,Paramètre!K:L,2,FALSE)</f>
        <v>20</v>
      </c>
      <c r="E245" s="8">
        <f>SUMIF(Extraction!A:A,C245,Extraction!M:M)</f>
        <v>0</v>
      </c>
      <c r="F245" s="2">
        <f>IF(C245&gt;Data!$B$16,MIN(H245,D245),0)</f>
        <v>0</v>
      </c>
      <c r="G245" s="26">
        <f t="shared" si="22"/>
        <v>0</v>
      </c>
      <c r="H245" s="8">
        <f t="shared" si="23"/>
        <v>0</v>
      </c>
      <c r="I245" s="28">
        <f t="shared" si="20"/>
        <v>20</v>
      </c>
      <c r="J245" s="59">
        <f>VLOOKUP(C245,Paramètre!E:G,3)</f>
        <v>43851</v>
      </c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>
        <f>IF(C245&lt;Bilan!$B$2,1,0)</f>
        <v>1</v>
      </c>
      <c r="W245" t="str">
        <f>IF(C245=Data!$B$6,"x","")</f>
        <v/>
      </c>
      <c r="X245">
        <f t="shared" si="19"/>
        <v>0</v>
      </c>
      <c r="Y245" s="62"/>
      <c r="Z245">
        <v>20</v>
      </c>
      <c r="AK245" s="2">
        <f t="shared" si="21"/>
        <v>4820</v>
      </c>
    </row>
    <row r="246" spans="1:37" x14ac:dyDescent="0.25">
      <c r="A246">
        <f t="shared" si="24"/>
        <v>759</v>
      </c>
      <c r="B246" s="10">
        <v>242</v>
      </c>
      <c r="C246" s="19">
        <f>VLOOKUP(A246,Paramètre!N:O,2,FALSE)</f>
        <v>20200120</v>
      </c>
      <c r="D246" s="7">
        <f>VLOOKUP(C246,Paramètre!K:L,2,FALSE)</f>
        <v>20</v>
      </c>
      <c r="E246" s="8">
        <f>SUMIF(Extraction!A:A,C246,Extraction!M:M)</f>
        <v>0</v>
      </c>
      <c r="F246" s="2">
        <f>IF(C246&gt;Data!$B$16,MIN(H246,D246),0)</f>
        <v>0</v>
      </c>
      <c r="G246" s="26">
        <f t="shared" si="22"/>
        <v>0</v>
      </c>
      <c r="H246" s="8">
        <f t="shared" si="23"/>
        <v>0</v>
      </c>
      <c r="I246" s="28">
        <f t="shared" si="20"/>
        <v>20</v>
      </c>
      <c r="J246" s="59">
        <f>VLOOKUP(C246,Paramètre!E:G,3)</f>
        <v>43850</v>
      </c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>
        <f>IF(C246&lt;Bilan!$B$2,1,0)</f>
        <v>1</v>
      </c>
      <c r="W246" t="str">
        <f>IF(C246=Data!$B$6,"x","")</f>
        <v/>
      </c>
      <c r="X246">
        <f t="shared" si="19"/>
        <v>0</v>
      </c>
      <c r="Y246" s="62"/>
      <c r="Z246">
        <v>20</v>
      </c>
      <c r="AK246" s="2">
        <f t="shared" si="21"/>
        <v>4840</v>
      </c>
    </row>
    <row r="247" spans="1:37" x14ac:dyDescent="0.25">
      <c r="A247">
        <f t="shared" si="24"/>
        <v>758</v>
      </c>
      <c r="B247" s="10">
        <v>243</v>
      </c>
      <c r="C247" s="19">
        <f>VLOOKUP(A247,Paramètre!N:O,2,FALSE)</f>
        <v>20200117</v>
      </c>
      <c r="D247" s="7">
        <f>VLOOKUP(C247,Paramètre!K:L,2,FALSE)</f>
        <v>20</v>
      </c>
      <c r="E247" s="8">
        <f>SUMIF(Extraction!A:A,C247,Extraction!M:M)</f>
        <v>0</v>
      </c>
      <c r="F247" s="2">
        <f>IF(C247&gt;Data!$B$16,MIN(H247,D247),0)</f>
        <v>0</v>
      </c>
      <c r="G247" s="26">
        <f t="shared" si="22"/>
        <v>0</v>
      </c>
      <c r="H247" s="8">
        <f t="shared" si="23"/>
        <v>0</v>
      </c>
      <c r="I247" s="28">
        <f t="shared" si="20"/>
        <v>20</v>
      </c>
      <c r="J247" s="59">
        <f>VLOOKUP(C247,Paramètre!E:G,3)</f>
        <v>43847</v>
      </c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>
        <f>IF(C247&lt;Bilan!$B$2,1,0)</f>
        <v>1</v>
      </c>
      <c r="W247" t="str">
        <f>IF(C247=Data!$B$6,"x","")</f>
        <v/>
      </c>
      <c r="X247">
        <f t="shared" si="19"/>
        <v>0</v>
      </c>
      <c r="Y247" s="62"/>
      <c r="Z247">
        <v>20</v>
      </c>
      <c r="AK247" s="2">
        <f t="shared" si="21"/>
        <v>4860</v>
      </c>
    </row>
    <row r="248" spans="1:37" x14ac:dyDescent="0.25">
      <c r="A248">
        <f t="shared" si="24"/>
        <v>757</v>
      </c>
      <c r="B248" s="10">
        <v>244</v>
      </c>
      <c r="C248" s="19">
        <f>VLOOKUP(A248,Paramètre!N:O,2,FALSE)</f>
        <v>20200116</v>
      </c>
      <c r="D248" s="7">
        <f>VLOOKUP(C248,Paramètre!K:L,2,FALSE)</f>
        <v>20</v>
      </c>
      <c r="E248" s="8">
        <f>SUMIF(Extraction!A:A,C248,Extraction!M:M)</f>
        <v>0</v>
      </c>
      <c r="F248" s="2">
        <f>IF(C248&gt;Data!$B$16,MIN(H248,D248),0)</f>
        <v>0</v>
      </c>
      <c r="G248" s="26">
        <f t="shared" si="22"/>
        <v>0</v>
      </c>
      <c r="H248" s="8">
        <f t="shared" si="23"/>
        <v>0</v>
      </c>
      <c r="I248" s="28">
        <f t="shared" si="20"/>
        <v>20</v>
      </c>
      <c r="J248" s="59">
        <f>VLOOKUP(C248,Paramètre!E:G,3)</f>
        <v>43846</v>
      </c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>
        <f>IF(C248&lt;Bilan!$B$2,1,0)</f>
        <v>1</v>
      </c>
      <c r="W248" t="str">
        <f>IF(C248=Data!$B$6,"x","")</f>
        <v/>
      </c>
      <c r="X248">
        <f t="shared" si="19"/>
        <v>0</v>
      </c>
      <c r="Y248" s="62"/>
      <c r="Z248">
        <v>20</v>
      </c>
      <c r="AK248" s="2">
        <f t="shared" si="21"/>
        <v>4880</v>
      </c>
    </row>
    <row r="249" spans="1:37" x14ac:dyDescent="0.25">
      <c r="A249">
        <f t="shared" si="24"/>
        <v>756</v>
      </c>
      <c r="B249" s="10">
        <v>245</v>
      </c>
      <c r="C249" s="19">
        <f>VLOOKUP(A249,Paramètre!N:O,2,FALSE)</f>
        <v>20200115</v>
      </c>
      <c r="D249" s="7">
        <f>VLOOKUP(C249,Paramètre!K:L,2,FALSE)</f>
        <v>20</v>
      </c>
      <c r="E249" s="8">
        <f>SUMIF(Extraction!A:A,C249,Extraction!M:M)</f>
        <v>0</v>
      </c>
      <c r="F249" s="2">
        <f>IF(C249&gt;Data!$B$16,MIN(H249,D249),0)</f>
        <v>0</v>
      </c>
      <c r="G249" s="26">
        <f t="shared" si="22"/>
        <v>0</v>
      </c>
      <c r="H249" s="8">
        <f t="shared" si="23"/>
        <v>0</v>
      </c>
      <c r="I249" s="28">
        <f t="shared" si="20"/>
        <v>20</v>
      </c>
      <c r="J249" s="59">
        <f>VLOOKUP(C249,Paramètre!E:G,3)</f>
        <v>43845</v>
      </c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>
        <f>IF(C249&lt;Bilan!$B$2,1,0)</f>
        <v>1</v>
      </c>
      <c r="W249" t="str">
        <f>IF(C249=Data!$B$6,"x","")</f>
        <v/>
      </c>
      <c r="X249">
        <f t="shared" si="19"/>
        <v>0</v>
      </c>
      <c r="Y249" s="62"/>
      <c r="Z249">
        <v>20</v>
      </c>
      <c r="AK249" s="2">
        <f t="shared" si="21"/>
        <v>4900</v>
      </c>
    </row>
    <row r="250" spans="1:37" x14ac:dyDescent="0.25">
      <c r="A250">
        <f t="shared" si="24"/>
        <v>755</v>
      </c>
      <c r="B250" s="10">
        <v>246</v>
      </c>
      <c r="C250" s="19">
        <f>VLOOKUP(A250,Paramètre!N:O,2,FALSE)</f>
        <v>20200114</v>
      </c>
      <c r="D250" s="7">
        <f>VLOOKUP(C250,Paramètre!K:L,2,FALSE)</f>
        <v>20</v>
      </c>
      <c r="E250" s="8">
        <f>SUMIF(Extraction!A:A,C250,Extraction!M:M)</f>
        <v>0</v>
      </c>
      <c r="F250" s="2">
        <f>IF(C250&gt;Data!$B$16,MIN(H250,D250),0)</f>
        <v>0</v>
      </c>
      <c r="G250" s="26">
        <f t="shared" si="22"/>
        <v>0</v>
      </c>
      <c r="H250" s="8">
        <f t="shared" si="23"/>
        <v>0</v>
      </c>
      <c r="I250" s="28">
        <f t="shared" si="20"/>
        <v>20</v>
      </c>
      <c r="J250" s="59">
        <f>VLOOKUP(C250,Paramètre!E:G,3)</f>
        <v>43844</v>
      </c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>
        <f>IF(C250&lt;Bilan!$B$2,1,0)</f>
        <v>1</v>
      </c>
      <c r="W250" t="str">
        <f>IF(C250=Data!$B$6,"x","")</f>
        <v/>
      </c>
      <c r="X250">
        <f t="shared" si="19"/>
        <v>0</v>
      </c>
      <c r="Y250" s="62"/>
      <c r="Z250">
        <v>20</v>
      </c>
      <c r="AK250" s="2">
        <f t="shared" si="21"/>
        <v>4920</v>
      </c>
    </row>
    <row r="251" spans="1:37" x14ac:dyDescent="0.25">
      <c r="A251">
        <f t="shared" si="24"/>
        <v>754</v>
      </c>
      <c r="B251" s="10">
        <v>247</v>
      </c>
      <c r="C251" s="19">
        <f>VLOOKUP(A251,Paramètre!N:O,2,FALSE)</f>
        <v>20200113</v>
      </c>
      <c r="D251" s="7">
        <f>VLOOKUP(C251,Paramètre!K:L,2,FALSE)</f>
        <v>20</v>
      </c>
      <c r="E251" s="8">
        <f>SUMIF(Extraction!A:A,C251,Extraction!M:M)</f>
        <v>0</v>
      </c>
      <c r="F251" s="2">
        <f>IF(C251&gt;Data!$B$16,MIN(H251,D251),0)</f>
        <v>0</v>
      </c>
      <c r="G251" s="26">
        <f t="shared" si="22"/>
        <v>0</v>
      </c>
      <c r="H251" s="8">
        <f t="shared" si="23"/>
        <v>0</v>
      </c>
      <c r="I251" s="28">
        <f t="shared" si="20"/>
        <v>20</v>
      </c>
      <c r="J251" s="59">
        <f>VLOOKUP(C251,Paramètre!E:G,3)</f>
        <v>43843</v>
      </c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>
        <f>IF(C251&lt;Bilan!$B$2,1,0)</f>
        <v>1</v>
      </c>
      <c r="W251" t="str">
        <f>IF(C251=Data!$B$6,"x","")</f>
        <v/>
      </c>
      <c r="X251">
        <f t="shared" si="19"/>
        <v>0</v>
      </c>
      <c r="Y251" s="62"/>
      <c r="Z251">
        <v>20</v>
      </c>
      <c r="AK251" s="2">
        <f t="shared" si="21"/>
        <v>4940</v>
      </c>
    </row>
    <row r="252" spans="1:37" x14ac:dyDescent="0.25">
      <c r="A252">
        <f t="shared" si="24"/>
        <v>753</v>
      </c>
      <c r="B252" s="10">
        <v>248</v>
      </c>
      <c r="C252" s="19">
        <f>VLOOKUP(A252,Paramètre!N:O,2,FALSE)</f>
        <v>20200110</v>
      </c>
      <c r="D252" s="7">
        <f>VLOOKUP(C252,Paramètre!K:L,2,FALSE)</f>
        <v>20</v>
      </c>
      <c r="E252" s="8">
        <f>SUMIF(Extraction!A:A,C252,Extraction!M:M)</f>
        <v>0</v>
      </c>
      <c r="F252" s="2">
        <f>IF(C252&gt;Data!$B$16,MIN(H252,D252),0)</f>
        <v>0</v>
      </c>
      <c r="G252" s="26">
        <f t="shared" si="22"/>
        <v>0</v>
      </c>
      <c r="H252" s="8">
        <f t="shared" si="23"/>
        <v>0</v>
      </c>
      <c r="I252" s="28">
        <f t="shared" si="20"/>
        <v>20</v>
      </c>
      <c r="J252" s="59">
        <f>VLOOKUP(C252,Paramètre!E:G,3)</f>
        <v>43840</v>
      </c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>
        <f>IF(C252&lt;Bilan!$B$2,1,0)</f>
        <v>1</v>
      </c>
      <c r="W252" t="str">
        <f>IF(C252=Data!$B$6,"x","")</f>
        <v/>
      </c>
      <c r="X252">
        <f t="shared" si="19"/>
        <v>0</v>
      </c>
      <c r="Y252" s="62"/>
      <c r="Z252">
        <v>20</v>
      </c>
      <c r="AK252" s="2">
        <f t="shared" si="21"/>
        <v>4960</v>
      </c>
    </row>
    <row r="253" spans="1:37" x14ac:dyDescent="0.25">
      <c r="A253">
        <f t="shared" si="24"/>
        <v>752</v>
      </c>
      <c r="B253" s="10">
        <v>249</v>
      </c>
      <c r="C253" s="19">
        <f>VLOOKUP(A253,Paramètre!N:O,2,FALSE)</f>
        <v>20200109</v>
      </c>
      <c r="D253" s="7">
        <f>VLOOKUP(C253,Paramètre!K:L,2,FALSE)</f>
        <v>20</v>
      </c>
      <c r="E253" s="8">
        <f>SUMIF(Extraction!A:A,C253,Extraction!M:M)</f>
        <v>0</v>
      </c>
      <c r="F253" s="2">
        <f>IF(C253&gt;Data!$B$16,MIN(H253,D253),0)</f>
        <v>0</v>
      </c>
      <c r="G253" s="26">
        <f t="shared" si="22"/>
        <v>0</v>
      </c>
      <c r="H253" s="8">
        <f t="shared" si="23"/>
        <v>0</v>
      </c>
      <c r="I253" s="28">
        <f t="shared" si="20"/>
        <v>20</v>
      </c>
      <c r="J253" s="59">
        <f>VLOOKUP(C253,Paramètre!E:G,3)</f>
        <v>43839</v>
      </c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>
        <f>IF(C253&lt;Bilan!$B$2,1,0)</f>
        <v>1</v>
      </c>
      <c r="W253" t="str">
        <f>IF(C253=Data!$B$6,"x","")</f>
        <v/>
      </c>
      <c r="X253">
        <f t="shared" si="19"/>
        <v>0</v>
      </c>
      <c r="Y253" s="62"/>
      <c r="Z253">
        <v>20</v>
      </c>
      <c r="AK253" s="2">
        <f t="shared" si="21"/>
        <v>4980</v>
      </c>
    </row>
    <row r="254" spans="1:37" x14ac:dyDescent="0.25">
      <c r="A254">
        <f t="shared" si="24"/>
        <v>751</v>
      </c>
      <c r="B254" s="10">
        <v>250</v>
      </c>
      <c r="C254" s="19">
        <f>VLOOKUP(A254,Paramètre!N:O,2,FALSE)</f>
        <v>20200108</v>
      </c>
      <c r="D254" s="7">
        <f>VLOOKUP(C254,Paramètre!K:L,2,FALSE)</f>
        <v>20</v>
      </c>
      <c r="E254" s="8">
        <f>SUMIF(Extraction!A:A,C254,Extraction!M:M)</f>
        <v>0</v>
      </c>
      <c r="F254" s="2">
        <f>IF(C254&gt;Data!$B$16,MIN(H254,D254),0)</f>
        <v>0</v>
      </c>
      <c r="G254" s="26">
        <f t="shared" si="22"/>
        <v>0</v>
      </c>
      <c r="H254" s="8">
        <f t="shared" si="23"/>
        <v>0</v>
      </c>
      <c r="I254" s="28">
        <f t="shared" si="20"/>
        <v>20</v>
      </c>
      <c r="J254" s="59">
        <f>VLOOKUP(C254,Paramètre!E:G,3)</f>
        <v>43838</v>
      </c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>
        <f>IF(C254&lt;Bilan!$B$2,1,0)</f>
        <v>1</v>
      </c>
      <c r="W254" t="str">
        <f>IF(C254=Data!$B$6,"x","")</f>
        <v/>
      </c>
      <c r="X254">
        <f t="shared" si="19"/>
        <v>0</v>
      </c>
      <c r="Y254" s="62"/>
      <c r="Z254">
        <v>20</v>
      </c>
      <c r="AK254" s="2">
        <f t="shared" si="21"/>
        <v>5000</v>
      </c>
    </row>
    <row r="255" spans="1:37" x14ac:dyDescent="0.25">
      <c r="A255">
        <f t="shared" si="24"/>
        <v>750</v>
      </c>
      <c r="B255" s="10">
        <v>251</v>
      </c>
      <c r="C255" s="19">
        <f>VLOOKUP(A255,Paramètre!N:O,2,FALSE)</f>
        <v>20200107</v>
      </c>
      <c r="D255" s="7">
        <f>VLOOKUP(C255,Paramètre!K:L,2,FALSE)</f>
        <v>20</v>
      </c>
      <c r="E255" s="8">
        <f>SUMIF(Extraction!A:A,C255,Extraction!M:M)</f>
        <v>0</v>
      </c>
      <c r="F255" s="2">
        <f>IF(C255&gt;Data!$B$16,MIN(H255,D255),0)</f>
        <v>0</v>
      </c>
      <c r="G255" s="26">
        <f t="shared" si="22"/>
        <v>0</v>
      </c>
      <c r="H255" s="8">
        <f t="shared" si="23"/>
        <v>0</v>
      </c>
      <c r="I255" s="28">
        <f t="shared" si="20"/>
        <v>20</v>
      </c>
      <c r="J255" s="59">
        <f>VLOOKUP(C255,Paramètre!E:G,3)</f>
        <v>43837</v>
      </c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>
        <f>IF(C255&lt;Bilan!$B$2,1,0)</f>
        <v>1</v>
      </c>
      <c r="W255" t="str">
        <f>IF(C255=Data!$B$6,"x","")</f>
        <v/>
      </c>
      <c r="X255">
        <f t="shared" si="19"/>
        <v>0</v>
      </c>
      <c r="Y255" s="62"/>
      <c r="Z255">
        <v>20</v>
      </c>
      <c r="AK255" s="2">
        <f t="shared" si="21"/>
        <v>5020</v>
      </c>
    </row>
    <row r="256" spans="1:37" x14ac:dyDescent="0.25">
      <c r="A256">
        <f t="shared" si="24"/>
        <v>749</v>
      </c>
      <c r="B256" s="10">
        <v>252</v>
      </c>
      <c r="C256" s="19">
        <f>VLOOKUP(A256,Paramètre!N:O,2,FALSE)</f>
        <v>20200106</v>
      </c>
      <c r="D256" s="7">
        <f>VLOOKUP(C256,Paramètre!K:L,2,FALSE)</f>
        <v>20</v>
      </c>
      <c r="E256" s="8">
        <f>SUMIF(Extraction!A:A,C256,Extraction!M:M)</f>
        <v>0</v>
      </c>
      <c r="F256" s="2">
        <f>IF(C256&gt;Data!$B$16,MIN(H256,D256),0)</f>
        <v>0</v>
      </c>
      <c r="G256" s="26">
        <f t="shared" si="22"/>
        <v>0</v>
      </c>
      <c r="H256" s="8">
        <f t="shared" si="23"/>
        <v>0</v>
      </c>
      <c r="I256" s="28">
        <f t="shared" si="20"/>
        <v>20</v>
      </c>
      <c r="J256" s="59">
        <f>VLOOKUP(C256,Paramètre!E:G,3)</f>
        <v>43836</v>
      </c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>
        <f>IF(C256&lt;Bilan!$B$2,1,0)</f>
        <v>1</v>
      </c>
      <c r="W256" t="str">
        <f>IF(C256=Data!$B$6,"x","")</f>
        <v/>
      </c>
      <c r="X256">
        <f t="shared" si="19"/>
        <v>0</v>
      </c>
      <c r="Y256" s="62"/>
      <c r="Z256">
        <v>20</v>
      </c>
      <c r="AK256" s="2">
        <f t="shared" si="21"/>
        <v>5040</v>
      </c>
    </row>
    <row r="257" spans="1:37" x14ac:dyDescent="0.25">
      <c r="A257">
        <f t="shared" si="24"/>
        <v>748</v>
      </c>
      <c r="B257" s="10">
        <v>253</v>
      </c>
      <c r="C257" s="19">
        <f>VLOOKUP(A257,Paramètre!N:O,2,FALSE)</f>
        <v>20191219</v>
      </c>
      <c r="D257" s="7">
        <f>VLOOKUP(C257,Paramètre!K:L,2,FALSE)</f>
        <v>20</v>
      </c>
      <c r="E257" s="8">
        <f>SUMIF(Extraction!A:A,C257,Extraction!M:M)</f>
        <v>0</v>
      </c>
      <c r="F257" s="2">
        <f>IF(C257&gt;Data!$B$16,MIN(H257,D257),0)</f>
        <v>0</v>
      </c>
      <c r="G257" s="26">
        <f t="shared" si="22"/>
        <v>0</v>
      </c>
      <c r="H257" s="8">
        <f t="shared" si="23"/>
        <v>0</v>
      </c>
      <c r="I257" s="28">
        <f t="shared" si="20"/>
        <v>20</v>
      </c>
      <c r="J257" s="59">
        <f>VLOOKUP(C257,Paramètre!E:G,3)</f>
        <v>43818</v>
      </c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>
        <f>IF(C257&lt;Bilan!$B$2,1,0)</f>
        <v>1</v>
      </c>
      <c r="W257" t="str">
        <f>IF(C257=Data!$B$6,"x","")</f>
        <v/>
      </c>
      <c r="X257">
        <f t="shared" si="19"/>
        <v>0</v>
      </c>
      <c r="Y257" s="62"/>
      <c r="Z257">
        <v>20</v>
      </c>
      <c r="AK257" s="2">
        <f t="shared" si="21"/>
        <v>5060</v>
      </c>
    </row>
    <row r="258" spans="1:37" x14ac:dyDescent="0.25">
      <c r="A258">
        <f t="shared" si="24"/>
        <v>747</v>
      </c>
      <c r="B258" s="10">
        <v>254</v>
      </c>
      <c r="C258" s="19">
        <f>VLOOKUP(A258,Paramètre!N:O,2,FALSE)</f>
        <v>20191218</v>
      </c>
      <c r="D258" s="7">
        <f>VLOOKUP(C258,Paramètre!K:L,2,FALSE)</f>
        <v>20</v>
      </c>
      <c r="E258" s="8">
        <f>SUMIF(Extraction!A:A,C258,Extraction!M:M)</f>
        <v>0</v>
      </c>
      <c r="F258" s="2">
        <f>IF(C258&gt;Data!$B$16,MIN(H258,D258),0)</f>
        <v>0</v>
      </c>
      <c r="G258" s="26">
        <f t="shared" si="22"/>
        <v>0</v>
      </c>
      <c r="H258" s="8">
        <f t="shared" si="23"/>
        <v>0</v>
      </c>
      <c r="I258" s="28">
        <f t="shared" si="20"/>
        <v>20</v>
      </c>
      <c r="J258" s="59">
        <f>VLOOKUP(C258,Paramètre!E:G,3)</f>
        <v>43817</v>
      </c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>
        <f>IF(C258&lt;Bilan!$B$2,1,0)</f>
        <v>1</v>
      </c>
      <c r="W258" t="str">
        <f>IF(C258=Data!$B$6,"x","")</f>
        <v/>
      </c>
      <c r="X258">
        <f t="shared" si="19"/>
        <v>0</v>
      </c>
      <c r="Y258" s="62"/>
      <c r="Z258">
        <v>20</v>
      </c>
      <c r="AK258" s="2">
        <f t="shared" si="21"/>
        <v>5080</v>
      </c>
    </row>
    <row r="259" spans="1:37" x14ac:dyDescent="0.25">
      <c r="A259">
        <f t="shared" si="24"/>
        <v>746</v>
      </c>
      <c r="B259" s="10">
        <v>255</v>
      </c>
      <c r="C259" s="19">
        <f>VLOOKUP(A259,Paramètre!N:O,2,FALSE)</f>
        <v>20191217</v>
      </c>
      <c r="D259" s="7">
        <f>VLOOKUP(C259,Paramètre!K:L,2,FALSE)</f>
        <v>20</v>
      </c>
      <c r="E259" s="8">
        <f>SUMIF(Extraction!A:A,C259,Extraction!M:M)</f>
        <v>0</v>
      </c>
      <c r="F259" s="2">
        <f>IF(C259&gt;Data!$B$16,MIN(H259,D259),0)</f>
        <v>0</v>
      </c>
      <c r="G259" s="26">
        <f t="shared" si="22"/>
        <v>0</v>
      </c>
      <c r="H259" s="8">
        <f t="shared" si="23"/>
        <v>0</v>
      </c>
      <c r="I259" s="28">
        <f t="shared" si="20"/>
        <v>20</v>
      </c>
      <c r="J259" s="59">
        <f>VLOOKUP(C259,Paramètre!E:G,3)</f>
        <v>43816</v>
      </c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>
        <f>IF(C259&lt;Bilan!$B$2,1,0)</f>
        <v>1</v>
      </c>
      <c r="W259" t="str">
        <f>IF(C259=Data!$B$6,"x","")</f>
        <v/>
      </c>
      <c r="X259">
        <f t="shared" si="19"/>
        <v>0</v>
      </c>
      <c r="Y259" s="62"/>
      <c r="Z259">
        <v>20</v>
      </c>
      <c r="AK259" s="2">
        <f t="shared" si="21"/>
        <v>5100</v>
      </c>
    </row>
    <row r="260" spans="1:37" x14ac:dyDescent="0.25">
      <c r="A260">
        <f t="shared" si="24"/>
        <v>745</v>
      </c>
      <c r="B260" s="10">
        <v>256</v>
      </c>
      <c r="C260" s="19">
        <f>VLOOKUP(A260,Paramètre!N:O,2,FALSE)</f>
        <v>20191216</v>
      </c>
      <c r="D260" s="7">
        <f>VLOOKUP(C260,Paramètre!K:L,2,FALSE)</f>
        <v>20</v>
      </c>
      <c r="E260" s="8">
        <f>SUMIF(Extraction!A:A,C260,Extraction!M:M)</f>
        <v>0</v>
      </c>
      <c r="F260" s="2">
        <f>IF(C260&gt;Data!$B$16,MIN(H260,D260),0)</f>
        <v>0</v>
      </c>
      <c r="G260" s="26">
        <f t="shared" si="22"/>
        <v>0</v>
      </c>
      <c r="H260" s="8">
        <f t="shared" si="23"/>
        <v>0</v>
      </c>
      <c r="I260" s="28">
        <f t="shared" si="20"/>
        <v>20</v>
      </c>
      <c r="J260" s="59">
        <f>VLOOKUP(C260,Paramètre!E:G,3)</f>
        <v>43815</v>
      </c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>
        <f>IF(C260&lt;Bilan!$B$2,1,0)</f>
        <v>1</v>
      </c>
      <c r="W260" t="str">
        <f>IF(C260=Data!$B$6,"x","")</f>
        <v/>
      </c>
      <c r="X260">
        <f t="shared" si="19"/>
        <v>0</v>
      </c>
      <c r="Y260" s="62"/>
      <c r="Z260">
        <v>20</v>
      </c>
      <c r="AK260" s="2">
        <f t="shared" si="21"/>
        <v>5120</v>
      </c>
    </row>
    <row r="261" spans="1:37" x14ac:dyDescent="0.25">
      <c r="A261">
        <f t="shared" si="24"/>
        <v>744</v>
      </c>
      <c r="B261" s="10">
        <v>257</v>
      </c>
      <c r="C261" s="19">
        <f>VLOOKUP(A261,Paramètre!N:O,2,FALSE)</f>
        <v>20191213</v>
      </c>
      <c r="D261" s="7">
        <f>VLOOKUP(C261,Paramètre!K:L,2,FALSE)</f>
        <v>20</v>
      </c>
      <c r="E261" s="8">
        <f>SUMIF(Extraction!A:A,C261,Extraction!M:M)</f>
        <v>0</v>
      </c>
      <c r="F261" s="2">
        <f>IF(C261&gt;Data!$B$16,MIN(H261,D261),0)</f>
        <v>0</v>
      </c>
      <c r="G261" s="26">
        <f t="shared" si="22"/>
        <v>0</v>
      </c>
      <c r="H261" s="8">
        <f t="shared" si="23"/>
        <v>0</v>
      </c>
      <c r="I261" s="28">
        <f t="shared" si="20"/>
        <v>20</v>
      </c>
      <c r="J261" s="59">
        <f>VLOOKUP(C261,Paramètre!E:G,3)</f>
        <v>43812</v>
      </c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>
        <f>IF(C261&lt;Bilan!$B$2,1,0)</f>
        <v>1</v>
      </c>
      <c r="W261" t="str">
        <f>IF(C261=Data!$B$6,"x","")</f>
        <v/>
      </c>
      <c r="X261">
        <f t="shared" ref="X261:X324" si="25">IF(W261="x",SUM(E262:E909),0)</f>
        <v>0</v>
      </c>
      <c r="Y261" s="62"/>
      <c r="Z261">
        <v>20</v>
      </c>
      <c r="AK261" s="2">
        <f t="shared" si="21"/>
        <v>5140</v>
      </c>
    </row>
    <row r="262" spans="1:37" x14ac:dyDescent="0.25">
      <c r="A262">
        <f t="shared" si="24"/>
        <v>743</v>
      </c>
      <c r="B262" s="10">
        <v>258</v>
      </c>
      <c r="C262" s="19">
        <f>VLOOKUP(A262,Paramètre!N:O,2,FALSE)</f>
        <v>20191212</v>
      </c>
      <c r="D262" s="7">
        <f>VLOOKUP(C262,Paramètre!K:L,2,FALSE)</f>
        <v>20</v>
      </c>
      <c r="E262" s="8">
        <f>SUMIF(Extraction!A:A,C262,Extraction!M:M)</f>
        <v>0</v>
      </c>
      <c r="F262" s="2">
        <f>IF(C262&gt;Data!$B$16,MIN(H262,D262),0)</f>
        <v>0</v>
      </c>
      <c r="G262" s="26">
        <f t="shared" si="22"/>
        <v>0</v>
      </c>
      <c r="H262" s="8">
        <f t="shared" si="23"/>
        <v>0</v>
      </c>
      <c r="I262" s="28">
        <f t="shared" ref="I262:I325" si="26">D262-F262</f>
        <v>20</v>
      </c>
      <c r="J262" s="59">
        <f>VLOOKUP(C262,Paramètre!E:G,3)</f>
        <v>43811</v>
      </c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>
        <f>IF(C262&lt;Bilan!$B$2,1,0)</f>
        <v>1</v>
      </c>
      <c r="W262" t="str">
        <f>IF(C262=Data!$B$6,"x","")</f>
        <v/>
      </c>
      <c r="X262">
        <f t="shared" si="25"/>
        <v>0</v>
      </c>
      <c r="Y262" s="62"/>
      <c r="Z262">
        <v>20</v>
      </c>
      <c r="AK262" s="2">
        <f t="shared" ref="AK262:AK325" si="27">+AK261+D262-F262</f>
        <v>5160</v>
      </c>
    </row>
    <row r="263" spans="1:37" x14ac:dyDescent="0.25">
      <c r="A263">
        <f t="shared" si="24"/>
        <v>742</v>
      </c>
      <c r="B263" s="10">
        <v>259</v>
      </c>
      <c r="C263" s="19">
        <f>VLOOKUP(A263,Paramètre!N:O,2,FALSE)</f>
        <v>20191211</v>
      </c>
      <c r="D263" s="7">
        <f>VLOOKUP(C263,Paramètre!K:L,2,FALSE)</f>
        <v>20</v>
      </c>
      <c r="E263" s="8">
        <f>SUMIF(Extraction!A:A,C263,Extraction!M:M)</f>
        <v>0</v>
      </c>
      <c r="F263" s="2">
        <f>IF(C263&gt;Data!$B$16,MIN(H263,D263),0)</f>
        <v>0</v>
      </c>
      <c r="G263" s="26">
        <f t="shared" ref="G263:G326" si="28">+G262+E263-F263</f>
        <v>0</v>
      </c>
      <c r="H263" s="8">
        <f t="shared" ref="H263:H326" si="29">+G262+E263</f>
        <v>0</v>
      </c>
      <c r="I263" s="28">
        <f t="shared" si="26"/>
        <v>20</v>
      </c>
      <c r="J263" s="59">
        <f>VLOOKUP(C263,Paramètre!E:G,3)</f>
        <v>43810</v>
      </c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>
        <f>IF(C263&lt;Bilan!$B$2,1,0)</f>
        <v>1</v>
      </c>
      <c r="W263" t="str">
        <f>IF(C263=Data!$B$6,"x","")</f>
        <v/>
      </c>
      <c r="X263">
        <f t="shared" si="25"/>
        <v>0</v>
      </c>
      <c r="Y263" s="62"/>
      <c r="Z263">
        <v>20</v>
      </c>
      <c r="AK263" s="2">
        <f t="shared" si="27"/>
        <v>5180</v>
      </c>
    </row>
    <row r="264" spans="1:37" x14ac:dyDescent="0.25">
      <c r="A264">
        <f t="shared" si="24"/>
        <v>741</v>
      </c>
      <c r="B264" s="10">
        <v>260</v>
      </c>
      <c r="C264" s="19">
        <f>VLOOKUP(A264,Paramètre!N:O,2,FALSE)</f>
        <v>20191210</v>
      </c>
      <c r="D264" s="7">
        <f>VLOOKUP(C264,Paramètre!K:L,2,FALSE)</f>
        <v>20</v>
      </c>
      <c r="E264" s="8">
        <f>SUMIF(Extraction!A:A,C264,Extraction!M:M)</f>
        <v>0</v>
      </c>
      <c r="F264" s="2">
        <f>IF(C264&gt;Data!$B$16,MIN(H264,D264),0)</f>
        <v>0</v>
      </c>
      <c r="G264" s="26">
        <f t="shared" si="28"/>
        <v>0</v>
      </c>
      <c r="H264" s="8">
        <f t="shared" si="29"/>
        <v>0</v>
      </c>
      <c r="I264" s="28">
        <f t="shared" si="26"/>
        <v>20</v>
      </c>
      <c r="J264" s="59">
        <f>VLOOKUP(C264,Paramètre!E:G,3)</f>
        <v>43809</v>
      </c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>
        <f>IF(C264&lt;Bilan!$B$2,1,0)</f>
        <v>1</v>
      </c>
      <c r="W264" t="str">
        <f>IF(C264=Data!$B$6,"x","")</f>
        <v/>
      </c>
      <c r="X264">
        <f t="shared" si="25"/>
        <v>0</v>
      </c>
      <c r="Y264" s="62"/>
      <c r="Z264">
        <v>20</v>
      </c>
      <c r="AK264" s="2">
        <f t="shared" si="27"/>
        <v>5200</v>
      </c>
    </row>
    <row r="265" spans="1:37" x14ac:dyDescent="0.25">
      <c r="A265">
        <f t="shared" si="24"/>
        <v>740</v>
      </c>
      <c r="B265" s="10">
        <v>261</v>
      </c>
      <c r="C265" s="19">
        <f>VLOOKUP(A265,Paramètre!N:O,2,FALSE)</f>
        <v>20191209</v>
      </c>
      <c r="D265" s="7">
        <f>VLOOKUP(C265,Paramètre!K:L,2,FALSE)</f>
        <v>20</v>
      </c>
      <c r="E265" s="8">
        <f>SUMIF(Extraction!A:A,C265,Extraction!M:M)</f>
        <v>0</v>
      </c>
      <c r="F265" s="2">
        <f>IF(C265&gt;Data!$B$16,MIN(H265,D265),0)</f>
        <v>0</v>
      </c>
      <c r="G265" s="26">
        <f t="shared" si="28"/>
        <v>0</v>
      </c>
      <c r="H265" s="8">
        <f t="shared" si="29"/>
        <v>0</v>
      </c>
      <c r="I265" s="28">
        <f t="shared" si="26"/>
        <v>20</v>
      </c>
      <c r="J265" s="59">
        <f>VLOOKUP(C265,Paramètre!E:G,3)</f>
        <v>43808</v>
      </c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>
        <f>IF(C265&lt;Bilan!$B$2,1,0)</f>
        <v>1</v>
      </c>
      <c r="W265" t="str">
        <f>IF(C265=Data!$B$6,"x","")</f>
        <v/>
      </c>
      <c r="X265">
        <f t="shared" si="25"/>
        <v>0</v>
      </c>
      <c r="Y265" s="62"/>
      <c r="Z265">
        <v>20</v>
      </c>
      <c r="AK265" s="2">
        <f t="shared" si="27"/>
        <v>5220</v>
      </c>
    </row>
    <row r="266" spans="1:37" x14ac:dyDescent="0.25">
      <c r="A266">
        <f t="shared" si="24"/>
        <v>739</v>
      </c>
      <c r="B266" s="10">
        <v>262</v>
      </c>
      <c r="C266" s="19">
        <f>VLOOKUP(A266,Paramètre!N:O,2,FALSE)</f>
        <v>20191206</v>
      </c>
      <c r="D266" s="7">
        <f>VLOOKUP(C266,Paramètre!K:L,2,FALSE)</f>
        <v>20</v>
      </c>
      <c r="E266" s="8">
        <f>SUMIF(Extraction!A:A,C266,Extraction!M:M)</f>
        <v>0</v>
      </c>
      <c r="F266" s="2">
        <f>IF(C266&gt;Data!$B$16,MIN(H266,D266),0)</f>
        <v>0</v>
      </c>
      <c r="G266" s="26">
        <f t="shared" si="28"/>
        <v>0</v>
      </c>
      <c r="H266" s="8">
        <f t="shared" si="29"/>
        <v>0</v>
      </c>
      <c r="I266" s="28">
        <f t="shared" si="26"/>
        <v>20</v>
      </c>
      <c r="J266" s="59">
        <f>VLOOKUP(C266,Paramètre!E:G,3)</f>
        <v>43805</v>
      </c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>
        <f>IF(C266&lt;Bilan!$B$2,1,0)</f>
        <v>1</v>
      </c>
      <c r="W266" t="str">
        <f>IF(C266=Data!$B$6,"x","")</f>
        <v/>
      </c>
      <c r="X266">
        <f t="shared" si="25"/>
        <v>0</v>
      </c>
      <c r="Y266" s="62"/>
      <c r="Z266">
        <v>20</v>
      </c>
      <c r="AK266" s="2">
        <f t="shared" si="27"/>
        <v>5240</v>
      </c>
    </row>
    <row r="267" spans="1:37" x14ac:dyDescent="0.25">
      <c r="A267">
        <f t="shared" si="24"/>
        <v>738</v>
      </c>
      <c r="B267" s="10">
        <v>263</v>
      </c>
      <c r="C267" s="19">
        <f>VLOOKUP(A267,Paramètre!N:O,2,FALSE)</f>
        <v>20191205</v>
      </c>
      <c r="D267" s="7">
        <f>VLOOKUP(C267,Paramètre!K:L,2,FALSE)</f>
        <v>20</v>
      </c>
      <c r="E267" s="8">
        <f>SUMIF(Extraction!A:A,C267,Extraction!M:M)</f>
        <v>0</v>
      </c>
      <c r="F267" s="2">
        <f>IF(C267&gt;Data!$B$16,MIN(H267,D267),0)</f>
        <v>0</v>
      </c>
      <c r="G267" s="26">
        <f t="shared" si="28"/>
        <v>0</v>
      </c>
      <c r="H267" s="8">
        <f t="shared" si="29"/>
        <v>0</v>
      </c>
      <c r="I267" s="28">
        <f t="shared" si="26"/>
        <v>20</v>
      </c>
      <c r="J267" s="59">
        <f>VLOOKUP(C267,Paramètre!E:G,3)</f>
        <v>43804</v>
      </c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>
        <f>IF(C267&lt;Bilan!$B$2,1,0)</f>
        <v>1</v>
      </c>
      <c r="W267" t="str">
        <f>IF(C267=Data!$B$6,"x","")</f>
        <v/>
      </c>
      <c r="X267">
        <f t="shared" si="25"/>
        <v>0</v>
      </c>
      <c r="Y267" s="62"/>
      <c r="Z267">
        <v>20</v>
      </c>
      <c r="AK267" s="2">
        <f t="shared" si="27"/>
        <v>5260</v>
      </c>
    </row>
    <row r="268" spans="1:37" x14ac:dyDescent="0.25">
      <c r="A268">
        <f t="shared" si="24"/>
        <v>737</v>
      </c>
      <c r="B268" s="10">
        <v>264</v>
      </c>
      <c r="C268" s="19">
        <f>VLOOKUP(A268,Paramètre!N:O,2,FALSE)</f>
        <v>20191204</v>
      </c>
      <c r="D268" s="7">
        <f>VLOOKUP(C268,Paramètre!K:L,2,FALSE)</f>
        <v>20</v>
      </c>
      <c r="E268" s="8">
        <f>SUMIF(Extraction!A:A,C268,Extraction!M:M)</f>
        <v>0</v>
      </c>
      <c r="F268" s="2">
        <f>IF(C268&gt;Data!$B$16,MIN(H268,D268),0)</f>
        <v>0</v>
      </c>
      <c r="G268" s="26">
        <f t="shared" si="28"/>
        <v>0</v>
      </c>
      <c r="H268" s="8">
        <f t="shared" si="29"/>
        <v>0</v>
      </c>
      <c r="I268" s="28">
        <f t="shared" si="26"/>
        <v>20</v>
      </c>
      <c r="J268" s="59">
        <f>VLOOKUP(C268,Paramètre!E:G,3)</f>
        <v>43803</v>
      </c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>
        <f>IF(C268&lt;Bilan!$B$2,1,0)</f>
        <v>1</v>
      </c>
      <c r="W268" t="str">
        <f>IF(C268=Data!$B$6,"x","")</f>
        <v/>
      </c>
      <c r="X268">
        <f t="shared" si="25"/>
        <v>0</v>
      </c>
      <c r="Y268" s="62"/>
      <c r="Z268">
        <v>20</v>
      </c>
      <c r="AK268" s="2">
        <f t="shared" si="27"/>
        <v>5280</v>
      </c>
    </row>
    <row r="269" spans="1:37" x14ac:dyDescent="0.25">
      <c r="A269">
        <f t="shared" si="24"/>
        <v>736</v>
      </c>
      <c r="B269" s="10">
        <v>265</v>
      </c>
      <c r="C269" s="19">
        <f>VLOOKUP(A269,Paramètre!N:O,2,FALSE)</f>
        <v>20191203</v>
      </c>
      <c r="D269" s="7">
        <f>VLOOKUP(C269,Paramètre!K:L,2,FALSE)</f>
        <v>20</v>
      </c>
      <c r="E269" s="8">
        <f>SUMIF(Extraction!A:A,C269,Extraction!M:M)</f>
        <v>0</v>
      </c>
      <c r="F269" s="2">
        <f>IF(C269&gt;Data!$B$16,MIN(H269,D269),0)</f>
        <v>0</v>
      </c>
      <c r="G269" s="26">
        <f t="shared" si="28"/>
        <v>0</v>
      </c>
      <c r="H269" s="8">
        <f t="shared" si="29"/>
        <v>0</v>
      </c>
      <c r="I269" s="28">
        <f t="shared" si="26"/>
        <v>20</v>
      </c>
      <c r="J269" s="59">
        <f>VLOOKUP(C269,Paramètre!E:G,3)</f>
        <v>43802</v>
      </c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>
        <f>IF(C269&lt;Bilan!$B$2,1,0)</f>
        <v>1</v>
      </c>
      <c r="W269" t="str">
        <f>IF(C269=Data!$B$6,"x","")</f>
        <v/>
      </c>
      <c r="X269">
        <f t="shared" si="25"/>
        <v>0</v>
      </c>
      <c r="Y269" s="62"/>
      <c r="Z269">
        <v>20</v>
      </c>
      <c r="AK269" s="2">
        <f t="shared" si="27"/>
        <v>5300</v>
      </c>
    </row>
    <row r="270" spans="1:37" x14ac:dyDescent="0.25">
      <c r="A270">
        <f t="shared" si="24"/>
        <v>735</v>
      </c>
      <c r="B270" s="10">
        <v>266</v>
      </c>
      <c r="C270" s="19">
        <f>VLOOKUP(A270,Paramètre!N:O,2,FALSE)</f>
        <v>20191202</v>
      </c>
      <c r="D270" s="7">
        <f>VLOOKUP(C270,Paramètre!K:L,2,FALSE)</f>
        <v>20</v>
      </c>
      <c r="E270" s="8">
        <f>SUMIF(Extraction!A:A,C270,Extraction!M:M)</f>
        <v>0</v>
      </c>
      <c r="F270" s="2">
        <f>IF(C270&gt;Data!$B$16,MIN(H270,D270),0)</f>
        <v>0</v>
      </c>
      <c r="G270" s="26">
        <f t="shared" si="28"/>
        <v>0</v>
      </c>
      <c r="H270" s="8">
        <f t="shared" si="29"/>
        <v>0</v>
      </c>
      <c r="I270" s="28">
        <f t="shared" si="26"/>
        <v>20</v>
      </c>
      <c r="J270" s="59">
        <f>VLOOKUP(C270,Paramètre!E:G,3)</f>
        <v>43801</v>
      </c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>
        <f>IF(C270&lt;Bilan!$B$2,1,0)</f>
        <v>1</v>
      </c>
      <c r="W270" t="str">
        <f>IF(C270=Data!$B$6,"x","")</f>
        <v/>
      </c>
      <c r="X270">
        <f t="shared" si="25"/>
        <v>0</v>
      </c>
      <c r="Y270" s="62"/>
      <c r="Z270">
        <v>20</v>
      </c>
      <c r="AK270" s="2">
        <f t="shared" si="27"/>
        <v>5320</v>
      </c>
    </row>
    <row r="271" spans="1:37" x14ac:dyDescent="0.25">
      <c r="A271">
        <f t="shared" si="24"/>
        <v>734</v>
      </c>
      <c r="B271" s="10">
        <v>267</v>
      </c>
      <c r="C271" s="19">
        <f>VLOOKUP(A271,Paramètre!N:O,2,FALSE)</f>
        <v>20191129</v>
      </c>
      <c r="D271" s="7">
        <f>VLOOKUP(C271,Paramètre!K:L,2,FALSE)</f>
        <v>20</v>
      </c>
      <c r="E271" s="8">
        <f>SUMIF(Extraction!A:A,C271,Extraction!M:M)</f>
        <v>0</v>
      </c>
      <c r="F271" s="2">
        <f>IF(C271&gt;Data!$B$16,MIN(H271,D271),0)</f>
        <v>0</v>
      </c>
      <c r="G271" s="26">
        <f t="shared" si="28"/>
        <v>0</v>
      </c>
      <c r="H271" s="8">
        <f t="shared" si="29"/>
        <v>0</v>
      </c>
      <c r="I271" s="28">
        <f t="shared" si="26"/>
        <v>20</v>
      </c>
      <c r="J271" s="59">
        <f>VLOOKUP(C271,Paramètre!E:G,3)</f>
        <v>43798</v>
      </c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>
        <f>IF(C271&lt;Bilan!$B$2,1,0)</f>
        <v>1</v>
      </c>
      <c r="W271" t="str">
        <f>IF(C271=Data!$B$6,"x","")</f>
        <v/>
      </c>
      <c r="X271">
        <f t="shared" si="25"/>
        <v>0</v>
      </c>
      <c r="Y271" s="62"/>
      <c r="Z271">
        <v>20</v>
      </c>
      <c r="AK271" s="2">
        <f t="shared" si="27"/>
        <v>5340</v>
      </c>
    </row>
    <row r="272" spans="1:37" x14ac:dyDescent="0.25">
      <c r="A272">
        <f t="shared" si="24"/>
        <v>733</v>
      </c>
      <c r="B272" s="10">
        <v>268</v>
      </c>
      <c r="C272" s="19">
        <f>VLOOKUP(A272,Paramètre!N:O,2,FALSE)</f>
        <v>20191128</v>
      </c>
      <c r="D272" s="7">
        <f>VLOOKUP(C272,Paramètre!K:L,2,FALSE)</f>
        <v>20</v>
      </c>
      <c r="E272" s="8">
        <f>SUMIF(Extraction!A:A,C272,Extraction!M:M)</f>
        <v>0</v>
      </c>
      <c r="F272" s="2">
        <f>IF(C272&gt;Data!$B$16,MIN(H272,D272),0)</f>
        <v>0</v>
      </c>
      <c r="G272" s="26">
        <f t="shared" si="28"/>
        <v>0</v>
      </c>
      <c r="H272" s="8">
        <f t="shared" si="29"/>
        <v>0</v>
      </c>
      <c r="I272" s="28">
        <f t="shared" si="26"/>
        <v>20</v>
      </c>
      <c r="J272" s="59">
        <f>VLOOKUP(C272,Paramètre!E:G,3)</f>
        <v>43797</v>
      </c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>
        <f>IF(C272&lt;Bilan!$B$2,1,0)</f>
        <v>1</v>
      </c>
      <c r="W272" t="str">
        <f>IF(C272=Data!$B$6,"x","")</f>
        <v/>
      </c>
      <c r="X272">
        <f t="shared" si="25"/>
        <v>0</v>
      </c>
      <c r="Y272" s="62"/>
      <c r="Z272">
        <v>20</v>
      </c>
      <c r="AK272" s="2">
        <f t="shared" si="27"/>
        <v>5360</v>
      </c>
    </row>
    <row r="273" spans="1:37" x14ac:dyDescent="0.25">
      <c r="A273">
        <f t="shared" si="24"/>
        <v>732</v>
      </c>
      <c r="B273" s="10">
        <v>269</v>
      </c>
      <c r="C273" s="19">
        <f>VLOOKUP(A273,Paramètre!N:O,2,FALSE)</f>
        <v>20191127</v>
      </c>
      <c r="D273" s="7">
        <f>VLOOKUP(C273,Paramètre!K:L,2,FALSE)</f>
        <v>20</v>
      </c>
      <c r="E273" s="8">
        <f>SUMIF(Extraction!A:A,C273,Extraction!M:M)</f>
        <v>0</v>
      </c>
      <c r="F273" s="2">
        <f>IF(C273&gt;Data!$B$16,MIN(H273,D273),0)</f>
        <v>0</v>
      </c>
      <c r="G273" s="26">
        <f t="shared" si="28"/>
        <v>0</v>
      </c>
      <c r="H273" s="8">
        <f t="shared" si="29"/>
        <v>0</v>
      </c>
      <c r="I273" s="28">
        <f t="shared" si="26"/>
        <v>20</v>
      </c>
      <c r="J273" s="59">
        <f>VLOOKUP(C273,Paramètre!E:G,3)</f>
        <v>43796</v>
      </c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>
        <f>IF(C273&lt;Bilan!$B$2,1,0)</f>
        <v>1</v>
      </c>
      <c r="W273" t="str">
        <f>IF(C273=Data!$B$6,"x","")</f>
        <v/>
      </c>
      <c r="X273">
        <f t="shared" si="25"/>
        <v>0</v>
      </c>
      <c r="Y273" s="62"/>
      <c r="Z273">
        <v>20</v>
      </c>
      <c r="AK273" s="2">
        <f t="shared" si="27"/>
        <v>5380</v>
      </c>
    </row>
    <row r="274" spans="1:37" x14ac:dyDescent="0.25">
      <c r="A274">
        <f t="shared" si="24"/>
        <v>731</v>
      </c>
      <c r="B274" s="10">
        <v>270</v>
      </c>
      <c r="C274" s="19">
        <f>VLOOKUP(A274,Paramètre!N:O,2,FALSE)</f>
        <v>20191126</v>
      </c>
      <c r="D274" s="7">
        <f>VLOOKUP(C274,Paramètre!K:L,2,FALSE)</f>
        <v>20</v>
      </c>
      <c r="E274" s="8">
        <f>SUMIF(Extraction!A:A,C274,Extraction!M:M)</f>
        <v>0</v>
      </c>
      <c r="F274" s="2">
        <f>IF(C274&gt;Data!$B$16,MIN(H274,D274),0)</f>
        <v>0</v>
      </c>
      <c r="G274" s="26">
        <f t="shared" si="28"/>
        <v>0</v>
      </c>
      <c r="H274" s="8">
        <f t="shared" si="29"/>
        <v>0</v>
      </c>
      <c r="I274" s="28">
        <f t="shared" si="26"/>
        <v>20</v>
      </c>
      <c r="J274" s="59">
        <f>VLOOKUP(C274,Paramètre!E:G,3)</f>
        <v>43795</v>
      </c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>
        <f>IF(C274&lt;Bilan!$B$2,1,0)</f>
        <v>1</v>
      </c>
      <c r="W274" t="str">
        <f>IF(C274=Data!$B$6,"x","")</f>
        <v/>
      </c>
      <c r="X274">
        <f t="shared" si="25"/>
        <v>0</v>
      </c>
      <c r="Y274" s="62"/>
      <c r="Z274">
        <v>20</v>
      </c>
      <c r="AK274" s="2">
        <f t="shared" si="27"/>
        <v>5400</v>
      </c>
    </row>
    <row r="275" spans="1:37" x14ac:dyDescent="0.25">
      <c r="A275">
        <f t="shared" si="24"/>
        <v>730</v>
      </c>
      <c r="B275" s="10">
        <v>271</v>
      </c>
      <c r="C275" s="19">
        <f>VLOOKUP(A275,Paramètre!N:O,2,FALSE)</f>
        <v>20191125</v>
      </c>
      <c r="D275" s="7">
        <f>VLOOKUP(C275,Paramètre!K:L,2,FALSE)</f>
        <v>20</v>
      </c>
      <c r="E275" s="8">
        <f>SUMIF(Extraction!A:A,C275,Extraction!M:M)</f>
        <v>0</v>
      </c>
      <c r="F275" s="2">
        <f>IF(C275&gt;Data!$B$16,MIN(H275,D275),0)</f>
        <v>0</v>
      </c>
      <c r="G275" s="26">
        <f t="shared" si="28"/>
        <v>0</v>
      </c>
      <c r="H275" s="8">
        <f t="shared" si="29"/>
        <v>0</v>
      </c>
      <c r="I275" s="28">
        <f t="shared" si="26"/>
        <v>20</v>
      </c>
      <c r="J275" s="59">
        <f>VLOOKUP(C275,Paramètre!E:G,3)</f>
        <v>43794</v>
      </c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>
        <f>IF(C275&lt;Bilan!$B$2,1,0)</f>
        <v>1</v>
      </c>
      <c r="W275" t="str">
        <f>IF(C275=Data!$B$6,"x","")</f>
        <v/>
      </c>
      <c r="X275">
        <f t="shared" si="25"/>
        <v>0</v>
      </c>
      <c r="Y275" s="62"/>
      <c r="Z275">
        <v>20</v>
      </c>
      <c r="AK275" s="2">
        <f t="shared" si="27"/>
        <v>5420</v>
      </c>
    </row>
    <row r="276" spans="1:37" x14ac:dyDescent="0.25">
      <c r="A276">
        <f t="shared" si="24"/>
        <v>729</v>
      </c>
      <c r="B276" s="10">
        <v>272</v>
      </c>
      <c r="C276" s="19">
        <f>VLOOKUP(A276,Paramètre!N:O,2,FALSE)</f>
        <v>20191122</v>
      </c>
      <c r="D276" s="7">
        <f>VLOOKUP(C276,Paramètre!K:L,2,FALSE)</f>
        <v>20</v>
      </c>
      <c r="E276" s="8">
        <f>SUMIF(Extraction!A:A,C276,Extraction!M:M)</f>
        <v>0</v>
      </c>
      <c r="F276" s="2">
        <f>IF(C276&gt;Data!$B$16,MIN(H276,D276),0)</f>
        <v>0</v>
      </c>
      <c r="G276" s="26">
        <f t="shared" si="28"/>
        <v>0</v>
      </c>
      <c r="H276" s="8">
        <f t="shared" si="29"/>
        <v>0</v>
      </c>
      <c r="I276" s="28">
        <f t="shared" si="26"/>
        <v>20</v>
      </c>
      <c r="J276" s="59">
        <f>VLOOKUP(C276,Paramètre!E:G,3)</f>
        <v>43791</v>
      </c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>
        <f>IF(C276&lt;Bilan!$B$2,1,0)</f>
        <v>1</v>
      </c>
      <c r="W276" t="str">
        <f>IF(C276=Data!$B$6,"x","")</f>
        <v/>
      </c>
      <c r="X276">
        <f t="shared" si="25"/>
        <v>0</v>
      </c>
      <c r="Y276" s="62"/>
      <c r="Z276">
        <v>20</v>
      </c>
      <c r="AK276" s="2">
        <f t="shared" si="27"/>
        <v>5440</v>
      </c>
    </row>
    <row r="277" spans="1:37" x14ac:dyDescent="0.25">
      <c r="A277">
        <f t="shared" si="24"/>
        <v>728</v>
      </c>
      <c r="B277" s="10">
        <v>273</v>
      </c>
      <c r="C277" s="19">
        <f>VLOOKUP(A277,Paramètre!N:O,2,FALSE)</f>
        <v>20191121</v>
      </c>
      <c r="D277" s="7">
        <f>VLOOKUP(C277,Paramètre!K:L,2,FALSE)</f>
        <v>20</v>
      </c>
      <c r="E277" s="8">
        <f>SUMIF(Extraction!A:A,C277,Extraction!M:M)</f>
        <v>0</v>
      </c>
      <c r="F277" s="2">
        <f>IF(C277&gt;Data!$B$16,MIN(H277,D277),0)</f>
        <v>0</v>
      </c>
      <c r="G277" s="26">
        <f t="shared" si="28"/>
        <v>0</v>
      </c>
      <c r="H277" s="8">
        <f t="shared" si="29"/>
        <v>0</v>
      </c>
      <c r="I277" s="28">
        <f t="shared" si="26"/>
        <v>20</v>
      </c>
      <c r="J277" s="59">
        <f>VLOOKUP(C277,Paramètre!E:G,3)</f>
        <v>43790</v>
      </c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>
        <f>IF(C277&lt;Bilan!$B$2,1,0)</f>
        <v>1</v>
      </c>
      <c r="W277" t="str">
        <f>IF(C277=Data!$B$6,"x","")</f>
        <v/>
      </c>
      <c r="X277">
        <f t="shared" si="25"/>
        <v>0</v>
      </c>
      <c r="Y277" s="62"/>
      <c r="Z277">
        <v>20</v>
      </c>
      <c r="AK277" s="2">
        <f t="shared" si="27"/>
        <v>5460</v>
      </c>
    </row>
    <row r="278" spans="1:37" x14ac:dyDescent="0.25">
      <c r="A278">
        <f t="shared" si="24"/>
        <v>727</v>
      </c>
      <c r="B278" s="10">
        <v>274</v>
      </c>
      <c r="C278" s="19">
        <f>VLOOKUP(A278,Paramètre!N:O,2,FALSE)</f>
        <v>20191120</v>
      </c>
      <c r="D278" s="7">
        <f>VLOOKUP(C278,Paramètre!K:L,2,FALSE)</f>
        <v>20</v>
      </c>
      <c r="E278" s="8">
        <f>SUMIF(Extraction!A:A,C278,Extraction!M:M)</f>
        <v>0</v>
      </c>
      <c r="F278" s="2">
        <f>IF(C278&gt;Data!$B$16,MIN(H278,D278),0)</f>
        <v>0</v>
      </c>
      <c r="G278" s="26">
        <f t="shared" si="28"/>
        <v>0</v>
      </c>
      <c r="H278" s="8">
        <f t="shared" si="29"/>
        <v>0</v>
      </c>
      <c r="I278" s="28">
        <f t="shared" si="26"/>
        <v>20</v>
      </c>
      <c r="J278" s="59">
        <f>VLOOKUP(C278,Paramètre!E:G,3)</f>
        <v>43789</v>
      </c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>
        <f>IF(C278&lt;Bilan!$B$2,1,0)</f>
        <v>1</v>
      </c>
      <c r="W278" t="str">
        <f>IF(C278=Data!$B$6,"x","")</f>
        <v/>
      </c>
      <c r="X278">
        <f t="shared" si="25"/>
        <v>0</v>
      </c>
      <c r="Y278" s="62"/>
      <c r="Z278">
        <v>20</v>
      </c>
      <c r="AK278" s="2">
        <f t="shared" si="27"/>
        <v>5480</v>
      </c>
    </row>
    <row r="279" spans="1:37" x14ac:dyDescent="0.25">
      <c r="A279">
        <f t="shared" si="24"/>
        <v>726</v>
      </c>
      <c r="B279" s="10">
        <v>275</v>
      </c>
      <c r="C279" s="19">
        <f>VLOOKUP(A279,Paramètre!N:O,2,FALSE)</f>
        <v>20191119</v>
      </c>
      <c r="D279" s="7">
        <f>VLOOKUP(C279,Paramètre!K:L,2,FALSE)</f>
        <v>20</v>
      </c>
      <c r="E279" s="8">
        <f>SUMIF(Extraction!A:A,C279,Extraction!M:M)</f>
        <v>0</v>
      </c>
      <c r="F279" s="2">
        <f>IF(C279&gt;Data!$B$16,MIN(H279,D279),0)</f>
        <v>0</v>
      </c>
      <c r="G279" s="26">
        <f t="shared" si="28"/>
        <v>0</v>
      </c>
      <c r="H279" s="8">
        <f t="shared" si="29"/>
        <v>0</v>
      </c>
      <c r="I279" s="28">
        <f t="shared" si="26"/>
        <v>20</v>
      </c>
      <c r="J279" s="59">
        <f>VLOOKUP(C279,Paramètre!E:G,3)</f>
        <v>43788</v>
      </c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>
        <f>IF(C279&lt;Bilan!$B$2,1,0)</f>
        <v>1</v>
      </c>
      <c r="W279" t="str">
        <f>IF(C279=Data!$B$6,"x","")</f>
        <v/>
      </c>
      <c r="X279">
        <f t="shared" si="25"/>
        <v>0</v>
      </c>
      <c r="Y279" s="62"/>
      <c r="Z279">
        <v>20</v>
      </c>
      <c r="AK279" s="2">
        <f t="shared" si="27"/>
        <v>5500</v>
      </c>
    </row>
    <row r="280" spans="1:37" x14ac:dyDescent="0.25">
      <c r="A280">
        <f t="shared" si="24"/>
        <v>725</v>
      </c>
      <c r="B280" s="10">
        <v>276</v>
      </c>
      <c r="C280" s="19">
        <f>VLOOKUP(A280,Paramètre!N:O,2,FALSE)</f>
        <v>20191118</v>
      </c>
      <c r="D280" s="7">
        <f>VLOOKUP(C280,Paramètre!K:L,2,FALSE)</f>
        <v>20</v>
      </c>
      <c r="E280" s="8">
        <f>SUMIF(Extraction!A:A,C280,Extraction!M:M)</f>
        <v>0</v>
      </c>
      <c r="F280" s="2">
        <f>IF(C280&gt;Data!$B$16,MIN(H280,D280),0)</f>
        <v>0</v>
      </c>
      <c r="G280" s="26">
        <f t="shared" si="28"/>
        <v>0</v>
      </c>
      <c r="H280" s="8">
        <f t="shared" si="29"/>
        <v>0</v>
      </c>
      <c r="I280" s="28">
        <f t="shared" si="26"/>
        <v>20</v>
      </c>
      <c r="J280" s="59">
        <f>VLOOKUP(C280,Paramètre!E:G,3)</f>
        <v>43787</v>
      </c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>
        <f>IF(C280&lt;Bilan!$B$2,1,0)</f>
        <v>1</v>
      </c>
      <c r="W280" t="str">
        <f>IF(C280=Data!$B$6,"x","")</f>
        <v/>
      </c>
      <c r="X280">
        <f t="shared" si="25"/>
        <v>0</v>
      </c>
      <c r="Y280" s="62"/>
      <c r="Z280">
        <v>20</v>
      </c>
      <c r="AK280" s="2">
        <f t="shared" si="27"/>
        <v>5520</v>
      </c>
    </row>
    <row r="281" spans="1:37" x14ac:dyDescent="0.25">
      <c r="A281">
        <f t="shared" si="24"/>
        <v>724</v>
      </c>
      <c r="B281" s="10">
        <v>277</v>
      </c>
      <c r="C281" s="19">
        <f>VLOOKUP(A281,Paramètre!N:O,2,FALSE)</f>
        <v>20191115</v>
      </c>
      <c r="D281" s="7">
        <f>VLOOKUP(C281,Paramètre!K:L,2,FALSE)</f>
        <v>20</v>
      </c>
      <c r="E281" s="8">
        <f>SUMIF(Extraction!A:A,C281,Extraction!M:M)</f>
        <v>0</v>
      </c>
      <c r="F281" s="2">
        <f>IF(C281&gt;Data!$B$16,MIN(H281,D281),0)</f>
        <v>0</v>
      </c>
      <c r="G281" s="26">
        <f t="shared" si="28"/>
        <v>0</v>
      </c>
      <c r="H281" s="8">
        <f t="shared" si="29"/>
        <v>0</v>
      </c>
      <c r="I281" s="28">
        <f t="shared" si="26"/>
        <v>20</v>
      </c>
      <c r="J281" s="59">
        <f>VLOOKUP(C281,Paramètre!E:G,3)</f>
        <v>43784</v>
      </c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>
        <f>IF(C281&lt;Bilan!$B$2,1,0)</f>
        <v>1</v>
      </c>
      <c r="W281" t="str">
        <f>IF(C281=Data!$B$6,"x","")</f>
        <v/>
      </c>
      <c r="X281">
        <f t="shared" si="25"/>
        <v>0</v>
      </c>
      <c r="Y281" s="62"/>
      <c r="Z281">
        <v>20</v>
      </c>
      <c r="AK281" s="2">
        <f t="shared" si="27"/>
        <v>5540</v>
      </c>
    </row>
    <row r="282" spans="1:37" x14ac:dyDescent="0.25">
      <c r="A282">
        <f t="shared" si="24"/>
        <v>723</v>
      </c>
      <c r="B282" s="10">
        <v>278</v>
      </c>
      <c r="C282" s="19">
        <f>VLOOKUP(A282,Paramètre!N:O,2,FALSE)</f>
        <v>20191114</v>
      </c>
      <c r="D282" s="7">
        <f>VLOOKUP(C282,Paramètre!K:L,2,FALSE)</f>
        <v>20</v>
      </c>
      <c r="E282" s="8">
        <f>SUMIF(Extraction!A:A,C282,Extraction!M:M)</f>
        <v>0</v>
      </c>
      <c r="F282" s="2">
        <f>IF(C282&gt;Data!$B$16,MIN(H282,D282),0)</f>
        <v>0</v>
      </c>
      <c r="G282" s="26">
        <f t="shared" si="28"/>
        <v>0</v>
      </c>
      <c r="H282" s="8">
        <f t="shared" si="29"/>
        <v>0</v>
      </c>
      <c r="I282" s="28">
        <f t="shared" si="26"/>
        <v>20</v>
      </c>
      <c r="J282" s="59">
        <f>VLOOKUP(C282,Paramètre!E:G,3)</f>
        <v>43783</v>
      </c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>
        <f>IF(C282&lt;Bilan!$B$2,1,0)</f>
        <v>1</v>
      </c>
      <c r="W282" t="str">
        <f>IF(C282=Data!$B$6,"x","")</f>
        <v/>
      </c>
      <c r="X282">
        <f t="shared" si="25"/>
        <v>0</v>
      </c>
      <c r="Y282" s="62"/>
      <c r="Z282">
        <v>20</v>
      </c>
      <c r="AK282" s="2">
        <f t="shared" si="27"/>
        <v>5560</v>
      </c>
    </row>
    <row r="283" spans="1:37" x14ac:dyDescent="0.25">
      <c r="A283">
        <f t="shared" si="24"/>
        <v>722</v>
      </c>
      <c r="B283" s="10">
        <v>279</v>
      </c>
      <c r="C283" s="19">
        <f>VLOOKUP(A283,Paramètre!N:O,2,FALSE)</f>
        <v>20191113</v>
      </c>
      <c r="D283" s="7">
        <f>VLOOKUP(C283,Paramètre!K:L,2,FALSE)</f>
        <v>20</v>
      </c>
      <c r="E283" s="8">
        <f>SUMIF(Extraction!A:A,C283,Extraction!M:M)</f>
        <v>0</v>
      </c>
      <c r="F283" s="2">
        <f>IF(C283&gt;Data!$B$16,MIN(H283,D283),0)</f>
        <v>0</v>
      </c>
      <c r="G283" s="26">
        <f t="shared" si="28"/>
        <v>0</v>
      </c>
      <c r="H283" s="8">
        <f t="shared" si="29"/>
        <v>0</v>
      </c>
      <c r="I283" s="28">
        <f t="shared" si="26"/>
        <v>20</v>
      </c>
      <c r="J283" s="59">
        <f>VLOOKUP(C283,Paramètre!E:G,3)</f>
        <v>43782</v>
      </c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>
        <f>IF(C283&lt;Bilan!$B$2,1,0)</f>
        <v>1</v>
      </c>
      <c r="W283" t="str">
        <f>IF(C283=Data!$B$6,"x","")</f>
        <v/>
      </c>
      <c r="X283">
        <f t="shared" si="25"/>
        <v>0</v>
      </c>
      <c r="Y283" s="62"/>
      <c r="Z283">
        <v>20</v>
      </c>
      <c r="AK283" s="2">
        <f t="shared" si="27"/>
        <v>5580</v>
      </c>
    </row>
    <row r="284" spans="1:37" x14ac:dyDescent="0.25">
      <c r="A284">
        <f t="shared" si="24"/>
        <v>721</v>
      </c>
      <c r="B284" s="10">
        <v>280</v>
      </c>
      <c r="C284" s="19">
        <f>VLOOKUP(A284,Paramètre!N:O,2,FALSE)</f>
        <v>20191112</v>
      </c>
      <c r="D284" s="7">
        <f>VLOOKUP(C284,Paramètre!K:L,2,FALSE)</f>
        <v>20</v>
      </c>
      <c r="E284" s="8">
        <f>SUMIF(Extraction!A:A,C284,Extraction!M:M)</f>
        <v>0</v>
      </c>
      <c r="F284" s="2">
        <f>IF(C284&gt;Data!$B$16,MIN(H284,D284),0)</f>
        <v>0</v>
      </c>
      <c r="G284" s="26">
        <f t="shared" si="28"/>
        <v>0</v>
      </c>
      <c r="H284" s="8">
        <f t="shared" si="29"/>
        <v>0</v>
      </c>
      <c r="I284" s="28">
        <f t="shared" si="26"/>
        <v>20</v>
      </c>
      <c r="J284" s="59">
        <f>VLOOKUP(C284,Paramètre!E:G,3)</f>
        <v>43781</v>
      </c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>
        <f>IF(C284&lt;Bilan!$B$2,1,0)</f>
        <v>1</v>
      </c>
      <c r="W284" t="str">
        <f>IF(C284=Data!$B$6,"x","")</f>
        <v/>
      </c>
      <c r="X284">
        <f t="shared" si="25"/>
        <v>0</v>
      </c>
      <c r="Y284" s="62"/>
      <c r="Z284">
        <v>20</v>
      </c>
      <c r="AK284" s="2">
        <f t="shared" si="27"/>
        <v>5600</v>
      </c>
    </row>
    <row r="285" spans="1:37" x14ac:dyDescent="0.25">
      <c r="A285">
        <f t="shared" si="24"/>
        <v>720</v>
      </c>
      <c r="B285" s="10">
        <v>281</v>
      </c>
      <c r="C285" s="19">
        <f>VLOOKUP(A285,Paramètre!N:O,2,FALSE)</f>
        <v>20191111</v>
      </c>
      <c r="D285" s="7">
        <f>VLOOKUP(C285,Paramètre!K:L,2,FALSE)</f>
        <v>20</v>
      </c>
      <c r="E285" s="8">
        <f>SUMIF(Extraction!A:A,C285,Extraction!M:M)</f>
        <v>0</v>
      </c>
      <c r="F285" s="2">
        <f>IF(C285&gt;Data!$B$16,MIN(H285,D285),0)</f>
        <v>0</v>
      </c>
      <c r="G285" s="26">
        <f t="shared" si="28"/>
        <v>0</v>
      </c>
      <c r="H285" s="8">
        <f t="shared" si="29"/>
        <v>0</v>
      </c>
      <c r="I285" s="28">
        <f t="shared" si="26"/>
        <v>20</v>
      </c>
      <c r="J285" s="59">
        <f>VLOOKUP(C285,Paramètre!E:G,3)</f>
        <v>43780</v>
      </c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>
        <f>IF(C285&lt;Bilan!$B$2,1,0)</f>
        <v>1</v>
      </c>
      <c r="W285" t="str">
        <f>IF(C285=Data!$B$6,"x","")</f>
        <v/>
      </c>
      <c r="X285">
        <f t="shared" si="25"/>
        <v>0</v>
      </c>
      <c r="Y285" s="62"/>
      <c r="Z285">
        <v>20</v>
      </c>
      <c r="AK285" s="2">
        <f t="shared" si="27"/>
        <v>5620</v>
      </c>
    </row>
    <row r="286" spans="1:37" x14ac:dyDescent="0.25">
      <c r="A286">
        <f t="shared" si="24"/>
        <v>719</v>
      </c>
      <c r="B286" s="10">
        <v>282</v>
      </c>
      <c r="C286" s="19">
        <f>VLOOKUP(A286,Paramètre!N:O,2,FALSE)</f>
        <v>20191108</v>
      </c>
      <c r="D286" s="7">
        <f>VLOOKUP(C286,Paramètre!K:L,2,FALSE)</f>
        <v>20</v>
      </c>
      <c r="E286" s="8">
        <f>SUMIF(Extraction!A:A,C286,Extraction!M:M)</f>
        <v>0</v>
      </c>
      <c r="F286" s="2">
        <f>IF(C286&gt;Data!$B$16,MIN(H286,D286),0)</f>
        <v>0</v>
      </c>
      <c r="G286" s="26">
        <f t="shared" si="28"/>
        <v>0</v>
      </c>
      <c r="H286" s="8">
        <f t="shared" si="29"/>
        <v>0</v>
      </c>
      <c r="I286" s="28">
        <f t="shared" si="26"/>
        <v>20</v>
      </c>
      <c r="J286" s="59">
        <f>VLOOKUP(C286,Paramètre!E:G,3)</f>
        <v>43777</v>
      </c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>
        <f>IF(C286&lt;Bilan!$B$2,1,0)</f>
        <v>1</v>
      </c>
      <c r="W286" t="str">
        <f>IF(C286=Data!$B$6,"x","")</f>
        <v/>
      </c>
      <c r="X286">
        <f t="shared" si="25"/>
        <v>0</v>
      </c>
      <c r="Y286" s="62"/>
      <c r="Z286">
        <v>20</v>
      </c>
      <c r="AK286" s="2">
        <f t="shared" si="27"/>
        <v>5640</v>
      </c>
    </row>
    <row r="287" spans="1:37" x14ac:dyDescent="0.25">
      <c r="A287">
        <f t="shared" si="24"/>
        <v>718</v>
      </c>
      <c r="B287" s="10">
        <v>283</v>
      </c>
      <c r="C287" s="19">
        <f>VLOOKUP(A287,Paramètre!N:O,2,FALSE)</f>
        <v>20191107</v>
      </c>
      <c r="D287" s="7">
        <f>VLOOKUP(C287,Paramètre!K:L,2,FALSE)</f>
        <v>20</v>
      </c>
      <c r="E287" s="8">
        <f>SUMIF(Extraction!A:A,C287,Extraction!M:M)</f>
        <v>0</v>
      </c>
      <c r="F287" s="2">
        <f>IF(C287&gt;Data!$B$16,MIN(H287,D287),0)</f>
        <v>0</v>
      </c>
      <c r="G287" s="26">
        <f t="shared" si="28"/>
        <v>0</v>
      </c>
      <c r="H287" s="8">
        <f t="shared" si="29"/>
        <v>0</v>
      </c>
      <c r="I287" s="28">
        <f t="shared" si="26"/>
        <v>20</v>
      </c>
      <c r="J287" s="59">
        <f>VLOOKUP(C287,Paramètre!E:G,3)</f>
        <v>43776</v>
      </c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>
        <f>IF(C287&lt;Bilan!$B$2,1,0)</f>
        <v>1</v>
      </c>
      <c r="W287" t="str">
        <f>IF(C287=Data!$B$6,"x","")</f>
        <v/>
      </c>
      <c r="X287">
        <f t="shared" si="25"/>
        <v>0</v>
      </c>
      <c r="Y287" s="62"/>
      <c r="Z287">
        <v>20</v>
      </c>
      <c r="AK287" s="2">
        <f t="shared" si="27"/>
        <v>5660</v>
      </c>
    </row>
    <row r="288" spans="1:37" x14ac:dyDescent="0.25">
      <c r="A288">
        <f t="shared" si="24"/>
        <v>717</v>
      </c>
      <c r="B288" s="10">
        <v>284</v>
      </c>
      <c r="C288" s="19">
        <f>VLOOKUP(A288,Paramètre!N:O,2,FALSE)</f>
        <v>20191106</v>
      </c>
      <c r="D288" s="7">
        <f>VLOOKUP(C288,Paramètre!K:L,2,FALSE)</f>
        <v>20</v>
      </c>
      <c r="E288" s="8">
        <f>SUMIF(Extraction!A:A,C288,Extraction!M:M)</f>
        <v>0</v>
      </c>
      <c r="F288" s="2">
        <f>IF(C288&gt;Data!$B$16,MIN(H288,D288),0)</f>
        <v>0</v>
      </c>
      <c r="G288" s="26">
        <f t="shared" si="28"/>
        <v>0</v>
      </c>
      <c r="H288" s="8">
        <f t="shared" si="29"/>
        <v>0</v>
      </c>
      <c r="I288" s="28">
        <f t="shared" si="26"/>
        <v>20</v>
      </c>
      <c r="J288" s="59">
        <f>VLOOKUP(C288,Paramètre!E:G,3)</f>
        <v>43775</v>
      </c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>
        <f>IF(C288&lt;Bilan!$B$2,1,0)</f>
        <v>1</v>
      </c>
      <c r="W288" t="str">
        <f>IF(C288=Data!$B$6,"x","")</f>
        <v/>
      </c>
      <c r="X288">
        <f t="shared" si="25"/>
        <v>0</v>
      </c>
      <c r="Y288" s="62"/>
      <c r="Z288">
        <v>20</v>
      </c>
      <c r="AK288" s="2">
        <f t="shared" si="27"/>
        <v>5680</v>
      </c>
    </row>
    <row r="289" spans="1:37" x14ac:dyDescent="0.25">
      <c r="A289">
        <f t="shared" si="24"/>
        <v>716</v>
      </c>
      <c r="B289" s="10">
        <v>285</v>
      </c>
      <c r="C289" s="19">
        <f>VLOOKUP(A289,Paramètre!N:O,2,FALSE)</f>
        <v>20191105</v>
      </c>
      <c r="D289" s="7">
        <f>VLOOKUP(C289,Paramètre!K:L,2,FALSE)</f>
        <v>20</v>
      </c>
      <c r="E289" s="8">
        <f>SUMIF(Extraction!A:A,C289,Extraction!M:M)</f>
        <v>0</v>
      </c>
      <c r="F289" s="2">
        <f>IF(C289&gt;Data!$B$16,MIN(H289,D289),0)</f>
        <v>0</v>
      </c>
      <c r="G289" s="26">
        <f t="shared" si="28"/>
        <v>0</v>
      </c>
      <c r="H289" s="8">
        <f t="shared" si="29"/>
        <v>0</v>
      </c>
      <c r="I289" s="28">
        <f t="shared" si="26"/>
        <v>20</v>
      </c>
      <c r="J289" s="59">
        <f>VLOOKUP(C289,Paramètre!E:G,3)</f>
        <v>43774</v>
      </c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>
        <f>IF(C289&lt;Bilan!$B$2,1,0)</f>
        <v>1</v>
      </c>
      <c r="W289" t="str">
        <f>IF(C289=Data!$B$6,"x","")</f>
        <v/>
      </c>
      <c r="X289">
        <f t="shared" si="25"/>
        <v>0</v>
      </c>
      <c r="Y289" s="62"/>
      <c r="Z289">
        <v>20</v>
      </c>
      <c r="AK289" s="2">
        <f t="shared" si="27"/>
        <v>5700</v>
      </c>
    </row>
    <row r="290" spans="1:37" x14ac:dyDescent="0.25">
      <c r="A290">
        <f t="shared" si="24"/>
        <v>715</v>
      </c>
      <c r="B290" s="10">
        <v>286</v>
      </c>
      <c r="C290" s="19">
        <f>VLOOKUP(A290,Paramètre!N:O,2,FALSE)</f>
        <v>20191104</v>
      </c>
      <c r="D290" s="7">
        <f>VLOOKUP(C290,Paramètre!K:L,2,FALSE)</f>
        <v>20</v>
      </c>
      <c r="E290" s="8">
        <f>SUMIF(Extraction!A:A,C290,Extraction!M:M)</f>
        <v>0</v>
      </c>
      <c r="F290" s="2">
        <f>IF(C290&gt;Data!$B$16,MIN(H290,D290),0)</f>
        <v>0</v>
      </c>
      <c r="G290" s="26">
        <f t="shared" si="28"/>
        <v>0</v>
      </c>
      <c r="H290" s="8">
        <f t="shared" si="29"/>
        <v>0</v>
      </c>
      <c r="I290" s="28">
        <f t="shared" si="26"/>
        <v>20</v>
      </c>
      <c r="J290" s="59">
        <f>VLOOKUP(C290,Paramètre!E:G,3)</f>
        <v>43773</v>
      </c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>
        <f>IF(C290&lt;Bilan!$B$2,1,0)</f>
        <v>1</v>
      </c>
      <c r="W290" t="str">
        <f>IF(C290=Data!$B$6,"x","")</f>
        <v/>
      </c>
      <c r="X290">
        <f t="shared" si="25"/>
        <v>0</v>
      </c>
      <c r="Y290" s="62"/>
      <c r="Z290">
        <v>20</v>
      </c>
      <c r="AK290" s="2">
        <f t="shared" si="27"/>
        <v>5720</v>
      </c>
    </row>
    <row r="291" spans="1:37" x14ac:dyDescent="0.25">
      <c r="A291">
        <f t="shared" si="24"/>
        <v>714</v>
      </c>
      <c r="B291" s="10">
        <v>287</v>
      </c>
      <c r="C291" s="19">
        <f>VLOOKUP(A291,Paramètre!N:O,2,FALSE)</f>
        <v>20191031</v>
      </c>
      <c r="D291" s="7">
        <f>VLOOKUP(C291,Paramètre!K:L,2,FALSE)</f>
        <v>20</v>
      </c>
      <c r="E291" s="8">
        <f>SUMIF(Extraction!A:A,C291,Extraction!M:M)</f>
        <v>0</v>
      </c>
      <c r="F291" s="2">
        <f>IF(C291&gt;Data!$B$16,MIN(H291,D291),0)</f>
        <v>0</v>
      </c>
      <c r="G291" s="26">
        <f t="shared" si="28"/>
        <v>0</v>
      </c>
      <c r="H291" s="8">
        <f t="shared" si="29"/>
        <v>0</v>
      </c>
      <c r="I291" s="28">
        <f t="shared" si="26"/>
        <v>20</v>
      </c>
      <c r="J291" s="59">
        <f>VLOOKUP(C291,Paramètre!E:G,3)</f>
        <v>43769</v>
      </c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>
        <f>IF(C291&lt;Bilan!$B$2,1,0)</f>
        <v>1</v>
      </c>
      <c r="W291" t="str">
        <f>IF(C291=Data!$B$6,"x","")</f>
        <v/>
      </c>
      <c r="X291">
        <f t="shared" si="25"/>
        <v>0</v>
      </c>
      <c r="Y291" s="62"/>
      <c r="Z291">
        <v>20</v>
      </c>
      <c r="AK291" s="2">
        <f t="shared" si="27"/>
        <v>5740</v>
      </c>
    </row>
    <row r="292" spans="1:37" x14ac:dyDescent="0.25">
      <c r="A292">
        <f t="shared" si="24"/>
        <v>713</v>
      </c>
      <c r="B292" s="10">
        <v>288</v>
      </c>
      <c r="C292" s="19">
        <f>VLOOKUP(A292,Paramètre!N:O,2,FALSE)</f>
        <v>20191030</v>
      </c>
      <c r="D292" s="7">
        <f>VLOOKUP(C292,Paramètre!K:L,2,FALSE)</f>
        <v>20</v>
      </c>
      <c r="E292" s="8">
        <f>SUMIF(Extraction!A:A,C292,Extraction!M:M)</f>
        <v>0</v>
      </c>
      <c r="F292" s="2">
        <f>IF(C292&gt;Data!$B$16,MIN(H292,D292),0)</f>
        <v>0</v>
      </c>
      <c r="G292" s="26">
        <f t="shared" si="28"/>
        <v>0</v>
      </c>
      <c r="H292" s="8">
        <f t="shared" si="29"/>
        <v>0</v>
      </c>
      <c r="I292" s="28">
        <f t="shared" si="26"/>
        <v>20</v>
      </c>
      <c r="J292" s="59">
        <f>VLOOKUP(C292,Paramètre!E:G,3)</f>
        <v>43768</v>
      </c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>
        <f>IF(C292&lt;Bilan!$B$2,1,0)</f>
        <v>1</v>
      </c>
      <c r="W292" t="str">
        <f>IF(C292=Data!$B$6,"x","")</f>
        <v/>
      </c>
      <c r="X292">
        <f t="shared" si="25"/>
        <v>0</v>
      </c>
      <c r="Y292" s="62"/>
      <c r="Z292">
        <v>20</v>
      </c>
      <c r="AK292" s="2">
        <f t="shared" si="27"/>
        <v>5760</v>
      </c>
    </row>
    <row r="293" spans="1:37" x14ac:dyDescent="0.25">
      <c r="A293">
        <f t="shared" si="24"/>
        <v>712</v>
      </c>
      <c r="B293" s="10">
        <v>289</v>
      </c>
      <c r="C293" s="19">
        <f>VLOOKUP(A293,Paramètre!N:O,2,FALSE)</f>
        <v>20191029</v>
      </c>
      <c r="D293" s="7">
        <f>VLOOKUP(C293,Paramètre!K:L,2,FALSE)</f>
        <v>20</v>
      </c>
      <c r="E293" s="8">
        <f>SUMIF(Extraction!A:A,C293,Extraction!M:M)</f>
        <v>0</v>
      </c>
      <c r="F293" s="2">
        <f>IF(C293&gt;Data!$B$16,MIN(H293,D293),0)</f>
        <v>0</v>
      </c>
      <c r="G293" s="26">
        <f t="shared" si="28"/>
        <v>0</v>
      </c>
      <c r="H293" s="8">
        <f t="shared" si="29"/>
        <v>0</v>
      </c>
      <c r="I293" s="28">
        <f t="shared" si="26"/>
        <v>20</v>
      </c>
      <c r="J293" s="59">
        <f>VLOOKUP(C293,Paramètre!E:G,3)</f>
        <v>43767</v>
      </c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>
        <f>IF(C293&lt;Bilan!$B$2,1,0)</f>
        <v>1</v>
      </c>
      <c r="W293" t="str">
        <f>IF(C293=Data!$B$6,"x","")</f>
        <v/>
      </c>
      <c r="X293">
        <f t="shared" si="25"/>
        <v>0</v>
      </c>
      <c r="Y293" s="62"/>
      <c r="Z293">
        <v>20</v>
      </c>
      <c r="AK293" s="2">
        <f t="shared" si="27"/>
        <v>5780</v>
      </c>
    </row>
    <row r="294" spans="1:37" x14ac:dyDescent="0.25">
      <c r="A294">
        <f t="shared" si="24"/>
        <v>711</v>
      </c>
      <c r="B294" s="10">
        <v>290</v>
      </c>
      <c r="C294" s="19">
        <f>VLOOKUP(A294,Paramètre!N:O,2,FALSE)</f>
        <v>20191028</v>
      </c>
      <c r="D294" s="7">
        <f>VLOOKUP(C294,Paramètre!K:L,2,FALSE)</f>
        <v>20</v>
      </c>
      <c r="E294" s="8">
        <f>SUMIF(Extraction!A:A,C294,Extraction!M:M)</f>
        <v>0</v>
      </c>
      <c r="F294" s="2">
        <f>IF(C294&gt;Data!$B$16,MIN(H294,D294),0)</f>
        <v>0</v>
      </c>
      <c r="G294" s="26">
        <f t="shared" si="28"/>
        <v>0</v>
      </c>
      <c r="H294" s="8">
        <f t="shared" si="29"/>
        <v>0</v>
      </c>
      <c r="I294" s="28">
        <f t="shared" si="26"/>
        <v>20</v>
      </c>
      <c r="J294" s="59">
        <f>VLOOKUP(C294,Paramètre!E:G,3)</f>
        <v>43766</v>
      </c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>
        <f>IF(C294&lt;Bilan!$B$2,1,0)</f>
        <v>1</v>
      </c>
      <c r="W294" t="str">
        <f>IF(C294=Data!$B$6,"x","")</f>
        <v/>
      </c>
      <c r="X294">
        <f t="shared" si="25"/>
        <v>0</v>
      </c>
      <c r="Y294" s="62"/>
      <c r="Z294">
        <v>20</v>
      </c>
      <c r="AK294" s="2">
        <f t="shared" si="27"/>
        <v>5800</v>
      </c>
    </row>
    <row r="295" spans="1:37" x14ac:dyDescent="0.25">
      <c r="A295">
        <f t="shared" si="24"/>
        <v>710</v>
      </c>
      <c r="B295" s="10">
        <v>291</v>
      </c>
      <c r="C295" s="19">
        <f>VLOOKUP(A295,Paramètre!N:O,2,FALSE)</f>
        <v>20191025</v>
      </c>
      <c r="D295" s="7">
        <f>VLOOKUP(C295,Paramètre!K:L,2,FALSE)</f>
        <v>20</v>
      </c>
      <c r="E295" s="8">
        <f>SUMIF(Extraction!A:A,C295,Extraction!M:M)</f>
        <v>0</v>
      </c>
      <c r="F295" s="2">
        <f>IF(C295&gt;Data!$B$16,MIN(H295,D295),0)</f>
        <v>0</v>
      </c>
      <c r="G295" s="26">
        <f t="shared" si="28"/>
        <v>0</v>
      </c>
      <c r="H295" s="8">
        <f t="shared" si="29"/>
        <v>0</v>
      </c>
      <c r="I295" s="28">
        <f t="shared" si="26"/>
        <v>20</v>
      </c>
      <c r="J295" s="59">
        <f>VLOOKUP(C295,Paramètre!E:G,3)</f>
        <v>43763</v>
      </c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>
        <f>IF(C295&lt;Bilan!$B$2,1,0)</f>
        <v>1</v>
      </c>
      <c r="W295" t="str">
        <f>IF(C295=Data!$B$6,"x","")</f>
        <v/>
      </c>
      <c r="X295">
        <f t="shared" si="25"/>
        <v>0</v>
      </c>
      <c r="Y295" s="62"/>
      <c r="Z295">
        <v>20</v>
      </c>
      <c r="AK295" s="2">
        <f t="shared" si="27"/>
        <v>5820</v>
      </c>
    </row>
    <row r="296" spans="1:37" x14ac:dyDescent="0.25">
      <c r="A296">
        <f t="shared" si="24"/>
        <v>709</v>
      </c>
      <c r="B296" s="10">
        <v>292</v>
      </c>
      <c r="C296" s="19">
        <f>VLOOKUP(A296,Paramètre!N:O,2,FALSE)</f>
        <v>20191024</v>
      </c>
      <c r="D296" s="7">
        <f>VLOOKUP(C296,Paramètre!K:L,2,FALSE)</f>
        <v>20</v>
      </c>
      <c r="E296" s="8">
        <f>SUMIF(Extraction!A:A,C296,Extraction!M:M)</f>
        <v>0</v>
      </c>
      <c r="F296" s="2">
        <f>IF(C296&gt;Data!$B$16,MIN(H296,D296),0)</f>
        <v>0</v>
      </c>
      <c r="G296" s="26">
        <f t="shared" si="28"/>
        <v>0</v>
      </c>
      <c r="H296" s="8">
        <f t="shared" si="29"/>
        <v>0</v>
      </c>
      <c r="I296" s="28">
        <f t="shared" si="26"/>
        <v>20</v>
      </c>
      <c r="J296" s="59">
        <f>VLOOKUP(C296,Paramètre!E:G,3)</f>
        <v>43762</v>
      </c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>
        <f>IF(C296&lt;Bilan!$B$2,1,0)</f>
        <v>1</v>
      </c>
      <c r="W296" t="str">
        <f>IF(C296=Data!$B$6,"x","")</f>
        <v/>
      </c>
      <c r="X296">
        <f t="shared" si="25"/>
        <v>0</v>
      </c>
      <c r="Y296" s="62"/>
      <c r="Z296">
        <v>20</v>
      </c>
      <c r="AK296" s="2">
        <f t="shared" si="27"/>
        <v>5840</v>
      </c>
    </row>
    <row r="297" spans="1:37" x14ac:dyDescent="0.25">
      <c r="A297">
        <f t="shared" si="24"/>
        <v>708</v>
      </c>
      <c r="B297" s="10">
        <v>293</v>
      </c>
      <c r="C297" s="19">
        <f>VLOOKUP(A297,Paramètre!N:O,2,FALSE)</f>
        <v>20191023</v>
      </c>
      <c r="D297" s="7">
        <f>VLOOKUP(C297,Paramètre!K:L,2,FALSE)</f>
        <v>20</v>
      </c>
      <c r="E297" s="8">
        <f>SUMIF(Extraction!A:A,C297,Extraction!M:M)</f>
        <v>0</v>
      </c>
      <c r="F297" s="2">
        <f>IF(C297&gt;Data!$B$16,MIN(H297,D297),0)</f>
        <v>0</v>
      </c>
      <c r="G297" s="26">
        <f t="shared" si="28"/>
        <v>0</v>
      </c>
      <c r="H297" s="8">
        <f t="shared" si="29"/>
        <v>0</v>
      </c>
      <c r="I297" s="28">
        <f t="shared" si="26"/>
        <v>20</v>
      </c>
      <c r="J297" s="59">
        <f>VLOOKUP(C297,Paramètre!E:G,3)</f>
        <v>43761</v>
      </c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>
        <f>IF(C297&lt;Bilan!$B$2,1,0)</f>
        <v>1</v>
      </c>
      <c r="W297" t="str">
        <f>IF(C297=Data!$B$6,"x","")</f>
        <v/>
      </c>
      <c r="X297">
        <f t="shared" si="25"/>
        <v>0</v>
      </c>
      <c r="Y297" s="62"/>
      <c r="Z297">
        <v>20</v>
      </c>
      <c r="AK297" s="2">
        <f t="shared" si="27"/>
        <v>5860</v>
      </c>
    </row>
    <row r="298" spans="1:37" x14ac:dyDescent="0.25">
      <c r="A298">
        <f t="shared" si="24"/>
        <v>707</v>
      </c>
      <c r="B298" s="10">
        <v>294</v>
      </c>
      <c r="C298" s="19">
        <f>VLOOKUP(A298,Paramètre!N:O,2,FALSE)</f>
        <v>20191022</v>
      </c>
      <c r="D298" s="7">
        <f>VLOOKUP(C298,Paramètre!K:L,2,FALSE)</f>
        <v>20</v>
      </c>
      <c r="E298" s="8">
        <f>SUMIF(Extraction!A:A,C298,Extraction!M:M)</f>
        <v>0</v>
      </c>
      <c r="F298" s="2">
        <f>IF(C298&gt;Data!$B$16,MIN(H298,D298),0)</f>
        <v>0</v>
      </c>
      <c r="G298" s="26">
        <f t="shared" si="28"/>
        <v>0</v>
      </c>
      <c r="H298" s="8">
        <f t="shared" si="29"/>
        <v>0</v>
      </c>
      <c r="I298" s="28">
        <f t="shared" si="26"/>
        <v>20</v>
      </c>
      <c r="J298" s="59">
        <f>VLOOKUP(C298,Paramètre!E:G,3)</f>
        <v>43760</v>
      </c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>
        <f>IF(C298&lt;Bilan!$B$2,1,0)</f>
        <v>1</v>
      </c>
      <c r="W298" t="str">
        <f>IF(C298=Data!$B$6,"x","")</f>
        <v/>
      </c>
      <c r="X298">
        <f t="shared" si="25"/>
        <v>0</v>
      </c>
      <c r="Y298" s="62"/>
      <c r="Z298">
        <v>20</v>
      </c>
      <c r="AK298" s="2">
        <f t="shared" si="27"/>
        <v>5880</v>
      </c>
    </row>
    <row r="299" spans="1:37" x14ac:dyDescent="0.25">
      <c r="A299">
        <f t="shared" ref="A299:A362" si="30">+A298-1</f>
        <v>706</v>
      </c>
      <c r="B299" s="10">
        <v>295</v>
      </c>
      <c r="C299" s="19">
        <f>VLOOKUP(A299,Paramètre!N:O,2,FALSE)</f>
        <v>20191021</v>
      </c>
      <c r="D299" s="7">
        <f>VLOOKUP(C299,Paramètre!K:L,2,FALSE)</f>
        <v>20</v>
      </c>
      <c r="E299" s="8">
        <f>SUMIF(Extraction!A:A,C299,Extraction!M:M)</f>
        <v>0</v>
      </c>
      <c r="F299" s="2">
        <f>IF(C299&gt;Data!$B$16,MIN(H299,D299),0)</f>
        <v>0</v>
      </c>
      <c r="G299" s="26">
        <f t="shared" si="28"/>
        <v>0</v>
      </c>
      <c r="H299" s="8">
        <f t="shared" si="29"/>
        <v>0</v>
      </c>
      <c r="I299" s="28">
        <f t="shared" si="26"/>
        <v>20</v>
      </c>
      <c r="J299" s="59">
        <f>VLOOKUP(C299,Paramètre!E:G,3)</f>
        <v>43759</v>
      </c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>
        <f>IF(C299&lt;Bilan!$B$2,1,0)</f>
        <v>1</v>
      </c>
      <c r="W299" t="str">
        <f>IF(C299=Data!$B$6,"x","")</f>
        <v/>
      </c>
      <c r="X299">
        <f t="shared" si="25"/>
        <v>0</v>
      </c>
      <c r="Y299" s="62"/>
      <c r="Z299">
        <v>20</v>
      </c>
      <c r="AK299" s="2">
        <f t="shared" si="27"/>
        <v>5900</v>
      </c>
    </row>
    <row r="300" spans="1:37" x14ac:dyDescent="0.25">
      <c r="A300">
        <f t="shared" si="30"/>
        <v>705</v>
      </c>
      <c r="B300" s="10">
        <v>296</v>
      </c>
      <c r="C300" s="19">
        <f>VLOOKUP(A300,Paramètre!N:O,2,FALSE)</f>
        <v>20191018</v>
      </c>
      <c r="D300" s="7">
        <f>VLOOKUP(C300,Paramètre!K:L,2,FALSE)</f>
        <v>20</v>
      </c>
      <c r="E300" s="8">
        <f>SUMIF(Extraction!A:A,C300,Extraction!M:M)</f>
        <v>0</v>
      </c>
      <c r="F300" s="2">
        <f>IF(C300&gt;Data!$B$16,MIN(H300,D300),0)</f>
        <v>0</v>
      </c>
      <c r="G300" s="26">
        <f t="shared" si="28"/>
        <v>0</v>
      </c>
      <c r="H300" s="8">
        <f t="shared" si="29"/>
        <v>0</v>
      </c>
      <c r="I300" s="28">
        <f t="shared" si="26"/>
        <v>20</v>
      </c>
      <c r="J300" s="59">
        <f>VLOOKUP(C300,Paramètre!E:G,3)</f>
        <v>43756</v>
      </c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>
        <f>IF(C300&lt;Bilan!$B$2,1,0)</f>
        <v>1</v>
      </c>
      <c r="W300" t="str">
        <f>IF(C300=Data!$B$6,"x","")</f>
        <v/>
      </c>
      <c r="X300">
        <f t="shared" si="25"/>
        <v>0</v>
      </c>
      <c r="Y300" s="62"/>
      <c r="Z300">
        <v>20</v>
      </c>
      <c r="AK300" s="2">
        <f t="shared" si="27"/>
        <v>5920</v>
      </c>
    </row>
    <row r="301" spans="1:37" x14ac:dyDescent="0.25">
      <c r="A301">
        <f t="shared" si="30"/>
        <v>704</v>
      </c>
      <c r="B301" s="10">
        <v>297</v>
      </c>
      <c r="C301" s="19">
        <f>VLOOKUP(A301,Paramètre!N:O,2,FALSE)</f>
        <v>20191017</v>
      </c>
      <c r="D301" s="7">
        <f>VLOOKUP(C301,Paramètre!K:L,2,FALSE)</f>
        <v>20</v>
      </c>
      <c r="E301" s="8">
        <f>SUMIF(Extraction!A:A,C301,Extraction!M:M)</f>
        <v>0</v>
      </c>
      <c r="F301" s="2">
        <f>IF(C301&gt;Data!$B$16,MIN(H301,D301),0)</f>
        <v>0</v>
      </c>
      <c r="G301" s="26">
        <f t="shared" si="28"/>
        <v>0</v>
      </c>
      <c r="H301" s="8">
        <f t="shared" si="29"/>
        <v>0</v>
      </c>
      <c r="I301" s="28">
        <f t="shared" si="26"/>
        <v>20</v>
      </c>
      <c r="J301" s="59">
        <f>VLOOKUP(C301,Paramètre!E:G,3)</f>
        <v>43755</v>
      </c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>
        <f>IF(C301&lt;Bilan!$B$2,1,0)</f>
        <v>1</v>
      </c>
      <c r="W301" t="str">
        <f>IF(C301=Data!$B$6,"x","")</f>
        <v/>
      </c>
      <c r="X301">
        <f t="shared" si="25"/>
        <v>0</v>
      </c>
      <c r="Y301" s="62"/>
      <c r="Z301">
        <v>20</v>
      </c>
      <c r="AK301" s="2">
        <f t="shared" si="27"/>
        <v>5940</v>
      </c>
    </row>
    <row r="302" spans="1:37" x14ac:dyDescent="0.25">
      <c r="A302">
        <f t="shared" si="30"/>
        <v>703</v>
      </c>
      <c r="B302" s="10">
        <v>298</v>
      </c>
      <c r="C302" s="19">
        <f>VLOOKUP(A302,Paramètre!N:O,2,FALSE)</f>
        <v>20191016</v>
      </c>
      <c r="D302" s="7">
        <f>VLOOKUP(C302,Paramètre!K:L,2,FALSE)</f>
        <v>20</v>
      </c>
      <c r="E302" s="8">
        <f>SUMIF(Extraction!A:A,C302,Extraction!M:M)</f>
        <v>0</v>
      </c>
      <c r="F302" s="2">
        <f>IF(C302&gt;Data!$B$16,MIN(H302,D302),0)</f>
        <v>0</v>
      </c>
      <c r="G302" s="26">
        <f t="shared" si="28"/>
        <v>0</v>
      </c>
      <c r="H302" s="8">
        <f t="shared" si="29"/>
        <v>0</v>
      </c>
      <c r="I302" s="28">
        <f t="shared" si="26"/>
        <v>20</v>
      </c>
      <c r="J302" s="59">
        <f>VLOOKUP(C302,Paramètre!E:G,3)</f>
        <v>43754</v>
      </c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>
        <f>IF(C302&lt;Bilan!$B$2,1,0)</f>
        <v>1</v>
      </c>
      <c r="W302" t="str">
        <f>IF(C302=Data!$B$6,"x","")</f>
        <v/>
      </c>
      <c r="X302">
        <f t="shared" si="25"/>
        <v>0</v>
      </c>
      <c r="Y302" s="62"/>
      <c r="Z302">
        <v>20</v>
      </c>
      <c r="AK302" s="2">
        <f t="shared" si="27"/>
        <v>5960</v>
      </c>
    </row>
    <row r="303" spans="1:37" x14ac:dyDescent="0.25">
      <c r="A303">
        <f t="shared" si="30"/>
        <v>702</v>
      </c>
      <c r="B303" s="10">
        <v>299</v>
      </c>
      <c r="C303" s="19">
        <f>VLOOKUP(A303,Paramètre!N:O,2,FALSE)</f>
        <v>20191015</v>
      </c>
      <c r="D303" s="7">
        <f>VLOOKUP(C303,Paramètre!K:L,2,FALSE)</f>
        <v>20</v>
      </c>
      <c r="E303" s="8">
        <f>SUMIF(Extraction!A:A,C303,Extraction!M:M)</f>
        <v>0</v>
      </c>
      <c r="F303" s="2">
        <f>IF(C303&gt;Data!$B$16,MIN(H303,D303),0)</f>
        <v>0</v>
      </c>
      <c r="G303" s="26">
        <f t="shared" si="28"/>
        <v>0</v>
      </c>
      <c r="H303" s="8">
        <f t="shared" si="29"/>
        <v>0</v>
      </c>
      <c r="I303" s="28">
        <f t="shared" si="26"/>
        <v>20</v>
      </c>
      <c r="J303" s="59">
        <f>VLOOKUP(C303,Paramètre!E:G,3)</f>
        <v>43753</v>
      </c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>
        <f>IF(C303&lt;Bilan!$B$2,1,0)</f>
        <v>1</v>
      </c>
      <c r="W303" t="str">
        <f>IF(C303=Data!$B$6,"x","")</f>
        <v/>
      </c>
      <c r="X303">
        <f t="shared" si="25"/>
        <v>0</v>
      </c>
      <c r="Y303" s="62"/>
      <c r="Z303">
        <v>20</v>
      </c>
      <c r="AK303" s="2">
        <f t="shared" si="27"/>
        <v>5980</v>
      </c>
    </row>
    <row r="304" spans="1:37" x14ac:dyDescent="0.25">
      <c r="A304">
        <f t="shared" si="30"/>
        <v>701</v>
      </c>
      <c r="B304" s="10">
        <v>300</v>
      </c>
      <c r="C304" s="19">
        <f>VLOOKUP(A304,Paramètre!N:O,2,FALSE)</f>
        <v>20191014</v>
      </c>
      <c r="D304" s="7">
        <f>VLOOKUP(C304,Paramètre!K:L,2,FALSE)</f>
        <v>20</v>
      </c>
      <c r="E304" s="8">
        <f>SUMIF(Extraction!A:A,C304,Extraction!M:M)</f>
        <v>0</v>
      </c>
      <c r="F304" s="2">
        <f>IF(C304&gt;Data!$B$16,MIN(H304,D304),0)</f>
        <v>0</v>
      </c>
      <c r="G304" s="26">
        <f t="shared" si="28"/>
        <v>0</v>
      </c>
      <c r="H304" s="8">
        <f t="shared" si="29"/>
        <v>0</v>
      </c>
      <c r="I304" s="28">
        <f t="shared" si="26"/>
        <v>20</v>
      </c>
      <c r="J304" s="59">
        <f>VLOOKUP(C304,Paramètre!E:G,3)</f>
        <v>43752</v>
      </c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>
        <f>IF(C304&lt;Bilan!$B$2,1,0)</f>
        <v>1</v>
      </c>
      <c r="W304" t="str">
        <f>IF(C304=Data!$B$6,"x","")</f>
        <v/>
      </c>
      <c r="X304">
        <f t="shared" si="25"/>
        <v>0</v>
      </c>
      <c r="Y304" s="62"/>
      <c r="Z304">
        <v>20</v>
      </c>
      <c r="AK304" s="2">
        <f t="shared" si="27"/>
        <v>6000</v>
      </c>
    </row>
    <row r="305" spans="1:37" x14ac:dyDescent="0.25">
      <c r="A305">
        <f t="shared" si="30"/>
        <v>700</v>
      </c>
      <c r="B305" s="10">
        <v>301</v>
      </c>
      <c r="C305" s="19">
        <f>VLOOKUP(A305,Paramètre!N:O,2,FALSE)</f>
        <v>20191011</v>
      </c>
      <c r="D305" s="7">
        <f>VLOOKUP(C305,Paramètre!K:L,2,FALSE)</f>
        <v>20</v>
      </c>
      <c r="E305" s="8">
        <f>SUMIF(Extraction!A:A,C305,Extraction!M:M)</f>
        <v>0</v>
      </c>
      <c r="F305" s="2">
        <f>IF(C305&gt;Data!$B$16,MIN(H305,D305),0)</f>
        <v>0</v>
      </c>
      <c r="G305" s="26">
        <f t="shared" si="28"/>
        <v>0</v>
      </c>
      <c r="H305" s="8">
        <f t="shared" si="29"/>
        <v>0</v>
      </c>
      <c r="I305" s="28">
        <f t="shared" si="26"/>
        <v>20</v>
      </c>
      <c r="J305" s="59">
        <f>VLOOKUP(C305,Paramètre!E:G,3)</f>
        <v>43749</v>
      </c>
      <c r="K305" s="61"/>
      <c r="L305" s="61"/>
      <c r="M305" s="61"/>
      <c r="N305" s="61"/>
      <c r="O305" s="61"/>
      <c r="P305" s="61"/>
      <c r="Q305" s="61"/>
      <c r="R305" s="61"/>
      <c r="S305" s="61"/>
      <c r="T305" s="61"/>
      <c r="U305" s="61"/>
      <c r="V305">
        <f>IF(C305&lt;Bilan!$B$2,1,0)</f>
        <v>1</v>
      </c>
      <c r="W305" t="str">
        <f>IF(C305=Data!$B$6,"x","")</f>
        <v/>
      </c>
      <c r="X305">
        <f t="shared" si="25"/>
        <v>0</v>
      </c>
      <c r="Y305" s="62"/>
      <c r="Z305">
        <v>20</v>
      </c>
      <c r="AK305" s="2">
        <f t="shared" si="27"/>
        <v>6020</v>
      </c>
    </row>
    <row r="306" spans="1:37" x14ac:dyDescent="0.25">
      <c r="A306">
        <f t="shared" si="30"/>
        <v>699</v>
      </c>
      <c r="B306" s="10">
        <v>302</v>
      </c>
      <c r="C306" s="19">
        <f>VLOOKUP(A306,Paramètre!N:O,2,FALSE)</f>
        <v>20191010</v>
      </c>
      <c r="D306" s="7">
        <f>VLOOKUP(C306,Paramètre!K:L,2,FALSE)</f>
        <v>20</v>
      </c>
      <c r="E306" s="8">
        <f>SUMIF(Extraction!A:A,C306,Extraction!M:M)</f>
        <v>0</v>
      </c>
      <c r="F306" s="2">
        <f>IF(C306&gt;Data!$B$16,MIN(H306,D306),0)</f>
        <v>0</v>
      </c>
      <c r="G306" s="26">
        <f t="shared" si="28"/>
        <v>0</v>
      </c>
      <c r="H306" s="8">
        <f t="shared" si="29"/>
        <v>0</v>
      </c>
      <c r="I306" s="28">
        <f t="shared" si="26"/>
        <v>20</v>
      </c>
      <c r="J306" s="59">
        <f>VLOOKUP(C306,Paramètre!E:G,3)</f>
        <v>43748</v>
      </c>
      <c r="K306" s="61"/>
      <c r="L306" s="61"/>
      <c r="M306" s="61"/>
      <c r="N306" s="61"/>
      <c r="O306" s="61"/>
      <c r="P306" s="61"/>
      <c r="Q306" s="61"/>
      <c r="R306" s="61"/>
      <c r="S306" s="61"/>
      <c r="T306" s="61"/>
      <c r="U306" s="61"/>
      <c r="V306">
        <f>IF(C306&lt;Bilan!$B$2,1,0)</f>
        <v>1</v>
      </c>
      <c r="W306" t="str">
        <f>IF(C306=Data!$B$6,"x","")</f>
        <v/>
      </c>
      <c r="X306">
        <f t="shared" si="25"/>
        <v>0</v>
      </c>
      <c r="Y306" s="62"/>
      <c r="Z306">
        <v>20</v>
      </c>
      <c r="AK306" s="2">
        <f t="shared" si="27"/>
        <v>6040</v>
      </c>
    </row>
    <row r="307" spans="1:37" x14ac:dyDescent="0.25">
      <c r="A307">
        <f t="shared" si="30"/>
        <v>698</v>
      </c>
      <c r="B307" s="10">
        <v>303</v>
      </c>
      <c r="C307" s="19">
        <f>VLOOKUP(A307,Paramètre!N:O,2,FALSE)</f>
        <v>20191009</v>
      </c>
      <c r="D307" s="7">
        <f>VLOOKUP(C307,Paramètre!K:L,2,FALSE)</f>
        <v>20</v>
      </c>
      <c r="E307" s="8">
        <f>SUMIF(Extraction!A:A,C307,Extraction!M:M)</f>
        <v>0</v>
      </c>
      <c r="F307" s="2">
        <f>IF(C307&gt;Data!$B$16,MIN(H307,D307),0)</f>
        <v>0</v>
      </c>
      <c r="G307" s="26">
        <f t="shared" si="28"/>
        <v>0</v>
      </c>
      <c r="H307" s="8">
        <f t="shared" si="29"/>
        <v>0</v>
      </c>
      <c r="I307" s="28">
        <f t="shared" si="26"/>
        <v>20</v>
      </c>
      <c r="J307" s="59">
        <f>VLOOKUP(C307,Paramètre!E:G,3)</f>
        <v>43747</v>
      </c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>
        <f>IF(C307&lt;Bilan!$B$2,1,0)</f>
        <v>1</v>
      </c>
      <c r="W307" t="str">
        <f>IF(C307=Data!$B$6,"x","")</f>
        <v/>
      </c>
      <c r="X307">
        <f t="shared" si="25"/>
        <v>0</v>
      </c>
      <c r="Y307" s="62"/>
      <c r="Z307">
        <v>20</v>
      </c>
      <c r="AK307" s="2">
        <f t="shared" si="27"/>
        <v>6060</v>
      </c>
    </row>
    <row r="308" spans="1:37" x14ac:dyDescent="0.25">
      <c r="A308">
        <f t="shared" si="30"/>
        <v>697</v>
      </c>
      <c r="B308" s="10">
        <v>304</v>
      </c>
      <c r="C308" s="19">
        <f>VLOOKUP(A308,Paramètre!N:O,2,FALSE)</f>
        <v>20191008</v>
      </c>
      <c r="D308" s="7">
        <f>VLOOKUP(C308,Paramètre!K:L,2,FALSE)</f>
        <v>20</v>
      </c>
      <c r="E308" s="8">
        <f>SUMIF(Extraction!A:A,C308,Extraction!M:M)</f>
        <v>0</v>
      </c>
      <c r="F308" s="2">
        <f>IF(C308&gt;Data!$B$16,MIN(H308,D308),0)</f>
        <v>0</v>
      </c>
      <c r="G308" s="26">
        <f t="shared" si="28"/>
        <v>0</v>
      </c>
      <c r="H308" s="8">
        <f t="shared" si="29"/>
        <v>0</v>
      </c>
      <c r="I308" s="28">
        <f t="shared" si="26"/>
        <v>20</v>
      </c>
      <c r="J308" s="59">
        <f>VLOOKUP(C308,Paramètre!E:G,3)</f>
        <v>43746</v>
      </c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>
        <f>IF(C308&lt;Bilan!$B$2,1,0)</f>
        <v>1</v>
      </c>
      <c r="W308" t="str">
        <f>IF(C308=Data!$B$6,"x","")</f>
        <v/>
      </c>
      <c r="X308">
        <f t="shared" si="25"/>
        <v>0</v>
      </c>
      <c r="Y308" s="62"/>
      <c r="Z308">
        <v>20</v>
      </c>
      <c r="AK308" s="2">
        <f t="shared" si="27"/>
        <v>6080</v>
      </c>
    </row>
    <row r="309" spans="1:37" x14ac:dyDescent="0.25">
      <c r="A309">
        <f t="shared" si="30"/>
        <v>696</v>
      </c>
      <c r="B309" s="10">
        <v>305</v>
      </c>
      <c r="C309" s="19">
        <f>VLOOKUP(A309,Paramètre!N:O,2,FALSE)</f>
        <v>20191007</v>
      </c>
      <c r="D309" s="7">
        <f>VLOOKUP(C309,Paramètre!K:L,2,FALSE)</f>
        <v>20</v>
      </c>
      <c r="E309" s="8">
        <f>SUMIF(Extraction!A:A,C309,Extraction!M:M)</f>
        <v>0</v>
      </c>
      <c r="F309" s="2">
        <f>IF(C309&gt;Data!$B$16,MIN(H309,D309),0)</f>
        <v>0</v>
      </c>
      <c r="G309" s="26">
        <f t="shared" si="28"/>
        <v>0</v>
      </c>
      <c r="H309" s="8">
        <f t="shared" si="29"/>
        <v>0</v>
      </c>
      <c r="I309" s="28">
        <f t="shared" si="26"/>
        <v>20</v>
      </c>
      <c r="J309" s="59">
        <f>VLOOKUP(C309,Paramètre!E:G,3)</f>
        <v>43745</v>
      </c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>
        <f>IF(C309&lt;Bilan!$B$2,1,0)</f>
        <v>1</v>
      </c>
      <c r="W309" t="str">
        <f>IF(C309=Data!$B$6,"x","")</f>
        <v/>
      </c>
      <c r="X309">
        <f t="shared" si="25"/>
        <v>0</v>
      </c>
      <c r="Y309" s="62"/>
      <c r="Z309">
        <v>20</v>
      </c>
      <c r="AK309" s="2">
        <f t="shared" si="27"/>
        <v>6100</v>
      </c>
    </row>
    <row r="310" spans="1:37" x14ac:dyDescent="0.25">
      <c r="A310">
        <f t="shared" si="30"/>
        <v>695</v>
      </c>
      <c r="B310" s="10">
        <v>306</v>
      </c>
      <c r="C310" s="19">
        <f>VLOOKUP(A310,Paramètre!N:O,2,FALSE)</f>
        <v>20191004</v>
      </c>
      <c r="D310" s="7">
        <f>VLOOKUP(C310,Paramètre!K:L,2,FALSE)</f>
        <v>20</v>
      </c>
      <c r="E310" s="8">
        <f>SUMIF(Extraction!A:A,C310,Extraction!M:M)</f>
        <v>0</v>
      </c>
      <c r="F310" s="2">
        <f>IF(C310&gt;Data!$B$16,MIN(H310,D310),0)</f>
        <v>0</v>
      </c>
      <c r="G310" s="26">
        <f t="shared" si="28"/>
        <v>0</v>
      </c>
      <c r="H310" s="8">
        <f t="shared" si="29"/>
        <v>0</v>
      </c>
      <c r="I310" s="28">
        <f t="shared" si="26"/>
        <v>20</v>
      </c>
      <c r="J310" s="59">
        <f>VLOOKUP(C310,Paramètre!E:G,3)</f>
        <v>43742</v>
      </c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>
        <f>IF(C310&lt;Bilan!$B$2,1,0)</f>
        <v>1</v>
      </c>
      <c r="W310" t="str">
        <f>IF(C310=Data!$B$6,"x","")</f>
        <v/>
      </c>
      <c r="X310">
        <f t="shared" si="25"/>
        <v>0</v>
      </c>
      <c r="Y310" s="62"/>
      <c r="Z310">
        <v>20</v>
      </c>
      <c r="AK310" s="2">
        <f t="shared" si="27"/>
        <v>6120</v>
      </c>
    </row>
    <row r="311" spans="1:37" x14ac:dyDescent="0.25">
      <c r="A311">
        <f t="shared" si="30"/>
        <v>694</v>
      </c>
      <c r="B311" s="10">
        <v>307</v>
      </c>
      <c r="C311" s="19">
        <f>VLOOKUP(A311,Paramètre!N:O,2,FALSE)</f>
        <v>20191003</v>
      </c>
      <c r="D311" s="7">
        <f>VLOOKUP(C311,Paramètre!K:L,2,FALSE)</f>
        <v>20</v>
      </c>
      <c r="E311" s="8">
        <f>SUMIF(Extraction!A:A,C311,Extraction!M:M)</f>
        <v>0</v>
      </c>
      <c r="F311" s="2">
        <f>IF(C311&gt;Data!$B$16,MIN(H311,D311),0)</f>
        <v>0</v>
      </c>
      <c r="G311" s="26">
        <f t="shared" si="28"/>
        <v>0</v>
      </c>
      <c r="H311" s="8">
        <f t="shared" si="29"/>
        <v>0</v>
      </c>
      <c r="I311" s="28">
        <f t="shared" si="26"/>
        <v>20</v>
      </c>
      <c r="J311" s="59">
        <f>VLOOKUP(C311,Paramètre!E:G,3)</f>
        <v>43741</v>
      </c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>
        <f>IF(C311&lt;Bilan!$B$2,1,0)</f>
        <v>1</v>
      </c>
      <c r="W311" t="str">
        <f>IF(C311=Data!$B$6,"x","")</f>
        <v/>
      </c>
      <c r="X311">
        <f t="shared" si="25"/>
        <v>0</v>
      </c>
      <c r="Y311" s="62"/>
      <c r="Z311">
        <v>20</v>
      </c>
      <c r="AK311" s="2">
        <f t="shared" si="27"/>
        <v>6140</v>
      </c>
    </row>
    <row r="312" spans="1:37" x14ac:dyDescent="0.25">
      <c r="A312">
        <f t="shared" si="30"/>
        <v>693</v>
      </c>
      <c r="B312" s="10">
        <v>308</v>
      </c>
      <c r="C312" s="19">
        <f>VLOOKUP(A312,Paramètre!N:O,2,FALSE)</f>
        <v>20191002</v>
      </c>
      <c r="D312" s="7">
        <f>VLOOKUP(C312,Paramètre!K:L,2,FALSE)</f>
        <v>20</v>
      </c>
      <c r="E312" s="8">
        <f>SUMIF(Extraction!A:A,C312,Extraction!M:M)</f>
        <v>0</v>
      </c>
      <c r="F312" s="2">
        <f>IF(C312&gt;Data!$B$16,MIN(H312,D312),0)</f>
        <v>0</v>
      </c>
      <c r="G312" s="26">
        <f t="shared" si="28"/>
        <v>0</v>
      </c>
      <c r="H312" s="8">
        <f t="shared" si="29"/>
        <v>0</v>
      </c>
      <c r="I312" s="28">
        <f t="shared" si="26"/>
        <v>20</v>
      </c>
      <c r="J312" s="59">
        <f>VLOOKUP(C312,Paramètre!E:G,3)</f>
        <v>43740</v>
      </c>
      <c r="K312" s="61"/>
      <c r="L312" s="61"/>
      <c r="M312" s="61"/>
      <c r="N312" s="61"/>
      <c r="O312" s="61"/>
      <c r="P312" s="61"/>
      <c r="Q312" s="61"/>
      <c r="R312" s="61"/>
      <c r="S312" s="61"/>
      <c r="T312" s="61"/>
      <c r="U312" s="61"/>
      <c r="V312">
        <f>IF(C312&lt;Bilan!$B$2,1,0)</f>
        <v>1</v>
      </c>
      <c r="W312" t="str">
        <f>IF(C312=Data!$B$6,"x","")</f>
        <v/>
      </c>
      <c r="X312">
        <f t="shared" si="25"/>
        <v>0</v>
      </c>
      <c r="Y312" s="62"/>
      <c r="Z312">
        <v>20</v>
      </c>
      <c r="AK312" s="2">
        <f t="shared" si="27"/>
        <v>6160</v>
      </c>
    </row>
    <row r="313" spans="1:37" x14ac:dyDescent="0.25">
      <c r="A313">
        <f t="shared" si="30"/>
        <v>692</v>
      </c>
      <c r="B313" s="10">
        <v>309</v>
      </c>
      <c r="C313" s="19">
        <f>VLOOKUP(A313,Paramètre!N:O,2,FALSE)</f>
        <v>20191001</v>
      </c>
      <c r="D313" s="7">
        <f>VLOOKUP(C313,Paramètre!K:L,2,FALSE)</f>
        <v>20</v>
      </c>
      <c r="E313" s="8">
        <f>SUMIF(Extraction!A:A,C313,Extraction!M:M)</f>
        <v>0</v>
      </c>
      <c r="F313" s="2">
        <f>IF(C313&gt;Data!$B$16,MIN(H313,D313),0)</f>
        <v>0</v>
      </c>
      <c r="G313" s="26">
        <f t="shared" si="28"/>
        <v>0</v>
      </c>
      <c r="H313" s="8">
        <f t="shared" si="29"/>
        <v>0</v>
      </c>
      <c r="I313" s="28">
        <f t="shared" si="26"/>
        <v>20</v>
      </c>
      <c r="J313" s="59">
        <f>VLOOKUP(C313,Paramètre!E:G,3)</f>
        <v>43739</v>
      </c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>
        <f>IF(C313&lt;Bilan!$B$2,1,0)</f>
        <v>1</v>
      </c>
      <c r="W313" t="str">
        <f>IF(C313=Data!$B$6,"x","")</f>
        <v/>
      </c>
      <c r="X313">
        <f t="shared" si="25"/>
        <v>0</v>
      </c>
      <c r="Y313" s="62"/>
      <c r="Z313">
        <v>20</v>
      </c>
      <c r="AK313" s="2">
        <f t="shared" si="27"/>
        <v>6180</v>
      </c>
    </row>
    <row r="314" spans="1:37" x14ac:dyDescent="0.25">
      <c r="A314">
        <f t="shared" si="30"/>
        <v>691</v>
      </c>
      <c r="B314" s="10">
        <v>310</v>
      </c>
      <c r="C314" s="19">
        <f>VLOOKUP(A314,Paramètre!N:O,2,FALSE)</f>
        <v>20190930</v>
      </c>
      <c r="D314" s="7">
        <f>VLOOKUP(C314,Paramètre!K:L,2,FALSE)</f>
        <v>20</v>
      </c>
      <c r="E314" s="8">
        <f>SUMIF(Extraction!A:A,C314,Extraction!M:M)</f>
        <v>0</v>
      </c>
      <c r="F314" s="2">
        <f>IF(C314&gt;Data!$B$16,MIN(H314,D314),0)</f>
        <v>0</v>
      </c>
      <c r="G314" s="26">
        <f t="shared" si="28"/>
        <v>0</v>
      </c>
      <c r="H314" s="8">
        <f t="shared" si="29"/>
        <v>0</v>
      </c>
      <c r="I314" s="28">
        <f t="shared" si="26"/>
        <v>20</v>
      </c>
      <c r="J314" s="59">
        <f>VLOOKUP(C314,Paramètre!E:G,3)</f>
        <v>43738</v>
      </c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>
        <f>IF(C314&lt;Bilan!$B$2,1,0)</f>
        <v>1</v>
      </c>
      <c r="W314" t="str">
        <f>IF(C314=Data!$B$6,"x","")</f>
        <v/>
      </c>
      <c r="X314">
        <f t="shared" si="25"/>
        <v>0</v>
      </c>
      <c r="Y314" s="62"/>
      <c r="Z314">
        <v>20</v>
      </c>
      <c r="AK314" s="2">
        <f t="shared" si="27"/>
        <v>6200</v>
      </c>
    </row>
    <row r="315" spans="1:37" x14ac:dyDescent="0.25">
      <c r="A315">
        <f t="shared" si="30"/>
        <v>690</v>
      </c>
      <c r="B315" s="10">
        <v>311</v>
      </c>
      <c r="C315" s="19">
        <f>VLOOKUP(A315,Paramètre!N:O,2,FALSE)</f>
        <v>20190926</v>
      </c>
      <c r="D315" s="7">
        <f>VLOOKUP(C315,Paramètre!K:L,2,FALSE)</f>
        <v>20</v>
      </c>
      <c r="E315" s="8">
        <f>SUMIF(Extraction!A:A,C315,Extraction!M:M)</f>
        <v>0</v>
      </c>
      <c r="F315" s="2">
        <f>IF(C315&gt;Data!$B$16,MIN(H315,D315),0)</f>
        <v>0</v>
      </c>
      <c r="G315" s="26">
        <f t="shared" si="28"/>
        <v>0</v>
      </c>
      <c r="H315" s="8">
        <f t="shared" si="29"/>
        <v>0</v>
      </c>
      <c r="I315" s="28">
        <f t="shared" si="26"/>
        <v>20</v>
      </c>
      <c r="J315" s="59">
        <f>VLOOKUP(C315,Paramètre!E:G,3)</f>
        <v>43734</v>
      </c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>
        <f>IF(C315&lt;Bilan!$B$2,1,0)</f>
        <v>1</v>
      </c>
      <c r="W315" t="str">
        <f>IF(C315=Data!$B$6,"x","")</f>
        <v/>
      </c>
      <c r="X315">
        <f t="shared" si="25"/>
        <v>0</v>
      </c>
      <c r="Y315" s="62"/>
      <c r="Z315">
        <v>20</v>
      </c>
      <c r="AK315" s="2">
        <f t="shared" si="27"/>
        <v>6220</v>
      </c>
    </row>
    <row r="316" spans="1:37" x14ac:dyDescent="0.25">
      <c r="A316">
        <f t="shared" si="30"/>
        <v>689</v>
      </c>
      <c r="B316" s="10">
        <v>312</v>
      </c>
      <c r="C316" s="19">
        <f>VLOOKUP(A316,Paramètre!N:O,2,FALSE)</f>
        <v>20190925</v>
      </c>
      <c r="D316" s="7">
        <f>VLOOKUP(C316,Paramètre!K:L,2,FALSE)</f>
        <v>20</v>
      </c>
      <c r="E316" s="8">
        <f>SUMIF(Extraction!A:A,C316,Extraction!M:M)</f>
        <v>0</v>
      </c>
      <c r="F316" s="2">
        <f>IF(C316&gt;Data!$B$16,MIN(H316,D316),0)</f>
        <v>0</v>
      </c>
      <c r="G316" s="26">
        <f t="shared" si="28"/>
        <v>0</v>
      </c>
      <c r="H316" s="8">
        <f t="shared" si="29"/>
        <v>0</v>
      </c>
      <c r="I316" s="28">
        <f t="shared" si="26"/>
        <v>20</v>
      </c>
      <c r="J316" s="59">
        <f>VLOOKUP(C316,Paramètre!E:G,3)</f>
        <v>43733</v>
      </c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>
        <f>IF(C316&lt;Bilan!$B$2,1,0)</f>
        <v>1</v>
      </c>
      <c r="W316" t="str">
        <f>IF(C316=Data!$B$6,"x","")</f>
        <v/>
      </c>
      <c r="X316">
        <f t="shared" si="25"/>
        <v>0</v>
      </c>
      <c r="Y316" s="62"/>
      <c r="Z316">
        <v>20</v>
      </c>
      <c r="AK316" s="2">
        <f t="shared" si="27"/>
        <v>6240</v>
      </c>
    </row>
    <row r="317" spans="1:37" x14ac:dyDescent="0.25">
      <c r="A317">
        <f t="shared" si="30"/>
        <v>688</v>
      </c>
      <c r="B317" s="10">
        <v>313</v>
      </c>
      <c r="C317" s="19">
        <f>VLOOKUP(A317,Paramètre!N:O,2,FALSE)</f>
        <v>20190924</v>
      </c>
      <c r="D317" s="7">
        <f>VLOOKUP(C317,Paramètre!K:L,2,FALSE)</f>
        <v>20</v>
      </c>
      <c r="E317" s="8">
        <f>SUMIF(Extraction!A:A,C317,Extraction!M:M)</f>
        <v>0</v>
      </c>
      <c r="F317" s="2">
        <f>IF(C317&gt;Data!$B$16,MIN(H317,D317),0)</f>
        <v>0</v>
      </c>
      <c r="G317" s="26">
        <f t="shared" si="28"/>
        <v>0</v>
      </c>
      <c r="H317" s="8">
        <f t="shared" si="29"/>
        <v>0</v>
      </c>
      <c r="I317" s="28">
        <f t="shared" si="26"/>
        <v>20</v>
      </c>
      <c r="J317" s="59">
        <f>VLOOKUP(C317,Paramètre!E:G,3)</f>
        <v>43732</v>
      </c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>
        <f>IF(C317&lt;Bilan!$B$2,1,0)</f>
        <v>1</v>
      </c>
      <c r="W317" t="str">
        <f>IF(C317=Data!$B$6,"x","")</f>
        <v/>
      </c>
      <c r="X317">
        <f t="shared" si="25"/>
        <v>0</v>
      </c>
      <c r="Y317" s="62"/>
      <c r="Z317">
        <v>20</v>
      </c>
      <c r="AK317" s="2">
        <f t="shared" si="27"/>
        <v>6260</v>
      </c>
    </row>
    <row r="318" spans="1:37" x14ac:dyDescent="0.25">
      <c r="A318">
        <f t="shared" si="30"/>
        <v>687</v>
      </c>
      <c r="B318" s="10">
        <v>314</v>
      </c>
      <c r="C318" s="19">
        <f>VLOOKUP(A318,Paramètre!N:O,2,FALSE)</f>
        <v>20190923</v>
      </c>
      <c r="D318" s="7">
        <f>VLOOKUP(C318,Paramètre!K:L,2,FALSE)</f>
        <v>20</v>
      </c>
      <c r="E318" s="8">
        <f>SUMIF(Extraction!A:A,C318,Extraction!M:M)</f>
        <v>0</v>
      </c>
      <c r="F318" s="2">
        <f>IF(C318&gt;Data!$B$16,MIN(H318,D318),0)</f>
        <v>0</v>
      </c>
      <c r="G318" s="26">
        <f t="shared" si="28"/>
        <v>0</v>
      </c>
      <c r="H318" s="8">
        <f t="shared" si="29"/>
        <v>0</v>
      </c>
      <c r="I318" s="28">
        <f t="shared" si="26"/>
        <v>20</v>
      </c>
      <c r="J318" s="59">
        <f>VLOOKUP(C318,Paramètre!E:G,3)</f>
        <v>43731</v>
      </c>
      <c r="K318" s="61"/>
      <c r="L318" s="61"/>
      <c r="M318" s="61"/>
      <c r="N318" s="61"/>
      <c r="O318" s="61"/>
      <c r="P318" s="61"/>
      <c r="Q318" s="61"/>
      <c r="R318" s="61"/>
      <c r="S318" s="61"/>
      <c r="T318" s="61"/>
      <c r="U318" s="61"/>
      <c r="V318">
        <f>IF(C318&lt;Bilan!$B$2,1,0)</f>
        <v>1</v>
      </c>
      <c r="W318" t="str">
        <f>IF(C318=Data!$B$6,"x","")</f>
        <v/>
      </c>
      <c r="X318">
        <f t="shared" si="25"/>
        <v>0</v>
      </c>
      <c r="Y318" s="62"/>
      <c r="Z318">
        <v>20</v>
      </c>
      <c r="AK318" s="2">
        <f t="shared" si="27"/>
        <v>6280</v>
      </c>
    </row>
    <row r="319" spans="1:37" x14ac:dyDescent="0.25">
      <c r="A319">
        <f t="shared" si="30"/>
        <v>686</v>
      </c>
      <c r="B319" s="10">
        <v>315</v>
      </c>
      <c r="C319" s="19">
        <f>VLOOKUP(A319,Paramètre!N:O,2,FALSE)</f>
        <v>20190920</v>
      </c>
      <c r="D319" s="7">
        <f>VLOOKUP(C319,Paramètre!K:L,2,FALSE)</f>
        <v>20</v>
      </c>
      <c r="E319" s="8">
        <f>SUMIF(Extraction!A:A,C319,Extraction!M:M)</f>
        <v>0</v>
      </c>
      <c r="F319" s="2">
        <f>IF(C319&gt;Data!$B$16,MIN(H319,D319),0)</f>
        <v>0</v>
      </c>
      <c r="G319" s="26">
        <f t="shared" si="28"/>
        <v>0</v>
      </c>
      <c r="H319" s="8">
        <f t="shared" si="29"/>
        <v>0</v>
      </c>
      <c r="I319" s="28">
        <f t="shared" si="26"/>
        <v>20</v>
      </c>
      <c r="J319" s="59">
        <f>VLOOKUP(C319,Paramètre!E:G,3)</f>
        <v>43728</v>
      </c>
      <c r="K319" s="61"/>
      <c r="L319" s="61"/>
      <c r="M319" s="61"/>
      <c r="N319" s="61"/>
      <c r="O319" s="61"/>
      <c r="P319" s="61"/>
      <c r="Q319" s="61"/>
      <c r="R319" s="61"/>
      <c r="S319" s="61"/>
      <c r="T319" s="61"/>
      <c r="U319" s="61"/>
      <c r="V319">
        <f>IF(C319&lt;Bilan!$B$2,1,0)</f>
        <v>1</v>
      </c>
      <c r="W319" t="str">
        <f>IF(C319=Data!$B$6,"x","")</f>
        <v/>
      </c>
      <c r="X319">
        <f t="shared" si="25"/>
        <v>0</v>
      </c>
      <c r="Y319" s="62"/>
      <c r="Z319">
        <v>20</v>
      </c>
      <c r="AK319" s="2">
        <f t="shared" si="27"/>
        <v>6300</v>
      </c>
    </row>
    <row r="320" spans="1:37" x14ac:dyDescent="0.25">
      <c r="A320">
        <f t="shared" si="30"/>
        <v>685</v>
      </c>
      <c r="B320" s="10">
        <v>316</v>
      </c>
      <c r="C320" s="19">
        <f>VLOOKUP(A320,Paramètre!N:O,2,FALSE)</f>
        <v>20190919</v>
      </c>
      <c r="D320" s="7">
        <f>VLOOKUP(C320,Paramètre!K:L,2,FALSE)</f>
        <v>20</v>
      </c>
      <c r="E320" s="8">
        <f>SUMIF(Extraction!A:A,C320,Extraction!M:M)</f>
        <v>0</v>
      </c>
      <c r="F320" s="2">
        <f>IF(C320&gt;Data!$B$16,MIN(H320,D320),0)</f>
        <v>0</v>
      </c>
      <c r="G320" s="26">
        <f t="shared" si="28"/>
        <v>0</v>
      </c>
      <c r="H320" s="8">
        <f t="shared" si="29"/>
        <v>0</v>
      </c>
      <c r="I320" s="28">
        <f t="shared" si="26"/>
        <v>20</v>
      </c>
      <c r="J320" s="59">
        <f>VLOOKUP(C320,Paramètre!E:G,3)</f>
        <v>43727</v>
      </c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>
        <f>IF(C320&lt;Bilan!$B$2,1,0)</f>
        <v>1</v>
      </c>
      <c r="W320" t="str">
        <f>IF(C320=Data!$B$6,"x","")</f>
        <v/>
      </c>
      <c r="X320">
        <f t="shared" si="25"/>
        <v>0</v>
      </c>
      <c r="Y320" s="62"/>
      <c r="Z320">
        <v>20</v>
      </c>
      <c r="AK320" s="2">
        <f t="shared" si="27"/>
        <v>6320</v>
      </c>
    </row>
    <row r="321" spans="1:37" x14ac:dyDescent="0.25">
      <c r="A321">
        <f t="shared" si="30"/>
        <v>684</v>
      </c>
      <c r="B321" s="10">
        <v>317</v>
      </c>
      <c r="C321" s="19">
        <f>VLOOKUP(A321,Paramètre!N:O,2,FALSE)</f>
        <v>20190918</v>
      </c>
      <c r="D321" s="7">
        <f>VLOOKUP(C321,Paramètre!K:L,2,FALSE)</f>
        <v>20</v>
      </c>
      <c r="E321" s="8">
        <f>SUMIF(Extraction!A:A,C321,Extraction!M:M)</f>
        <v>0</v>
      </c>
      <c r="F321" s="2">
        <f>IF(C321&gt;Data!$B$16,MIN(H321,D321),0)</f>
        <v>0</v>
      </c>
      <c r="G321" s="26">
        <f t="shared" si="28"/>
        <v>0</v>
      </c>
      <c r="H321" s="8">
        <f t="shared" si="29"/>
        <v>0</v>
      </c>
      <c r="I321" s="28">
        <f t="shared" si="26"/>
        <v>20</v>
      </c>
      <c r="J321" s="59">
        <f>VLOOKUP(C321,Paramètre!E:G,3)</f>
        <v>43726</v>
      </c>
      <c r="K321" s="61"/>
      <c r="L321" s="61"/>
      <c r="M321" s="61"/>
      <c r="N321" s="61"/>
      <c r="O321" s="61"/>
      <c r="P321" s="61"/>
      <c r="Q321" s="61"/>
      <c r="R321" s="61"/>
      <c r="S321" s="61"/>
      <c r="T321" s="61"/>
      <c r="U321" s="61"/>
      <c r="V321">
        <f>IF(C321&lt;Bilan!$B$2,1,0)</f>
        <v>1</v>
      </c>
      <c r="W321" t="str">
        <f>IF(C321=Data!$B$6,"x","")</f>
        <v/>
      </c>
      <c r="X321">
        <f t="shared" si="25"/>
        <v>0</v>
      </c>
      <c r="Y321" s="62"/>
      <c r="Z321">
        <v>20</v>
      </c>
      <c r="AK321" s="2">
        <f t="shared" si="27"/>
        <v>6340</v>
      </c>
    </row>
    <row r="322" spans="1:37" x14ac:dyDescent="0.25">
      <c r="A322">
        <f t="shared" si="30"/>
        <v>683</v>
      </c>
      <c r="B322" s="10">
        <v>318</v>
      </c>
      <c r="C322" s="19">
        <f>VLOOKUP(A322,Paramètre!N:O,2,FALSE)</f>
        <v>20190917</v>
      </c>
      <c r="D322" s="7">
        <f>VLOOKUP(C322,Paramètre!K:L,2,FALSE)</f>
        <v>20</v>
      </c>
      <c r="E322" s="8">
        <f>SUMIF(Extraction!A:A,C322,Extraction!M:M)</f>
        <v>0</v>
      </c>
      <c r="F322" s="2">
        <f>IF(C322&gt;Data!$B$16,MIN(H322,D322),0)</f>
        <v>0</v>
      </c>
      <c r="G322" s="26">
        <f t="shared" si="28"/>
        <v>0</v>
      </c>
      <c r="H322" s="8">
        <f t="shared" si="29"/>
        <v>0</v>
      </c>
      <c r="I322" s="28">
        <f t="shared" si="26"/>
        <v>20</v>
      </c>
      <c r="J322" s="59">
        <f>VLOOKUP(C322,Paramètre!E:G,3)</f>
        <v>43725</v>
      </c>
      <c r="K322" s="61"/>
      <c r="L322" s="61"/>
      <c r="M322" s="61"/>
      <c r="N322" s="61"/>
      <c r="O322" s="61"/>
      <c r="P322" s="61"/>
      <c r="Q322" s="61"/>
      <c r="R322" s="61"/>
      <c r="S322" s="61"/>
      <c r="T322" s="61"/>
      <c r="U322" s="61"/>
      <c r="V322">
        <f>IF(C322&lt;Bilan!$B$2,1,0)</f>
        <v>1</v>
      </c>
      <c r="W322" t="str">
        <f>IF(C322=Data!$B$6,"x","")</f>
        <v/>
      </c>
      <c r="X322">
        <f t="shared" si="25"/>
        <v>0</v>
      </c>
      <c r="Y322" s="62"/>
      <c r="Z322">
        <v>20</v>
      </c>
      <c r="AK322" s="2">
        <f t="shared" si="27"/>
        <v>6360</v>
      </c>
    </row>
    <row r="323" spans="1:37" x14ac:dyDescent="0.25">
      <c r="A323">
        <f t="shared" si="30"/>
        <v>682</v>
      </c>
      <c r="B323" s="10">
        <v>319</v>
      </c>
      <c r="C323" s="19">
        <f>VLOOKUP(A323,Paramètre!N:O,2,FALSE)</f>
        <v>20190916</v>
      </c>
      <c r="D323" s="7">
        <f>VLOOKUP(C323,Paramètre!K:L,2,FALSE)</f>
        <v>20</v>
      </c>
      <c r="E323" s="8">
        <f>SUMIF(Extraction!A:A,C323,Extraction!M:M)</f>
        <v>0</v>
      </c>
      <c r="F323" s="2">
        <f>IF(C323&gt;Data!$B$16,MIN(H323,D323),0)</f>
        <v>0</v>
      </c>
      <c r="G323" s="26">
        <f t="shared" si="28"/>
        <v>0</v>
      </c>
      <c r="H323" s="8">
        <f t="shared" si="29"/>
        <v>0</v>
      </c>
      <c r="I323" s="28">
        <f t="shared" si="26"/>
        <v>20</v>
      </c>
      <c r="J323" s="59">
        <f>VLOOKUP(C323,Paramètre!E:G,3)</f>
        <v>43724</v>
      </c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>
        <f>IF(C323&lt;Bilan!$B$2,1,0)</f>
        <v>1</v>
      </c>
      <c r="W323" t="str">
        <f>IF(C323=Data!$B$6,"x","")</f>
        <v/>
      </c>
      <c r="X323">
        <f t="shared" si="25"/>
        <v>0</v>
      </c>
      <c r="Y323" s="62"/>
      <c r="Z323">
        <v>20</v>
      </c>
      <c r="AK323" s="2">
        <f t="shared" si="27"/>
        <v>6380</v>
      </c>
    </row>
    <row r="324" spans="1:37" x14ac:dyDescent="0.25">
      <c r="A324">
        <f t="shared" si="30"/>
        <v>681</v>
      </c>
      <c r="B324" s="10">
        <v>320</v>
      </c>
      <c r="C324" s="19">
        <f>VLOOKUP(A324,Paramètre!N:O,2,FALSE)</f>
        <v>20190913</v>
      </c>
      <c r="D324" s="7">
        <f>VLOOKUP(C324,Paramètre!K:L,2,FALSE)</f>
        <v>20</v>
      </c>
      <c r="E324" s="8">
        <f>SUMIF(Extraction!A:A,C324,Extraction!M:M)</f>
        <v>0</v>
      </c>
      <c r="F324" s="2">
        <f>IF(C324&gt;Data!$B$16,MIN(H324,D324),0)</f>
        <v>0</v>
      </c>
      <c r="G324" s="26">
        <f t="shared" si="28"/>
        <v>0</v>
      </c>
      <c r="H324" s="8">
        <f t="shared" si="29"/>
        <v>0</v>
      </c>
      <c r="I324" s="28">
        <f t="shared" si="26"/>
        <v>20</v>
      </c>
      <c r="J324" s="59">
        <f>VLOOKUP(C324,Paramètre!E:G,3)</f>
        <v>43721</v>
      </c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>
        <f>IF(C324&lt;Bilan!$B$2,1,0)</f>
        <v>1</v>
      </c>
      <c r="W324" t="str">
        <f>IF(C324=Data!$B$6,"x","")</f>
        <v/>
      </c>
      <c r="X324">
        <f t="shared" si="25"/>
        <v>0</v>
      </c>
      <c r="Y324" s="62"/>
      <c r="Z324">
        <v>20</v>
      </c>
      <c r="AK324" s="2">
        <f t="shared" si="27"/>
        <v>6400</v>
      </c>
    </row>
    <row r="325" spans="1:37" x14ac:dyDescent="0.25">
      <c r="A325">
        <f t="shared" si="30"/>
        <v>680</v>
      </c>
      <c r="B325" s="10">
        <v>321</v>
      </c>
      <c r="C325" s="19">
        <f>VLOOKUP(A325,Paramètre!N:O,2,FALSE)</f>
        <v>20190912</v>
      </c>
      <c r="D325" s="7">
        <f>VLOOKUP(C325,Paramètre!K:L,2,FALSE)</f>
        <v>20</v>
      </c>
      <c r="E325" s="8">
        <f>SUMIF(Extraction!A:A,C325,Extraction!M:M)</f>
        <v>0</v>
      </c>
      <c r="F325" s="2">
        <f>IF(C325&gt;Data!$B$16,MIN(H325,D325),0)</f>
        <v>0</v>
      </c>
      <c r="G325" s="26">
        <f t="shared" si="28"/>
        <v>0</v>
      </c>
      <c r="H325" s="8">
        <f t="shared" si="29"/>
        <v>0</v>
      </c>
      <c r="I325" s="28">
        <f t="shared" si="26"/>
        <v>20</v>
      </c>
      <c r="J325" s="59">
        <f>VLOOKUP(C325,Paramètre!E:G,3)</f>
        <v>43720</v>
      </c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>
        <f>IF(C325&lt;Bilan!$B$2,1,0)</f>
        <v>1</v>
      </c>
      <c r="W325" t="str">
        <f>IF(C325=Data!$B$6,"x","")</f>
        <v/>
      </c>
      <c r="X325">
        <f t="shared" ref="X325:X388" si="31">IF(W325="x",SUM(E326:E973),0)</f>
        <v>0</v>
      </c>
      <c r="Y325" s="62"/>
      <c r="Z325">
        <v>20</v>
      </c>
      <c r="AK325" s="2">
        <f t="shared" si="27"/>
        <v>6420</v>
      </c>
    </row>
    <row r="326" spans="1:37" x14ac:dyDescent="0.25">
      <c r="A326">
        <f t="shared" si="30"/>
        <v>679</v>
      </c>
      <c r="B326" s="10">
        <v>322</v>
      </c>
      <c r="C326" s="19">
        <f>VLOOKUP(A326,Paramètre!N:O,2,FALSE)</f>
        <v>20190911</v>
      </c>
      <c r="D326" s="7">
        <f>VLOOKUP(C326,Paramètre!K:L,2,FALSE)</f>
        <v>20</v>
      </c>
      <c r="E326" s="8">
        <f>SUMIF(Extraction!A:A,C326,Extraction!M:M)</f>
        <v>0</v>
      </c>
      <c r="F326" s="2">
        <f>IF(C326&gt;Data!$B$16,MIN(H326,D326),0)</f>
        <v>0</v>
      </c>
      <c r="G326" s="26">
        <f t="shared" si="28"/>
        <v>0</v>
      </c>
      <c r="H326" s="8">
        <f t="shared" si="29"/>
        <v>0</v>
      </c>
      <c r="I326" s="28">
        <f t="shared" ref="I326:I389" si="32">D326-F326</f>
        <v>20</v>
      </c>
      <c r="J326" s="59">
        <f>VLOOKUP(C326,Paramètre!E:G,3)</f>
        <v>43719</v>
      </c>
      <c r="K326" s="61"/>
      <c r="L326" s="61"/>
      <c r="M326" s="61"/>
      <c r="N326" s="61"/>
      <c r="O326" s="61"/>
      <c r="P326" s="61"/>
      <c r="Q326" s="61"/>
      <c r="R326" s="61"/>
      <c r="S326" s="61"/>
      <c r="T326" s="61"/>
      <c r="U326" s="61"/>
      <c r="V326">
        <f>IF(C326&lt;Bilan!$B$2,1,0)</f>
        <v>1</v>
      </c>
      <c r="W326" t="str">
        <f>IF(C326=Data!$B$6,"x","")</f>
        <v/>
      </c>
      <c r="X326">
        <f t="shared" si="31"/>
        <v>0</v>
      </c>
      <c r="Y326" s="62"/>
      <c r="Z326">
        <v>20</v>
      </c>
      <c r="AK326" s="2">
        <f t="shared" ref="AK326:AK389" si="33">+AK325+D326-F326</f>
        <v>6440</v>
      </c>
    </row>
    <row r="327" spans="1:37" x14ac:dyDescent="0.25">
      <c r="A327">
        <f t="shared" si="30"/>
        <v>678</v>
      </c>
      <c r="B327" s="10">
        <v>323</v>
      </c>
      <c r="C327" s="19">
        <f>VLOOKUP(A327,Paramètre!N:O,2,FALSE)</f>
        <v>20190910</v>
      </c>
      <c r="D327" s="7">
        <f>VLOOKUP(C327,Paramètre!K:L,2,FALSE)</f>
        <v>20</v>
      </c>
      <c r="E327" s="8">
        <f>SUMIF(Extraction!A:A,C327,Extraction!M:M)</f>
        <v>0</v>
      </c>
      <c r="F327" s="2">
        <f>IF(C327&gt;Data!$B$16,MIN(H327,D327),0)</f>
        <v>0</v>
      </c>
      <c r="G327" s="26">
        <f t="shared" ref="G327:G390" si="34">+G326+E327-F327</f>
        <v>0</v>
      </c>
      <c r="H327" s="8">
        <f t="shared" ref="H327:H390" si="35">+G326+E327</f>
        <v>0</v>
      </c>
      <c r="I327" s="28">
        <f t="shared" si="32"/>
        <v>20</v>
      </c>
      <c r="J327" s="59">
        <f>VLOOKUP(C327,Paramètre!E:G,3)</f>
        <v>43718</v>
      </c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>
        <f>IF(C327&lt;Bilan!$B$2,1,0)</f>
        <v>1</v>
      </c>
      <c r="W327" t="str">
        <f>IF(C327=Data!$B$6,"x","")</f>
        <v/>
      </c>
      <c r="X327">
        <f t="shared" si="31"/>
        <v>0</v>
      </c>
      <c r="Y327" s="62"/>
      <c r="Z327">
        <v>20</v>
      </c>
      <c r="AK327" s="2">
        <f t="shared" si="33"/>
        <v>6460</v>
      </c>
    </row>
    <row r="328" spans="1:37" x14ac:dyDescent="0.25">
      <c r="A328">
        <f t="shared" si="30"/>
        <v>677</v>
      </c>
      <c r="B328" s="10">
        <v>324</v>
      </c>
      <c r="C328" s="19">
        <f>VLOOKUP(A328,Paramètre!N:O,2,FALSE)</f>
        <v>20190909</v>
      </c>
      <c r="D328" s="7">
        <f>VLOOKUP(C328,Paramètre!K:L,2,FALSE)</f>
        <v>20</v>
      </c>
      <c r="E328" s="8">
        <f>SUMIF(Extraction!A:A,C328,Extraction!M:M)</f>
        <v>0</v>
      </c>
      <c r="F328" s="2">
        <f>IF(C328&gt;Data!$B$16,MIN(H328,D328),0)</f>
        <v>0</v>
      </c>
      <c r="G328" s="26">
        <f t="shared" si="34"/>
        <v>0</v>
      </c>
      <c r="H328" s="8">
        <f t="shared" si="35"/>
        <v>0</v>
      </c>
      <c r="I328" s="28">
        <f t="shared" si="32"/>
        <v>20</v>
      </c>
      <c r="J328" s="59">
        <f>VLOOKUP(C328,Paramètre!E:G,3)</f>
        <v>43717</v>
      </c>
      <c r="K328" s="61"/>
      <c r="L328" s="61"/>
      <c r="M328" s="61"/>
      <c r="N328" s="61"/>
      <c r="O328" s="61"/>
      <c r="P328" s="61"/>
      <c r="Q328" s="61"/>
      <c r="R328" s="61"/>
      <c r="S328" s="61"/>
      <c r="T328" s="61"/>
      <c r="U328" s="61"/>
      <c r="V328">
        <f>IF(C328&lt;Bilan!$B$2,1,0)</f>
        <v>1</v>
      </c>
      <c r="W328" t="str">
        <f>IF(C328=Data!$B$6,"x","")</f>
        <v/>
      </c>
      <c r="X328">
        <f t="shared" si="31"/>
        <v>0</v>
      </c>
      <c r="Y328" s="62"/>
      <c r="Z328">
        <v>20</v>
      </c>
      <c r="AK328" s="2">
        <f t="shared" si="33"/>
        <v>6480</v>
      </c>
    </row>
    <row r="329" spans="1:37" x14ac:dyDescent="0.25">
      <c r="A329">
        <f t="shared" si="30"/>
        <v>676</v>
      </c>
      <c r="B329" s="10">
        <v>325</v>
      </c>
      <c r="C329" s="19">
        <f>VLOOKUP(A329,Paramètre!N:O,2,FALSE)</f>
        <v>20190906</v>
      </c>
      <c r="D329" s="7">
        <f>VLOOKUP(C329,Paramètre!K:L,2,FALSE)</f>
        <v>20</v>
      </c>
      <c r="E329" s="8">
        <f>SUMIF(Extraction!A:A,C329,Extraction!M:M)</f>
        <v>0</v>
      </c>
      <c r="F329" s="2">
        <f>IF(C329&gt;Data!$B$16,MIN(H329,D329),0)</f>
        <v>0</v>
      </c>
      <c r="G329" s="26">
        <f t="shared" si="34"/>
        <v>0</v>
      </c>
      <c r="H329" s="8">
        <f t="shared" si="35"/>
        <v>0</v>
      </c>
      <c r="I329" s="28">
        <f t="shared" si="32"/>
        <v>20</v>
      </c>
      <c r="J329" s="59">
        <f>VLOOKUP(C329,Paramètre!E:G,3)</f>
        <v>43714</v>
      </c>
      <c r="K329" s="61"/>
      <c r="L329" s="61"/>
      <c r="M329" s="61"/>
      <c r="N329" s="61"/>
      <c r="O329" s="61"/>
      <c r="P329" s="61"/>
      <c r="Q329" s="61"/>
      <c r="R329" s="61"/>
      <c r="S329" s="61"/>
      <c r="T329" s="61"/>
      <c r="U329" s="61"/>
      <c r="V329">
        <f>IF(C329&lt;Bilan!$B$2,1,0)</f>
        <v>1</v>
      </c>
      <c r="W329" t="str">
        <f>IF(C329=Data!$B$6,"x","")</f>
        <v/>
      </c>
      <c r="X329">
        <f t="shared" si="31"/>
        <v>0</v>
      </c>
      <c r="Y329" s="62"/>
      <c r="Z329">
        <v>20</v>
      </c>
      <c r="AK329" s="2">
        <f t="shared" si="33"/>
        <v>6500</v>
      </c>
    </row>
    <row r="330" spans="1:37" x14ac:dyDescent="0.25">
      <c r="A330">
        <f t="shared" si="30"/>
        <v>675</v>
      </c>
      <c r="B330" s="10">
        <v>326</v>
      </c>
      <c r="C330" s="19">
        <f>VLOOKUP(A330,Paramètre!N:O,2,FALSE)</f>
        <v>20190905</v>
      </c>
      <c r="D330" s="7">
        <f>VLOOKUP(C330,Paramètre!K:L,2,FALSE)</f>
        <v>20</v>
      </c>
      <c r="E330" s="8">
        <f>SUMIF(Extraction!A:A,C330,Extraction!M:M)</f>
        <v>0</v>
      </c>
      <c r="F330" s="2">
        <f>IF(C330&gt;Data!$B$16,MIN(H330,D330),0)</f>
        <v>0</v>
      </c>
      <c r="G330" s="26">
        <f t="shared" si="34"/>
        <v>0</v>
      </c>
      <c r="H330" s="8">
        <f t="shared" si="35"/>
        <v>0</v>
      </c>
      <c r="I330" s="28">
        <f t="shared" si="32"/>
        <v>20</v>
      </c>
      <c r="J330" s="59">
        <f>VLOOKUP(C330,Paramètre!E:G,3)</f>
        <v>43713</v>
      </c>
      <c r="K330" s="61"/>
      <c r="L330" s="61"/>
      <c r="M330" s="61"/>
      <c r="N330" s="61"/>
      <c r="O330" s="61"/>
      <c r="P330" s="61"/>
      <c r="Q330" s="61"/>
      <c r="R330" s="61"/>
      <c r="S330" s="61"/>
      <c r="T330" s="61"/>
      <c r="U330" s="61"/>
      <c r="V330">
        <f>IF(C330&lt;Bilan!$B$2,1,0)</f>
        <v>1</v>
      </c>
      <c r="W330" t="str">
        <f>IF(C330=Data!$B$6,"x","")</f>
        <v/>
      </c>
      <c r="X330">
        <f t="shared" si="31"/>
        <v>0</v>
      </c>
      <c r="Y330" s="62"/>
      <c r="Z330">
        <v>20</v>
      </c>
      <c r="AK330" s="2">
        <f t="shared" si="33"/>
        <v>6520</v>
      </c>
    </row>
    <row r="331" spans="1:37" x14ac:dyDescent="0.25">
      <c r="A331">
        <f t="shared" si="30"/>
        <v>674</v>
      </c>
      <c r="B331" s="10">
        <v>327</v>
      </c>
      <c r="C331" s="19">
        <f>VLOOKUP(A331,Paramètre!N:O,2,FALSE)</f>
        <v>20190904</v>
      </c>
      <c r="D331" s="7">
        <f>VLOOKUP(C331,Paramètre!K:L,2,FALSE)</f>
        <v>20</v>
      </c>
      <c r="E331" s="8">
        <f>SUMIF(Extraction!A:A,C331,Extraction!M:M)</f>
        <v>0</v>
      </c>
      <c r="F331" s="2">
        <f>IF(C331&gt;Data!$B$16,MIN(H331,D331),0)</f>
        <v>0</v>
      </c>
      <c r="G331" s="26">
        <f t="shared" si="34"/>
        <v>0</v>
      </c>
      <c r="H331" s="8">
        <f t="shared" si="35"/>
        <v>0</v>
      </c>
      <c r="I331" s="28">
        <f t="shared" si="32"/>
        <v>20</v>
      </c>
      <c r="J331" s="59">
        <f>VLOOKUP(C331,Paramètre!E:G,3)</f>
        <v>43712</v>
      </c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>
        <f>IF(C331&lt;Bilan!$B$2,1,0)</f>
        <v>1</v>
      </c>
      <c r="W331" t="str">
        <f>IF(C331=Data!$B$6,"x","")</f>
        <v/>
      </c>
      <c r="X331">
        <f t="shared" si="31"/>
        <v>0</v>
      </c>
      <c r="Y331" s="62"/>
      <c r="Z331">
        <v>20</v>
      </c>
      <c r="AK331" s="2">
        <f t="shared" si="33"/>
        <v>6540</v>
      </c>
    </row>
    <row r="332" spans="1:37" x14ac:dyDescent="0.25">
      <c r="A332">
        <f t="shared" si="30"/>
        <v>673</v>
      </c>
      <c r="B332" s="10">
        <v>328</v>
      </c>
      <c r="C332" s="19">
        <f>VLOOKUP(A332,Paramètre!N:O,2,FALSE)</f>
        <v>20190903</v>
      </c>
      <c r="D332" s="7">
        <f>VLOOKUP(C332,Paramètre!K:L,2,FALSE)</f>
        <v>20</v>
      </c>
      <c r="E332" s="8">
        <f>SUMIF(Extraction!A:A,C332,Extraction!M:M)</f>
        <v>0</v>
      </c>
      <c r="F332" s="2">
        <f>IF(C332&gt;Data!$B$16,MIN(H332,D332),0)</f>
        <v>0</v>
      </c>
      <c r="G332" s="26">
        <f t="shared" si="34"/>
        <v>0</v>
      </c>
      <c r="H332" s="8">
        <f t="shared" si="35"/>
        <v>0</v>
      </c>
      <c r="I332" s="28">
        <f t="shared" si="32"/>
        <v>20</v>
      </c>
      <c r="J332" s="59">
        <f>VLOOKUP(C332,Paramètre!E:G,3)</f>
        <v>43711</v>
      </c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>
        <f>IF(C332&lt;Bilan!$B$2,1,0)</f>
        <v>1</v>
      </c>
      <c r="W332" t="str">
        <f>IF(C332=Data!$B$6,"x","")</f>
        <v/>
      </c>
      <c r="X332">
        <f t="shared" si="31"/>
        <v>0</v>
      </c>
      <c r="Y332" s="62"/>
      <c r="Z332">
        <v>20</v>
      </c>
      <c r="AK332" s="2">
        <f t="shared" si="33"/>
        <v>6560</v>
      </c>
    </row>
    <row r="333" spans="1:37" x14ac:dyDescent="0.25">
      <c r="A333">
        <f t="shared" si="30"/>
        <v>672</v>
      </c>
      <c r="B333" s="10">
        <v>329</v>
      </c>
      <c r="C333" s="19">
        <f>VLOOKUP(A333,Paramètre!N:O,2,FALSE)</f>
        <v>20190902</v>
      </c>
      <c r="D333" s="7">
        <f>VLOOKUP(C333,Paramètre!K:L,2,FALSE)</f>
        <v>20</v>
      </c>
      <c r="E333" s="8">
        <f>SUMIF(Extraction!A:A,C333,Extraction!M:M)</f>
        <v>0</v>
      </c>
      <c r="F333" s="2">
        <f>IF(C333&gt;Data!$B$16,MIN(H333,D333),0)</f>
        <v>0</v>
      </c>
      <c r="G333" s="26">
        <f t="shared" si="34"/>
        <v>0</v>
      </c>
      <c r="H333" s="8">
        <f t="shared" si="35"/>
        <v>0</v>
      </c>
      <c r="I333" s="28">
        <f t="shared" si="32"/>
        <v>20</v>
      </c>
      <c r="J333" s="59">
        <f>VLOOKUP(C333,Paramètre!E:G,3)</f>
        <v>43710</v>
      </c>
      <c r="K333" s="61"/>
      <c r="L333" s="61"/>
      <c r="M333" s="61"/>
      <c r="N333" s="61"/>
      <c r="O333" s="61"/>
      <c r="P333" s="61"/>
      <c r="Q333" s="61"/>
      <c r="R333" s="61"/>
      <c r="S333" s="61"/>
      <c r="T333" s="61"/>
      <c r="U333" s="61"/>
      <c r="V333">
        <f>IF(C333&lt;Bilan!$B$2,1,0)</f>
        <v>1</v>
      </c>
      <c r="W333" t="str">
        <f>IF(C333=Data!$B$6,"x","")</f>
        <v/>
      </c>
      <c r="X333">
        <f t="shared" si="31"/>
        <v>0</v>
      </c>
      <c r="Y333" s="62"/>
      <c r="Z333">
        <v>20</v>
      </c>
      <c r="AK333" s="2">
        <f t="shared" si="33"/>
        <v>6580</v>
      </c>
    </row>
    <row r="334" spans="1:37" x14ac:dyDescent="0.25">
      <c r="A334">
        <f t="shared" si="30"/>
        <v>671</v>
      </c>
      <c r="B334" s="10">
        <v>330</v>
      </c>
      <c r="C334" s="19">
        <f>VLOOKUP(A334,Paramètre!N:O,2,FALSE)</f>
        <v>20190830</v>
      </c>
      <c r="D334" s="7">
        <f>VLOOKUP(C334,Paramètre!K:L,2,FALSE)</f>
        <v>20</v>
      </c>
      <c r="E334" s="8">
        <f>SUMIF(Extraction!A:A,C334,Extraction!M:M)</f>
        <v>0</v>
      </c>
      <c r="F334" s="2">
        <f>IF(C334&gt;Data!$B$16,MIN(H334,D334),0)</f>
        <v>0</v>
      </c>
      <c r="G334" s="26">
        <f t="shared" si="34"/>
        <v>0</v>
      </c>
      <c r="H334" s="8">
        <f t="shared" si="35"/>
        <v>0</v>
      </c>
      <c r="I334" s="28">
        <f t="shared" si="32"/>
        <v>20</v>
      </c>
      <c r="J334" s="59">
        <f>VLOOKUP(C334,Paramètre!E:G,3)</f>
        <v>43707</v>
      </c>
      <c r="K334" s="61"/>
      <c r="L334" s="61"/>
      <c r="M334" s="61"/>
      <c r="N334" s="61"/>
      <c r="O334" s="61"/>
      <c r="P334" s="61"/>
      <c r="Q334" s="61"/>
      <c r="R334" s="61"/>
      <c r="S334" s="61"/>
      <c r="T334" s="61"/>
      <c r="U334" s="61"/>
      <c r="V334">
        <f>IF(C334&lt;Bilan!$B$2,1,0)</f>
        <v>1</v>
      </c>
      <c r="W334" t="str">
        <f>IF(C334=Data!$B$6,"x","")</f>
        <v/>
      </c>
      <c r="X334">
        <f t="shared" si="31"/>
        <v>0</v>
      </c>
      <c r="Y334" s="62"/>
      <c r="Z334">
        <v>20</v>
      </c>
      <c r="AK334" s="2">
        <f t="shared" si="33"/>
        <v>6600</v>
      </c>
    </row>
    <row r="335" spans="1:37" x14ac:dyDescent="0.25">
      <c r="A335">
        <f t="shared" si="30"/>
        <v>670</v>
      </c>
      <c r="B335" s="10">
        <v>331</v>
      </c>
      <c r="C335" s="19">
        <f>VLOOKUP(A335,Paramètre!N:O,2,FALSE)</f>
        <v>20190829</v>
      </c>
      <c r="D335" s="7">
        <f>VLOOKUP(C335,Paramètre!K:L,2,FALSE)</f>
        <v>20</v>
      </c>
      <c r="E335" s="8">
        <f>SUMIF(Extraction!A:A,C335,Extraction!M:M)</f>
        <v>0</v>
      </c>
      <c r="F335" s="2">
        <f>IF(C335&gt;Data!$B$16,MIN(H335,D335),0)</f>
        <v>0</v>
      </c>
      <c r="G335" s="26">
        <f t="shared" si="34"/>
        <v>0</v>
      </c>
      <c r="H335" s="8">
        <f t="shared" si="35"/>
        <v>0</v>
      </c>
      <c r="I335" s="28">
        <f t="shared" si="32"/>
        <v>20</v>
      </c>
      <c r="J335" s="59">
        <f>VLOOKUP(C335,Paramètre!E:G,3)</f>
        <v>43706</v>
      </c>
      <c r="K335" s="61"/>
      <c r="L335" s="61"/>
      <c r="M335" s="61"/>
      <c r="N335" s="61"/>
      <c r="O335" s="61"/>
      <c r="P335" s="61"/>
      <c r="Q335" s="61"/>
      <c r="R335" s="61"/>
      <c r="S335" s="61"/>
      <c r="T335" s="61"/>
      <c r="U335" s="61"/>
      <c r="V335">
        <f>IF(C335&lt;Bilan!$B$2,1,0)</f>
        <v>1</v>
      </c>
      <c r="W335" t="str">
        <f>IF(C335=Data!$B$6,"x","")</f>
        <v/>
      </c>
      <c r="X335">
        <f t="shared" si="31"/>
        <v>0</v>
      </c>
      <c r="Y335" s="62"/>
      <c r="Z335">
        <v>20</v>
      </c>
      <c r="AK335" s="2">
        <f t="shared" si="33"/>
        <v>6620</v>
      </c>
    </row>
    <row r="336" spans="1:37" x14ac:dyDescent="0.25">
      <c r="A336">
        <f t="shared" si="30"/>
        <v>669</v>
      </c>
      <c r="B336" s="10">
        <v>332</v>
      </c>
      <c r="C336" s="19">
        <f>VLOOKUP(A336,Paramètre!N:O,2,FALSE)</f>
        <v>20190828</v>
      </c>
      <c r="D336" s="7">
        <f>VLOOKUP(C336,Paramètre!K:L,2,FALSE)</f>
        <v>20</v>
      </c>
      <c r="E336" s="8">
        <f>SUMIF(Extraction!A:A,C336,Extraction!M:M)</f>
        <v>0</v>
      </c>
      <c r="F336" s="2">
        <f>IF(C336&gt;Data!$B$16,MIN(H336,D336),0)</f>
        <v>0</v>
      </c>
      <c r="G336" s="26">
        <f t="shared" si="34"/>
        <v>0</v>
      </c>
      <c r="H336" s="8">
        <f t="shared" si="35"/>
        <v>0</v>
      </c>
      <c r="I336" s="28">
        <f t="shared" si="32"/>
        <v>20</v>
      </c>
      <c r="J336" s="59">
        <f>VLOOKUP(C336,Paramètre!E:G,3)</f>
        <v>43705</v>
      </c>
      <c r="K336" s="61"/>
      <c r="L336" s="61"/>
      <c r="M336" s="61"/>
      <c r="N336" s="61"/>
      <c r="O336" s="61"/>
      <c r="P336" s="61"/>
      <c r="Q336" s="61"/>
      <c r="R336" s="61"/>
      <c r="S336" s="61"/>
      <c r="T336" s="61"/>
      <c r="U336" s="61"/>
      <c r="V336">
        <f>IF(C336&lt;Bilan!$B$2,1,0)</f>
        <v>1</v>
      </c>
      <c r="W336" t="str">
        <f>IF(C336=Data!$B$6,"x","")</f>
        <v/>
      </c>
      <c r="X336">
        <f t="shared" si="31"/>
        <v>0</v>
      </c>
      <c r="Y336" s="62"/>
      <c r="Z336">
        <v>20</v>
      </c>
      <c r="AK336" s="2">
        <f t="shared" si="33"/>
        <v>6640</v>
      </c>
    </row>
    <row r="337" spans="1:37" x14ac:dyDescent="0.25">
      <c r="A337">
        <f t="shared" si="30"/>
        <v>668</v>
      </c>
      <c r="B337" s="10">
        <v>333</v>
      </c>
      <c r="C337" s="19">
        <f>VLOOKUP(A337,Paramètre!N:O,2,FALSE)</f>
        <v>20190827</v>
      </c>
      <c r="D337" s="7">
        <f>VLOOKUP(C337,Paramètre!K:L,2,FALSE)</f>
        <v>20</v>
      </c>
      <c r="E337" s="8">
        <f>SUMIF(Extraction!A:A,C337,Extraction!M:M)</f>
        <v>0</v>
      </c>
      <c r="F337" s="2">
        <f>IF(C337&gt;Data!$B$16,MIN(H337,D337),0)</f>
        <v>0</v>
      </c>
      <c r="G337" s="26">
        <f t="shared" si="34"/>
        <v>0</v>
      </c>
      <c r="H337" s="8">
        <f t="shared" si="35"/>
        <v>0</v>
      </c>
      <c r="I337" s="28">
        <f t="shared" si="32"/>
        <v>20</v>
      </c>
      <c r="J337" s="59">
        <f>VLOOKUP(C337,Paramètre!E:G,3)</f>
        <v>43704</v>
      </c>
      <c r="K337" s="61"/>
      <c r="L337" s="61"/>
      <c r="M337" s="61"/>
      <c r="N337" s="61"/>
      <c r="O337" s="61"/>
      <c r="P337" s="61"/>
      <c r="Q337" s="61"/>
      <c r="R337" s="61"/>
      <c r="S337" s="61"/>
      <c r="T337" s="61"/>
      <c r="U337" s="61"/>
      <c r="V337">
        <f>IF(C337&lt;Bilan!$B$2,1,0)</f>
        <v>1</v>
      </c>
      <c r="W337" t="str">
        <f>IF(C337=Data!$B$6,"x","")</f>
        <v/>
      </c>
      <c r="X337">
        <f t="shared" si="31"/>
        <v>0</v>
      </c>
      <c r="Y337" s="62"/>
      <c r="Z337">
        <v>20</v>
      </c>
      <c r="AK337" s="2">
        <f t="shared" si="33"/>
        <v>6660</v>
      </c>
    </row>
    <row r="338" spans="1:37" x14ac:dyDescent="0.25">
      <c r="A338">
        <f t="shared" si="30"/>
        <v>667</v>
      </c>
      <c r="B338" s="10">
        <v>334</v>
      </c>
      <c r="C338" s="19">
        <f>VLOOKUP(A338,Paramètre!N:O,2,FALSE)</f>
        <v>20190826</v>
      </c>
      <c r="D338" s="7">
        <f>VLOOKUP(C338,Paramètre!K:L,2,FALSE)</f>
        <v>20</v>
      </c>
      <c r="E338" s="8">
        <f>SUMIF(Extraction!A:A,C338,Extraction!M:M)</f>
        <v>0</v>
      </c>
      <c r="F338" s="2">
        <f>IF(C338&gt;Data!$B$16,MIN(H338,D338),0)</f>
        <v>0</v>
      </c>
      <c r="G338" s="26">
        <f t="shared" si="34"/>
        <v>0</v>
      </c>
      <c r="H338" s="8">
        <f t="shared" si="35"/>
        <v>0</v>
      </c>
      <c r="I338" s="28">
        <f t="shared" si="32"/>
        <v>20</v>
      </c>
      <c r="J338" s="59">
        <f>VLOOKUP(C338,Paramètre!E:G,3)</f>
        <v>43703</v>
      </c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>
        <f>IF(C338&lt;Bilan!$B$2,1,0)</f>
        <v>1</v>
      </c>
      <c r="W338" t="str">
        <f>IF(C338=Data!$B$6,"x","")</f>
        <v/>
      </c>
      <c r="X338">
        <f t="shared" si="31"/>
        <v>0</v>
      </c>
      <c r="Y338" s="62"/>
      <c r="Z338">
        <v>20</v>
      </c>
      <c r="AK338" s="2">
        <f t="shared" si="33"/>
        <v>6680</v>
      </c>
    </row>
    <row r="339" spans="1:37" x14ac:dyDescent="0.25">
      <c r="A339">
        <f t="shared" si="30"/>
        <v>666</v>
      </c>
      <c r="B339" s="10">
        <v>335</v>
      </c>
      <c r="C339" s="19">
        <f>VLOOKUP(A339,Paramètre!N:O,2,FALSE)</f>
        <v>20190823</v>
      </c>
      <c r="D339" s="7">
        <f>VLOOKUP(C339,Paramètre!K:L,2,FALSE)</f>
        <v>20</v>
      </c>
      <c r="E339" s="8">
        <f>SUMIF(Extraction!A:A,C339,Extraction!M:M)</f>
        <v>0</v>
      </c>
      <c r="F339" s="2">
        <f>IF(C339&gt;Data!$B$16,MIN(H339,D339),0)</f>
        <v>0</v>
      </c>
      <c r="G339" s="26">
        <f t="shared" si="34"/>
        <v>0</v>
      </c>
      <c r="H339" s="8">
        <f t="shared" si="35"/>
        <v>0</v>
      </c>
      <c r="I339" s="28">
        <f t="shared" si="32"/>
        <v>20</v>
      </c>
      <c r="J339" s="59">
        <f>VLOOKUP(C339,Paramètre!E:G,3)</f>
        <v>43700</v>
      </c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>
        <f>IF(C339&lt;Bilan!$B$2,1,0)</f>
        <v>1</v>
      </c>
      <c r="W339" t="str">
        <f>IF(C339=Data!$B$6,"x","")</f>
        <v/>
      </c>
      <c r="X339">
        <f t="shared" si="31"/>
        <v>0</v>
      </c>
      <c r="Y339" s="62"/>
      <c r="Z339">
        <v>20</v>
      </c>
      <c r="AK339" s="2">
        <f t="shared" si="33"/>
        <v>6700</v>
      </c>
    </row>
    <row r="340" spans="1:37" x14ac:dyDescent="0.25">
      <c r="A340">
        <f t="shared" si="30"/>
        <v>665</v>
      </c>
      <c r="B340" s="10">
        <v>336</v>
      </c>
      <c r="C340" s="19">
        <f>VLOOKUP(A340,Paramètre!N:O,2,FALSE)</f>
        <v>20190822</v>
      </c>
      <c r="D340" s="7">
        <f>VLOOKUP(C340,Paramètre!K:L,2,FALSE)</f>
        <v>20</v>
      </c>
      <c r="E340" s="8">
        <f>SUMIF(Extraction!A:A,C340,Extraction!M:M)</f>
        <v>0</v>
      </c>
      <c r="F340" s="2">
        <f>IF(C340&gt;Data!$B$16,MIN(H340,D340),0)</f>
        <v>0</v>
      </c>
      <c r="G340" s="26">
        <f t="shared" si="34"/>
        <v>0</v>
      </c>
      <c r="H340" s="8">
        <f t="shared" si="35"/>
        <v>0</v>
      </c>
      <c r="I340" s="28">
        <f t="shared" si="32"/>
        <v>20</v>
      </c>
      <c r="J340" s="59">
        <f>VLOOKUP(C340,Paramètre!E:G,3)</f>
        <v>43699</v>
      </c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>
        <f>IF(C340&lt;Bilan!$B$2,1,0)</f>
        <v>1</v>
      </c>
      <c r="W340" t="str">
        <f>IF(C340=Data!$B$6,"x","")</f>
        <v/>
      </c>
      <c r="X340">
        <f t="shared" si="31"/>
        <v>0</v>
      </c>
      <c r="Y340" s="62"/>
      <c r="Z340">
        <v>20</v>
      </c>
      <c r="AK340" s="2">
        <f t="shared" si="33"/>
        <v>6720</v>
      </c>
    </row>
    <row r="341" spans="1:37" x14ac:dyDescent="0.25">
      <c r="A341">
        <f t="shared" si="30"/>
        <v>664</v>
      </c>
      <c r="B341" s="10">
        <v>337</v>
      </c>
      <c r="C341" s="19">
        <f>VLOOKUP(A341,Paramètre!N:O,2,FALSE)</f>
        <v>20190821</v>
      </c>
      <c r="D341" s="7">
        <f>VLOOKUP(C341,Paramètre!K:L,2,FALSE)</f>
        <v>20</v>
      </c>
      <c r="E341" s="8">
        <f>SUMIF(Extraction!A:A,C341,Extraction!M:M)</f>
        <v>0</v>
      </c>
      <c r="F341" s="2">
        <f>IF(C341&gt;Data!$B$16,MIN(H341,D341),0)</f>
        <v>0</v>
      </c>
      <c r="G341" s="26">
        <f t="shared" si="34"/>
        <v>0</v>
      </c>
      <c r="H341" s="8">
        <f t="shared" si="35"/>
        <v>0</v>
      </c>
      <c r="I341" s="28">
        <f t="shared" si="32"/>
        <v>20</v>
      </c>
      <c r="J341" s="59">
        <f>VLOOKUP(C341,Paramètre!E:G,3)</f>
        <v>43698</v>
      </c>
      <c r="K341" s="61"/>
      <c r="L341" s="61"/>
      <c r="M341" s="61"/>
      <c r="N341" s="61"/>
      <c r="O341" s="61"/>
      <c r="P341" s="61"/>
      <c r="Q341" s="61"/>
      <c r="R341" s="61"/>
      <c r="S341" s="61"/>
      <c r="T341" s="61"/>
      <c r="U341" s="61"/>
      <c r="V341">
        <f>IF(C341&lt;Bilan!$B$2,1,0)</f>
        <v>1</v>
      </c>
      <c r="W341" t="str">
        <f>IF(C341=Data!$B$6,"x","")</f>
        <v/>
      </c>
      <c r="X341">
        <f t="shared" si="31"/>
        <v>0</v>
      </c>
      <c r="Y341" s="62"/>
      <c r="Z341">
        <v>20</v>
      </c>
      <c r="AK341" s="2">
        <f t="shared" si="33"/>
        <v>6740</v>
      </c>
    </row>
    <row r="342" spans="1:37" x14ac:dyDescent="0.25">
      <c r="A342">
        <f t="shared" si="30"/>
        <v>663</v>
      </c>
      <c r="B342" s="10">
        <v>338</v>
      </c>
      <c r="C342" s="19">
        <f>VLOOKUP(A342,Paramètre!N:O,2,FALSE)</f>
        <v>20190820</v>
      </c>
      <c r="D342" s="7">
        <f>VLOOKUP(C342,Paramètre!K:L,2,FALSE)</f>
        <v>20</v>
      </c>
      <c r="E342" s="8">
        <f>SUMIF(Extraction!A:A,C342,Extraction!M:M)</f>
        <v>0</v>
      </c>
      <c r="F342" s="2">
        <f>IF(C342&gt;Data!$B$16,MIN(H342,D342),0)</f>
        <v>0</v>
      </c>
      <c r="G342" s="26">
        <f t="shared" si="34"/>
        <v>0</v>
      </c>
      <c r="H342" s="8">
        <f t="shared" si="35"/>
        <v>0</v>
      </c>
      <c r="I342" s="28">
        <f t="shared" si="32"/>
        <v>20</v>
      </c>
      <c r="J342" s="59">
        <f>VLOOKUP(C342,Paramètre!E:G,3)</f>
        <v>43697</v>
      </c>
      <c r="K342" s="61"/>
      <c r="L342" s="61"/>
      <c r="M342" s="61"/>
      <c r="N342" s="61"/>
      <c r="O342" s="61"/>
      <c r="P342" s="61"/>
      <c r="Q342" s="61"/>
      <c r="R342" s="61"/>
      <c r="S342" s="61"/>
      <c r="T342" s="61"/>
      <c r="U342" s="61"/>
      <c r="V342">
        <f>IF(C342&lt;Bilan!$B$2,1,0)</f>
        <v>1</v>
      </c>
      <c r="W342" t="str">
        <f>IF(C342=Data!$B$6,"x","")</f>
        <v/>
      </c>
      <c r="X342">
        <f t="shared" si="31"/>
        <v>0</v>
      </c>
      <c r="Y342" s="62"/>
      <c r="Z342">
        <v>20</v>
      </c>
      <c r="AK342" s="2">
        <f t="shared" si="33"/>
        <v>6760</v>
      </c>
    </row>
    <row r="343" spans="1:37" x14ac:dyDescent="0.25">
      <c r="A343">
        <f t="shared" si="30"/>
        <v>662</v>
      </c>
      <c r="B343" s="10">
        <v>339</v>
      </c>
      <c r="C343" s="19">
        <f>VLOOKUP(A343,Paramètre!N:O,2,FALSE)</f>
        <v>20190819</v>
      </c>
      <c r="D343" s="7">
        <f>VLOOKUP(C343,Paramètre!K:L,2,FALSE)</f>
        <v>20</v>
      </c>
      <c r="E343" s="8">
        <f>SUMIF(Extraction!A:A,C343,Extraction!M:M)</f>
        <v>0</v>
      </c>
      <c r="F343" s="2">
        <f>IF(C343&gt;Data!$B$16,MIN(H343,D343),0)</f>
        <v>0</v>
      </c>
      <c r="G343" s="26">
        <f t="shared" si="34"/>
        <v>0</v>
      </c>
      <c r="H343" s="8">
        <f t="shared" si="35"/>
        <v>0</v>
      </c>
      <c r="I343" s="28">
        <f t="shared" si="32"/>
        <v>20</v>
      </c>
      <c r="J343" s="59">
        <f>VLOOKUP(C343,Paramètre!E:G,3)</f>
        <v>43696</v>
      </c>
      <c r="K343" s="61"/>
      <c r="L343" s="61"/>
      <c r="M343" s="61"/>
      <c r="N343" s="61"/>
      <c r="O343" s="61"/>
      <c r="P343" s="61"/>
      <c r="Q343" s="61"/>
      <c r="R343" s="61"/>
      <c r="S343" s="61"/>
      <c r="T343" s="61"/>
      <c r="U343" s="61"/>
      <c r="V343">
        <f>IF(C343&lt;Bilan!$B$2,1,0)</f>
        <v>1</v>
      </c>
      <c r="W343" t="str">
        <f>IF(C343=Data!$B$6,"x","")</f>
        <v/>
      </c>
      <c r="X343">
        <f t="shared" si="31"/>
        <v>0</v>
      </c>
      <c r="Y343" s="62"/>
      <c r="Z343">
        <v>20</v>
      </c>
      <c r="AK343" s="2">
        <f t="shared" si="33"/>
        <v>6780</v>
      </c>
    </row>
    <row r="344" spans="1:37" x14ac:dyDescent="0.25">
      <c r="A344">
        <f t="shared" si="30"/>
        <v>661</v>
      </c>
      <c r="B344" s="10">
        <v>340</v>
      </c>
      <c r="C344" s="19">
        <f>VLOOKUP(A344,Paramètre!N:O,2,FALSE)</f>
        <v>20190816</v>
      </c>
      <c r="D344" s="7">
        <f>VLOOKUP(C344,Paramètre!K:L,2,FALSE)</f>
        <v>20</v>
      </c>
      <c r="E344" s="8">
        <f>SUMIF(Extraction!A:A,C344,Extraction!M:M)</f>
        <v>0</v>
      </c>
      <c r="F344" s="2">
        <f>IF(C344&gt;Data!$B$16,MIN(H344,D344),0)</f>
        <v>0</v>
      </c>
      <c r="G344" s="26">
        <f t="shared" si="34"/>
        <v>0</v>
      </c>
      <c r="H344" s="8">
        <f t="shared" si="35"/>
        <v>0</v>
      </c>
      <c r="I344" s="28">
        <f t="shared" si="32"/>
        <v>20</v>
      </c>
      <c r="J344" s="59">
        <f>VLOOKUP(C344,Paramètre!E:G,3)</f>
        <v>43693</v>
      </c>
      <c r="K344" s="61"/>
      <c r="L344" s="61"/>
      <c r="M344" s="61"/>
      <c r="N344" s="61"/>
      <c r="O344" s="61"/>
      <c r="P344" s="61"/>
      <c r="Q344" s="61"/>
      <c r="R344" s="61"/>
      <c r="S344" s="61"/>
      <c r="T344" s="61"/>
      <c r="U344" s="61"/>
      <c r="V344">
        <f>IF(C344&lt;Bilan!$B$2,1,0)</f>
        <v>1</v>
      </c>
      <c r="W344" t="str">
        <f>IF(C344=Data!$B$6,"x","")</f>
        <v/>
      </c>
      <c r="X344">
        <f t="shared" si="31"/>
        <v>0</v>
      </c>
      <c r="Y344" s="62"/>
      <c r="Z344">
        <v>20</v>
      </c>
      <c r="AK344" s="2">
        <f t="shared" si="33"/>
        <v>6800</v>
      </c>
    </row>
    <row r="345" spans="1:37" x14ac:dyDescent="0.25">
      <c r="A345">
        <f t="shared" si="30"/>
        <v>660</v>
      </c>
      <c r="B345" s="10">
        <v>341</v>
      </c>
      <c r="C345" s="19">
        <f>VLOOKUP(A345,Paramètre!N:O,2,FALSE)</f>
        <v>20190814</v>
      </c>
      <c r="D345" s="7">
        <f>VLOOKUP(C345,Paramètre!K:L,2,FALSE)</f>
        <v>20</v>
      </c>
      <c r="E345" s="8">
        <f>SUMIF(Extraction!A:A,C345,Extraction!M:M)</f>
        <v>0</v>
      </c>
      <c r="F345" s="2">
        <f>IF(C345&gt;Data!$B$16,MIN(H345,D345),0)</f>
        <v>0</v>
      </c>
      <c r="G345" s="26">
        <f t="shared" si="34"/>
        <v>0</v>
      </c>
      <c r="H345" s="8">
        <f t="shared" si="35"/>
        <v>0</v>
      </c>
      <c r="I345" s="28">
        <f t="shared" si="32"/>
        <v>20</v>
      </c>
      <c r="J345" s="59">
        <f>VLOOKUP(C345,Paramètre!E:G,3)</f>
        <v>43691</v>
      </c>
      <c r="K345" s="61"/>
      <c r="L345" s="61"/>
      <c r="M345" s="61"/>
      <c r="N345" s="61"/>
      <c r="O345" s="61"/>
      <c r="P345" s="61"/>
      <c r="Q345" s="61"/>
      <c r="R345" s="61"/>
      <c r="S345" s="61"/>
      <c r="T345" s="61"/>
      <c r="U345" s="61"/>
      <c r="V345">
        <f>IF(C345&lt;Bilan!$B$2,1,0)</f>
        <v>1</v>
      </c>
      <c r="W345" t="str">
        <f>IF(C345=Data!$B$6,"x","")</f>
        <v/>
      </c>
      <c r="X345">
        <f t="shared" si="31"/>
        <v>0</v>
      </c>
      <c r="Y345" s="62"/>
      <c r="Z345">
        <v>20</v>
      </c>
      <c r="AK345" s="2">
        <f t="shared" si="33"/>
        <v>6820</v>
      </c>
    </row>
    <row r="346" spans="1:37" x14ac:dyDescent="0.25">
      <c r="A346">
        <f t="shared" si="30"/>
        <v>659</v>
      </c>
      <c r="B346" s="10">
        <v>342</v>
      </c>
      <c r="C346" s="19">
        <f>VLOOKUP(A346,Paramètre!N:O,2,FALSE)</f>
        <v>20190813</v>
      </c>
      <c r="D346" s="7">
        <f>VLOOKUP(C346,Paramètre!K:L,2,FALSE)</f>
        <v>20</v>
      </c>
      <c r="E346" s="8">
        <f>SUMIF(Extraction!A:A,C346,Extraction!M:M)</f>
        <v>0</v>
      </c>
      <c r="F346" s="2">
        <f>IF(C346&gt;Data!$B$16,MIN(H346,D346),0)</f>
        <v>0</v>
      </c>
      <c r="G346" s="26">
        <f t="shared" si="34"/>
        <v>0</v>
      </c>
      <c r="H346" s="8">
        <f t="shared" si="35"/>
        <v>0</v>
      </c>
      <c r="I346" s="28">
        <f t="shared" si="32"/>
        <v>20</v>
      </c>
      <c r="J346" s="59">
        <f>VLOOKUP(C346,Paramètre!E:G,3)</f>
        <v>43690</v>
      </c>
      <c r="K346" s="61"/>
      <c r="L346" s="61"/>
      <c r="M346" s="61"/>
      <c r="N346" s="61"/>
      <c r="O346" s="61"/>
      <c r="P346" s="61"/>
      <c r="Q346" s="61"/>
      <c r="R346" s="61"/>
      <c r="S346" s="61"/>
      <c r="T346" s="61"/>
      <c r="U346" s="61"/>
      <c r="V346">
        <f>IF(C346&lt;Bilan!$B$2,1,0)</f>
        <v>1</v>
      </c>
      <c r="W346" t="str">
        <f>IF(C346=Data!$B$6,"x","")</f>
        <v/>
      </c>
      <c r="X346">
        <f t="shared" si="31"/>
        <v>0</v>
      </c>
      <c r="Y346" s="62"/>
      <c r="Z346">
        <v>20</v>
      </c>
      <c r="AK346" s="2">
        <f t="shared" si="33"/>
        <v>6840</v>
      </c>
    </row>
    <row r="347" spans="1:37" x14ac:dyDescent="0.25">
      <c r="A347">
        <f t="shared" si="30"/>
        <v>658</v>
      </c>
      <c r="B347" s="10">
        <v>343</v>
      </c>
      <c r="C347" s="19">
        <f>VLOOKUP(A347,Paramètre!N:O,2,FALSE)</f>
        <v>20190812</v>
      </c>
      <c r="D347" s="7">
        <f>VLOOKUP(C347,Paramètre!K:L,2,FALSE)</f>
        <v>20</v>
      </c>
      <c r="E347" s="8">
        <f>SUMIF(Extraction!A:A,C347,Extraction!M:M)</f>
        <v>0</v>
      </c>
      <c r="F347" s="2">
        <f>IF(C347&gt;Data!$B$16,MIN(H347,D347),0)</f>
        <v>0</v>
      </c>
      <c r="G347" s="26">
        <f t="shared" si="34"/>
        <v>0</v>
      </c>
      <c r="H347" s="8">
        <f t="shared" si="35"/>
        <v>0</v>
      </c>
      <c r="I347" s="28">
        <f t="shared" si="32"/>
        <v>20</v>
      </c>
      <c r="J347" s="59">
        <f>VLOOKUP(C347,Paramètre!E:G,3)</f>
        <v>43689</v>
      </c>
      <c r="K347" s="61"/>
      <c r="L347" s="61"/>
      <c r="M347" s="61"/>
      <c r="N347" s="61"/>
      <c r="O347" s="61"/>
      <c r="P347" s="61"/>
      <c r="Q347" s="61"/>
      <c r="R347" s="61"/>
      <c r="S347" s="61"/>
      <c r="T347" s="61"/>
      <c r="U347" s="61"/>
      <c r="V347">
        <f>IF(C347&lt;Bilan!$B$2,1,0)</f>
        <v>1</v>
      </c>
      <c r="W347" t="str">
        <f>IF(C347=Data!$B$6,"x","")</f>
        <v/>
      </c>
      <c r="X347">
        <f t="shared" si="31"/>
        <v>0</v>
      </c>
      <c r="Y347" s="62"/>
      <c r="Z347">
        <v>20</v>
      </c>
      <c r="AK347" s="2">
        <f t="shared" si="33"/>
        <v>6860</v>
      </c>
    </row>
    <row r="348" spans="1:37" x14ac:dyDescent="0.25">
      <c r="A348">
        <f t="shared" si="30"/>
        <v>657</v>
      </c>
      <c r="B348" s="10">
        <v>344</v>
      </c>
      <c r="C348" s="19">
        <f>VLOOKUP(A348,Paramètre!N:O,2,FALSE)</f>
        <v>20190809</v>
      </c>
      <c r="D348" s="7">
        <f>VLOOKUP(C348,Paramètre!K:L,2,FALSE)</f>
        <v>20</v>
      </c>
      <c r="E348" s="8">
        <f>SUMIF(Extraction!A:A,C348,Extraction!M:M)</f>
        <v>0</v>
      </c>
      <c r="F348" s="2">
        <f>IF(C348&gt;Data!$B$16,MIN(H348,D348),0)</f>
        <v>0</v>
      </c>
      <c r="G348" s="26">
        <f t="shared" si="34"/>
        <v>0</v>
      </c>
      <c r="H348" s="8">
        <f t="shared" si="35"/>
        <v>0</v>
      </c>
      <c r="I348" s="28">
        <f t="shared" si="32"/>
        <v>20</v>
      </c>
      <c r="J348" s="59">
        <f>VLOOKUP(C348,Paramètre!E:G,3)</f>
        <v>43686</v>
      </c>
      <c r="K348" s="61"/>
      <c r="L348" s="61"/>
      <c r="M348" s="61"/>
      <c r="N348" s="61"/>
      <c r="O348" s="61"/>
      <c r="P348" s="61"/>
      <c r="Q348" s="61"/>
      <c r="R348" s="61"/>
      <c r="S348" s="61"/>
      <c r="T348" s="61"/>
      <c r="U348" s="61"/>
      <c r="V348">
        <f>IF(C348&lt;Bilan!$B$2,1,0)</f>
        <v>1</v>
      </c>
      <c r="W348" t="str">
        <f>IF(C348=Data!$B$6,"x","")</f>
        <v/>
      </c>
      <c r="X348">
        <f t="shared" si="31"/>
        <v>0</v>
      </c>
      <c r="Y348" s="62"/>
      <c r="Z348">
        <v>20</v>
      </c>
      <c r="AK348" s="2">
        <f t="shared" si="33"/>
        <v>6880</v>
      </c>
    </row>
    <row r="349" spans="1:37" x14ac:dyDescent="0.25">
      <c r="A349">
        <f t="shared" si="30"/>
        <v>656</v>
      </c>
      <c r="B349" s="10">
        <v>345</v>
      </c>
      <c r="C349" s="19">
        <f>VLOOKUP(A349,Paramètre!N:O,2,FALSE)</f>
        <v>20190808</v>
      </c>
      <c r="D349" s="7">
        <f>VLOOKUP(C349,Paramètre!K:L,2,FALSE)</f>
        <v>20</v>
      </c>
      <c r="E349" s="8">
        <f>SUMIF(Extraction!A:A,C349,Extraction!M:M)</f>
        <v>0</v>
      </c>
      <c r="F349" s="2">
        <f>IF(C349&gt;Data!$B$16,MIN(H349,D349),0)</f>
        <v>0</v>
      </c>
      <c r="G349" s="26">
        <f t="shared" si="34"/>
        <v>0</v>
      </c>
      <c r="H349" s="8">
        <f t="shared" si="35"/>
        <v>0</v>
      </c>
      <c r="I349" s="28">
        <f t="shared" si="32"/>
        <v>20</v>
      </c>
      <c r="J349" s="59">
        <f>VLOOKUP(C349,Paramètre!E:G,3)</f>
        <v>43685</v>
      </c>
      <c r="K349" s="61"/>
      <c r="L349" s="61"/>
      <c r="M349" s="61"/>
      <c r="N349" s="61"/>
      <c r="O349" s="61"/>
      <c r="P349" s="61"/>
      <c r="Q349" s="61"/>
      <c r="R349" s="61"/>
      <c r="S349" s="61"/>
      <c r="T349" s="61"/>
      <c r="U349" s="61"/>
      <c r="V349">
        <f>IF(C349&lt;Bilan!$B$2,1,0)</f>
        <v>1</v>
      </c>
      <c r="W349" t="str">
        <f>IF(C349=Data!$B$6,"x","")</f>
        <v/>
      </c>
      <c r="X349">
        <f t="shared" si="31"/>
        <v>0</v>
      </c>
      <c r="Y349" s="62"/>
      <c r="Z349">
        <v>20</v>
      </c>
      <c r="AK349" s="2">
        <f t="shared" si="33"/>
        <v>6900</v>
      </c>
    </row>
    <row r="350" spans="1:37" x14ac:dyDescent="0.25">
      <c r="A350">
        <f t="shared" si="30"/>
        <v>655</v>
      </c>
      <c r="B350" s="10">
        <v>346</v>
      </c>
      <c r="C350" s="19">
        <f>VLOOKUP(A350,Paramètre!N:O,2,FALSE)</f>
        <v>20190807</v>
      </c>
      <c r="D350" s="7">
        <f>VLOOKUP(C350,Paramètre!K:L,2,FALSE)</f>
        <v>20</v>
      </c>
      <c r="E350" s="8">
        <f>SUMIF(Extraction!A:A,C350,Extraction!M:M)</f>
        <v>0</v>
      </c>
      <c r="F350" s="2">
        <f>IF(C350&gt;Data!$B$16,MIN(H350,D350),0)</f>
        <v>0</v>
      </c>
      <c r="G350" s="26">
        <f t="shared" si="34"/>
        <v>0</v>
      </c>
      <c r="H350" s="8">
        <f t="shared" si="35"/>
        <v>0</v>
      </c>
      <c r="I350" s="28">
        <f t="shared" si="32"/>
        <v>20</v>
      </c>
      <c r="J350" s="59">
        <f>VLOOKUP(C350,Paramètre!E:G,3)</f>
        <v>43684</v>
      </c>
      <c r="K350" s="61"/>
      <c r="L350" s="61"/>
      <c r="M350" s="61"/>
      <c r="N350" s="61"/>
      <c r="O350" s="61"/>
      <c r="P350" s="61"/>
      <c r="Q350" s="61"/>
      <c r="R350" s="61"/>
      <c r="S350" s="61"/>
      <c r="T350" s="61"/>
      <c r="U350" s="61"/>
      <c r="V350">
        <f>IF(C350&lt;Bilan!$B$2,1,0)</f>
        <v>1</v>
      </c>
      <c r="W350" t="str">
        <f>IF(C350=Data!$B$6,"x","")</f>
        <v/>
      </c>
      <c r="X350">
        <f t="shared" si="31"/>
        <v>0</v>
      </c>
      <c r="Y350" s="62"/>
      <c r="Z350">
        <v>20</v>
      </c>
      <c r="AK350" s="2">
        <f t="shared" si="33"/>
        <v>6920</v>
      </c>
    </row>
    <row r="351" spans="1:37" x14ac:dyDescent="0.25">
      <c r="A351">
        <f t="shared" si="30"/>
        <v>654</v>
      </c>
      <c r="B351" s="10">
        <v>347</v>
      </c>
      <c r="C351" s="19">
        <f>VLOOKUP(A351,Paramètre!N:O,2,FALSE)</f>
        <v>20190806</v>
      </c>
      <c r="D351" s="7">
        <f>VLOOKUP(C351,Paramètre!K:L,2,FALSE)</f>
        <v>20</v>
      </c>
      <c r="E351" s="8">
        <f>SUMIF(Extraction!A:A,C351,Extraction!M:M)</f>
        <v>0</v>
      </c>
      <c r="F351" s="2">
        <f>IF(C351&gt;Data!$B$16,MIN(H351,D351),0)</f>
        <v>0</v>
      </c>
      <c r="G351" s="26">
        <f t="shared" si="34"/>
        <v>0</v>
      </c>
      <c r="H351" s="8">
        <f t="shared" si="35"/>
        <v>0</v>
      </c>
      <c r="I351" s="28">
        <f t="shared" si="32"/>
        <v>20</v>
      </c>
      <c r="J351" s="59">
        <f>VLOOKUP(C351,Paramètre!E:G,3)</f>
        <v>43683</v>
      </c>
      <c r="K351" s="61"/>
      <c r="L351" s="61"/>
      <c r="M351" s="61"/>
      <c r="N351" s="61"/>
      <c r="O351" s="61"/>
      <c r="P351" s="61"/>
      <c r="Q351" s="61"/>
      <c r="R351" s="61"/>
      <c r="S351" s="61"/>
      <c r="T351" s="61"/>
      <c r="U351" s="61"/>
      <c r="V351">
        <f>IF(C351&lt;Bilan!$B$2,1,0)</f>
        <v>1</v>
      </c>
      <c r="W351" t="str">
        <f>IF(C351=Data!$B$6,"x","")</f>
        <v/>
      </c>
      <c r="X351">
        <f t="shared" si="31"/>
        <v>0</v>
      </c>
      <c r="Y351" s="62"/>
      <c r="Z351">
        <v>20</v>
      </c>
      <c r="AK351" s="2">
        <f t="shared" si="33"/>
        <v>6940</v>
      </c>
    </row>
    <row r="352" spans="1:37" x14ac:dyDescent="0.25">
      <c r="A352">
        <f t="shared" si="30"/>
        <v>653</v>
      </c>
      <c r="B352" s="10">
        <v>348</v>
      </c>
      <c r="C352" s="19">
        <f>VLOOKUP(A352,Paramètre!N:O,2,FALSE)</f>
        <v>20190805</v>
      </c>
      <c r="D352" s="7">
        <f>VLOOKUP(C352,Paramètre!K:L,2,FALSE)</f>
        <v>20</v>
      </c>
      <c r="E352" s="8">
        <f>SUMIF(Extraction!A:A,C352,Extraction!M:M)</f>
        <v>0</v>
      </c>
      <c r="F352" s="2">
        <f>IF(C352&gt;Data!$B$16,MIN(H352,D352),0)</f>
        <v>0</v>
      </c>
      <c r="G352" s="26">
        <f t="shared" si="34"/>
        <v>0</v>
      </c>
      <c r="H352" s="8">
        <f t="shared" si="35"/>
        <v>0</v>
      </c>
      <c r="I352" s="28">
        <f t="shared" si="32"/>
        <v>20</v>
      </c>
      <c r="J352" s="59">
        <f>VLOOKUP(C352,Paramètre!E:G,3)</f>
        <v>43682</v>
      </c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>
        <f>IF(C352&lt;Bilan!$B$2,1,0)</f>
        <v>1</v>
      </c>
      <c r="W352" t="str">
        <f>IF(C352=Data!$B$6,"x","")</f>
        <v/>
      </c>
      <c r="X352">
        <f t="shared" si="31"/>
        <v>0</v>
      </c>
      <c r="Y352" s="62"/>
      <c r="Z352">
        <v>20</v>
      </c>
      <c r="AK352" s="2">
        <f t="shared" si="33"/>
        <v>6960</v>
      </c>
    </row>
    <row r="353" spans="1:37" x14ac:dyDescent="0.25">
      <c r="A353">
        <f t="shared" si="30"/>
        <v>652</v>
      </c>
      <c r="B353" s="10">
        <v>349</v>
      </c>
      <c r="C353" s="19">
        <f>VLOOKUP(A353,Paramètre!N:O,2,FALSE)</f>
        <v>20190719</v>
      </c>
      <c r="D353" s="7">
        <f>VLOOKUP(C353,Paramètre!K:L,2,FALSE)</f>
        <v>20</v>
      </c>
      <c r="E353" s="8">
        <f>SUMIF(Extraction!A:A,C353,Extraction!M:M)</f>
        <v>0</v>
      </c>
      <c r="F353" s="2">
        <f>IF(C353&gt;Data!$B$16,MIN(H353,D353),0)</f>
        <v>0</v>
      </c>
      <c r="G353" s="26">
        <f t="shared" si="34"/>
        <v>0</v>
      </c>
      <c r="H353" s="8">
        <f t="shared" si="35"/>
        <v>0</v>
      </c>
      <c r="I353" s="28">
        <f t="shared" si="32"/>
        <v>20</v>
      </c>
      <c r="J353" s="59">
        <f>VLOOKUP(C353,Paramètre!E:G,3)</f>
        <v>43665</v>
      </c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>
        <f>IF(C353&lt;Bilan!$B$2,1,0)</f>
        <v>1</v>
      </c>
      <c r="W353" t="str">
        <f>IF(C353=Data!$B$6,"x","")</f>
        <v/>
      </c>
      <c r="X353">
        <f t="shared" si="31"/>
        <v>0</v>
      </c>
      <c r="Y353" s="62"/>
      <c r="Z353">
        <v>20</v>
      </c>
      <c r="AK353" s="2">
        <f t="shared" si="33"/>
        <v>6980</v>
      </c>
    </row>
    <row r="354" spans="1:37" x14ac:dyDescent="0.25">
      <c r="A354">
        <f t="shared" si="30"/>
        <v>651</v>
      </c>
      <c r="B354" s="10">
        <v>350</v>
      </c>
      <c r="C354" s="19">
        <f>VLOOKUP(A354,Paramètre!N:O,2,FALSE)</f>
        <v>20190718</v>
      </c>
      <c r="D354" s="7">
        <f>VLOOKUP(C354,Paramètre!K:L,2,FALSE)</f>
        <v>20</v>
      </c>
      <c r="E354" s="8">
        <f>SUMIF(Extraction!A:A,C354,Extraction!M:M)</f>
        <v>0</v>
      </c>
      <c r="F354" s="2">
        <f>IF(C354&gt;Data!$B$16,MIN(H354,D354),0)</f>
        <v>0</v>
      </c>
      <c r="G354" s="26">
        <f t="shared" si="34"/>
        <v>0</v>
      </c>
      <c r="H354" s="8">
        <f t="shared" si="35"/>
        <v>0</v>
      </c>
      <c r="I354" s="28">
        <f t="shared" si="32"/>
        <v>20</v>
      </c>
      <c r="J354" s="59">
        <f>VLOOKUP(C354,Paramètre!E:G,3)</f>
        <v>43664</v>
      </c>
      <c r="K354" s="61"/>
      <c r="L354" s="61"/>
      <c r="M354" s="61"/>
      <c r="N354" s="61"/>
      <c r="O354" s="61"/>
      <c r="P354" s="61"/>
      <c r="Q354" s="61"/>
      <c r="R354" s="61"/>
      <c r="S354" s="61"/>
      <c r="T354" s="61"/>
      <c r="U354" s="61"/>
      <c r="V354">
        <f>IF(C354&lt;Bilan!$B$2,1,0)</f>
        <v>1</v>
      </c>
      <c r="W354" t="str">
        <f>IF(C354=Data!$B$6,"x","")</f>
        <v/>
      </c>
      <c r="X354">
        <f t="shared" si="31"/>
        <v>0</v>
      </c>
      <c r="Y354" s="62"/>
      <c r="Z354">
        <v>20</v>
      </c>
      <c r="AK354" s="2">
        <f t="shared" si="33"/>
        <v>7000</v>
      </c>
    </row>
    <row r="355" spans="1:37" x14ac:dyDescent="0.25">
      <c r="A355">
        <f t="shared" si="30"/>
        <v>650</v>
      </c>
      <c r="B355" s="10">
        <v>351</v>
      </c>
      <c r="C355" s="19">
        <f>VLOOKUP(A355,Paramètre!N:O,2,FALSE)</f>
        <v>20190717</v>
      </c>
      <c r="D355" s="7">
        <f>VLOOKUP(C355,Paramètre!K:L,2,FALSE)</f>
        <v>20</v>
      </c>
      <c r="E355" s="8">
        <f>SUMIF(Extraction!A:A,C355,Extraction!M:M)</f>
        <v>0</v>
      </c>
      <c r="F355" s="2">
        <f>IF(C355&gt;Data!$B$16,MIN(H355,D355),0)</f>
        <v>0</v>
      </c>
      <c r="G355" s="26">
        <f t="shared" si="34"/>
        <v>0</v>
      </c>
      <c r="H355" s="8">
        <f t="shared" si="35"/>
        <v>0</v>
      </c>
      <c r="I355" s="28">
        <f t="shared" si="32"/>
        <v>20</v>
      </c>
      <c r="J355" s="59">
        <f>VLOOKUP(C355,Paramètre!E:G,3)</f>
        <v>43663</v>
      </c>
      <c r="K355" s="61"/>
      <c r="L355" s="61"/>
      <c r="M355" s="61"/>
      <c r="N355" s="61"/>
      <c r="O355" s="61"/>
      <c r="P355" s="61"/>
      <c r="Q355" s="61"/>
      <c r="R355" s="61"/>
      <c r="S355" s="61"/>
      <c r="T355" s="61"/>
      <c r="U355" s="61"/>
      <c r="V355">
        <f>IF(C355&lt;Bilan!$B$2,1,0)</f>
        <v>1</v>
      </c>
      <c r="W355" t="str">
        <f>IF(C355=Data!$B$6,"x","")</f>
        <v/>
      </c>
      <c r="X355">
        <f t="shared" si="31"/>
        <v>0</v>
      </c>
      <c r="Y355" s="62"/>
      <c r="Z355">
        <v>20</v>
      </c>
      <c r="AK355" s="2">
        <f t="shared" si="33"/>
        <v>7020</v>
      </c>
    </row>
    <row r="356" spans="1:37" x14ac:dyDescent="0.25">
      <c r="A356">
        <f t="shared" si="30"/>
        <v>649</v>
      </c>
      <c r="B356" s="10">
        <v>352</v>
      </c>
      <c r="C356" s="19">
        <f>VLOOKUP(A356,Paramètre!N:O,2,FALSE)</f>
        <v>20190716</v>
      </c>
      <c r="D356" s="7">
        <f>VLOOKUP(C356,Paramètre!K:L,2,FALSE)</f>
        <v>20</v>
      </c>
      <c r="E356" s="8">
        <f>SUMIF(Extraction!A:A,C356,Extraction!M:M)</f>
        <v>0</v>
      </c>
      <c r="F356" s="2">
        <f>IF(C356&gt;Data!$B$16,MIN(H356,D356),0)</f>
        <v>0</v>
      </c>
      <c r="G356" s="26">
        <f t="shared" si="34"/>
        <v>0</v>
      </c>
      <c r="H356" s="8">
        <f t="shared" si="35"/>
        <v>0</v>
      </c>
      <c r="I356" s="28">
        <f t="shared" si="32"/>
        <v>20</v>
      </c>
      <c r="J356" s="59">
        <f>VLOOKUP(C356,Paramètre!E:G,3)</f>
        <v>43662</v>
      </c>
      <c r="K356" s="61"/>
      <c r="L356" s="61"/>
      <c r="M356" s="61"/>
      <c r="N356" s="61"/>
      <c r="O356" s="61"/>
      <c r="P356" s="61"/>
      <c r="Q356" s="61"/>
      <c r="R356" s="61"/>
      <c r="S356" s="61"/>
      <c r="T356" s="61"/>
      <c r="U356" s="61"/>
      <c r="V356">
        <f>IF(C356&lt;Bilan!$B$2,1,0)</f>
        <v>1</v>
      </c>
      <c r="W356" t="str">
        <f>IF(C356=Data!$B$6,"x","")</f>
        <v/>
      </c>
      <c r="X356">
        <f t="shared" si="31"/>
        <v>0</v>
      </c>
      <c r="Y356" s="62"/>
      <c r="Z356">
        <v>20</v>
      </c>
      <c r="AK356" s="2">
        <f t="shared" si="33"/>
        <v>7040</v>
      </c>
    </row>
    <row r="357" spans="1:37" x14ac:dyDescent="0.25">
      <c r="A357">
        <f t="shared" si="30"/>
        <v>648</v>
      </c>
      <c r="B357" s="10">
        <v>353</v>
      </c>
      <c r="C357" s="19">
        <f>VLOOKUP(A357,Paramètre!N:O,2,FALSE)</f>
        <v>20190715</v>
      </c>
      <c r="D357" s="7">
        <f>VLOOKUP(C357,Paramètre!K:L,2,FALSE)</f>
        <v>20</v>
      </c>
      <c r="E357" s="8">
        <f>SUMIF(Extraction!A:A,C357,Extraction!M:M)</f>
        <v>0</v>
      </c>
      <c r="F357" s="2">
        <f>IF(C357&gt;Data!$B$16,MIN(H357,D357),0)</f>
        <v>0</v>
      </c>
      <c r="G357" s="26">
        <f t="shared" si="34"/>
        <v>0</v>
      </c>
      <c r="H357" s="8">
        <f t="shared" si="35"/>
        <v>0</v>
      </c>
      <c r="I357" s="28">
        <f t="shared" si="32"/>
        <v>20</v>
      </c>
      <c r="J357" s="59">
        <f>VLOOKUP(C357,Paramètre!E:G,3)</f>
        <v>43661</v>
      </c>
      <c r="K357" s="61"/>
      <c r="L357" s="61"/>
      <c r="M357" s="61"/>
      <c r="N357" s="61"/>
      <c r="O357" s="61"/>
      <c r="P357" s="61"/>
      <c r="Q357" s="61"/>
      <c r="R357" s="61"/>
      <c r="S357" s="61"/>
      <c r="T357" s="61"/>
      <c r="U357" s="61"/>
      <c r="V357">
        <f>IF(C357&lt;Bilan!$B$2,1,0)</f>
        <v>1</v>
      </c>
      <c r="W357" t="str">
        <f>IF(C357=Data!$B$6,"x","")</f>
        <v/>
      </c>
      <c r="X357">
        <f t="shared" si="31"/>
        <v>0</v>
      </c>
      <c r="Y357" s="62"/>
      <c r="Z357">
        <v>20</v>
      </c>
      <c r="AK357" s="2">
        <f t="shared" si="33"/>
        <v>7060</v>
      </c>
    </row>
    <row r="358" spans="1:37" x14ac:dyDescent="0.25">
      <c r="A358">
        <f t="shared" si="30"/>
        <v>647</v>
      </c>
      <c r="B358" s="10">
        <v>354</v>
      </c>
      <c r="C358" s="19">
        <f>VLOOKUP(A358,Paramètre!N:O,2,FALSE)</f>
        <v>20190712</v>
      </c>
      <c r="D358" s="7">
        <f>VLOOKUP(C358,Paramètre!K:L,2,FALSE)</f>
        <v>20</v>
      </c>
      <c r="E358" s="8">
        <f>SUMIF(Extraction!A:A,C358,Extraction!M:M)</f>
        <v>0</v>
      </c>
      <c r="F358" s="2">
        <f>IF(C358&gt;Data!$B$16,MIN(H358,D358),0)</f>
        <v>0</v>
      </c>
      <c r="G358" s="26">
        <f t="shared" si="34"/>
        <v>0</v>
      </c>
      <c r="H358" s="8">
        <f t="shared" si="35"/>
        <v>0</v>
      </c>
      <c r="I358" s="28">
        <f t="shared" si="32"/>
        <v>20</v>
      </c>
      <c r="J358" s="59">
        <f>VLOOKUP(C358,Paramètre!E:G,3)</f>
        <v>43658</v>
      </c>
      <c r="K358" s="61"/>
      <c r="L358" s="61"/>
      <c r="M358" s="61"/>
      <c r="N358" s="61"/>
      <c r="O358" s="61"/>
      <c r="P358" s="61"/>
      <c r="Q358" s="61"/>
      <c r="R358" s="61"/>
      <c r="S358" s="61"/>
      <c r="T358" s="61"/>
      <c r="U358" s="61"/>
      <c r="V358">
        <f>IF(C358&lt;Bilan!$B$2,1,0)</f>
        <v>1</v>
      </c>
      <c r="W358" t="str">
        <f>IF(C358=Data!$B$6,"x","")</f>
        <v/>
      </c>
      <c r="X358">
        <f t="shared" si="31"/>
        <v>0</v>
      </c>
      <c r="Y358" s="62"/>
      <c r="Z358">
        <v>20</v>
      </c>
      <c r="AK358" s="2">
        <f t="shared" si="33"/>
        <v>7080</v>
      </c>
    </row>
    <row r="359" spans="1:37" x14ac:dyDescent="0.25">
      <c r="A359">
        <f t="shared" si="30"/>
        <v>646</v>
      </c>
      <c r="B359" s="10">
        <v>355</v>
      </c>
      <c r="C359" s="19">
        <f>VLOOKUP(A359,Paramètre!N:O,2,FALSE)</f>
        <v>20190711</v>
      </c>
      <c r="D359" s="7">
        <f>VLOOKUP(C359,Paramètre!K:L,2,FALSE)</f>
        <v>20</v>
      </c>
      <c r="E359" s="8">
        <f>SUMIF(Extraction!A:A,C359,Extraction!M:M)</f>
        <v>0</v>
      </c>
      <c r="F359" s="2">
        <f>IF(C359&gt;Data!$B$16,MIN(H359,D359),0)</f>
        <v>0</v>
      </c>
      <c r="G359" s="26">
        <f t="shared" si="34"/>
        <v>0</v>
      </c>
      <c r="H359" s="8">
        <f t="shared" si="35"/>
        <v>0</v>
      </c>
      <c r="I359" s="28">
        <f t="shared" si="32"/>
        <v>20</v>
      </c>
      <c r="J359" s="59">
        <f>VLOOKUP(C359,Paramètre!E:G,3)</f>
        <v>43657</v>
      </c>
      <c r="K359" s="61"/>
      <c r="L359" s="61"/>
      <c r="M359" s="61"/>
      <c r="N359" s="61"/>
      <c r="O359" s="61"/>
      <c r="P359" s="61"/>
      <c r="Q359" s="61"/>
      <c r="R359" s="61"/>
      <c r="S359" s="61"/>
      <c r="T359" s="61"/>
      <c r="U359" s="61"/>
      <c r="V359">
        <f>IF(C359&lt;Bilan!$B$2,1,0)</f>
        <v>1</v>
      </c>
      <c r="W359" t="str">
        <f>IF(C359=Data!$B$6,"x","")</f>
        <v/>
      </c>
      <c r="X359">
        <f t="shared" si="31"/>
        <v>0</v>
      </c>
      <c r="Y359" s="62"/>
      <c r="Z359">
        <v>20</v>
      </c>
      <c r="AK359" s="2">
        <f t="shared" si="33"/>
        <v>7100</v>
      </c>
    </row>
    <row r="360" spans="1:37" x14ac:dyDescent="0.25">
      <c r="A360">
        <f t="shared" si="30"/>
        <v>645</v>
      </c>
      <c r="B360" s="10">
        <v>356</v>
      </c>
      <c r="C360" s="19">
        <f>VLOOKUP(A360,Paramètre!N:O,2,FALSE)</f>
        <v>20190710</v>
      </c>
      <c r="D360" s="7">
        <f>VLOOKUP(C360,Paramètre!K:L,2,FALSE)</f>
        <v>20</v>
      </c>
      <c r="E360" s="8">
        <f>SUMIF(Extraction!A:A,C360,Extraction!M:M)</f>
        <v>0</v>
      </c>
      <c r="F360" s="2">
        <f>IF(C360&gt;Data!$B$16,MIN(H360,D360),0)</f>
        <v>0</v>
      </c>
      <c r="G360" s="26">
        <f t="shared" si="34"/>
        <v>0</v>
      </c>
      <c r="H360" s="8">
        <f t="shared" si="35"/>
        <v>0</v>
      </c>
      <c r="I360" s="28">
        <f t="shared" si="32"/>
        <v>20</v>
      </c>
      <c r="J360" s="59">
        <f>VLOOKUP(C360,Paramètre!E:G,3)</f>
        <v>43656</v>
      </c>
      <c r="K360" s="61"/>
      <c r="L360" s="61"/>
      <c r="M360" s="61"/>
      <c r="N360" s="61"/>
      <c r="O360" s="61"/>
      <c r="P360" s="61"/>
      <c r="Q360" s="61"/>
      <c r="R360" s="61"/>
      <c r="S360" s="61"/>
      <c r="T360" s="61"/>
      <c r="U360" s="61"/>
      <c r="V360">
        <f>IF(C360&lt;Bilan!$B$2,1,0)</f>
        <v>1</v>
      </c>
      <c r="W360" t="str">
        <f>IF(C360=Data!$B$6,"x","")</f>
        <v/>
      </c>
      <c r="X360">
        <f t="shared" si="31"/>
        <v>0</v>
      </c>
      <c r="Y360" s="62"/>
      <c r="Z360">
        <v>20</v>
      </c>
      <c r="AK360" s="2">
        <f t="shared" si="33"/>
        <v>7120</v>
      </c>
    </row>
    <row r="361" spans="1:37" x14ac:dyDescent="0.25">
      <c r="A361">
        <f t="shared" si="30"/>
        <v>644</v>
      </c>
      <c r="B361" s="10">
        <v>357</v>
      </c>
      <c r="C361" s="19">
        <f>VLOOKUP(A361,Paramètre!N:O,2,FALSE)</f>
        <v>20190709</v>
      </c>
      <c r="D361" s="7">
        <f>VLOOKUP(C361,Paramètre!K:L,2,FALSE)</f>
        <v>20</v>
      </c>
      <c r="E361" s="8">
        <f>SUMIF(Extraction!A:A,C361,Extraction!M:M)</f>
        <v>0</v>
      </c>
      <c r="F361" s="2">
        <f>IF(C361&gt;Data!$B$16,MIN(H361,D361),0)</f>
        <v>0</v>
      </c>
      <c r="G361" s="26">
        <f t="shared" si="34"/>
        <v>0</v>
      </c>
      <c r="H361" s="8">
        <f t="shared" si="35"/>
        <v>0</v>
      </c>
      <c r="I361" s="28">
        <f t="shared" si="32"/>
        <v>20</v>
      </c>
      <c r="J361" s="59">
        <f>VLOOKUP(C361,Paramètre!E:G,3)</f>
        <v>43655</v>
      </c>
      <c r="K361" s="61"/>
      <c r="L361" s="61"/>
      <c r="M361" s="61"/>
      <c r="N361" s="61"/>
      <c r="O361" s="61"/>
      <c r="P361" s="61"/>
      <c r="Q361" s="61"/>
      <c r="R361" s="61"/>
      <c r="S361" s="61"/>
      <c r="T361" s="61"/>
      <c r="U361" s="61"/>
      <c r="V361">
        <f>IF(C361&lt;Bilan!$B$2,1,0)</f>
        <v>1</v>
      </c>
      <c r="W361" t="str">
        <f>IF(C361=Data!$B$6,"x","")</f>
        <v/>
      </c>
      <c r="X361">
        <f t="shared" si="31"/>
        <v>0</v>
      </c>
      <c r="Y361" s="62"/>
      <c r="Z361">
        <v>20</v>
      </c>
      <c r="AK361" s="2">
        <f t="shared" si="33"/>
        <v>7140</v>
      </c>
    </row>
    <row r="362" spans="1:37" x14ac:dyDescent="0.25">
      <c r="A362">
        <f t="shared" si="30"/>
        <v>643</v>
      </c>
      <c r="B362" s="10">
        <v>358</v>
      </c>
      <c r="C362" s="19">
        <f>VLOOKUP(A362,Paramètre!N:O,2,FALSE)</f>
        <v>20190708</v>
      </c>
      <c r="D362" s="7">
        <f>VLOOKUP(C362,Paramètre!K:L,2,FALSE)</f>
        <v>20</v>
      </c>
      <c r="E362" s="8">
        <f>SUMIF(Extraction!A:A,C362,Extraction!M:M)</f>
        <v>0</v>
      </c>
      <c r="F362" s="2">
        <f>IF(C362&gt;Data!$B$16,MIN(H362,D362),0)</f>
        <v>0</v>
      </c>
      <c r="G362" s="26">
        <f t="shared" si="34"/>
        <v>0</v>
      </c>
      <c r="H362" s="8">
        <f t="shared" si="35"/>
        <v>0</v>
      </c>
      <c r="I362" s="28">
        <f t="shared" si="32"/>
        <v>20</v>
      </c>
      <c r="J362" s="59">
        <f>VLOOKUP(C362,Paramètre!E:G,3)</f>
        <v>43654</v>
      </c>
      <c r="K362" s="61"/>
      <c r="L362" s="61"/>
      <c r="M362" s="61"/>
      <c r="N362" s="61"/>
      <c r="O362" s="61"/>
      <c r="P362" s="61"/>
      <c r="Q362" s="61"/>
      <c r="R362" s="61"/>
      <c r="S362" s="61"/>
      <c r="T362" s="61"/>
      <c r="U362" s="61"/>
      <c r="V362">
        <f>IF(C362&lt;Bilan!$B$2,1,0)</f>
        <v>1</v>
      </c>
      <c r="W362" t="str">
        <f>IF(C362=Data!$B$6,"x","")</f>
        <v/>
      </c>
      <c r="X362">
        <f t="shared" si="31"/>
        <v>0</v>
      </c>
      <c r="Y362" s="62"/>
      <c r="Z362">
        <v>20</v>
      </c>
      <c r="AK362" s="2">
        <f t="shared" si="33"/>
        <v>7160</v>
      </c>
    </row>
    <row r="363" spans="1:37" x14ac:dyDescent="0.25">
      <c r="A363">
        <f t="shared" ref="A363:A426" si="36">+A362-1</f>
        <v>642</v>
      </c>
      <c r="B363" s="10">
        <v>359</v>
      </c>
      <c r="C363" s="19">
        <f>VLOOKUP(A363,Paramètre!N:O,2,FALSE)</f>
        <v>20190705</v>
      </c>
      <c r="D363" s="7">
        <f>VLOOKUP(C363,Paramètre!K:L,2,FALSE)</f>
        <v>20</v>
      </c>
      <c r="E363" s="8">
        <f>SUMIF(Extraction!A:A,C363,Extraction!M:M)</f>
        <v>0</v>
      </c>
      <c r="F363" s="2">
        <f>IF(C363&gt;Data!$B$16,MIN(H363,D363),0)</f>
        <v>0</v>
      </c>
      <c r="G363" s="26">
        <f t="shared" si="34"/>
        <v>0</v>
      </c>
      <c r="H363" s="8">
        <f t="shared" si="35"/>
        <v>0</v>
      </c>
      <c r="I363" s="28">
        <f t="shared" si="32"/>
        <v>20</v>
      </c>
      <c r="J363" s="59">
        <f>VLOOKUP(C363,Paramètre!E:G,3)</f>
        <v>43651</v>
      </c>
      <c r="K363" s="61"/>
      <c r="L363" s="61"/>
      <c r="M363" s="61"/>
      <c r="N363" s="61"/>
      <c r="O363" s="61"/>
      <c r="P363" s="61"/>
      <c r="Q363" s="61"/>
      <c r="R363" s="61"/>
      <c r="S363" s="61"/>
      <c r="T363" s="61"/>
      <c r="U363" s="61"/>
      <c r="V363">
        <f>IF(C363&lt;Bilan!$B$2,1,0)</f>
        <v>1</v>
      </c>
      <c r="W363" t="str">
        <f>IF(C363=Data!$B$6,"x","")</f>
        <v/>
      </c>
      <c r="X363">
        <f t="shared" si="31"/>
        <v>0</v>
      </c>
      <c r="Y363" s="62"/>
      <c r="Z363">
        <v>20</v>
      </c>
      <c r="AK363" s="2">
        <f t="shared" si="33"/>
        <v>7180</v>
      </c>
    </row>
    <row r="364" spans="1:37" x14ac:dyDescent="0.25">
      <c r="A364">
        <f t="shared" si="36"/>
        <v>641</v>
      </c>
      <c r="B364" s="10">
        <v>360</v>
      </c>
      <c r="C364" s="19">
        <f>VLOOKUP(A364,Paramètre!N:O,2,FALSE)</f>
        <v>20190704</v>
      </c>
      <c r="D364" s="7">
        <f>VLOOKUP(C364,Paramètre!K:L,2,FALSE)</f>
        <v>20</v>
      </c>
      <c r="E364" s="8">
        <f>SUMIF(Extraction!A:A,C364,Extraction!M:M)</f>
        <v>0</v>
      </c>
      <c r="F364" s="2">
        <f>IF(C364&gt;Data!$B$16,MIN(H364,D364),0)</f>
        <v>0</v>
      </c>
      <c r="G364" s="26">
        <f t="shared" si="34"/>
        <v>0</v>
      </c>
      <c r="H364" s="8">
        <f t="shared" si="35"/>
        <v>0</v>
      </c>
      <c r="I364" s="28">
        <f t="shared" si="32"/>
        <v>20</v>
      </c>
      <c r="J364" s="59">
        <f>VLOOKUP(C364,Paramètre!E:G,3)</f>
        <v>43650</v>
      </c>
      <c r="K364" s="61"/>
      <c r="L364" s="61"/>
      <c r="M364" s="61"/>
      <c r="N364" s="61"/>
      <c r="O364" s="61"/>
      <c r="P364" s="61"/>
      <c r="Q364" s="61"/>
      <c r="R364" s="61"/>
      <c r="S364" s="61"/>
      <c r="T364" s="61"/>
      <c r="U364" s="61"/>
      <c r="V364">
        <f>IF(C364&lt;Bilan!$B$2,1,0)</f>
        <v>1</v>
      </c>
      <c r="W364" t="str">
        <f>IF(C364=Data!$B$6,"x","")</f>
        <v/>
      </c>
      <c r="X364">
        <f t="shared" si="31"/>
        <v>0</v>
      </c>
      <c r="Y364" s="62"/>
      <c r="Z364">
        <v>20</v>
      </c>
      <c r="AK364" s="2">
        <f t="shared" si="33"/>
        <v>7200</v>
      </c>
    </row>
    <row r="365" spans="1:37" x14ac:dyDescent="0.25">
      <c r="A365">
        <f t="shared" si="36"/>
        <v>640</v>
      </c>
      <c r="B365" s="10">
        <v>361</v>
      </c>
      <c r="C365" s="19">
        <f>VLOOKUP(A365,Paramètre!N:O,2,FALSE)</f>
        <v>20190703</v>
      </c>
      <c r="D365" s="7">
        <f>VLOOKUP(C365,Paramètre!K:L,2,FALSE)</f>
        <v>20</v>
      </c>
      <c r="E365" s="8">
        <f>SUMIF(Extraction!A:A,C365,Extraction!M:M)</f>
        <v>0</v>
      </c>
      <c r="F365" s="2">
        <f>IF(C365&gt;Data!$B$16,MIN(H365,D365),0)</f>
        <v>0</v>
      </c>
      <c r="G365" s="26">
        <f t="shared" si="34"/>
        <v>0</v>
      </c>
      <c r="H365" s="8">
        <f t="shared" si="35"/>
        <v>0</v>
      </c>
      <c r="I365" s="28">
        <f t="shared" si="32"/>
        <v>20</v>
      </c>
      <c r="J365" s="59">
        <f>VLOOKUP(C365,Paramètre!E:G,3)</f>
        <v>43649</v>
      </c>
      <c r="K365" s="61"/>
      <c r="L365" s="61"/>
      <c r="M365" s="61"/>
      <c r="N365" s="61"/>
      <c r="O365" s="61"/>
      <c r="P365" s="61"/>
      <c r="Q365" s="61"/>
      <c r="R365" s="61"/>
      <c r="S365" s="61"/>
      <c r="T365" s="61"/>
      <c r="U365" s="61"/>
      <c r="V365">
        <f>IF(C365&lt;Bilan!$B$2,1,0)</f>
        <v>1</v>
      </c>
      <c r="W365" t="str">
        <f>IF(C365=Data!$B$6,"x","")</f>
        <v/>
      </c>
      <c r="X365">
        <f t="shared" si="31"/>
        <v>0</v>
      </c>
      <c r="Y365" s="62"/>
      <c r="Z365">
        <v>20</v>
      </c>
      <c r="AK365" s="2">
        <f t="shared" si="33"/>
        <v>7220</v>
      </c>
    </row>
    <row r="366" spans="1:37" x14ac:dyDescent="0.25">
      <c r="A366">
        <f t="shared" si="36"/>
        <v>639</v>
      </c>
      <c r="B366" s="10">
        <v>362</v>
      </c>
      <c r="C366" s="19">
        <f>VLOOKUP(A366,Paramètre!N:O,2,FALSE)</f>
        <v>20190702</v>
      </c>
      <c r="D366" s="7">
        <f>VLOOKUP(C366,Paramètre!K:L,2,FALSE)</f>
        <v>20</v>
      </c>
      <c r="E366" s="8">
        <f>SUMIF(Extraction!A:A,C366,Extraction!M:M)</f>
        <v>0</v>
      </c>
      <c r="F366" s="2">
        <f>IF(C366&gt;Data!$B$16,MIN(H366,D366),0)</f>
        <v>0</v>
      </c>
      <c r="G366" s="26">
        <f t="shared" si="34"/>
        <v>0</v>
      </c>
      <c r="H366" s="8">
        <f t="shared" si="35"/>
        <v>0</v>
      </c>
      <c r="I366" s="28">
        <f t="shared" si="32"/>
        <v>20</v>
      </c>
      <c r="J366" s="59">
        <f>VLOOKUP(C366,Paramètre!E:G,3)</f>
        <v>43648</v>
      </c>
      <c r="K366" s="61"/>
      <c r="L366" s="61"/>
      <c r="M366" s="61"/>
      <c r="N366" s="61"/>
      <c r="O366" s="61"/>
      <c r="P366" s="61"/>
      <c r="Q366" s="61"/>
      <c r="R366" s="61"/>
      <c r="S366" s="61"/>
      <c r="T366" s="61"/>
      <c r="U366" s="61"/>
      <c r="V366">
        <f>IF(C366&lt;Bilan!$B$2,1,0)</f>
        <v>1</v>
      </c>
      <c r="W366" t="str">
        <f>IF(C366=Data!$B$6,"x","")</f>
        <v/>
      </c>
      <c r="X366">
        <f t="shared" si="31"/>
        <v>0</v>
      </c>
      <c r="Y366" s="62"/>
      <c r="Z366">
        <v>20</v>
      </c>
      <c r="AK366" s="2">
        <f t="shared" si="33"/>
        <v>7240</v>
      </c>
    </row>
    <row r="367" spans="1:37" x14ac:dyDescent="0.25">
      <c r="A367">
        <f t="shared" si="36"/>
        <v>638</v>
      </c>
      <c r="B367" s="10">
        <v>363</v>
      </c>
      <c r="C367" s="19">
        <f>VLOOKUP(A367,Paramètre!N:O,2,FALSE)</f>
        <v>20190701</v>
      </c>
      <c r="D367" s="7">
        <f>VLOOKUP(C367,Paramètre!K:L,2,FALSE)</f>
        <v>20</v>
      </c>
      <c r="E367" s="8">
        <f>SUMIF(Extraction!A:A,C367,Extraction!M:M)</f>
        <v>0</v>
      </c>
      <c r="F367" s="2">
        <f>IF(C367&gt;Data!$B$16,MIN(H367,D367),0)</f>
        <v>0</v>
      </c>
      <c r="G367" s="26">
        <f t="shared" si="34"/>
        <v>0</v>
      </c>
      <c r="H367" s="8">
        <f t="shared" si="35"/>
        <v>0</v>
      </c>
      <c r="I367" s="28">
        <f t="shared" si="32"/>
        <v>20</v>
      </c>
      <c r="J367" s="59">
        <f>VLOOKUP(C367,Paramètre!E:G,3)</f>
        <v>43647</v>
      </c>
      <c r="K367" s="61"/>
      <c r="L367" s="61"/>
      <c r="M367" s="61"/>
      <c r="N367" s="61"/>
      <c r="O367" s="61"/>
      <c r="P367" s="61"/>
      <c r="Q367" s="61"/>
      <c r="R367" s="61"/>
      <c r="S367" s="61"/>
      <c r="T367" s="61"/>
      <c r="U367" s="61"/>
      <c r="V367">
        <f>IF(C367&lt;Bilan!$B$2,1,0)</f>
        <v>1</v>
      </c>
      <c r="W367" t="str">
        <f>IF(C367=Data!$B$6,"x","")</f>
        <v/>
      </c>
      <c r="X367">
        <f t="shared" si="31"/>
        <v>0</v>
      </c>
      <c r="Y367" s="62"/>
      <c r="Z367">
        <v>20</v>
      </c>
      <c r="AK367" s="2">
        <f t="shared" si="33"/>
        <v>7260</v>
      </c>
    </row>
    <row r="368" spans="1:37" x14ac:dyDescent="0.25">
      <c r="A368">
        <f t="shared" si="36"/>
        <v>637</v>
      </c>
      <c r="B368" s="10">
        <v>364</v>
      </c>
      <c r="C368" s="19">
        <f>VLOOKUP(A368,Paramètre!N:O,2,FALSE)</f>
        <v>20190627</v>
      </c>
      <c r="D368" s="7">
        <f>VLOOKUP(C368,Paramètre!K:L,2,FALSE)</f>
        <v>20</v>
      </c>
      <c r="E368" s="8">
        <f>SUMIF(Extraction!A:A,C368,Extraction!M:M)</f>
        <v>0</v>
      </c>
      <c r="F368" s="2">
        <f>IF(C368&gt;Data!$B$16,MIN(H368,D368),0)</f>
        <v>0</v>
      </c>
      <c r="G368" s="26">
        <f t="shared" si="34"/>
        <v>0</v>
      </c>
      <c r="H368" s="8">
        <f t="shared" si="35"/>
        <v>0</v>
      </c>
      <c r="I368" s="28">
        <f t="shared" si="32"/>
        <v>20</v>
      </c>
      <c r="J368" s="59">
        <f>VLOOKUP(C368,Paramètre!E:G,3)</f>
        <v>43643</v>
      </c>
      <c r="K368" s="61"/>
      <c r="L368" s="61"/>
      <c r="M368" s="61"/>
      <c r="N368" s="61"/>
      <c r="O368" s="61"/>
      <c r="P368" s="61"/>
      <c r="Q368" s="61"/>
      <c r="R368" s="61"/>
      <c r="S368" s="61"/>
      <c r="T368" s="61"/>
      <c r="U368" s="61"/>
      <c r="V368">
        <f>IF(C368&lt;Bilan!$B$2,1,0)</f>
        <v>1</v>
      </c>
      <c r="W368" t="str">
        <f>IF(C368=Data!$B$6,"x","")</f>
        <v/>
      </c>
      <c r="X368">
        <f t="shared" si="31"/>
        <v>0</v>
      </c>
      <c r="Y368" s="62"/>
      <c r="Z368">
        <v>20</v>
      </c>
      <c r="AK368" s="2">
        <f t="shared" si="33"/>
        <v>7280</v>
      </c>
    </row>
    <row r="369" spans="1:37" x14ac:dyDescent="0.25">
      <c r="A369">
        <f t="shared" si="36"/>
        <v>636</v>
      </c>
      <c r="B369" s="10">
        <v>365</v>
      </c>
      <c r="C369" s="19">
        <f>VLOOKUP(A369,Paramètre!N:O,2,FALSE)</f>
        <v>20190626</v>
      </c>
      <c r="D369" s="7">
        <f>VLOOKUP(C369,Paramètre!K:L,2,FALSE)</f>
        <v>20</v>
      </c>
      <c r="E369" s="8">
        <f>SUMIF(Extraction!A:A,C369,Extraction!M:M)</f>
        <v>0</v>
      </c>
      <c r="F369" s="2">
        <f>IF(C369&gt;Data!$B$16,MIN(H369,D369),0)</f>
        <v>0</v>
      </c>
      <c r="G369" s="26">
        <f t="shared" si="34"/>
        <v>0</v>
      </c>
      <c r="H369" s="8">
        <f t="shared" si="35"/>
        <v>0</v>
      </c>
      <c r="I369" s="28">
        <f t="shared" si="32"/>
        <v>20</v>
      </c>
      <c r="J369" s="59">
        <f>VLOOKUP(C369,Paramètre!E:G,3)</f>
        <v>43642</v>
      </c>
      <c r="K369" s="61"/>
      <c r="L369" s="61"/>
      <c r="M369" s="61"/>
      <c r="N369" s="61"/>
      <c r="O369" s="61"/>
      <c r="P369" s="61"/>
      <c r="Q369" s="61"/>
      <c r="R369" s="61"/>
      <c r="S369" s="61"/>
      <c r="T369" s="61"/>
      <c r="U369" s="61"/>
      <c r="V369">
        <f>IF(C369&lt;Bilan!$B$2,1,0)</f>
        <v>1</v>
      </c>
      <c r="W369" t="str">
        <f>IF(C369=Data!$B$6,"x","")</f>
        <v/>
      </c>
      <c r="X369">
        <f t="shared" si="31"/>
        <v>0</v>
      </c>
      <c r="Y369" s="62"/>
      <c r="Z369">
        <v>20</v>
      </c>
      <c r="AK369" s="2">
        <f t="shared" si="33"/>
        <v>7300</v>
      </c>
    </row>
    <row r="370" spans="1:37" x14ac:dyDescent="0.25">
      <c r="A370">
        <f t="shared" si="36"/>
        <v>635</v>
      </c>
      <c r="B370" s="10">
        <v>366</v>
      </c>
      <c r="C370" s="19">
        <f>VLOOKUP(A370,Paramètre!N:O,2,FALSE)</f>
        <v>20190625</v>
      </c>
      <c r="D370" s="7">
        <f>VLOOKUP(C370,Paramètre!K:L,2,FALSE)</f>
        <v>20</v>
      </c>
      <c r="E370" s="8">
        <f>SUMIF(Extraction!A:A,C370,Extraction!M:M)</f>
        <v>0</v>
      </c>
      <c r="F370" s="2">
        <f>IF(C370&gt;Data!$B$16,MIN(H370,D370),0)</f>
        <v>0</v>
      </c>
      <c r="G370" s="26">
        <f t="shared" si="34"/>
        <v>0</v>
      </c>
      <c r="H370" s="8">
        <f t="shared" si="35"/>
        <v>0</v>
      </c>
      <c r="I370" s="28">
        <f t="shared" si="32"/>
        <v>20</v>
      </c>
      <c r="J370" s="59">
        <f>VLOOKUP(C370,Paramètre!E:G,3)</f>
        <v>43641</v>
      </c>
      <c r="K370" s="61"/>
      <c r="L370" s="61"/>
      <c r="M370" s="61"/>
      <c r="N370" s="61"/>
      <c r="O370" s="61"/>
      <c r="P370" s="61"/>
      <c r="Q370" s="61"/>
      <c r="R370" s="61"/>
      <c r="S370" s="61"/>
      <c r="T370" s="61"/>
      <c r="U370" s="61"/>
      <c r="V370">
        <f>IF(C370&lt;Bilan!$B$2,1,0)</f>
        <v>1</v>
      </c>
      <c r="W370" t="str">
        <f>IF(C370=Data!$B$6,"x","")</f>
        <v/>
      </c>
      <c r="X370">
        <f t="shared" si="31"/>
        <v>0</v>
      </c>
      <c r="Y370" s="62"/>
      <c r="Z370">
        <v>20</v>
      </c>
      <c r="AK370" s="2">
        <f t="shared" si="33"/>
        <v>7320</v>
      </c>
    </row>
    <row r="371" spans="1:37" x14ac:dyDescent="0.25">
      <c r="A371">
        <f t="shared" si="36"/>
        <v>634</v>
      </c>
      <c r="B371" s="10">
        <v>367</v>
      </c>
      <c r="C371" s="19">
        <f>VLOOKUP(A371,Paramètre!N:O,2,FALSE)</f>
        <v>20190624</v>
      </c>
      <c r="D371" s="7">
        <f>VLOOKUP(C371,Paramètre!K:L,2,FALSE)</f>
        <v>20</v>
      </c>
      <c r="E371" s="8">
        <f>SUMIF(Extraction!A:A,C371,Extraction!M:M)</f>
        <v>0</v>
      </c>
      <c r="F371" s="2">
        <f>IF(C371&gt;Data!$B$16,MIN(H371,D371),0)</f>
        <v>0</v>
      </c>
      <c r="G371" s="26">
        <f t="shared" si="34"/>
        <v>0</v>
      </c>
      <c r="H371" s="8">
        <f t="shared" si="35"/>
        <v>0</v>
      </c>
      <c r="I371" s="28">
        <f t="shared" si="32"/>
        <v>20</v>
      </c>
      <c r="J371" s="59">
        <f>VLOOKUP(C371,Paramètre!E:G,3)</f>
        <v>43640</v>
      </c>
      <c r="K371" s="61"/>
      <c r="L371" s="61"/>
      <c r="M371" s="61"/>
      <c r="N371" s="61"/>
      <c r="O371" s="61"/>
      <c r="P371" s="61"/>
      <c r="Q371" s="61"/>
      <c r="R371" s="61"/>
      <c r="S371" s="61"/>
      <c r="T371" s="61"/>
      <c r="U371" s="61"/>
      <c r="V371">
        <f>IF(C371&lt;Bilan!$B$2,1,0)</f>
        <v>1</v>
      </c>
      <c r="W371" t="str">
        <f>IF(C371=Data!$B$6,"x","")</f>
        <v/>
      </c>
      <c r="X371">
        <f t="shared" si="31"/>
        <v>0</v>
      </c>
      <c r="Y371" s="62"/>
      <c r="Z371">
        <v>20</v>
      </c>
      <c r="AK371" s="2">
        <f t="shared" si="33"/>
        <v>7340</v>
      </c>
    </row>
    <row r="372" spans="1:37" x14ac:dyDescent="0.25">
      <c r="A372">
        <f t="shared" si="36"/>
        <v>633</v>
      </c>
      <c r="B372" s="10">
        <v>368</v>
      </c>
      <c r="C372" s="19">
        <f>VLOOKUP(A372,Paramètre!N:O,2,FALSE)</f>
        <v>20190621</v>
      </c>
      <c r="D372" s="7">
        <f>VLOOKUP(C372,Paramètre!K:L,2,FALSE)</f>
        <v>20</v>
      </c>
      <c r="E372" s="8">
        <f>SUMIF(Extraction!A:A,C372,Extraction!M:M)</f>
        <v>0</v>
      </c>
      <c r="F372" s="2">
        <f>IF(C372&gt;Data!$B$16,MIN(H372,D372),0)</f>
        <v>0</v>
      </c>
      <c r="G372" s="26">
        <f t="shared" si="34"/>
        <v>0</v>
      </c>
      <c r="H372" s="8">
        <f t="shared" si="35"/>
        <v>0</v>
      </c>
      <c r="I372" s="28">
        <f t="shared" si="32"/>
        <v>20</v>
      </c>
      <c r="J372" s="59">
        <f>VLOOKUP(C372,Paramètre!E:G,3)</f>
        <v>43637</v>
      </c>
      <c r="K372" s="61"/>
      <c r="L372" s="61"/>
      <c r="M372" s="61"/>
      <c r="N372" s="61"/>
      <c r="O372" s="61"/>
      <c r="P372" s="61"/>
      <c r="Q372" s="61"/>
      <c r="R372" s="61"/>
      <c r="S372" s="61"/>
      <c r="T372" s="61"/>
      <c r="U372" s="61"/>
      <c r="V372">
        <f>IF(C372&lt;Bilan!$B$2,1,0)</f>
        <v>1</v>
      </c>
      <c r="W372" t="str">
        <f>IF(C372=Data!$B$6,"x","")</f>
        <v/>
      </c>
      <c r="X372">
        <f t="shared" si="31"/>
        <v>0</v>
      </c>
      <c r="Y372" s="62"/>
      <c r="Z372">
        <v>20</v>
      </c>
      <c r="AK372" s="2">
        <f t="shared" si="33"/>
        <v>7360</v>
      </c>
    </row>
    <row r="373" spans="1:37" x14ac:dyDescent="0.25">
      <c r="A373">
        <f t="shared" si="36"/>
        <v>632</v>
      </c>
      <c r="B373" s="10">
        <v>369</v>
      </c>
      <c r="C373" s="19">
        <f>VLOOKUP(A373,Paramètre!N:O,2,FALSE)</f>
        <v>20190619</v>
      </c>
      <c r="D373" s="7">
        <f>VLOOKUP(C373,Paramètre!K:L,2,FALSE)</f>
        <v>20</v>
      </c>
      <c r="E373" s="8">
        <f>SUMIF(Extraction!A:A,C373,Extraction!M:M)</f>
        <v>0</v>
      </c>
      <c r="F373" s="2">
        <f>IF(C373&gt;Data!$B$16,MIN(H373,D373),0)</f>
        <v>0</v>
      </c>
      <c r="G373" s="26">
        <f t="shared" si="34"/>
        <v>0</v>
      </c>
      <c r="H373" s="8">
        <f t="shared" si="35"/>
        <v>0</v>
      </c>
      <c r="I373" s="28">
        <f t="shared" si="32"/>
        <v>20</v>
      </c>
      <c r="J373" s="59">
        <f>VLOOKUP(C373,Paramètre!E:G,3)</f>
        <v>43635</v>
      </c>
      <c r="K373" s="61"/>
      <c r="L373" s="61"/>
      <c r="M373" s="61"/>
      <c r="N373" s="61"/>
      <c r="O373" s="61"/>
      <c r="P373" s="61"/>
      <c r="Q373" s="61"/>
      <c r="R373" s="61"/>
      <c r="S373" s="61"/>
      <c r="T373" s="61"/>
      <c r="U373" s="61"/>
      <c r="V373">
        <f>IF(C373&lt;Bilan!$B$2,1,0)</f>
        <v>1</v>
      </c>
      <c r="W373" t="str">
        <f>IF(C373=Data!$B$6,"x","")</f>
        <v/>
      </c>
      <c r="X373">
        <f t="shared" si="31"/>
        <v>0</v>
      </c>
      <c r="Y373" s="62"/>
      <c r="Z373">
        <v>20</v>
      </c>
      <c r="AK373" s="2">
        <f t="shared" si="33"/>
        <v>7380</v>
      </c>
    </row>
    <row r="374" spans="1:37" x14ac:dyDescent="0.25">
      <c r="A374">
        <f t="shared" si="36"/>
        <v>631</v>
      </c>
      <c r="B374" s="10">
        <v>370</v>
      </c>
      <c r="C374" s="19">
        <f>VLOOKUP(A374,Paramètre!N:O,2,FALSE)</f>
        <v>20190618</v>
      </c>
      <c r="D374" s="7">
        <f>VLOOKUP(C374,Paramètre!K:L,2,FALSE)</f>
        <v>20</v>
      </c>
      <c r="E374" s="8">
        <f>SUMIF(Extraction!A:A,C374,Extraction!M:M)</f>
        <v>0</v>
      </c>
      <c r="F374" s="2">
        <f>IF(C374&gt;Data!$B$16,MIN(H374,D374),0)</f>
        <v>0</v>
      </c>
      <c r="G374" s="26">
        <f t="shared" si="34"/>
        <v>0</v>
      </c>
      <c r="H374" s="8">
        <f t="shared" si="35"/>
        <v>0</v>
      </c>
      <c r="I374" s="28">
        <f t="shared" si="32"/>
        <v>20</v>
      </c>
      <c r="J374" s="59">
        <f>VLOOKUP(C374,Paramètre!E:G,3)</f>
        <v>43634</v>
      </c>
      <c r="K374" s="61"/>
      <c r="L374" s="61"/>
      <c r="M374" s="61"/>
      <c r="N374" s="61"/>
      <c r="O374" s="61"/>
      <c r="P374" s="61"/>
      <c r="Q374" s="61"/>
      <c r="R374" s="61"/>
      <c r="S374" s="61"/>
      <c r="T374" s="61"/>
      <c r="U374" s="61"/>
      <c r="V374">
        <f>IF(C374&lt;Bilan!$B$2,1,0)</f>
        <v>1</v>
      </c>
      <c r="W374" t="str">
        <f>IF(C374=Data!$B$6,"x","")</f>
        <v/>
      </c>
      <c r="X374">
        <f t="shared" si="31"/>
        <v>0</v>
      </c>
      <c r="Y374" s="62"/>
      <c r="Z374">
        <v>20</v>
      </c>
      <c r="AK374" s="2">
        <f t="shared" si="33"/>
        <v>7400</v>
      </c>
    </row>
    <row r="375" spans="1:37" x14ac:dyDescent="0.25">
      <c r="A375">
        <f t="shared" si="36"/>
        <v>630</v>
      </c>
      <c r="B375" s="10">
        <v>371</v>
      </c>
      <c r="C375" s="19">
        <f>VLOOKUP(A375,Paramètre!N:O,2,FALSE)</f>
        <v>20190617</v>
      </c>
      <c r="D375" s="7">
        <f>VLOOKUP(C375,Paramètre!K:L,2,FALSE)</f>
        <v>20</v>
      </c>
      <c r="E375" s="8">
        <f>SUMIF(Extraction!A:A,C375,Extraction!M:M)</f>
        <v>0</v>
      </c>
      <c r="F375" s="2">
        <f>IF(C375&gt;Data!$B$16,MIN(H375,D375),0)</f>
        <v>0</v>
      </c>
      <c r="G375" s="26">
        <f t="shared" si="34"/>
        <v>0</v>
      </c>
      <c r="H375" s="8">
        <f t="shared" si="35"/>
        <v>0</v>
      </c>
      <c r="I375" s="28">
        <f t="shared" si="32"/>
        <v>20</v>
      </c>
      <c r="J375" s="59">
        <f>VLOOKUP(C375,Paramètre!E:G,3)</f>
        <v>43633</v>
      </c>
      <c r="K375" s="61"/>
      <c r="L375" s="61"/>
      <c r="M375" s="61"/>
      <c r="N375" s="61"/>
      <c r="O375" s="61"/>
      <c r="P375" s="61"/>
      <c r="Q375" s="61"/>
      <c r="R375" s="61"/>
      <c r="S375" s="61"/>
      <c r="T375" s="61"/>
      <c r="U375" s="61"/>
      <c r="V375">
        <f>IF(C375&lt;Bilan!$B$2,1,0)</f>
        <v>1</v>
      </c>
      <c r="W375" t="str">
        <f>IF(C375=Data!$B$6,"x","")</f>
        <v/>
      </c>
      <c r="X375">
        <f t="shared" si="31"/>
        <v>0</v>
      </c>
      <c r="Y375" s="62"/>
      <c r="Z375">
        <v>20</v>
      </c>
      <c r="AK375" s="2">
        <f t="shared" si="33"/>
        <v>7420</v>
      </c>
    </row>
    <row r="376" spans="1:37" x14ac:dyDescent="0.25">
      <c r="A376">
        <f t="shared" si="36"/>
        <v>629</v>
      </c>
      <c r="B376" s="10">
        <v>372</v>
      </c>
      <c r="C376" s="19">
        <f>VLOOKUP(A376,Paramètre!N:O,2,FALSE)</f>
        <v>20190614</v>
      </c>
      <c r="D376" s="7">
        <f>VLOOKUP(C376,Paramètre!K:L,2,FALSE)</f>
        <v>20</v>
      </c>
      <c r="E376" s="8">
        <f>SUMIF(Extraction!A:A,C376,Extraction!M:M)</f>
        <v>0</v>
      </c>
      <c r="F376" s="2">
        <f>IF(C376&gt;Data!$B$16,MIN(H376,D376),0)</f>
        <v>0</v>
      </c>
      <c r="G376" s="26">
        <f t="shared" si="34"/>
        <v>0</v>
      </c>
      <c r="H376" s="8">
        <f t="shared" si="35"/>
        <v>0</v>
      </c>
      <c r="I376" s="28">
        <f t="shared" si="32"/>
        <v>20</v>
      </c>
      <c r="J376" s="59">
        <f>VLOOKUP(C376,Paramètre!E:G,3)</f>
        <v>43630</v>
      </c>
      <c r="K376" s="61"/>
      <c r="L376" s="61"/>
      <c r="M376" s="61"/>
      <c r="N376" s="61"/>
      <c r="O376" s="61"/>
      <c r="P376" s="61"/>
      <c r="Q376" s="61"/>
      <c r="R376" s="61"/>
      <c r="S376" s="61"/>
      <c r="T376" s="61"/>
      <c r="U376" s="61"/>
      <c r="V376">
        <f>IF(C376&lt;Bilan!$B$2,1,0)</f>
        <v>1</v>
      </c>
      <c r="W376" t="str">
        <f>IF(C376=Data!$B$6,"x","")</f>
        <v/>
      </c>
      <c r="X376">
        <f t="shared" si="31"/>
        <v>0</v>
      </c>
      <c r="Y376" s="62"/>
      <c r="Z376">
        <v>20</v>
      </c>
      <c r="AK376" s="2">
        <f t="shared" si="33"/>
        <v>7440</v>
      </c>
    </row>
    <row r="377" spans="1:37" x14ac:dyDescent="0.25">
      <c r="A377">
        <f t="shared" si="36"/>
        <v>628</v>
      </c>
      <c r="B377" s="10">
        <v>373</v>
      </c>
      <c r="C377" s="19">
        <f>VLOOKUP(A377,Paramètre!N:O,2,FALSE)</f>
        <v>20190613</v>
      </c>
      <c r="D377" s="7">
        <f>VLOOKUP(C377,Paramètre!K:L,2,FALSE)</f>
        <v>20</v>
      </c>
      <c r="E377" s="8">
        <f>SUMIF(Extraction!A:A,C377,Extraction!M:M)</f>
        <v>0</v>
      </c>
      <c r="F377" s="2">
        <f>IF(C377&gt;Data!$B$16,MIN(H377,D377),0)</f>
        <v>0</v>
      </c>
      <c r="G377" s="26">
        <f t="shared" si="34"/>
        <v>0</v>
      </c>
      <c r="H377" s="8">
        <f t="shared" si="35"/>
        <v>0</v>
      </c>
      <c r="I377" s="28">
        <f t="shared" si="32"/>
        <v>20</v>
      </c>
      <c r="J377" s="59">
        <f>VLOOKUP(C377,Paramètre!E:G,3)</f>
        <v>43629</v>
      </c>
      <c r="K377" s="61"/>
      <c r="L377" s="61"/>
      <c r="M377" s="61"/>
      <c r="N377" s="61"/>
      <c r="O377" s="61"/>
      <c r="P377" s="61"/>
      <c r="Q377" s="61"/>
      <c r="R377" s="61"/>
      <c r="S377" s="61"/>
      <c r="T377" s="61"/>
      <c r="U377" s="61"/>
      <c r="V377">
        <f>IF(C377&lt;Bilan!$B$2,1,0)</f>
        <v>1</v>
      </c>
      <c r="W377" t="str">
        <f>IF(C377=Data!$B$6,"x","")</f>
        <v/>
      </c>
      <c r="X377">
        <f t="shared" si="31"/>
        <v>0</v>
      </c>
      <c r="Y377" s="62"/>
      <c r="Z377">
        <v>20</v>
      </c>
      <c r="AK377" s="2">
        <f t="shared" si="33"/>
        <v>7460</v>
      </c>
    </row>
    <row r="378" spans="1:37" x14ac:dyDescent="0.25">
      <c r="A378">
        <f t="shared" si="36"/>
        <v>627</v>
      </c>
      <c r="B378" s="10">
        <v>374</v>
      </c>
      <c r="C378" s="19">
        <f>VLOOKUP(A378,Paramètre!N:O,2,FALSE)</f>
        <v>20190612</v>
      </c>
      <c r="D378" s="7">
        <f>VLOOKUP(C378,Paramètre!K:L,2,FALSE)</f>
        <v>20</v>
      </c>
      <c r="E378" s="8">
        <f>SUMIF(Extraction!A:A,C378,Extraction!M:M)</f>
        <v>0</v>
      </c>
      <c r="F378" s="2">
        <f>IF(C378&gt;Data!$B$16,MIN(H378,D378),0)</f>
        <v>0</v>
      </c>
      <c r="G378" s="26">
        <f t="shared" si="34"/>
        <v>0</v>
      </c>
      <c r="H378" s="8">
        <f t="shared" si="35"/>
        <v>0</v>
      </c>
      <c r="I378" s="28">
        <f t="shared" si="32"/>
        <v>20</v>
      </c>
      <c r="J378" s="59">
        <f>VLOOKUP(C378,Paramètre!E:G,3)</f>
        <v>43628</v>
      </c>
      <c r="K378" s="61"/>
      <c r="L378" s="61"/>
      <c r="M378" s="61"/>
      <c r="N378" s="61"/>
      <c r="O378" s="61"/>
      <c r="P378" s="61"/>
      <c r="Q378" s="61"/>
      <c r="R378" s="61"/>
      <c r="S378" s="61"/>
      <c r="T378" s="61"/>
      <c r="U378" s="61"/>
      <c r="V378">
        <f>IF(C378&lt;Bilan!$B$2,1,0)</f>
        <v>1</v>
      </c>
      <c r="W378" t="str">
        <f>IF(C378=Data!$B$6,"x","")</f>
        <v/>
      </c>
      <c r="X378">
        <f t="shared" si="31"/>
        <v>0</v>
      </c>
      <c r="Y378" s="62"/>
      <c r="Z378">
        <v>20</v>
      </c>
      <c r="AK378" s="2">
        <f t="shared" si="33"/>
        <v>7480</v>
      </c>
    </row>
    <row r="379" spans="1:37" x14ac:dyDescent="0.25">
      <c r="A379">
        <f t="shared" si="36"/>
        <v>626</v>
      </c>
      <c r="B379" s="10">
        <v>375</v>
      </c>
      <c r="C379" s="19">
        <f>VLOOKUP(A379,Paramètre!N:O,2,FALSE)</f>
        <v>20190611</v>
      </c>
      <c r="D379" s="7">
        <f>VLOOKUP(C379,Paramètre!K:L,2,FALSE)</f>
        <v>20</v>
      </c>
      <c r="E379" s="8">
        <f>SUMIF(Extraction!A:A,C379,Extraction!M:M)</f>
        <v>0</v>
      </c>
      <c r="F379" s="2">
        <f>IF(C379&gt;Data!$B$16,MIN(H379,D379),0)</f>
        <v>0</v>
      </c>
      <c r="G379" s="26">
        <f t="shared" si="34"/>
        <v>0</v>
      </c>
      <c r="H379" s="8">
        <f t="shared" si="35"/>
        <v>0</v>
      </c>
      <c r="I379" s="28">
        <f t="shared" si="32"/>
        <v>20</v>
      </c>
      <c r="J379" s="59">
        <f>VLOOKUP(C379,Paramètre!E:G,3)</f>
        <v>43627</v>
      </c>
      <c r="K379" s="61"/>
      <c r="L379" s="61"/>
      <c r="M379" s="61"/>
      <c r="N379" s="61"/>
      <c r="O379" s="61"/>
      <c r="P379" s="61"/>
      <c r="Q379" s="61"/>
      <c r="R379" s="61"/>
      <c r="S379" s="61"/>
      <c r="T379" s="61"/>
      <c r="U379" s="61"/>
      <c r="V379">
        <f>IF(C379&lt;Bilan!$B$2,1,0)</f>
        <v>1</v>
      </c>
      <c r="W379" t="str">
        <f>IF(C379=Data!$B$6,"x","")</f>
        <v/>
      </c>
      <c r="X379">
        <f t="shared" si="31"/>
        <v>0</v>
      </c>
      <c r="Y379" s="62"/>
      <c r="Z379">
        <v>20</v>
      </c>
      <c r="AK379" s="2">
        <f t="shared" si="33"/>
        <v>7500</v>
      </c>
    </row>
    <row r="380" spans="1:37" x14ac:dyDescent="0.25">
      <c r="A380">
        <f t="shared" si="36"/>
        <v>625</v>
      </c>
      <c r="B380" s="10">
        <v>376</v>
      </c>
      <c r="C380" s="19">
        <f>VLOOKUP(A380,Paramètre!N:O,2,FALSE)</f>
        <v>20190607</v>
      </c>
      <c r="D380" s="7">
        <f>VLOOKUP(C380,Paramètre!K:L,2,FALSE)</f>
        <v>20</v>
      </c>
      <c r="E380" s="8">
        <f>SUMIF(Extraction!A:A,C380,Extraction!M:M)</f>
        <v>0</v>
      </c>
      <c r="F380" s="2">
        <f>IF(C380&gt;Data!$B$16,MIN(H380,D380),0)</f>
        <v>0</v>
      </c>
      <c r="G380" s="26">
        <f t="shared" si="34"/>
        <v>0</v>
      </c>
      <c r="H380" s="8">
        <f t="shared" si="35"/>
        <v>0</v>
      </c>
      <c r="I380" s="28">
        <f t="shared" si="32"/>
        <v>20</v>
      </c>
      <c r="J380" s="59">
        <f>VLOOKUP(C380,Paramètre!E:G,3)</f>
        <v>43623</v>
      </c>
      <c r="K380" s="61"/>
      <c r="L380" s="61"/>
      <c r="M380" s="61"/>
      <c r="N380" s="61"/>
      <c r="O380" s="61"/>
      <c r="P380" s="61"/>
      <c r="Q380" s="61"/>
      <c r="R380" s="61"/>
      <c r="S380" s="61"/>
      <c r="T380" s="61"/>
      <c r="U380" s="61"/>
      <c r="V380">
        <f>IF(C380&lt;Bilan!$B$2,1,0)</f>
        <v>1</v>
      </c>
      <c r="W380" t="str">
        <f>IF(C380=Data!$B$6,"x","")</f>
        <v/>
      </c>
      <c r="X380">
        <f t="shared" si="31"/>
        <v>0</v>
      </c>
      <c r="Y380" s="62"/>
      <c r="Z380">
        <v>20</v>
      </c>
      <c r="AK380" s="2">
        <f t="shared" si="33"/>
        <v>7520</v>
      </c>
    </row>
    <row r="381" spans="1:37" x14ac:dyDescent="0.25">
      <c r="A381">
        <f t="shared" si="36"/>
        <v>624</v>
      </c>
      <c r="B381" s="10">
        <v>377</v>
      </c>
      <c r="C381" s="19">
        <f>VLOOKUP(A381,Paramètre!N:O,2,FALSE)</f>
        <v>20190606</v>
      </c>
      <c r="D381" s="7">
        <f>VLOOKUP(C381,Paramètre!K:L,2,FALSE)</f>
        <v>20</v>
      </c>
      <c r="E381" s="8">
        <f>SUMIF(Extraction!A:A,C381,Extraction!M:M)</f>
        <v>0</v>
      </c>
      <c r="F381" s="2">
        <f>IF(C381&gt;Data!$B$16,MIN(H381,D381),0)</f>
        <v>0</v>
      </c>
      <c r="G381" s="26">
        <f t="shared" si="34"/>
        <v>0</v>
      </c>
      <c r="H381" s="8">
        <f t="shared" si="35"/>
        <v>0</v>
      </c>
      <c r="I381" s="28">
        <f t="shared" si="32"/>
        <v>20</v>
      </c>
      <c r="J381" s="59">
        <f>VLOOKUP(C381,Paramètre!E:G,3)</f>
        <v>43622</v>
      </c>
      <c r="K381" s="61"/>
      <c r="L381" s="61"/>
      <c r="M381" s="61"/>
      <c r="N381" s="61"/>
      <c r="O381" s="61"/>
      <c r="P381" s="61"/>
      <c r="Q381" s="61"/>
      <c r="R381" s="61"/>
      <c r="S381" s="61"/>
      <c r="T381" s="61"/>
      <c r="U381" s="61"/>
      <c r="V381">
        <f>IF(C381&lt;Bilan!$B$2,1,0)</f>
        <v>1</v>
      </c>
      <c r="W381" t="str">
        <f>IF(C381=Data!$B$6,"x","")</f>
        <v/>
      </c>
      <c r="X381">
        <f t="shared" si="31"/>
        <v>0</v>
      </c>
      <c r="Y381" s="62"/>
      <c r="Z381">
        <v>20</v>
      </c>
      <c r="AK381" s="2">
        <f t="shared" si="33"/>
        <v>7540</v>
      </c>
    </row>
    <row r="382" spans="1:37" x14ac:dyDescent="0.25">
      <c r="A382">
        <f t="shared" si="36"/>
        <v>623</v>
      </c>
      <c r="B382" s="10">
        <v>378</v>
      </c>
      <c r="C382" s="19">
        <f>VLOOKUP(A382,Paramètre!N:O,2,FALSE)</f>
        <v>20190605</v>
      </c>
      <c r="D382" s="7">
        <f>VLOOKUP(C382,Paramètre!K:L,2,FALSE)</f>
        <v>20</v>
      </c>
      <c r="E382" s="8">
        <f>SUMIF(Extraction!A:A,C382,Extraction!M:M)</f>
        <v>0</v>
      </c>
      <c r="F382" s="2">
        <f>IF(C382&gt;Data!$B$16,MIN(H382,D382),0)</f>
        <v>0</v>
      </c>
      <c r="G382" s="26">
        <f t="shared" si="34"/>
        <v>0</v>
      </c>
      <c r="H382" s="8">
        <f t="shared" si="35"/>
        <v>0</v>
      </c>
      <c r="I382" s="28">
        <f t="shared" si="32"/>
        <v>20</v>
      </c>
      <c r="J382" s="59">
        <f>VLOOKUP(C382,Paramètre!E:G,3)</f>
        <v>43621</v>
      </c>
      <c r="K382" s="61"/>
      <c r="L382" s="61"/>
      <c r="M382" s="61"/>
      <c r="N382" s="61"/>
      <c r="O382" s="61"/>
      <c r="P382" s="61"/>
      <c r="Q382" s="61"/>
      <c r="R382" s="61"/>
      <c r="S382" s="61"/>
      <c r="T382" s="61"/>
      <c r="U382" s="61"/>
      <c r="V382">
        <f>IF(C382&lt;Bilan!$B$2,1,0)</f>
        <v>1</v>
      </c>
      <c r="W382" t="str">
        <f>IF(C382=Data!$B$6,"x","")</f>
        <v/>
      </c>
      <c r="X382">
        <f t="shared" si="31"/>
        <v>0</v>
      </c>
      <c r="Y382" s="62"/>
      <c r="Z382">
        <v>20</v>
      </c>
      <c r="AK382" s="2">
        <f t="shared" si="33"/>
        <v>7560</v>
      </c>
    </row>
    <row r="383" spans="1:37" x14ac:dyDescent="0.25">
      <c r="A383">
        <f t="shared" si="36"/>
        <v>622</v>
      </c>
      <c r="B383" s="10">
        <v>379</v>
      </c>
      <c r="C383" s="19">
        <f>VLOOKUP(A383,Paramètre!N:O,2,FALSE)</f>
        <v>20190604</v>
      </c>
      <c r="D383" s="7">
        <f>VLOOKUP(C383,Paramètre!K:L,2,FALSE)</f>
        <v>20</v>
      </c>
      <c r="E383" s="8">
        <f>SUMIF(Extraction!A:A,C383,Extraction!M:M)</f>
        <v>0</v>
      </c>
      <c r="F383" s="2">
        <f>IF(C383&gt;Data!$B$16,MIN(H383,D383),0)</f>
        <v>0</v>
      </c>
      <c r="G383" s="26">
        <f t="shared" si="34"/>
        <v>0</v>
      </c>
      <c r="H383" s="8">
        <f t="shared" si="35"/>
        <v>0</v>
      </c>
      <c r="I383" s="28">
        <f t="shared" si="32"/>
        <v>20</v>
      </c>
      <c r="J383" s="59">
        <f>VLOOKUP(C383,Paramètre!E:G,3)</f>
        <v>43620</v>
      </c>
      <c r="K383" s="61"/>
      <c r="L383" s="61"/>
      <c r="M383" s="61"/>
      <c r="N383" s="61"/>
      <c r="O383" s="61"/>
      <c r="P383" s="61"/>
      <c r="Q383" s="61"/>
      <c r="R383" s="61"/>
      <c r="S383" s="61"/>
      <c r="T383" s="61"/>
      <c r="U383" s="61"/>
      <c r="V383">
        <f>IF(C383&lt;Bilan!$B$2,1,0)</f>
        <v>1</v>
      </c>
      <c r="W383" t="str">
        <f>IF(C383=Data!$B$6,"x","")</f>
        <v/>
      </c>
      <c r="X383">
        <f t="shared" si="31"/>
        <v>0</v>
      </c>
      <c r="Y383" s="62"/>
      <c r="Z383">
        <v>20</v>
      </c>
      <c r="AK383" s="2">
        <f t="shared" si="33"/>
        <v>7580</v>
      </c>
    </row>
    <row r="384" spans="1:37" x14ac:dyDescent="0.25">
      <c r="A384">
        <f t="shared" si="36"/>
        <v>621</v>
      </c>
      <c r="B384" s="10">
        <v>380</v>
      </c>
      <c r="C384" s="19">
        <f>VLOOKUP(A384,Paramètre!N:O,2,FALSE)</f>
        <v>20190603</v>
      </c>
      <c r="D384" s="7">
        <f>VLOOKUP(C384,Paramètre!K:L,2,FALSE)</f>
        <v>20</v>
      </c>
      <c r="E384" s="8">
        <f>SUMIF(Extraction!A:A,C384,Extraction!M:M)</f>
        <v>0</v>
      </c>
      <c r="F384" s="2">
        <f>IF(C384&gt;Data!$B$16,MIN(H384,D384),0)</f>
        <v>0</v>
      </c>
      <c r="G384" s="26">
        <f t="shared" si="34"/>
        <v>0</v>
      </c>
      <c r="H384" s="8">
        <f t="shared" si="35"/>
        <v>0</v>
      </c>
      <c r="I384" s="28">
        <f t="shared" si="32"/>
        <v>20</v>
      </c>
      <c r="J384" s="59">
        <f>VLOOKUP(C384,Paramètre!E:G,3)</f>
        <v>43619</v>
      </c>
      <c r="K384" s="61"/>
      <c r="L384" s="61"/>
      <c r="M384" s="61"/>
      <c r="N384" s="61"/>
      <c r="O384" s="61"/>
      <c r="P384" s="61"/>
      <c r="Q384" s="61"/>
      <c r="R384" s="61"/>
      <c r="S384" s="61"/>
      <c r="T384" s="61"/>
      <c r="U384" s="61"/>
      <c r="V384">
        <f>IF(C384&lt;Bilan!$B$2,1,0)</f>
        <v>1</v>
      </c>
      <c r="W384" t="str">
        <f>IF(C384=Data!$B$6,"x","")</f>
        <v/>
      </c>
      <c r="X384">
        <f t="shared" si="31"/>
        <v>0</v>
      </c>
      <c r="Y384" s="62"/>
      <c r="Z384">
        <v>20</v>
      </c>
      <c r="AK384" s="2">
        <f t="shared" si="33"/>
        <v>7600</v>
      </c>
    </row>
    <row r="385" spans="1:37" x14ac:dyDescent="0.25">
      <c r="A385">
        <f t="shared" si="36"/>
        <v>620</v>
      </c>
      <c r="B385" s="10">
        <v>381</v>
      </c>
      <c r="C385" s="19">
        <f>VLOOKUP(A385,Paramètre!N:O,2,FALSE)</f>
        <v>20190531</v>
      </c>
      <c r="D385" s="7">
        <f>VLOOKUP(C385,Paramètre!K:L,2,FALSE)</f>
        <v>20</v>
      </c>
      <c r="E385" s="8">
        <f>SUMIF(Extraction!A:A,C385,Extraction!M:M)</f>
        <v>0</v>
      </c>
      <c r="F385" s="2">
        <f>IF(C385&gt;Data!$B$16,MIN(H385,D385),0)</f>
        <v>0</v>
      </c>
      <c r="G385" s="26">
        <f t="shared" si="34"/>
        <v>0</v>
      </c>
      <c r="H385" s="8">
        <f t="shared" si="35"/>
        <v>0</v>
      </c>
      <c r="I385" s="28">
        <f t="shared" si="32"/>
        <v>20</v>
      </c>
      <c r="J385" s="59">
        <f>VLOOKUP(C385,Paramètre!E:G,3)</f>
        <v>43616</v>
      </c>
      <c r="K385" s="61"/>
      <c r="L385" s="61"/>
      <c r="M385" s="61"/>
      <c r="N385" s="61"/>
      <c r="O385" s="61"/>
      <c r="P385" s="61"/>
      <c r="Q385" s="61"/>
      <c r="R385" s="61"/>
      <c r="S385" s="61"/>
      <c r="T385" s="61"/>
      <c r="U385" s="61"/>
      <c r="V385">
        <f>IF(C385&lt;Bilan!$B$2,1,0)</f>
        <v>1</v>
      </c>
      <c r="W385" t="str">
        <f>IF(C385=Data!$B$6,"x","")</f>
        <v/>
      </c>
      <c r="X385">
        <f t="shared" si="31"/>
        <v>0</v>
      </c>
      <c r="Y385" s="62"/>
      <c r="Z385">
        <v>20</v>
      </c>
      <c r="AK385" s="2">
        <f t="shared" si="33"/>
        <v>7620</v>
      </c>
    </row>
    <row r="386" spans="1:37" x14ac:dyDescent="0.25">
      <c r="A386">
        <f t="shared" si="36"/>
        <v>619</v>
      </c>
      <c r="B386" s="10">
        <v>382</v>
      </c>
      <c r="C386" s="19">
        <f>VLOOKUP(A386,Paramètre!N:O,2,FALSE)</f>
        <v>20190529</v>
      </c>
      <c r="D386" s="7">
        <f>VLOOKUP(C386,Paramètre!K:L,2,FALSE)</f>
        <v>20</v>
      </c>
      <c r="E386" s="8">
        <f>SUMIF(Extraction!A:A,C386,Extraction!M:M)</f>
        <v>0</v>
      </c>
      <c r="F386" s="2">
        <f>IF(C386&gt;Data!$B$16,MIN(H386,D386),0)</f>
        <v>0</v>
      </c>
      <c r="G386" s="26">
        <f t="shared" si="34"/>
        <v>0</v>
      </c>
      <c r="H386" s="8">
        <f t="shared" si="35"/>
        <v>0</v>
      </c>
      <c r="I386" s="28">
        <f t="shared" si="32"/>
        <v>20</v>
      </c>
      <c r="J386" s="59">
        <f>VLOOKUP(C386,Paramètre!E:G,3)</f>
        <v>43614</v>
      </c>
      <c r="K386" s="61"/>
      <c r="L386" s="61"/>
      <c r="M386" s="61"/>
      <c r="N386" s="61"/>
      <c r="O386" s="61"/>
      <c r="P386" s="61"/>
      <c r="Q386" s="61"/>
      <c r="R386" s="61"/>
      <c r="S386" s="61"/>
      <c r="T386" s="61"/>
      <c r="U386" s="61"/>
      <c r="V386">
        <f>IF(C386&lt;Bilan!$B$2,1,0)</f>
        <v>1</v>
      </c>
      <c r="W386" t="str">
        <f>IF(C386=Data!$B$6,"x","")</f>
        <v/>
      </c>
      <c r="X386">
        <f t="shared" si="31"/>
        <v>0</v>
      </c>
      <c r="Y386" s="62"/>
      <c r="Z386">
        <v>20</v>
      </c>
      <c r="AK386" s="2">
        <f t="shared" si="33"/>
        <v>7640</v>
      </c>
    </row>
    <row r="387" spans="1:37" x14ac:dyDescent="0.25">
      <c r="A387">
        <f t="shared" si="36"/>
        <v>618</v>
      </c>
      <c r="B387" s="10">
        <v>383</v>
      </c>
      <c r="C387" s="19">
        <f>VLOOKUP(A387,Paramètre!N:O,2,FALSE)</f>
        <v>20190528</v>
      </c>
      <c r="D387" s="7">
        <f>VLOOKUP(C387,Paramètre!K:L,2,FALSE)</f>
        <v>20</v>
      </c>
      <c r="E387" s="8">
        <f>SUMIF(Extraction!A:A,C387,Extraction!M:M)</f>
        <v>0</v>
      </c>
      <c r="F387" s="2">
        <f>IF(C387&gt;Data!$B$16,MIN(H387,D387),0)</f>
        <v>0</v>
      </c>
      <c r="G387" s="26">
        <f t="shared" si="34"/>
        <v>0</v>
      </c>
      <c r="H387" s="8">
        <f t="shared" si="35"/>
        <v>0</v>
      </c>
      <c r="I387" s="28">
        <f t="shared" si="32"/>
        <v>20</v>
      </c>
      <c r="J387" s="59">
        <f>VLOOKUP(C387,Paramètre!E:G,3)</f>
        <v>43613</v>
      </c>
      <c r="K387" s="61"/>
      <c r="L387" s="61"/>
      <c r="M387" s="61"/>
      <c r="N387" s="61"/>
      <c r="O387" s="61"/>
      <c r="P387" s="61"/>
      <c r="Q387" s="61"/>
      <c r="R387" s="61"/>
      <c r="S387" s="61"/>
      <c r="T387" s="61"/>
      <c r="U387" s="61"/>
      <c r="V387">
        <f>IF(C387&lt;Bilan!$B$2,1,0)</f>
        <v>1</v>
      </c>
      <c r="W387" t="str">
        <f>IF(C387=Data!$B$6,"x","")</f>
        <v/>
      </c>
      <c r="X387">
        <f t="shared" si="31"/>
        <v>0</v>
      </c>
      <c r="Y387" s="62"/>
      <c r="Z387">
        <v>20</v>
      </c>
      <c r="AK387" s="2">
        <f t="shared" si="33"/>
        <v>7660</v>
      </c>
    </row>
    <row r="388" spans="1:37" x14ac:dyDescent="0.25">
      <c r="A388">
        <f t="shared" si="36"/>
        <v>617</v>
      </c>
      <c r="B388" s="10">
        <v>384</v>
      </c>
      <c r="C388" s="19">
        <f>VLOOKUP(A388,Paramètre!N:O,2,FALSE)</f>
        <v>20190527</v>
      </c>
      <c r="D388" s="7">
        <f>VLOOKUP(C388,Paramètre!K:L,2,FALSE)</f>
        <v>20</v>
      </c>
      <c r="E388" s="8">
        <f>SUMIF(Extraction!A:A,C388,Extraction!M:M)</f>
        <v>0</v>
      </c>
      <c r="F388" s="2">
        <f>IF(C388&gt;Data!$B$16,MIN(H388,D388),0)</f>
        <v>0</v>
      </c>
      <c r="G388" s="26">
        <f t="shared" si="34"/>
        <v>0</v>
      </c>
      <c r="H388" s="8">
        <f t="shared" si="35"/>
        <v>0</v>
      </c>
      <c r="I388" s="28">
        <f t="shared" si="32"/>
        <v>20</v>
      </c>
      <c r="J388" s="59">
        <f>VLOOKUP(C388,Paramètre!E:G,3)</f>
        <v>43612</v>
      </c>
      <c r="K388" s="61"/>
      <c r="L388" s="61"/>
      <c r="M388" s="61"/>
      <c r="N388" s="61"/>
      <c r="O388" s="61"/>
      <c r="P388" s="61"/>
      <c r="Q388" s="61"/>
      <c r="R388" s="61"/>
      <c r="S388" s="61"/>
      <c r="T388" s="61"/>
      <c r="U388" s="61"/>
      <c r="V388">
        <f>IF(C388&lt;Bilan!$B$2,1,0)</f>
        <v>1</v>
      </c>
      <c r="W388" t="str">
        <f>IF(C388=Data!$B$6,"x","")</f>
        <v/>
      </c>
      <c r="X388">
        <f t="shared" si="31"/>
        <v>0</v>
      </c>
      <c r="Y388" s="62"/>
      <c r="Z388">
        <v>20</v>
      </c>
      <c r="AK388" s="2">
        <f t="shared" si="33"/>
        <v>7680</v>
      </c>
    </row>
    <row r="389" spans="1:37" x14ac:dyDescent="0.25">
      <c r="A389">
        <f t="shared" si="36"/>
        <v>616</v>
      </c>
      <c r="B389" s="10">
        <v>385</v>
      </c>
      <c r="C389" s="19">
        <f>VLOOKUP(A389,Paramètre!N:O,2,FALSE)</f>
        <v>20190524</v>
      </c>
      <c r="D389" s="7">
        <f>VLOOKUP(C389,Paramètre!K:L,2,FALSE)</f>
        <v>20</v>
      </c>
      <c r="E389" s="8">
        <f>SUMIF(Extraction!A:A,C389,Extraction!M:M)</f>
        <v>0</v>
      </c>
      <c r="F389" s="2">
        <f>IF(C389&gt;Data!$B$16,MIN(H389,D389),0)</f>
        <v>0</v>
      </c>
      <c r="G389" s="26">
        <f t="shared" si="34"/>
        <v>0</v>
      </c>
      <c r="H389" s="8">
        <f t="shared" si="35"/>
        <v>0</v>
      </c>
      <c r="I389" s="28">
        <f t="shared" si="32"/>
        <v>20</v>
      </c>
      <c r="J389" s="59">
        <f>VLOOKUP(C389,Paramètre!E:G,3)</f>
        <v>43609</v>
      </c>
      <c r="K389" s="61"/>
      <c r="L389" s="61"/>
      <c r="M389" s="61"/>
      <c r="N389" s="61"/>
      <c r="O389" s="61"/>
      <c r="P389" s="61"/>
      <c r="Q389" s="61"/>
      <c r="R389" s="61"/>
      <c r="S389" s="61"/>
      <c r="T389" s="61"/>
      <c r="U389" s="61"/>
      <c r="V389">
        <f>IF(C389&lt;Bilan!$B$2,1,0)</f>
        <v>1</v>
      </c>
      <c r="W389" t="str">
        <f>IF(C389=Data!$B$6,"x","")</f>
        <v/>
      </c>
      <c r="X389">
        <f t="shared" ref="X389:X452" si="37">IF(W389="x",SUM(E390:E1037),0)</f>
        <v>0</v>
      </c>
      <c r="Y389" s="62"/>
      <c r="Z389">
        <v>20</v>
      </c>
      <c r="AK389" s="2">
        <f t="shared" si="33"/>
        <v>7700</v>
      </c>
    </row>
    <row r="390" spans="1:37" x14ac:dyDescent="0.25">
      <c r="A390">
        <f t="shared" si="36"/>
        <v>615</v>
      </c>
      <c r="B390" s="10">
        <v>386</v>
      </c>
      <c r="C390" s="19">
        <f>VLOOKUP(A390,Paramètre!N:O,2,FALSE)</f>
        <v>20190523</v>
      </c>
      <c r="D390" s="7">
        <f>VLOOKUP(C390,Paramètre!K:L,2,FALSE)</f>
        <v>20</v>
      </c>
      <c r="E390" s="8">
        <f>SUMIF(Extraction!A:A,C390,Extraction!M:M)</f>
        <v>0</v>
      </c>
      <c r="F390" s="2">
        <f>IF(C390&gt;Data!$B$16,MIN(H390,D390),0)</f>
        <v>0</v>
      </c>
      <c r="G390" s="26">
        <f t="shared" si="34"/>
        <v>0</v>
      </c>
      <c r="H390" s="8">
        <f t="shared" si="35"/>
        <v>0</v>
      </c>
      <c r="I390" s="28">
        <f t="shared" ref="I390:I453" si="38">D390-F390</f>
        <v>20</v>
      </c>
      <c r="J390" s="59">
        <f>VLOOKUP(C390,Paramètre!E:G,3)</f>
        <v>43608</v>
      </c>
      <c r="K390" s="61"/>
      <c r="L390" s="61"/>
      <c r="M390" s="61"/>
      <c r="N390" s="61"/>
      <c r="O390" s="61"/>
      <c r="P390" s="61"/>
      <c r="Q390" s="61"/>
      <c r="R390" s="61"/>
      <c r="S390" s="61"/>
      <c r="T390" s="61"/>
      <c r="U390" s="61"/>
      <c r="V390">
        <f>IF(C390&lt;Bilan!$B$2,1,0)</f>
        <v>1</v>
      </c>
      <c r="W390" t="str">
        <f>IF(C390=Data!$B$6,"x","")</f>
        <v/>
      </c>
      <c r="X390">
        <f t="shared" si="37"/>
        <v>0</v>
      </c>
      <c r="Y390" s="62"/>
      <c r="Z390">
        <v>20</v>
      </c>
      <c r="AK390" s="2">
        <f t="shared" ref="AK390:AK453" si="39">+AK389+D390-F390</f>
        <v>7720</v>
      </c>
    </row>
    <row r="391" spans="1:37" x14ac:dyDescent="0.25">
      <c r="A391">
        <f t="shared" si="36"/>
        <v>614</v>
      </c>
      <c r="B391" s="10">
        <v>387</v>
      </c>
      <c r="C391" s="19">
        <f>VLOOKUP(A391,Paramètre!N:O,2,FALSE)</f>
        <v>20190522</v>
      </c>
      <c r="D391" s="7">
        <f>VLOOKUP(C391,Paramètre!K:L,2,FALSE)</f>
        <v>20</v>
      </c>
      <c r="E391" s="8">
        <f>SUMIF(Extraction!A:A,C391,Extraction!M:M)</f>
        <v>0</v>
      </c>
      <c r="F391" s="2">
        <f>IF(C391&gt;Data!$B$16,MIN(H391,D391),0)</f>
        <v>0</v>
      </c>
      <c r="G391" s="26">
        <f t="shared" ref="G391:G454" si="40">+G390+E391-F391</f>
        <v>0</v>
      </c>
      <c r="H391" s="8">
        <f t="shared" ref="H391:H454" si="41">+G390+E391</f>
        <v>0</v>
      </c>
      <c r="I391" s="28">
        <f t="shared" si="38"/>
        <v>20</v>
      </c>
      <c r="J391" s="59">
        <f>VLOOKUP(C391,Paramètre!E:G,3)</f>
        <v>43607</v>
      </c>
      <c r="K391" s="61"/>
      <c r="L391" s="61"/>
      <c r="M391" s="61"/>
      <c r="N391" s="61"/>
      <c r="O391" s="61"/>
      <c r="P391" s="61"/>
      <c r="Q391" s="61"/>
      <c r="R391" s="61"/>
      <c r="S391" s="61"/>
      <c r="T391" s="61"/>
      <c r="U391" s="61"/>
      <c r="V391">
        <f>IF(C391&lt;Bilan!$B$2,1,0)</f>
        <v>1</v>
      </c>
      <c r="W391" t="str">
        <f>IF(C391=Data!$B$6,"x","")</f>
        <v/>
      </c>
      <c r="X391">
        <f t="shared" si="37"/>
        <v>0</v>
      </c>
      <c r="Y391" s="62"/>
      <c r="Z391">
        <v>20</v>
      </c>
      <c r="AK391" s="2">
        <f t="shared" si="39"/>
        <v>7740</v>
      </c>
    </row>
    <row r="392" spans="1:37" x14ac:dyDescent="0.25">
      <c r="A392">
        <f t="shared" si="36"/>
        <v>613</v>
      </c>
      <c r="B392" s="10">
        <v>388</v>
      </c>
      <c r="C392" s="19">
        <f>VLOOKUP(A392,Paramètre!N:O,2,FALSE)</f>
        <v>20190521</v>
      </c>
      <c r="D392" s="7">
        <f>VLOOKUP(C392,Paramètre!K:L,2,FALSE)</f>
        <v>20</v>
      </c>
      <c r="E392" s="8">
        <f>SUMIF(Extraction!A:A,C392,Extraction!M:M)</f>
        <v>0</v>
      </c>
      <c r="F392" s="2">
        <f>IF(C392&gt;Data!$B$16,MIN(H392,D392),0)</f>
        <v>0</v>
      </c>
      <c r="G392" s="26">
        <f t="shared" si="40"/>
        <v>0</v>
      </c>
      <c r="H392" s="8">
        <f t="shared" si="41"/>
        <v>0</v>
      </c>
      <c r="I392" s="28">
        <f t="shared" si="38"/>
        <v>20</v>
      </c>
      <c r="J392" s="59">
        <f>VLOOKUP(C392,Paramètre!E:G,3)</f>
        <v>43606</v>
      </c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V392">
        <f>IF(C392&lt;Bilan!$B$2,1,0)</f>
        <v>1</v>
      </c>
      <c r="W392" t="str">
        <f>IF(C392=Data!$B$6,"x","")</f>
        <v/>
      </c>
      <c r="X392">
        <f t="shared" si="37"/>
        <v>0</v>
      </c>
      <c r="Y392" s="62"/>
      <c r="Z392">
        <v>20</v>
      </c>
      <c r="AK392" s="2">
        <f t="shared" si="39"/>
        <v>7760</v>
      </c>
    </row>
    <row r="393" spans="1:37" x14ac:dyDescent="0.25">
      <c r="A393">
        <f t="shared" si="36"/>
        <v>612</v>
      </c>
      <c r="B393" s="10">
        <v>389</v>
      </c>
      <c r="C393" s="19">
        <f>VLOOKUP(A393,Paramètre!N:O,2,FALSE)</f>
        <v>20190520</v>
      </c>
      <c r="D393" s="7">
        <f>VLOOKUP(C393,Paramètre!K:L,2,FALSE)</f>
        <v>20</v>
      </c>
      <c r="E393" s="8">
        <f>SUMIF(Extraction!A:A,C393,Extraction!M:M)</f>
        <v>0</v>
      </c>
      <c r="F393" s="2">
        <f>IF(C393&gt;Data!$B$16,MIN(H393,D393),0)</f>
        <v>0</v>
      </c>
      <c r="G393" s="26">
        <f t="shared" si="40"/>
        <v>0</v>
      </c>
      <c r="H393" s="8">
        <f t="shared" si="41"/>
        <v>0</v>
      </c>
      <c r="I393" s="28">
        <f t="shared" si="38"/>
        <v>20</v>
      </c>
      <c r="J393" s="59">
        <f>VLOOKUP(C393,Paramètre!E:G,3)</f>
        <v>43605</v>
      </c>
      <c r="K393" s="61"/>
      <c r="L393" s="61"/>
      <c r="M393" s="61"/>
      <c r="N393" s="61"/>
      <c r="O393" s="61"/>
      <c r="P393" s="61"/>
      <c r="Q393" s="61"/>
      <c r="R393" s="61"/>
      <c r="S393" s="61"/>
      <c r="T393" s="61"/>
      <c r="U393" s="61"/>
      <c r="V393">
        <f>IF(C393&lt;Bilan!$B$2,1,0)</f>
        <v>1</v>
      </c>
      <c r="W393" t="str">
        <f>IF(C393=Data!$B$6,"x","")</f>
        <v/>
      </c>
      <c r="X393">
        <f t="shared" si="37"/>
        <v>0</v>
      </c>
      <c r="Y393" s="62"/>
      <c r="Z393">
        <v>20</v>
      </c>
      <c r="AK393" s="2">
        <f t="shared" si="39"/>
        <v>7780</v>
      </c>
    </row>
    <row r="394" spans="1:37" x14ac:dyDescent="0.25">
      <c r="A394">
        <f t="shared" si="36"/>
        <v>611</v>
      </c>
      <c r="B394" s="10">
        <v>390</v>
      </c>
      <c r="C394" s="19">
        <f>VLOOKUP(A394,Paramètre!N:O,2,FALSE)</f>
        <v>20190517</v>
      </c>
      <c r="D394" s="7">
        <f>VLOOKUP(C394,Paramètre!K:L,2,FALSE)</f>
        <v>20</v>
      </c>
      <c r="E394" s="8">
        <f>SUMIF(Extraction!A:A,C394,Extraction!M:M)</f>
        <v>0</v>
      </c>
      <c r="F394" s="2">
        <f>IF(C394&gt;Data!$B$16,MIN(H394,D394),0)</f>
        <v>0</v>
      </c>
      <c r="G394" s="26">
        <f t="shared" si="40"/>
        <v>0</v>
      </c>
      <c r="H394" s="8">
        <f t="shared" si="41"/>
        <v>0</v>
      </c>
      <c r="I394" s="28">
        <f t="shared" si="38"/>
        <v>20</v>
      </c>
      <c r="J394" s="59">
        <f>VLOOKUP(C394,Paramètre!E:G,3)</f>
        <v>43602</v>
      </c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V394">
        <f>IF(C394&lt;Bilan!$B$2,1,0)</f>
        <v>1</v>
      </c>
      <c r="W394" t="str">
        <f>IF(C394=Data!$B$6,"x","")</f>
        <v/>
      </c>
      <c r="X394">
        <f t="shared" si="37"/>
        <v>0</v>
      </c>
      <c r="Y394" s="62"/>
      <c r="Z394">
        <v>20</v>
      </c>
      <c r="AK394" s="2">
        <f t="shared" si="39"/>
        <v>7800</v>
      </c>
    </row>
    <row r="395" spans="1:37" x14ac:dyDescent="0.25">
      <c r="A395">
        <f t="shared" si="36"/>
        <v>610</v>
      </c>
      <c r="B395" s="10">
        <v>391</v>
      </c>
      <c r="C395" s="19">
        <f>VLOOKUP(A395,Paramètre!N:O,2,FALSE)</f>
        <v>20190516</v>
      </c>
      <c r="D395" s="7">
        <f>VLOOKUP(C395,Paramètre!K:L,2,FALSE)</f>
        <v>20</v>
      </c>
      <c r="E395" s="8">
        <f>SUMIF(Extraction!A:A,C395,Extraction!M:M)</f>
        <v>0</v>
      </c>
      <c r="F395" s="2">
        <f>IF(C395&gt;Data!$B$16,MIN(H395,D395),0)</f>
        <v>0</v>
      </c>
      <c r="G395" s="26">
        <f t="shared" si="40"/>
        <v>0</v>
      </c>
      <c r="H395" s="8">
        <f t="shared" si="41"/>
        <v>0</v>
      </c>
      <c r="I395" s="28">
        <f t="shared" si="38"/>
        <v>20</v>
      </c>
      <c r="J395" s="59">
        <f>VLOOKUP(C395,Paramètre!E:G,3)</f>
        <v>43601</v>
      </c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V395">
        <f>IF(C395&lt;Bilan!$B$2,1,0)</f>
        <v>1</v>
      </c>
      <c r="W395" t="str">
        <f>IF(C395=Data!$B$6,"x","")</f>
        <v/>
      </c>
      <c r="X395">
        <f t="shared" si="37"/>
        <v>0</v>
      </c>
      <c r="Y395" s="62"/>
      <c r="Z395">
        <v>20</v>
      </c>
      <c r="AK395" s="2">
        <f t="shared" si="39"/>
        <v>7820</v>
      </c>
    </row>
    <row r="396" spans="1:37" x14ac:dyDescent="0.25">
      <c r="A396">
        <f t="shared" si="36"/>
        <v>609</v>
      </c>
      <c r="B396" s="10">
        <v>392</v>
      </c>
      <c r="C396" s="19">
        <f>VLOOKUP(A396,Paramètre!N:O,2,FALSE)</f>
        <v>20190515</v>
      </c>
      <c r="D396" s="7">
        <f>VLOOKUP(C396,Paramètre!K:L,2,FALSE)</f>
        <v>20</v>
      </c>
      <c r="E396" s="8">
        <f>SUMIF(Extraction!A:A,C396,Extraction!M:M)</f>
        <v>0</v>
      </c>
      <c r="F396" s="2">
        <f>IF(C396&gt;Data!$B$16,MIN(H396,D396),0)</f>
        <v>0</v>
      </c>
      <c r="G396" s="26">
        <f t="shared" si="40"/>
        <v>0</v>
      </c>
      <c r="H396" s="8">
        <f t="shared" si="41"/>
        <v>0</v>
      </c>
      <c r="I396" s="28">
        <f t="shared" si="38"/>
        <v>20</v>
      </c>
      <c r="J396" s="59">
        <f>VLOOKUP(C396,Paramètre!E:G,3)</f>
        <v>43600</v>
      </c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V396">
        <f>IF(C396&lt;Bilan!$B$2,1,0)</f>
        <v>1</v>
      </c>
      <c r="W396" t="str">
        <f>IF(C396=Data!$B$6,"x","")</f>
        <v/>
      </c>
      <c r="X396">
        <f t="shared" si="37"/>
        <v>0</v>
      </c>
      <c r="Y396" s="62"/>
      <c r="Z396">
        <v>20</v>
      </c>
      <c r="AK396" s="2">
        <f t="shared" si="39"/>
        <v>7840</v>
      </c>
    </row>
    <row r="397" spans="1:37" x14ac:dyDescent="0.25">
      <c r="A397">
        <f t="shared" si="36"/>
        <v>608</v>
      </c>
      <c r="B397" s="10">
        <v>393</v>
      </c>
      <c r="C397" s="19">
        <f>VLOOKUP(A397,Paramètre!N:O,2,FALSE)</f>
        <v>20190514</v>
      </c>
      <c r="D397" s="7">
        <f>VLOOKUP(C397,Paramètre!K:L,2,FALSE)</f>
        <v>20</v>
      </c>
      <c r="E397" s="8">
        <f>SUMIF(Extraction!A:A,C397,Extraction!M:M)</f>
        <v>0</v>
      </c>
      <c r="F397" s="2">
        <f>IF(C397&gt;Data!$B$16,MIN(H397,D397),0)</f>
        <v>0</v>
      </c>
      <c r="G397" s="26">
        <f t="shared" si="40"/>
        <v>0</v>
      </c>
      <c r="H397" s="8">
        <f t="shared" si="41"/>
        <v>0</v>
      </c>
      <c r="I397" s="28">
        <f t="shared" si="38"/>
        <v>20</v>
      </c>
      <c r="J397" s="59">
        <f>VLOOKUP(C397,Paramètre!E:G,3)</f>
        <v>43599</v>
      </c>
      <c r="K397" s="61"/>
      <c r="L397" s="61"/>
      <c r="M397" s="61"/>
      <c r="N397" s="61"/>
      <c r="O397" s="61"/>
      <c r="P397" s="61"/>
      <c r="Q397" s="61"/>
      <c r="R397" s="61"/>
      <c r="S397" s="61"/>
      <c r="T397" s="61"/>
      <c r="U397" s="61"/>
      <c r="V397">
        <f>IF(C397&lt;Bilan!$B$2,1,0)</f>
        <v>1</v>
      </c>
      <c r="W397" t="str">
        <f>IF(C397=Data!$B$6,"x","")</f>
        <v/>
      </c>
      <c r="X397">
        <f t="shared" si="37"/>
        <v>0</v>
      </c>
      <c r="Y397" s="62"/>
      <c r="Z397">
        <v>20</v>
      </c>
      <c r="AK397" s="2">
        <f t="shared" si="39"/>
        <v>7860</v>
      </c>
    </row>
    <row r="398" spans="1:37" x14ac:dyDescent="0.25">
      <c r="A398">
        <f t="shared" si="36"/>
        <v>607</v>
      </c>
      <c r="B398" s="10">
        <v>394</v>
      </c>
      <c r="C398" s="19">
        <f>VLOOKUP(A398,Paramètre!N:O,2,FALSE)</f>
        <v>20190513</v>
      </c>
      <c r="D398" s="7">
        <f>VLOOKUP(C398,Paramètre!K:L,2,FALSE)</f>
        <v>20</v>
      </c>
      <c r="E398" s="8">
        <f>SUMIF(Extraction!A:A,C398,Extraction!M:M)</f>
        <v>0</v>
      </c>
      <c r="F398" s="2">
        <f>IF(C398&gt;Data!$B$16,MIN(H398,D398),0)</f>
        <v>0</v>
      </c>
      <c r="G398" s="26">
        <f t="shared" si="40"/>
        <v>0</v>
      </c>
      <c r="H398" s="8">
        <f t="shared" si="41"/>
        <v>0</v>
      </c>
      <c r="I398" s="28">
        <f t="shared" si="38"/>
        <v>20</v>
      </c>
      <c r="J398" s="59">
        <f>VLOOKUP(C398,Paramètre!E:G,3)</f>
        <v>43598</v>
      </c>
      <c r="K398" s="61"/>
      <c r="L398" s="61"/>
      <c r="M398" s="61"/>
      <c r="N398" s="61"/>
      <c r="O398" s="61"/>
      <c r="P398" s="61"/>
      <c r="Q398" s="61"/>
      <c r="R398" s="61"/>
      <c r="S398" s="61"/>
      <c r="T398" s="61"/>
      <c r="U398" s="61"/>
      <c r="V398">
        <f>IF(C398&lt;Bilan!$B$2,1,0)</f>
        <v>1</v>
      </c>
      <c r="W398" t="str">
        <f>IF(C398=Data!$B$6,"x","")</f>
        <v/>
      </c>
      <c r="X398">
        <f t="shared" si="37"/>
        <v>0</v>
      </c>
      <c r="Y398" s="62"/>
      <c r="Z398">
        <v>20</v>
      </c>
      <c r="AK398" s="2">
        <f t="shared" si="39"/>
        <v>7880</v>
      </c>
    </row>
    <row r="399" spans="1:37" x14ac:dyDescent="0.25">
      <c r="A399">
        <f t="shared" si="36"/>
        <v>606</v>
      </c>
      <c r="B399" s="10">
        <v>395</v>
      </c>
      <c r="C399" s="19">
        <f>VLOOKUP(A399,Paramètre!N:O,2,FALSE)</f>
        <v>20190510</v>
      </c>
      <c r="D399" s="7">
        <f>VLOOKUP(C399,Paramètre!K:L,2,FALSE)</f>
        <v>20</v>
      </c>
      <c r="E399" s="8">
        <f>SUMIF(Extraction!A:A,C399,Extraction!M:M)</f>
        <v>0</v>
      </c>
      <c r="F399" s="2">
        <f>IF(C399&gt;Data!$B$16,MIN(H399,D399),0)</f>
        <v>0</v>
      </c>
      <c r="G399" s="26">
        <f t="shared" si="40"/>
        <v>0</v>
      </c>
      <c r="H399" s="8">
        <f t="shared" si="41"/>
        <v>0</v>
      </c>
      <c r="I399" s="28">
        <f t="shared" si="38"/>
        <v>20</v>
      </c>
      <c r="J399" s="59">
        <f>VLOOKUP(C399,Paramètre!E:G,3)</f>
        <v>43595</v>
      </c>
      <c r="K399" s="61"/>
      <c r="L399" s="61"/>
      <c r="M399" s="61"/>
      <c r="N399" s="61"/>
      <c r="O399" s="61"/>
      <c r="P399" s="61"/>
      <c r="Q399" s="61"/>
      <c r="R399" s="61"/>
      <c r="S399" s="61"/>
      <c r="T399" s="61"/>
      <c r="U399" s="61"/>
      <c r="V399">
        <f>IF(C399&lt;Bilan!$B$2,1,0)</f>
        <v>1</v>
      </c>
      <c r="W399" t="str">
        <f>IF(C399=Data!$B$6,"x","")</f>
        <v/>
      </c>
      <c r="X399">
        <f t="shared" si="37"/>
        <v>0</v>
      </c>
      <c r="Y399" s="62"/>
      <c r="Z399">
        <v>20</v>
      </c>
      <c r="AK399" s="2">
        <f t="shared" si="39"/>
        <v>7900</v>
      </c>
    </row>
    <row r="400" spans="1:37" x14ac:dyDescent="0.25">
      <c r="A400">
        <f t="shared" si="36"/>
        <v>605</v>
      </c>
      <c r="B400" s="10">
        <v>396</v>
      </c>
      <c r="C400" s="19">
        <f>VLOOKUP(A400,Paramètre!N:O,2,FALSE)</f>
        <v>20190509</v>
      </c>
      <c r="D400" s="7">
        <f>VLOOKUP(C400,Paramètre!K:L,2,FALSE)</f>
        <v>20</v>
      </c>
      <c r="E400" s="8">
        <f>SUMIF(Extraction!A:A,C400,Extraction!M:M)</f>
        <v>0</v>
      </c>
      <c r="F400" s="2">
        <f>IF(C400&gt;Data!$B$16,MIN(H400,D400),0)</f>
        <v>0</v>
      </c>
      <c r="G400" s="26">
        <f t="shared" si="40"/>
        <v>0</v>
      </c>
      <c r="H400" s="8">
        <f t="shared" si="41"/>
        <v>0</v>
      </c>
      <c r="I400" s="28">
        <f t="shared" si="38"/>
        <v>20</v>
      </c>
      <c r="J400" s="59">
        <f>VLOOKUP(C400,Paramètre!E:G,3)</f>
        <v>43594</v>
      </c>
      <c r="K400" s="61"/>
      <c r="L400" s="61"/>
      <c r="M400" s="61"/>
      <c r="N400" s="61"/>
      <c r="O400" s="61"/>
      <c r="P400" s="61"/>
      <c r="Q400" s="61"/>
      <c r="R400" s="61"/>
      <c r="S400" s="61"/>
      <c r="T400" s="61"/>
      <c r="U400" s="61"/>
      <c r="V400">
        <f>IF(C400&lt;Bilan!$B$2,1,0)</f>
        <v>1</v>
      </c>
      <c r="W400" t="str">
        <f>IF(C400=Data!$B$6,"x","")</f>
        <v/>
      </c>
      <c r="X400">
        <f t="shared" si="37"/>
        <v>0</v>
      </c>
      <c r="Y400" s="62"/>
      <c r="Z400">
        <v>20</v>
      </c>
      <c r="AK400" s="2">
        <f t="shared" si="39"/>
        <v>7920</v>
      </c>
    </row>
    <row r="401" spans="1:37" x14ac:dyDescent="0.25">
      <c r="A401">
        <f t="shared" si="36"/>
        <v>604</v>
      </c>
      <c r="B401" s="10">
        <v>397</v>
      </c>
      <c r="C401" s="19">
        <f>VLOOKUP(A401,Paramètre!N:O,2,FALSE)</f>
        <v>20190508</v>
      </c>
      <c r="D401" s="7">
        <f>VLOOKUP(C401,Paramètre!K:L,2,FALSE)</f>
        <v>20</v>
      </c>
      <c r="E401" s="8">
        <f>SUMIF(Extraction!A:A,C401,Extraction!M:M)</f>
        <v>0</v>
      </c>
      <c r="F401" s="2">
        <f>IF(C401&gt;Data!$B$16,MIN(H401,D401),0)</f>
        <v>0</v>
      </c>
      <c r="G401" s="26">
        <f t="shared" si="40"/>
        <v>0</v>
      </c>
      <c r="H401" s="8">
        <f t="shared" si="41"/>
        <v>0</v>
      </c>
      <c r="I401" s="28">
        <f t="shared" si="38"/>
        <v>20</v>
      </c>
      <c r="J401" s="59">
        <f>VLOOKUP(C401,Paramètre!E:G,3)</f>
        <v>43593</v>
      </c>
      <c r="K401" s="61"/>
      <c r="L401" s="61"/>
      <c r="M401" s="61"/>
      <c r="N401" s="61"/>
      <c r="O401" s="61"/>
      <c r="P401" s="61"/>
      <c r="Q401" s="61"/>
      <c r="R401" s="61"/>
      <c r="S401" s="61"/>
      <c r="T401" s="61"/>
      <c r="U401" s="61"/>
      <c r="V401">
        <f>IF(C401&lt;Bilan!$B$2,1,0)</f>
        <v>1</v>
      </c>
      <c r="W401" t="str">
        <f>IF(C401=Data!$B$6,"x","")</f>
        <v/>
      </c>
      <c r="X401">
        <f t="shared" si="37"/>
        <v>0</v>
      </c>
      <c r="Y401" s="62"/>
      <c r="Z401">
        <v>20</v>
      </c>
      <c r="AK401" s="2">
        <f t="shared" si="39"/>
        <v>7940</v>
      </c>
    </row>
    <row r="402" spans="1:37" x14ac:dyDescent="0.25">
      <c r="A402">
        <f t="shared" si="36"/>
        <v>603</v>
      </c>
      <c r="B402" s="10">
        <v>398</v>
      </c>
      <c r="C402" s="19">
        <f>VLOOKUP(A402,Paramètre!N:O,2,FALSE)</f>
        <v>20190507</v>
      </c>
      <c r="D402" s="7">
        <f>VLOOKUP(C402,Paramètre!K:L,2,FALSE)</f>
        <v>20</v>
      </c>
      <c r="E402" s="8">
        <f>SUMIF(Extraction!A:A,C402,Extraction!M:M)</f>
        <v>0</v>
      </c>
      <c r="F402" s="2">
        <f>IF(C402&gt;Data!$B$16,MIN(H402,D402),0)</f>
        <v>0</v>
      </c>
      <c r="G402" s="26">
        <f t="shared" si="40"/>
        <v>0</v>
      </c>
      <c r="H402" s="8">
        <f t="shared" si="41"/>
        <v>0</v>
      </c>
      <c r="I402" s="28">
        <f t="shared" si="38"/>
        <v>20</v>
      </c>
      <c r="J402" s="59">
        <f>VLOOKUP(C402,Paramètre!E:G,3)</f>
        <v>43592</v>
      </c>
      <c r="K402" s="61"/>
      <c r="L402" s="61"/>
      <c r="M402" s="61"/>
      <c r="N402" s="61"/>
      <c r="O402" s="61"/>
      <c r="P402" s="61"/>
      <c r="Q402" s="61"/>
      <c r="R402" s="61"/>
      <c r="S402" s="61"/>
      <c r="T402" s="61"/>
      <c r="U402" s="61"/>
      <c r="V402">
        <f>IF(C402&lt;Bilan!$B$2,1,0)</f>
        <v>1</v>
      </c>
      <c r="W402" t="str">
        <f>IF(C402=Data!$B$6,"x","")</f>
        <v/>
      </c>
      <c r="X402">
        <f t="shared" si="37"/>
        <v>0</v>
      </c>
      <c r="Y402" s="62"/>
      <c r="Z402">
        <v>20</v>
      </c>
      <c r="AK402" s="2">
        <f t="shared" si="39"/>
        <v>7960</v>
      </c>
    </row>
    <row r="403" spans="1:37" x14ac:dyDescent="0.25">
      <c r="A403">
        <f t="shared" si="36"/>
        <v>602</v>
      </c>
      <c r="B403" s="10">
        <v>399</v>
      </c>
      <c r="C403" s="19">
        <f>VLOOKUP(A403,Paramètre!N:O,2,FALSE)</f>
        <v>20190506</v>
      </c>
      <c r="D403" s="7">
        <f>VLOOKUP(C403,Paramètre!K:L,2,FALSE)</f>
        <v>20</v>
      </c>
      <c r="E403" s="8">
        <f>SUMIF(Extraction!A:A,C403,Extraction!M:M)</f>
        <v>0</v>
      </c>
      <c r="F403" s="2">
        <f>IF(C403&gt;Data!$B$16,MIN(H403,D403),0)</f>
        <v>0</v>
      </c>
      <c r="G403" s="26">
        <f t="shared" si="40"/>
        <v>0</v>
      </c>
      <c r="H403" s="8">
        <f t="shared" si="41"/>
        <v>0</v>
      </c>
      <c r="I403" s="28">
        <f t="shared" si="38"/>
        <v>20</v>
      </c>
      <c r="J403" s="59">
        <f>VLOOKUP(C403,Paramètre!E:G,3)</f>
        <v>43591</v>
      </c>
      <c r="K403" s="61"/>
      <c r="L403" s="61"/>
      <c r="M403" s="61"/>
      <c r="N403" s="61"/>
      <c r="O403" s="61"/>
      <c r="P403" s="61"/>
      <c r="Q403" s="61"/>
      <c r="R403" s="61"/>
      <c r="S403" s="61"/>
      <c r="T403" s="61"/>
      <c r="U403" s="61"/>
      <c r="V403">
        <f>IF(C403&lt;Bilan!$B$2,1,0)</f>
        <v>1</v>
      </c>
      <c r="W403" t="str">
        <f>IF(C403=Data!$B$6,"x","")</f>
        <v/>
      </c>
      <c r="X403">
        <f t="shared" si="37"/>
        <v>0</v>
      </c>
      <c r="Y403" s="62"/>
      <c r="Z403">
        <v>20</v>
      </c>
      <c r="AK403" s="2">
        <f t="shared" si="39"/>
        <v>7980</v>
      </c>
    </row>
    <row r="404" spans="1:37" x14ac:dyDescent="0.25">
      <c r="A404">
        <f t="shared" si="36"/>
        <v>601</v>
      </c>
      <c r="B404" s="10">
        <v>400</v>
      </c>
      <c r="C404" s="19">
        <f>VLOOKUP(A404,Paramètre!N:O,2,FALSE)</f>
        <v>20190503</v>
      </c>
      <c r="D404" s="7">
        <f>VLOOKUP(C404,Paramètre!K:L,2,FALSE)</f>
        <v>20</v>
      </c>
      <c r="E404" s="8">
        <f>SUMIF(Extraction!A:A,C404,Extraction!M:M)</f>
        <v>0</v>
      </c>
      <c r="F404" s="2">
        <f>IF(C404&gt;Data!$B$16,MIN(H404,D404),0)</f>
        <v>0</v>
      </c>
      <c r="G404" s="26">
        <f t="shared" si="40"/>
        <v>0</v>
      </c>
      <c r="H404" s="8">
        <f t="shared" si="41"/>
        <v>0</v>
      </c>
      <c r="I404" s="28">
        <f t="shared" si="38"/>
        <v>20</v>
      </c>
      <c r="J404" s="59">
        <f>VLOOKUP(C404,Paramètre!E:G,3)</f>
        <v>43588</v>
      </c>
      <c r="K404" s="61"/>
      <c r="L404" s="61"/>
      <c r="M404" s="61"/>
      <c r="N404" s="61"/>
      <c r="O404" s="61"/>
      <c r="P404" s="61"/>
      <c r="Q404" s="61"/>
      <c r="R404" s="61"/>
      <c r="S404" s="61"/>
      <c r="T404" s="61"/>
      <c r="U404" s="61"/>
      <c r="V404">
        <f>IF(C404&lt;Bilan!$B$2,1,0)</f>
        <v>1</v>
      </c>
      <c r="W404" t="str">
        <f>IF(C404=Data!$B$6,"x","")</f>
        <v/>
      </c>
      <c r="X404">
        <f t="shared" si="37"/>
        <v>0</v>
      </c>
      <c r="Y404" s="62"/>
      <c r="Z404">
        <v>20</v>
      </c>
      <c r="AK404" s="2">
        <f t="shared" si="39"/>
        <v>8000</v>
      </c>
    </row>
    <row r="405" spans="1:37" x14ac:dyDescent="0.25">
      <c r="A405">
        <f t="shared" si="36"/>
        <v>600</v>
      </c>
      <c r="B405" s="10">
        <v>401</v>
      </c>
      <c r="C405" s="19">
        <f>VLOOKUP(A405,Paramètre!N:O,2,FALSE)</f>
        <v>20190502</v>
      </c>
      <c r="D405" s="7">
        <f>VLOOKUP(C405,Paramètre!K:L,2,FALSE)</f>
        <v>20</v>
      </c>
      <c r="E405" s="8">
        <f>SUMIF(Extraction!A:A,C405,Extraction!M:M)</f>
        <v>0</v>
      </c>
      <c r="F405" s="2">
        <f>IF(C405&gt;Data!$B$16,MIN(H405,D405),0)</f>
        <v>0</v>
      </c>
      <c r="G405" s="26">
        <f t="shared" si="40"/>
        <v>0</v>
      </c>
      <c r="H405" s="8">
        <f t="shared" si="41"/>
        <v>0</v>
      </c>
      <c r="I405" s="28">
        <f t="shared" si="38"/>
        <v>20</v>
      </c>
      <c r="J405" s="59">
        <f>VLOOKUP(C405,Paramètre!E:G,3)</f>
        <v>43587</v>
      </c>
      <c r="K405" s="61"/>
      <c r="L405" s="61"/>
      <c r="M405" s="61"/>
      <c r="N405" s="61"/>
      <c r="O405" s="61"/>
      <c r="P405" s="61"/>
      <c r="Q405" s="61"/>
      <c r="R405" s="61"/>
      <c r="S405" s="61"/>
      <c r="T405" s="61"/>
      <c r="U405" s="61"/>
      <c r="V405">
        <f>IF(C405&lt;Bilan!$B$2,1,0)</f>
        <v>1</v>
      </c>
      <c r="W405" t="str">
        <f>IF(C405=Data!$B$6,"x","")</f>
        <v/>
      </c>
      <c r="X405">
        <f t="shared" si="37"/>
        <v>0</v>
      </c>
      <c r="Y405" s="62"/>
      <c r="Z405">
        <v>20</v>
      </c>
      <c r="AK405" s="2">
        <f t="shared" si="39"/>
        <v>8020</v>
      </c>
    </row>
    <row r="406" spans="1:37" x14ac:dyDescent="0.25">
      <c r="A406">
        <f t="shared" si="36"/>
        <v>599</v>
      </c>
      <c r="B406" s="10">
        <v>402</v>
      </c>
      <c r="C406" s="19">
        <f>VLOOKUP(A406,Paramètre!N:O,2,FALSE)</f>
        <v>20190430</v>
      </c>
      <c r="D406" s="7">
        <f>VLOOKUP(C406,Paramètre!K:L,2,FALSE)</f>
        <v>20</v>
      </c>
      <c r="E406" s="8">
        <f>SUMIF(Extraction!A:A,C406,Extraction!M:M)</f>
        <v>0</v>
      </c>
      <c r="F406" s="2">
        <f>IF(C406&gt;Data!$B$16,MIN(H406,D406),0)</f>
        <v>0</v>
      </c>
      <c r="G406" s="26">
        <f t="shared" si="40"/>
        <v>0</v>
      </c>
      <c r="H406" s="8">
        <f t="shared" si="41"/>
        <v>0</v>
      </c>
      <c r="I406" s="28">
        <f t="shared" si="38"/>
        <v>20</v>
      </c>
      <c r="J406" s="59">
        <f>VLOOKUP(C406,Paramètre!E:G,3)</f>
        <v>43585</v>
      </c>
      <c r="K406" s="61"/>
      <c r="L406" s="61"/>
      <c r="M406" s="61"/>
      <c r="N406" s="61"/>
      <c r="O406" s="61"/>
      <c r="P406" s="61"/>
      <c r="Q406" s="61"/>
      <c r="R406" s="61"/>
      <c r="S406" s="61"/>
      <c r="T406" s="61"/>
      <c r="U406" s="61"/>
      <c r="V406">
        <f>IF(C406&lt;Bilan!$B$2,1,0)</f>
        <v>1</v>
      </c>
      <c r="W406" t="str">
        <f>IF(C406=Data!$B$6,"x","")</f>
        <v/>
      </c>
      <c r="X406">
        <f t="shared" si="37"/>
        <v>0</v>
      </c>
      <c r="Y406" s="62"/>
      <c r="Z406">
        <v>20</v>
      </c>
      <c r="AK406" s="2">
        <f t="shared" si="39"/>
        <v>8040</v>
      </c>
    </row>
    <row r="407" spans="1:37" x14ac:dyDescent="0.25">
      <c r="A407">
        <f t="shared" si="36"/>
        <v>598</v>
      </c>
      <c r="B407" s="10">
        <v>403</v>
      </c>
      <c r="C407" s="19">
        <f>VLOOKUP(A407,Paramètre!N:O,2,FALSE)</f>
        <v>20190429</v>
      </c>
      <c r="D407" s="7">
        <f>VLOOKUP(C407,Paramètre!K:L,2,FALSE)</f>
        <v>20</v>
      </c>
      <c r="E407" s="8">
        <f>SUMIF(Extraction!A:A,C407,Extraction!M:M)</f>
        <v>0</v>
      </c>
      <c r="F407" s="2">
        <f>IF(C407&gt;Data!$B$16,MIN(H407,D407),0)</f>
        <v>0</v>
      </c>
      <c r="G407" s="26">
        <f t="shared" si="40"/>
        <v>0</v>
      </c>
      <c r="H407" s="8">
        <f t="shared" si="41"/>
        <v>0</v>
      </c>
      <c r="I407" s="28">
        <f t="shared" si="38"/>
        <v>20</v>
      </c>
      <c r="J407" s="59">
        <f>VLOOKUP(C407,Paramètre!E:G,3)</f>
        <v>43584</v>
      </c>
      <c r="K407" s="61"/>
      <c r="L407" s="61"/>
      <c r="M407" s="61"/>
      <c r="N407" s="61"/>
      <c r="O407" s="61"/>
      <c r="P407" s="61"/>
      <c r="Q407" s="61"/>
      <c r="R407" s="61"/>
      <c r="S407" s="61"/>
      <c r="T407" s="61"/>
      <c r="U407" s="61"/>
      <c r="V407">
        <f>IF(C407&lt;Bilan!$B$2,1,0)</f>
        <v>1</v>
      </c>
      <c r="W407" t="str">
        <f>IF(C407=Data!$B$6,"x","")</f>
        <v/>
      </c>
      <c r="X407">
        <f t="shared" si="37"/>
        <v>0</v>
      </c>
      <c r="Y407" s="62"/>
      <c r="Z407">
        <v>20</v>
      </c>
      <c r="AK407" s="2">
        <f t="shared" si="39"/>
        <v>8060</v>
      </c>
    </row>
    <row r="408" spans="1:37" x14ac:dyDescent="0.25">
      <c r="A408">
        <f t="shared" si="36"/>
        <v>597</v>
      </c>
      <c r="B408" s="10">
        <v>404</v>
      </c>
      <c r="C408" s="19">
        <f>VLOOKUP(A408,Paramètre!N:O,2,FALSE)</f>
        <v>20190426</v>
      </c>
      <c r="D408" s="7">
        <f>VLOOKUP(C408,Paramètre!K:L,2,FALSE)</f>
        <v>20</v>
      </c>
      <c r="E408" s="8">
        <f>SUMIF(Extraction!A:A,C408,Extraction!M:M)</f>
        <v>0</v>
      </c>
      <c r="F408" s="2">
        <f>IF(C408&gt;Data!$B$16,MIN(H408,D408),0)</f>
        <v>0</v>
      </c>
      <c r="G408" s="26">
        <f t="shared" si="40"/>
        <v>0</v>
      </c>
      <c r="H408" s="8">
        <f t="shared" si="41"/>
        <v>0</v>
      </c>
      <c r="I408" s="28">
        <f t="shared" si="38"/>
        <v>20</v>
      </c>
      <c r="J408" s="59">
        <f>VLOOKUP(C408,Paramètre!E:G,3)</f>
        <v>43581</v>
      </c>
      <c r="K408" s="61"/>
      <c r="L408" s="61"/>
      <c r="M408" s="61"/>
      <c r="N408" s="61"/>
      <c r="O408" s="61"/>
      <c r="P408" s="61"/>
      <c r="Q408" s="61"/>
      <c r="R408" s="61"/>
      <c r="S408" s="61"/>
      <c r="T408" s="61"/>
      <c r="U408" s="61"/>
      <c r="V408">
        <f>IF(C408&lt;Bilan!$B$2,1,0)</f>
        <v>1</v>
      </c>
      <c r="W408" t="str">
        <f>IF(C408=Data!$B$6,"x","")</f>
        <v/>
      </c>
      <c r="X408">
        <f t="shared" si="37"/>
        <v>0</v>
      </c>
      <c r="Y408" s="62"/>
      <c r="Z408">
        <v>20</v>
      </c>
      <c r="AK408" s="2">
        <f t="shared" si="39"/>
        <v>8080</v>
      </c>
    </row>
    <row r="409" spans="1:37" x14ac:dyDescent="0.25">
      <c r="A409">
        <f t="shared" si="36"/>
        <v>596</v>
      </c>
      <c r="B409" s="10">
        <v>405</v>
      </c>
      <c r="C409" s="19">
        <f>VLOOKUP(A409,Paramètre!N:O,2,FALSE)</f>
        <v>20190425</v>
      </c>
      <c r="D409" s="7">
        <f>VLOOKUP(C409,Paramètre!K:L,2,FALSE)</f>
        <v>20</v>
      </c>
      <c r="E409" s="8">
        <f>SUMIF(Extraction!A:A,C409,Extraction!M:M)</f>
        <v>0</v>
      </c>
      <c r="F409" s="2">
        <f>IF(C409&gt;Data!$B$16,MIN(H409,D409),0)</f>
        <v>0</v>
      </c>
      <c r="G409" s="26">
        <f t="shared" si="40"/>
        <v>0</v>
      </c>
      <c r="H409" s="8">
        <f t="shared" si="41"/>
        <v>0</v>
      </c>
      <c r="I409" s="28">
        <f t="shared" si="38"/>
        <v>20</v>
      </c>
      <c r="J409" s="59">
        <f>VLOOKUP(C409,Paramètre!E:G,3)</f>
        <v>43580</v>
      </c>
      <c r="K409" s="61"/>
      <c r="L409" s="61"/>
      <c r="M409" s="61"/>
      <c r="N409" s="61"/>
      <c r="O409" s="61"/>
      <c r="P409" s="61"/>
      <c r="Q409" s="61"/>
      <c r="R409" s="61"/>
      <c r="S409" s="61"/>
      <c r="T409" s="61"/>
      <c r="U409" s="61"/>
      <c r="V409">
        <f>IF(C409&lt;Bilan!$B$2,1,0)</f>
        <v>1</v>
      </c>
      <c r="W409" t="str">
        <f>IF(C409=Data!$B$6,"x","")</f>
        <v/>
      </c>
      <c r="X409">
        <f t="shared" si="37"/>
        <v>0</v>
      </c>
      <c r="Y409" s="62"/>
      <c r="Z409">
        <v>20</v>
      </c>
      <c r="AK409" s="2">
        <f t="shared" si="39"/>
        <v>8100</v>
      </c>
    </row>
    <row r="410" spans="1:37" x14ac:dyDescent="0.25">
      <c r="A410">
        <f t="shared" si="36"/>
        <v>595</v>
      </c>
      <c r="B410" s="10">
        <v>406</v>
      </c>
      <c r="C410" s="19">
        <f>VLOOKUP(A410,Paramètre!N:O,2,FALSE)</f>
        <v>20190424</v>
      </c>
      <c r="D410" s="7">
        <f>VLOOKUP(C410,Paramètre!K:L,2,FALSE)</f>
        <v>20</v>
      </c>
      <c r="E410" s="8">
        <f>SUMIF(Extraction!A:A,C410,Extraction!M:M)</f>
        <v>0</v>
      </c>
      <c r="F410" s="2">
        <f>IF(C410&gt;Data!$B$16,MIN(H410,D410),0)</f>
        <v>0</v>
      </c>
      <c r="G410" s="26">
        <f t="shared" si="40"/>
        <v>0</v>
      </c>
      <c r="H410" s="8">
        <f t="shared" si="41"/>
        <v>0</v>
      </c>
      <c r="I410" s="28">
        <f t="shared" si="38"/>
        <v>20</v>
      </c>
      <c r="J410" s="59">
        <f>VLOOKUP(C410,Paramètre!E:G,3)</f>
        <v>43579</v>
      </c>
      <c r="K410" s="61"/>
      <c r="L410" s="61"/>
      <c r="M410" s="61"/>
      <c r="N410" s="61"/>
      <c r="O410" s="61"/>
      <c r="P410" s="61"/>
      <c r="Q410" s="61"/>
      <c r="R410" s="61"/>
      <c r="S410" s="61"/>
      <c r="T410" s="61"/>
      <c r="U410" s="61"/>
      <c r="V410">
        <f>IF(C410&lt;Bilan!$B$2,1,0)</f>
        <v>1</v>
      </c>
      <c r="W410" t="str">
        <f>IF(C410=Data!$B$6,"x","")</f>
        <v/>
      </c>
      <c r="X410">
        <f t="shared" si="37"/>
        <v>0</v>
      </c>
      <c r="Y410" s="62"/>
      <c r="Z410">
        <v>20</v>
      </c>
      <c r="AK410" s="2">
        <f t="shared" si="39"/>
        <v>8120</v>
      </c>
    </row>
    <row r="411" spans="1:37" x14ac:dyDescent="0.25">
      <c r="A411">
        <f t="shared" si="36"/>
        <v>594</v>
      </c>
      <c r="B411" s="10">
        <v>407</v>
      </c>
      <c r="C411" s="19">
        <f>VLOOKUP(A411,Paramètre!N:O,2,FALSE)</f>
        <v>20190423</v>
      </c>
      <c r="D411" s="7">
        <f>VLOOKUP(C411,Paramètre!K:L,2,FALSE)</f>
        <v>20</v>
      </c>
      <c r="E411" s="8">
        <f>SUMIF(Extraction!A:A,C411,Extraction!M:M)</f>
        <v>0</v>
      </c>
      <c r="F411" s="2">
        <f>IF(C411&gt;Data!$B$16,MIN(H411,D411),0)</f>
        <v>0</v>
      </c>
      <c r="G411" s="26">
        <f t="shared" si="40"/>
        <v>0</v>
      </c>
      <c r="H411" s="8">
        <f t="shared" si="41"/>
        <v>0</v>
      </c>
      <c r="I411" s="28">
        <f t="shared" si="38"/>
        <v>20</v>
      </c>
      <c r="J411" s="59">
        <f>VLOOKUP(C411,Paramètre!E:G,3)</f>
        <v>43578</v>
      </c>
      <c r="K411" s="61"/>
      <c r="L411" s="61"/>
      <c r="M411" s="61"/>
      <c r="N411" s="61"/>
      <c r="O411" s="61"/>
      <c r="P411" s="61"/>
      <c r="Q411" s="61"/>
      <c r="R411" s="61"/>
      <c r="S411" s="61"/>
      <c r="T411" s="61"/>
      <c r="U411" s="61"/>
      <c r="V411">
        <f>IF(C411&lt;Bilan!$B$2,1,0)</f>
        <v>1</v>
      </c>
      <c r="W411" t="str">
        <f>IF(C411=Data!$B$6,"x","")</f>
        <v/>
      </c>
      <c r="X411">
        <f t="shared" si="37"/>
        <v>0</v>
      </c>
      <c r="Y411" s="62"/>
      <c r="Z411">
        <v>20</v>
      </c>
      <c r="AK411" s="2">
        <f t="shared" si="39"/>
        <v>8140</v>
      </c>
    </row>
    <row r="412" spans="1:37" x14ac:dyDescent="0.25">
      <c r="A412">
        <f t="shared" si="36"/>
        <v>593</v>
      </c>
      <c r="B412" s="10">
        <v>408</v>
      </c>
      <c r="C412" s="19">
        <f>VLOOKUP(A412,Paramètre!N:O,2,FALSE)</f>
        <v>20190418</v>
      </c>
      <c r="D412" s="7">
        <f>VLOOKUP(C412,Paramètre!K:L,2,FALSE)</f>
        <v>20</v>
      </c>
      <c r="E412" s="8">
        <f>SUMIF(Extraction!A:A,C412,Extraction!M:M)</f>
        <v>0</v>
      </c>
      <c r="F412" s="2">
        <f>IF(C412&gt;Data!$B$16,MIN(H412,D412),0)</f>
        <v>0</v>
      </c>
      <c r="G412" s="26">
        <f t="shared" si="40"/>
        <v>0</v>
      </c>
      <c r="H412" s="8">
        <f t="shared" si="41"/>
        <v>0</v>
      </c>
      <c r="I412" s="28">
        <f t="shared" si="38"/>
        <v>20</v>
      </c>
      <c r="J412" s="59">
        <f>VLOOKUP(C412,Paramètre!E:G,3)</f>
        <v>43573</v>
      </c>
      <c r="K412" s="61"/>
      <c r="L412" s="61"/>
      <c r="M412" s="61"/>
      <c r="N412" s="61"/>
      <c r="O412" s="61"/>
      <c r="P412" s="61"/>
      <c r="Q412" s="61"/>
      <c r="R412" s="61"/>
      <c r="S412" s="61"/>
      <c r="T412" s="61"/>
      <c r="U412" s="61"/>
      <c r="V412">
        <f>IF(C412&lt;Bilan!$B$2,1,0)</f>
        <v>1</v>
      </c>
      <c r="W412" t="str">
        <f>IF(C412=Data!$B$6,"x","")</f>
        <v/>
      </c>
      <c r="X412">
        <f t="shared" si="37"/>
        <v>0</v>
      </c>
      <c r="Y412" s="62"/>
      <c r="Z412">
        <v>20</v>
      </c>
      <c r="AK412" s="2">
        <f t="shared" si="39"/>
        <v>8160</v>
      </c>
    </row>
    <row r="413" spans="1:37" x14ac:dyDescent="0.25">
      <c r="A413">
        <f t="shared" si="36"/>
        <v>592</v>
      </c>
      <c r="B413" s="10">
        <v>409</v>
      </c>
      <c r="C413" s="19">
        <f>VLOOKUP(A413,Paramètre!N:O,2,FALSE)</f>
        <v>20190417</v>
      </c>
      <c r="D413" s="7">
        <f>VLOOKUP(C413,Paramètre!K:L,2,FALSE)</f>
        <v>20</v>
      </c>
      <c r="E413" s="8">
        <f>SUMIF(Extraction!A:A,C413,Extraction!M:M)</f>
        <v>0</v>
      </c>
      <c r="F413" s="2">
        <f>IF(C413&gt;Data!$B$16,MIN(H413,D413),0)</f>
        <v>0</v>
      </c>
      <c r="G413" s="26">
        <f t="shared" si="40"/>
        <v>0</v>
      </c>
      <c r="H413" s="8">
        <f t="shared" si="41"/>
        <v>0</v>
      </c>
      <c r="I413" s="28">
        <f t="shared" si="38"/>
        <v>20</v>
      </c>
      <c r="J413" s="59">
        <f>VLOOKUP(C413,Paramètre!E:G,3)</f>
        <v>43572</v>
      </c>
      <c r="K413" s="61"/>
      <c r="L413" s="61"/>
      <c r="M413" s="61"/>
      <c r="N413" s="61"/>
      <c r="O413" s="61"/>
      <c r="P413" s="61"/>
      <c r="Q413" s="61"/>
      <c r="R413" s="61"/>
      <c r="S413" s="61"/>
      <c r="T413" s="61"/>
      <c r="U413" s="61"/>
      <c r="V413">
        <f>IF(C413&lt;Bilan!$B$2,1,0)</f>
        <v>1</v>
      </c>
      <c r="W413" t="str">
        <f>IF(C413=Data!$B$6,"x","")</f>
        <v/>
      </c>
      <c r="X413">
        <f t="shared" si="37"/>
        <v>0</v>
      </c>
      <c r="Y413" s="62"/>
      <c r="Z413">
        <v>20</v>
      </c>
      <c r="AK413" s="2">
        <f t="shared" si="39"/>
        <v>8180</v>
      </c>
    </row>
    <row r="414" spans="1:37" x14ac:dyDescent="0.25">
      <c r="A414">
        <f t="shared" si="36"/>
        <v>591</v>
      </c>
      <c r="B414" s="10">
        <v>410</v>
      </c>
      <c r="C414" s="19">
        <f>VLOOKUP(A414,Paramètre!N:O,2,FALSE)</f>
        <v>20190416</v>
      </c>
      <c r="D414" s="7">
        <f>VLOOKUP(C414,Paramètre!K:L,2,FALSE)</f>
        <v>20</v>
      </c>
      <c r="E414" s="8">
        <f>SUMIF(Extraction!A:A,C414,Extraction!M:M)</f>
        <v>0</v>
      </c>
      <c r="F414" s="2">
        <f>IF(C414&gt;Data!$B$16,MIN(H414,D414),0)</f>
        <v>0</v>
      </c>
      <c r="G414" s="26">
        <f t="shared" si="40"/>
        <v>0</v>
      </c>
      <c r="H414" s="8">
        <f t="shared" si="41"/>
        <v>0</v>
      </c>
      <c r="I414" s="28">
        <f t="shared" si="38"/>
        <v>20</v>
      </c>
      <c r="J414" s="59">
        <f>VLOOKUP(C414,Paramètre!E:G,3)</f>
        <v>43571</v>
      </c>
      <c r="K414" s="61"/>
      <c r="L414" s="61"/>
      <c r="M414" s="61"/>
      <c r="N414" s="61"/>
      <c r="O414" s="61"/>
      <c r="P414" s="61"/>
      <c r="Q414" s="61"/>
      <c r="R414" s="61"/>
      <c r="S414" s="61"/>
      <c r="T414" s="61"/>
      <c r="U414" s="61"/>
      <c r="V414">
        <f>IF(C414&lt;Bilan!$B$2,1,0)</f>
        <v>1</v>
      </c>
      <c r="W414" t="str">
        <f>IF(C414=Data!$B$6,"x","")</f>
        <v/>
      </c>
      <c r="X414">
        <f t="shared" si="37"/>
        <v>0</v>
      </c>
      <c r="Y414" s="62"/>
      <c r="Z414">
        <v>20</v>
      </c>
      <c r="AK414" s="2">
        <f t="shared" si="39"/>
        <v>8200</v>
      </c>
    </row>
    <row r="415" spans="1:37" x14ac:dyDescent="0.25">
      <c r="A415">
        <f t="shared" si="36"/>
        <v>590</v>
      </c>
      <c r="B415" s="10">
        <v>411</v>
      </c>
      <c r="C415" s="19">
        <f>VLOOKUP(A415,Paramètre!N:O,2,FALSE)</f>
        <v>20190415</v>
      </c>
      <c r="D415" s="7">
        <f>VLOOKUP(C415,Paramètre!K:L,2,FALSE)</f>
        <v>20</v>
      </c>
      <c r="E415" s="8">
        <f>SUMIF(Extraction!A:A,C415,Extraction!M:M)</f>
        <v>0</v>
      </c>
      <c r="F415" s="2">
        <f>IF(C415&gt;Data!$B$16,MIN(H415,D415),0)</f>
        <v>0</v>
      </c>
      <c r="G415" s="26">
        <f t="shared" si="40"/>
        <v>0</v>
      </c>
      <c r="H415" s="8">
        <f t="shared" si="41"/>
        <v>0</v>
      </c>
      <c r="I415" s="28">
        <f t="shared" si="38"/>
        <v>20</v>
      </c>
      <c r="J415" s="59">
        <f>VLOOKUP(C415,Paramètre!E:G,3)</f>
        <v>43570</v>
      </c>
      <c r="K415" s="61"/>
      <c r="L415" s="61"/>
      <c r="M415" s="61"/>
      <c r="N415" s="61"/>
      <c r="O415" s="61"/>
      <c r="P415" s="61"/>
      <c r="Q415" s="61"/>
      <c r="R415" s="61"/>
      <c r="S415" s="61"/>
      <c r="T415" s="61"/>
      <c r="U415" s="61"/>
      <c r="V415">
        <f>IF(C415&lt;Bilan!$B$2,1,0)</f>
        <v>1</v>
      </c>
      <c r="W415" t="str">
        <f>IF(C415=Data!$B$6,"x","")</f>
        <v/>
      </c>
      <c r="X415">
        <f t="shared" si="37"/>
        <v>0</v>
      </c>
      <c r="Y415" s="62"/>
      <c r="Z415">
        <v>20</v>
      </c>
      <c r="AK415" s="2">
        <f t="shared" si="39"/>
        <v>8220</v>
      </c>
    </row>
    <row r="416" spans="1:37" x14ac:dyDescent="0.25">
      <c r="A416">
        <f t="shared" si="36"/>
        <v>589</v>
      </c>
      <c r="B416" s="10">
        <v>412</v>
      </c>
      <c r="C416" s="19">
        <f>VLOOKUP(A416,Paramètre!N:O,2,FALSE)</f>
        <v>20190412</v>
      </c>
      <c r="D416" s="7">
        <f>VLOOKUP(C416,Paramètre!K:L,2,FALSE)</f>
        <v>20</v>
      </c>
      <c r="E416" s="8">
        <f>SUMIF(Extraction!A:A,C416,Extraction!M:M)</f>
        <v>0</v>
      </c>
      <c r="F416" s="2">
        <f>IF(C416&gt;Data!$B$16,MIN(H416,D416),0)</f>
        <v>0</v>
      </c>
      <c r="G416" s="26">
        <f t="shared" si="40"/>
        <v>0</v>
      </c>
      <c r="H416" s="8">
        <f t="shared" si="41"/>
        <v>0</v>
      </c>
      <c r="I416" s="28">
        <f t="shared" si="38"/>
        <v>20</v>
      </c>
      <c r="J416" s="59">
        <f>VLOOKUP(C416,Paramètre!E:G,3)</f>
        <v>43567</v>
      </c>
      <c r="K416" s="61"/>
      <c r="L416" s="61"/>
      <c r="M416" s="61"/>
      <c r="N416" s="61"/>
      <c r="O416" s="61"/>
      <c r="P416" s="61"/>
      <c r="Q416" s="61"/>
      <c r="R416" s="61"/>
      <c r="S416" s="61"/>
      <c r="T416" s="61"/>
      <c r="U416" s="61"/>
      <c r="V416">
        <f>IF(C416&lt;Bilan!$B$2,1,0)</f>
        <v>1</v>
      </c>
      <c r="W416" t="str">
        <f>IF(C416=Data!$B$6,"x","")</f>
        <v/>
      </c>
      <c r="X416">
        <f t="shared" si="37"/>
        <v>0</v>
      </c>
      <c r="Y416" s="62"/>
      <c r="Z416">
        <v>20</v>
      </c>
      <c r="AK416" s="2">
        <f t="shared" si="39"/>
        <v>8240</v>
      </c>
    </row>
    <row r="417" spans="1:37" x14ac:dyDescent="0.25">
      <c r="A417">
        <f t="shared" si="36"/>
        <v>588</v>
      </c>
      <c r="B417" s="10">
        <v>413</v>
      </c>
      <c r="C417" s="19">
        <f>VLOOKUP(A417,Paramètre!N:O,2,FALSE)</f>
        <v>20190411</v>
      </c>
      <c r="D417" s="7">
        <f>VLOOKUP(C417,Paramètre!K:L,2,FALSE)</f>
        <v>20</v>
      </c>
      <c r="E417" s="8">
        <f>SUMIF(Extraction!A:A,C417,Extraction!M:M)</f>
        <v>0</v>
      </c>
      <c r="F417" s="2">
        <f>IF(C417&gt;Data!$B$16,MIN(H417,D417),0)</f>
        <v>0</v>
      </c>
      <c r="G417" s="26">
        <f t="shared" si="40"/>
        <v>0</v>
      </c>
      <c r="H417" s="8">
        <f t="shared" si="41"/>
        <v>0</v>
      </c>
      <c r="I417" s="28">
        <f t="shared" si="38"/>
        <v>20</v>
      </c>
      <c r="J417" s="59">
        <f>VLOOKUP(C417,Paramètre!E:G,3)</f>
        <v>43566</v>
      </c>
      <c r="K417" s="61"/>
      <c r="L417" s="61"/>
      <c r="M417" s="61"/>
      <c r="N417" s="61"/>
      <c r="O417" s="61"/>
      <c r="P417" s="61"/>
      <c r="Q417" s="61"/>
      <c r="R417" s="61"/>
      <c r="S417" s="61"/>
      <c r="T417" s="61"/>
      <c r="U417" s="61"/>
      <c r="V417">
        <f>IF(C417&lt;Bilan!$B$2,1,0)</f>
        <v>1</v>
      </c>
      <c r="W417" t="str">
        <f>IF(C417=Data!$B$6,"x","")</f>
        <v/>
      </c>
      <c r="X417">
        <f t="shared" si="37"/>
        <v>0</v>
      </c>
      <c r="Y417" s="62"/>
      <c r="Z417">
        <v>20</v>
      </c>
      <c r="AK417" s="2">
        <f t="shared" si="39"/>
        <v>8260</v>
      </c>
    </row>
    <row r="418" spans="1:37" x14ac:dyDescent="0.25">
      <c r="A418">
        <f t="shared" si="36"/>
        <v>587</v>
      </c>
      <c r="B418" s="10">
        <v>414</v>
      </c>
      <c r="C418" s="19">
        <f>VLOOKUP(A418,Paramètre!N:O,2,FALSE)</f>
        <v>20190410</v>
      </c>
      <c r="D418" s="7">
        <f>VLOOKUP(C418,Paramètre!K:L,2,FALSE)</f>
        <v>20</v>
      </c>
      <c r="E418" s="8">
        <f>SUMIF(Extraction!A:A,C418,Extraction!M:M)</f>
        <v>0</v>
      </c>
      <c r="F418" s="2">
        <f>IF(C418&gt;Data!$B$16,MIN(H418,D418),0)</f>
        <v>0</v>
      </c>
      <c r="G418" s="26">
        <f t="shared" si="40"/>
        <v>0</v>
      </c>
      <c r="H418" s="8">
        <f t="shared" si="41"/>
        <v>0</v>
      </c>
      <c r="I418" s="28">
        <f t="shared" si="38"/>
        <v>20</v>
      </c>
      <c r="J418" s="59">
        <f>VLOOKUP(C418,Paramètre!E:G,3)</f>
        <v>43565</v>
      </c>
      <c r="K418" s="61"/>
      <c r="L418" s="61"/>
      <c r="M418" s="61"/>
      <c r="N418" s="61"/>
      <c r="O418" s="61"/>
      <c r="P418" s="61"/>
      <c r="Q418" s="61"/>
      <c r="R418" s="61"/>
      <c r="S418" s="61"/>
      <c r="T418" s="61"/>
      <c r="U418" s="61"/>
      <c r="V418">
        <f>IF(C418&lt;Bilan!$B$2,1,0)</f>
        <v>1</v>
      </c>
      <c r="W418" t="str">
        <f>IF(C418=Data!$B$6,"x","")</f>
        <v/>
      </c>
      <c r="X418">
        <f t="shared" si="37"/>
        <v>0</v>
      </c>
      <c r="Y418" s="62"/>
      <c r="Z418">
        <v>20</v>
      </c>
      <c r="AK418" s="2">
        <f t="shared" si="39"/>
        <v>8280</v>
      </c>
    </row>
    <row r="419" spans="1:37" x14ac:dyDescent="0.25">
      <c r="A419">
        <f t="shared" si="36"/>
        <v>586</v>
      </c>
      <c r="B419" s="10">
        <v>415</v>
      </c>
      <c r="C419" s="19">
        <f>VLOOKUP(A419,Paramètre!N:O,2,FALSE)</f>
        <v>20190409</v>
      </c>
      <c r="D419" s="7">
        <f>VLOOKUP(C419,Paramètre!K:L,2,FALSE)</f>
        <v>20</v>
      </c>
      <c r="E419" s="8">
        <f>SUMIF(Extraction!A:A,C419,Extraction!M:M)</f>
        <v>0</v>
      </c>
      <c r="F419" s="2">
        <f>IF(C419&gt;Data!$B$16,MIN(H419,D419),0)</f>
        <v>0</v>
      </c>
      <c r="G419" s="26">
        <f t="shared" si="40"/>
        <v>0</v>
      </c>
      <c r="H419" s="8">
        <f t="shared" si="41"/>
        <v>0</v>
      </c>
      <c r="I419" s="28">
        <f t="shared" si="38"/>
        <v>20</v>
      </c>
      <c r="J419" s="59">
        <f>VLOOKUP(C419,Paramètre!E:G,3)</f>
        <v>43564</v>
      </c>
      <c r="K419" s="61"/>
      <c r="L419" s="61"/>
      <c r="M419" s="61"/>
      <c r="N419" s="61"/>
      <c r="O419" s="61"/>
      <c r="P419" s="61"/>
      <c r="Q419" s="61"/>
      <c r="R419" s="61"/>
      <c r="S419" s="61"/>
      <c r="T419" s="61"/>
      <c r="U419" s="61"/>
      <c r="V419">
        <f>IF(C419&lt;Bilan!$B$2,1,0)</f>
        <v>1</v>
      </c>
      <c r="W419" t="str">
        <f>IF(C419=Data!$B$6,"x","")</f>
        <v/>
      </c>
      <c r="X419">
        <f t="shared" si="37"/>
        <v>0</v>
      </c>
      <c r="Y419" s="62"/>
      <c r="Z419">
        <v>20</v>
      </c>
      <c r="AK419" s="2">
        <f t="shared" si="39"/>
        <v>8300</v>
      </c>
    </row>
    <row r="420" spans="1:37" x14ac:dyDescent="0.25">
      <c r="A420">
        <f t="shared" si="36"/>
        <v>585</v>
      </c>
      <c r="B420" s="10">
        <v>416</v>
      </c>
      <c r="C420" s="19">
        <f>VLOOKUP(A420,Paramètre!N:O,2,FALSE)</f>
        <v>20190408</v>
      </c>
      <c r="D420" s="7">
        <f>VLOOKUP(C420,Paramètre!K:L,2,FALSE)</f>
        <v>20</v>
      </c>
      <c r="E420" s="8">
        <f>SUMIF(Extraction!A:A,C420,Extraction!M:M)</f>
        <v>0</v>
      </c>
      <c r="F420" s="2">
        <f>IF(C420&gt;Data!$B$16,MIN(H420,D420),0)</f>
        <v>0</v>
      </c>
      <c r="G420" s="26">
        <f t="shared" si="40"/>
        <v>0</v>
      </c>
      <c r="H420" s="8">
        <f t="shared" si="41"/>
        <v>0</v>
      </c>
      <c r="I420" s="28">
        <f t="shared" si="38"/>
        <v>20</v>
      </c>
      <c r="J420" s="59">
        <f>VLOOKUP(C420,Paramètre!E:G,3)</f>
        <v>43563</v>
      </c>
      <c r="K420" s="61"/>
      <c r="L420" s="61"/>
      <c r="M420" s="61"/>
      <c r="N420" s="61"/>
      <c r="O420" s="61"/>
      <c r="P420" s="61"/>
      <c r="Q420" s="61"/>
      <c r="R420" s="61"/>
      <c r="S420" s="61"/>
      <c r="T420" s="61"/>
      <c r="U420" s="61"/>
      <c r="V420">
        <f>IF(C420&lt;Bilan!$B$2,1,0)</f>
        <v>1</v>
      </c>
      <c r="W420" t="str">
        <f>IF(C420=Data!$B$6,"x","")</f>
        <v/>
      </c>
      <c r="X420">
        <f t="shared" si="37"/>
        <v>0</v>
      </c>
      <c r="Y420" s="62"/>
      <c r="Z420">
        <v>20</v>
      </c>
      <c r="AK420" s="2">
        <f t="shared" si="39"/>
        <v>8320</v>
      </c>
    </row>
    <row r="421" spans="1:37" x14ac:dyDescent="0.25">
      <c r="A421">
        <f t="shared" si="36"/>
        <v>584</v>
      </c>
      <c r="B421" s="10">
        <v>417</v>
      </c>
      <c r="C421" s="19">
        <f>VLOOKUP(A421,Paramètre!N:O,2,FALSE)</f>
        <v>20190405</v>
      </c>
      <c r="D421" s="7">
        <f>VLOOKUP(C421,Paramètre!K:L,2,FALSE)</f>
        <v>20</v>
      </c>
      <c r="E421" s="8">
        <f>SUMIF(Extraction!A:A,C421,Extraction!M:M)</f>
        <v>0</v>
      </c>
      <c r="F421" s="2">
        <f>IF(C421&gt;Data!$B$16,MIN(H421,D421),0)</f>
        <v>0</v>
      </c>
      <c r="G421" s="26">
        <f t="shared" si="40"/>
        <v>0</v>
      </c>
      <c r="H421" s="8">
        <f t="shared" si="41"/>
        <v>0</v>
      </c>
      <c r="I421" s="28">
        <f t="shared" si="38"/>
        <v>20</v>
      </c>
      <c r="J421" s="59">
        <f>VLOOKUP(C421,Paramètre!E:G,3)</f>
        <v>43560</v>
      </c>
      <c r="K421" s="61"/>
      <c r="L421" s="61"/>
      <c r="M421" s="61"/>
      <c r="N421" s="61"/>
      <c r="O421" s="61"/>
      <c r="P421" s="61"/>
      <c r="Q421" s="61"/>
      <c r="R421" s="61"/>
      <c r="S421" s="61"/>
      <c r="T421" s="61"/>
      <c r="U421" s="61"/>
      <c r="V421">
        <f>IF(C421&lt;Bilan!$B$2,1,0)</f>
        <v>1</v>
      </c>
      <c r="W421" t="str">
        <f>IF(C421=Data!$B$6,"x","")</f>
        <v/>
      </c>
      <c r="X421">
        <f t="shared" si="37"/>
        <v>0</v>
      </c>
      <c r="Y421" s="62"/>
      <c r="Z421">
        <v>20</v>
      </c>
      <c r="AK421" s="2">
        <f t="shared" si="39"/>
        <v>8340</v>
      </c>
    </row>
    <row r="422" spans="1:37" x14ac:dyDescent="0.25">
      <c r="A422">
        <f t="shared" si="36"/>
        <v>583</v>
      </c>
      <c r="B422" s="10">
        <v>418</v>
      </c>
      <c r="C422" s="19">
        <f>VLOOKUP(A422,Paramètre!N:O,2,FALSE)</f>
        <v>20190404</v>
      </c>
      <c r="D422" s="7">
        <f>VLOOKUP(C422,Paramètre!K:L,2,FALSE)</f>
        <v>20</v>
      </c>
      <c r="E422" s="8">
        <f>SUMIF(Extraction!A:A,C422,Extraction!M:M)</f>
        <v>0</v>
      </c>
      <c r="F422" s="2">
        <f>IF(C422&gt;Data!$B$16,MIN(H422,D422),0)</f>
        <v>0</v>
      </c>
      <c r="G422" s="26">
        <f t="shared" si="40"/>
        <v>0</v>
      </c>
      <c r="H422" s="8">
        <f t="shared" si="41"/>
        <v>0</v>
      </c>
      <c r="I422" s="28">
        <f t="shared" si="38"/>
        <v>20</v>
      </c>
      <c r="J422" s="59">
        <f>VLOOKUP(C422,Paramètre!E:G,3)</f>
        <v>43559</v>
      </c>
      <c r="K422" s="61"/>
      <c r="L422" s="61"/>
      <c r="M422" s="61"/>
      <c r="N422" s="61"/>
      <c r="O422" s="61"/>
      <c r="P422" s="61"/>
      <c r="Q422" s="61"/>
      <c r="R422" s="61"/>
      <c r="S422" s="61"/>
      <c r="T422" s="61"/>
      <c r="U422" s="61"/>
      <c r="V422">
        <f>IF(C422&lt;Bilan!$B$2,1,0)</f>
        <v>1</v>
      </c>
      <c r="W422" t="str">
        <f>IF(C422=Data!$B$6,"x","")</f>
        <v/>
      </c>
      <c r="X422">
        <f t="shared" si="37"/>
        <v>0</v>
      </c>
      <c r="Y422" s="62"/>
      <c r="Z422">
        <v>20</v>
      </c>
      <c r="AK422" s="2">
        <f t="shared" si="39"/>
        <v>8360</v>
      </c>
    </row>
    <row r="423" spans="1:37" x14ac:dyDescent="0.25">
      <c r="A423">
        <f t="shared" si="36"/>
        <v>582</v>
      </c>
      <c r="B423" s="10">
        <v>419</v>
      </c>
      <c r="C423" s="19">
        <f>VLOOKUP(A423,Paramètre!N:O,2,FALSE)</f>
        <v>20190403</v>
      </c>
      <c r="D423" s="7">
        <f>VLOOKUP(C423,Paramètre!K:L,2,FALSE)</f>
        <v>20</v>
      </c>
      <c r="E423" s="8">
        <f>SUMIF(Extraction!A:A,C423,Extraction!M:M)</f>
        <v>0</v>
      </c>
      <c r="F423" s="2">
        <f>IF(C423&gt;Data!$B$16,MIN(H423,D423),0)</f>
        <v>0</v>
      </c>
      <c r="G423" s="26">
        <f t="shared" si="40"/>
        <v>0</v>
      </c>
      <c r="H423" s="8">
        <f t="shared" si="41"/>
        <v>0</v>
      </c>
      <c r="I423" s="28">
        <f t="shared" si="38"/>
        <v>20</v>
      </c>
      <c r="J423" s="59">
        <f>VLOOKUP(C423,Paramètre!E:G,3)</f>
        <v>43558</v>
      </c>
      <c r="K423" s="61"/>
      <c r="L423" s="61"/>
      <c r="M423" s="61"/>
      <c r="N423" s="61"/>
      <c r="O423" s="61"/>
      <c r="P423" s="61"/>
      <c r="Q423" s="61"/>
      <c r="R423" s="61"/>
      <c r="S423" s="61"/>
      <c r="T423" s="61"/>
      <c r="U423" s="61"/>
      <c r="V423">
        <f>IF(C423&lt;Bilan!$B$2,1,0)</f>
        <v>1</v>
      </c>
      <c r="W423" t="str">
        <f>IF(C423=Data!$B$6,"x","")</f>
        <v/>
      </c>
      <c r="X423">
        <f t="shared" si="37"/>
        <v>0</v>
      </c>
      <c r="Y423" s="62"/>
      <c r="Z423">
        <v>20</v>
      </c>
      <c r="AK423" s="2">
        <f t="shared" si="39"/>
        <v>8380</v>
      </c>
    </row>
    <row r="424" spans="1:37" x14ac:dyDescent="0.25">
      <c r="A424">
        <f t="shared" si="36"/>
        <v>581</v>
      </c>
      <c r="B424" s="10">
        <v>420</v>
      </c>
      <c r="C424" s="19">
        <f>VLOOKUP(A424,Paramètre!N:O,2,FALSE)</f>
        <v>20190402</v>
      </c>
      <c r="D424" s="7">
        <f>VLOOKUP(C424,Paramètre!K:L,2,FALSE)</f>
        <v>20</v>
      </c>
      <c r="E424" s="8">
        <f>SUMIF(Extraction!A:A,C424,Extraction!M:M)</f>
        <v>0</v>
      </c>
      <c r="F424" s="2">
        <f>IF(C424&gt;Data!$B$16,MIN(H424,D424),0)</f>
        <v>0</v>
      </c>
      <c r="G424" s="26">
        <f t="shared" si="40"/>
        <v>0</v>
      </c>
      <c r="H424" s="8">
        <f t="shared" si="41"/>
        <v>0</v>
      </c>
      <c r="I424" s="28">
        <f t="shared" si="38"/>
        <v>20</v>
      </c>
      <c r="J424" s="59">
        <f>VLOOKUP(C424,Paramètre!E:G,3)</f>
        <v>43557</v>
      </c>
      <c r="K424" s="61"/>
      <c r="L424" s="61"/>
      <c r="M424" s="61"/>
      <c r="N424" s="61"/>
      <c r="O424" s="61"/>
      <c r="P424" s="61"/>
      <c r="Q424" s="61"/>
      <c r="R424" s="61"/>
      <c r="S424" s="61"/>
      <c r="T424" s="61"/>
      <c r="U424" s="61"/>
      <c r="V424">
        <f>IF(C424&lt;Bilan!$B$2,1,0)</f>
        <v>1</v>
      </c>
      <c r="W424" t="str">
        <f>IF(C424=Data!$B$6,"x","")</f>
        <v/>
      </c>
      <c r="X424">
        <f t="shared" si="37"/>
        <v>0</v>
      </c>
      <c r="Y424" s="62"/>
      <c r="Z424">
        <v>20</v>
      </c>
      <c r="AK424" s="2">
        <f t="shared" si="39"/>
        <v>8400</v>
      </c>
    </row>
    <row r="425" spans="1:37" x14ac:dyDescent="0.25">
      <c r="A425">
        <f t="shared" si="36"/>
        <v>580</v>
      </c>
      <c r="B425" s="10">
        <v>421</v>
      </c>
      <c r="C425" s="19">
        <f>VLOOKUP(A425,Paramètre!N:O,2,FALSE)</f>
        <v>20190401</v>
      </c>
      <c r="D425" s="7">
        <f>VLOOKUP(C425,Paramètre!K:L,2,FALSE)</f>
        <v>20</v>
      </c>
      <c r="E425" s="8">
        <f>SUMIF(Extraction!A:A,C425,Extraction!M:M)</f>
        <v>0</v>
      </c>
      <c r="F425" s="2">
        <f>IF(C425&gt;Data!$B$16,MIN(H425,D425),0)</f>
        <v>0</v>
      </c>
      <c r="G425" s="26">
        <f t="shared" si="40"/>
        <v>0</v>
      </c>
      <c r="H425" s="8">
        <f t="shared" si="41"/>
        <v>0</v>
      </c>
      <c r="I425" s="28">
        <f t="shared" si="38"/>
        <v>20</v>
      </c>
      <c r="J425" s="59">
        <f>VLOOKUP(C425,Paramètre!E:G,3)</f>
        <v>43556</v>
      </c>
      <c r="K425" s="61"/>
      <c r="L425" s="61"/>
      <c r="M425" s="61"/>
      <c r="N425" s="61"/>
      <c r="O425" s="61"/>
      <c r="P425" s="61"/>
      <c r="Q425" s="61"/>
      <c r="R425" s="61"/>
      <c r="S425" s="61"/>
      <c r="T425" s="61"/>
      <c r="U425" s="61"/>
      <c r="V425">
        <f>IF(C425&lt;Bilan!$B$2,1,0)</f>
        <v>1</v>
      </c>
      <c r="W425" t="str">
        <f>IF(C425=Data!$B$6,"x","")</f>
        <v/>
      </c>
      <c r="X425">
        <f t="shared" si="37"/>
        <v>0</v>
      </c>
      <c r="Y425" s="62"/>
      <c r="Z425">
        <v>20</v>
      </c>
      <c r="AK425" s="2">
        <f t="shared" si="39"/>
        <v>8420</v>
      </c>
    </row>
    <row r="426" spans="1:37" x14ac:dyDescent="0.25">
      <c r="A426">
        <f t="shared" si="36"/>
        <v>579</v>
      </c>
      <c r="B426" s="10">
        <v>422</v>
      </c>
      <c r="C426" s="19">
        <f>VLOOKUP(A426,Paramètre!N:O,2,FALSE)</f>
        <v>20190328</v>
      </c>
      <c r="D426" s="7">
        <f>VLOOKUP(C426,Paramètre!K:L,2,FALSE)</f>
        <v>20</v>
      </c>
      <c r="E426" s="8">
        <f>SUMIF(Extraction!A:A,C426,Extraction!M:M)</f>
        <v>0</v>
      </c>
      <c r="F426" s="2">
        <f>IF(C426&gt;Data!$B$16,MIN(H426,D426),0)</f>
        <v>0</v>
      </c>
      <c r="G426" s="26">
        <f t="shared" si="40"/>
        <v>0</v>
      </c>
      <c r="H426" s="8">
        <f t="shared" si="41"/>
        <v>0</v>
      </c>
      <c r="I426" s="28">
        <f t="shared" si="38"/>
        <v>20</v>
      </c>
      <c r="J426" s="59">
        <f>VLOOKUP(C426,Paramètre!E:G,3)</f>
        <v>43552</v>
      </c>
      <c r="K426" s="61"/>
      <c r="L426" s="61"/>
      <c r="M426" s="61"/>
      <c r="N426" s="61"/>
      <c r="O426" s="61"/>
      <c r="P426" s="61"/>
      <c r="Q426" s="61"/>
      <c r="R426" s="61"/>
      <c r="S426" s="61"/>
      <c r="T426" s="61"/>
      <c r="U426" s="61"/>
      <c r="V426">
        <f>IF(C426&lt;Bilan!$B$2,1,0)</f>
        <v>1</v>
      </c>
      <c r="W426" t="str">
        <f>IF(C426=Data!$B$6,"x","")</f>
        <v/>
      </c>
      <c r="X426">
        <f t="shared" si="37"/>
        <v>0</v>
      </c>
      <c r="Y426" s="62"/>
      <c r="Z426">
        <v>20</v>
      </c>
      <c r="AK426" s="2">
        <f t="shared" si="39"/>
        <v>8440</v>
      </c>
    </row>
    <row r="427" spans="1:37" x14ac:dyDescent="0.25">
      <c r="A427">
        <f t="shared" ref="A427:A487" si="42">+A426-1</f>
        <v>578</v>
      </c>
      <c r="B427" s="10">
        <v>423</v>
      </c>
      <c r="C427" s="19">
        <f>VLOOKUP(A427,Paramètre!N:O,2,FALSE)</f>
        <v>20190327</v>
      </c>
      <c r="D427" s="7">
        <f>VLOOKUP(C427,Paramètre!K:L,2,FALSE)</f>
        <v>20</v>
      </c>
      <c r="E427" s="8">
        <f>SUMIF(Extraction!A:A,C427,Extraction!M:M)</f>
        <v>0</v>
      </c>
      <c r="F427" s="2">
        <f>IF(C427&gt;Data!$B$16,MIN(H427,D427),0)</f>
        <v>0</v>
      </c>
      <c r="G427" s="26">
        <f t="shared" si="40"/>
        <v>0</v>
      </c>
      <c r="H427" s="8">
        <f t="shared" si="41"/>
        <v>0</v>
      </c>
      <c r="I427" s="28">
        <f t="shared" si="38"/>
        <v>20</v>
      </c>
      <c r="J427" s="59">
        <f>VLOOKUP(C427,Paramètre!E:G,3)</f>
        <v>43551</v>
      </c>
      <c r="K427" s="61"/>
      <c r="L427" s="61"/>
      <c r="M427" s="61"/>
      <c r="N427" s="61"/>
      <c r="O427" s="61"/>
      <c r="P427" s="61"/>
      <c r="Q427" s="61"/>
      <c r="R427" s="61"/>
      <c r="S427" s="61"/>
      <c r="T427" s="61"/>
      <c r="U427" s="61"/>
      <c r="V427">
        <f>IF(C427&lt;Bilan!$B$2,1,0)</f>
        <v>1</v>
      </c>
      <c r="W427" t="str">
        <f>IF(C427=Data!$B$6,"x","")</f>
        <v/>
      </c>
      <c r="X427">
        <f t="shared" si="37"/>
        <v>0</v>
      </c>
      <c r="Y427" s="62"/>
      <c r="Z427">
        <v>20</v>
      </c>
      <c r="AK427" s="2">
        <f t="shared" si="39"/>
        <v>8460</v>
      </c>
    </row>
    <row r="428" spans="1:37" x14ac:dyDescent="0.25">
      <c r="A428">
        <f t="shared" si="42"/>
        <v>577</v>
      </c>
      <c r="B428" s="10">
        <v>424</v>
      </c>
      <c r="C428" s="19">
        <f>VLOOKUP(A428,Paramètre!N:O,2,FALSE)</f>
        <v>20190326</v>
      </c>
      <c r="D428" s="7">
        <f>VLOOKUP(C428,Paramètre!K:L,2,FALSE)</f>
        <v>20</v>
      </c>
      <c r="E428" s="8">
        <f>SUMIF(Extraction!A:A,C428,Extraction!M:M)</f>
        <v>0</v>
      </c>
      <c r="F428" s="2">
        <f>IF(C428&gt;Data!$B$16,MIN(H428,D428),0)</f>
        <v>0</v>
      </c>
      <c r="G428" s="26">
        <f t="shared" si="40"/>
        <v>0</v>
      </c>
      <c r="H428" s="8">
        <f t="shared" si="41"/>
        <v>0</v>
      </c>
      <c r="I428" s="28">
        <f t="shared" si="38"/>
        <v>20</v>
      </c>
      <c r="J428" s="59">
        <f>VLOOKUP(C428,Paramètre!E:G,3)</f>
        <v>43550</v>
      </c>
      <c r="K428" s="61"/>
      <c r="L428" s="61"/>
      <c r="M428" s="61"/>
      <c r="N428" s="61"/>
      <c r="O428" s="61"/>
      <c r="P428" s="61"/>
      <c r="Q428" s="61"/>
      <c r="R428" s="61"/>
      <c r="S428" s="61"/>
      <c r="T428" s="61"/>
      <c r="U428" s="61"/>
      <c r="V428">
        <f>IF(C428&lt;Bilan!$B$2,1,0)</f>
        <v>1</v>
      </c>
      <c r="W428" t="str">
        <f>IF(C428=Data!$B$6,"x","")</f>
        <v/>
      </c>
      <c r="X428">
        <f t="shared" si="37"/>
        <v>0</v>
      </c>
      <c r="Y428" s="62"/>
      <c r="Z428">
        <v>20</v>
      </c>
      <c r="AK428" s="2">
        <f t="shared" si="39"/>
        <v>8480</v>
      </c>
    </row>
    <row r="429" spans="1:37" x14ac:dyDescent="0.25">
      <c r="A429">
        <f t="shared" si="42"/>
        <v>576</v>
      </c>
      <c r="B429" s="10">
        <v>425</v>
      </c>
      <c r="C429" s="19">
        <f>VLOOKUP(A429,Paramètre!N:O,2,FALSE)</f>
        <v>20190325</v>
      </c>
      <c r="D429" s="7">
        <f>VLOOKUP(C429,Paramètre!K:L,2,FALSE)</f>
        <v>20</v>
      </c>
      <c r="E429" s="8">
        <f>SUMIF(Extraction!A:A,C429,Extraction!M:M)</f>
        <v>0</v>
      </c>
      <c r="F429" s="2">
        <f>IF(C429&gt;Data!$B$16,MIN(H429,D429),0)</f>
        <v>0</v>
      </c>
      <c r="G429" s="26">
        <f t="shared" si="40"/>
        <v>0</v>
      </c>
      <c r="H429" s="8">
        <f t="shared" si="41"/>
        <v>0</v>
      </c>
      <c r="I429" s="28">
        <f t="shared" si="38"/>
        <v>20</v>
      </c>
      <c r="J429" s="59">
        <f>VLOOKUP(C429,Paramètre!E:G,3)</f>
        <v>43549</v>
      </c>
      <c r="K429" s="61"/>
      <c r="L429" s="61"/>
      <c r="M429" s="61"/>
      <c r="N429" s="61"/>
      <c r="O429" s="61"/>
      <c r="P429" s="61"/>
      <c r="Q429" s="61"/>
      <c r="R429" s="61"/>
      <c r="S429" s="61"/>
      <c r="T429" s="61"/>
      <c r="U429" s="61"/>
      <c r="V429">
        <f>IF(C429&lt;Bilan!$B$2,1,0)</f>
        <v>1</v>
      </c>
      <c r="W429" t="str">
        <f>IF(C429=Data!$B$6,"x","")</f>
        <v/>
      </c>
      <c r="X429">
        <f t="shared" si="37"/>
        <v>0</v>
      </c>
      <c r="Y429" s="62"/>
      <c r="Z429">
        <v>20</v>
      </c>
      <c r="AK429" s="2">
        <f t="shared" si="39"/>
        <v>8500</v>
      </c>
    </row>
    <row r="430" spans="1:37" x14ac:dyDescent="0.25">
      <c r="A430">
        <f t="shared" si="42"/>
        <v>575</v>
      </c>
      <c r="B430" s="10">
        <v>426</v>
      </c>
      <c r="C430" s="19">
        <f>VLOOKUP(A430,Paramètre!N:O,2,FALSE)</f>
        <v>20190322</v>
      </c>
      <c r="D430" s="7">
        <f>VLOOKUP(C430,Paramètre!K:L,2,FALSE)</f>
        <v>20</v>
      </c>
      <c r="E430" s="8">
        <f>SUMIF(Extraction!A:A,C430,Extraction!M:M)</f>
        <v>0</v>
      </c>
      <c r="F430" s="2">
        <f>IF(C430&gt;Data!$B$16,MIN(H430,D430),0)</f>
        <v>0</v>
      </c>
      <c r="G430" s="26">
        <f t="shared" si="40"/>
        <v>0</v>
      </c>
      <c r="H430" s="8">
        <f t="shared" si="41"/>
        <v>0</v>
      </c>
      <c r="I430" s="28">
        <f t="shared" si="38"/>
        <v>20</v>
      </c>
      <c r="J430" s="59">
        <f>VLOOKUP(C430,Paramètre!E:G,3)</f>
        <v>43546</v>
      </c>
      <c r="K430" s="61"/>
      <c r="L430" s="61"/>
      <c r="M430" s="61"/>
      <c r="N430" s="61"/>
      <c r="O430" s="61"/>
      <c r="P430" s="61"/>
      <c r="Q430" s="61"/>
      <c r="R430" s="61"/>
      <c r="S430" s="61"/>
      <c r="T430" s="61"/>
      <c r="U430" s="61"/>
      <c r="V430">
        <f>IF(C430&lt;Bilan!$B$2,1,0)</f>
        <v>1</v>
      </c>
      <c r="W430" t="str">
        <f>IF(C430=Data!$B$6,"x","")</f>
        <v/>
      </c>
      <c r="X430">
        <f t="shared" si="37"/>
        <v>0</v>
      </c>
      <c r="Y430" s="62"/>
      <c r="Z430">
        <v>20</v>
      </c>
      <c r="AK430" s="2">
        <f t="shared" si="39"/>
        <v>8520</v>
      </c>
    </row>
    <row r="431" spans="1:37" x14ac:dyDescent="0.25">
      <c r="A431">
        <f t="shared" si="42"/>
        <v>574</v>
      </c>
      <c r="B431" s="10">
        <v>427</v>
      </c>
      <c r="C431" s="19">
        <f>VLOOKUP(A431,Paramètre!N:O,2,FALSE)</f>
        <v>20190321</v>
      </c>
      <c r="D431" s="7">
        <f>VLOOKUP(C431,Paramètre!K:L,2,FALSE)</f>
        <v>20</v>
      </c>
      <c r="E431" s="8">
        <f>SUMIF(Extraction!A:A,C431,Extraction!M:M)</f>
        <v>0</v>
      </c>
      <c r="F431" s="2">
        <f>IF(C431&gt;Data!$B$16,MIN(H431,D431),0)</f>
        <v>0</v>
      </c>
      <c r="G431" s="26">
        <f t="shared" si="40"/>
        <v>0</v>
      </c>
      <c r="H431" s="8">
        <f t="shared" si="41"/>
        <v>0</v>
      </c>
      <c r="I431" s="28">
        <f t="shared" si="38"/>
        <v>20</v>
      </c>
      <c r="J431" s="59">
        <f>VLOOKUP(C431,Paramètre!E:G,3)</f>
        <v>43545</v>
      </c>
      <c r="K431" s="61"/>
      <c r="L431" s="61"/>
      <c r="M431" s="61"/>
      <c r="N431" s="61"/>
      <c r="O431" s="61"/>
      <c r="P431" s="61"/>
      <c r="Q431" s="61"/>
      <c r="R431" s="61"/>
      <c r="S431" s="61"/>
      <c r="T431" s="61"/>
      <c r="U431" s="61"/>
      <c r="V431">
        <f>IF(C431&lt;Bilan!$B$2,1,0)</f>
        <v>1</v>
      </c>
      <c r="W431" t="str">
        <f>IF(C431=Data!$B$6,"x","")</f>
        <v/>
      </c>
      <c r="X431">
        <f t="shared" si="37"/>
        <v>0</v>
      </c>
      <c r="Y431" s="62"/>
      <c r="Z431">
        <v>20</v>
      </c>
      <c r="AK431" s="2">
        <f t="shared" si="39"/>
        <v>8540</v>
      </c>
    </row>
    <row r="432" spans="1:37" x14ac:dyDescent="0.25">
      <c r="A432">
        <f t="shared" si="42"/>
        <v>573</v>
      </c>
      <c r="B432" s="10">
        <v>428</v>
      </c>
      <c r="C432" s="19">
        <f>VLOOKUP(A432,Paramètre!N:O,2,FALSE)</f>
        <v>20190320</v>
      </c>
      <c r="D432" s="7">
        <f>VLOOKUP(C432,Paramètre!K:L,2,FALSE)</f>
        <v>20</v>
      </c>
      <c r="E432" s="8">
        <f>SUMIF(Extraction!A:A,C432,Extraction!M:M)</f>
        <v>0</v>
      </c>
      <c r="F432" s="2">
        <f>IF(C432&gt;Data!$B$16,MIN(H432,D432),0)</f>
        <v>0</v>
      </c>
      <c r="G432" s="26">
        <f t="shared" si="40"/>
        <v>0</v>
      </c>
      <c r="H432" s="8">
        <f t="shared" si="41"/>
        <v>0</v>
      </c>
      <c r="I432" s="28">
        <f t="shared" si="38"/>
        <v>20</v>
      </c>
      <c r="J432" s="59">
        <f>VLOOKUP(C432,Paramètre!E:G,3)</f>
        <v>43544</v>
      </c>
      <c r="K432" s="61"/>
      <c r="L432" s="61"/>
      <c r="M432" s="61"/>
      <c r="N432" s="61"/>
      <c r="O432" s="61"/>
      <c r="P432" s="61"/>
      <c r="Q432" s="61"/>
      <c r="R432" s="61"/>
      <c r="S432" s="61"/>
      <c r="T432" s="61"/>
      <c r="U432" s="61"/>
      <c r="V432">
        <f>IF(C432&lt;Bilan!$B$2,1,0)</f>
        <v>1</v>
      </c>
      <c r="W432" t="str">
        <f>IF(C432=Data!$B$6,"x","")</f>
        <v/>
      </c>
      <c r="X432">
        <f t="shared" si="37"/>
        <v>0</v>
      </c>
      <c r="Y432" s="62"/>
      <c r="Z432">
        <v>20</v>
      </c>
      <c r="AK432" s="2">
        <f t="shared" si="39"/>
        <v>8560</v>
      </c>
    </row>
    <row r="433" spans="1:37" x14ac:dyDescent="0.25">
      <c r="A433">
        <f t="shared" si="42"/>
        <v>572</v>
      </c>
      <c r="B433" s="10">
        <v>429</v>
      </c>
      <c r="C433" s="19">
        <f>VLOOKUP(A433,Paramètre!N:O,2,FALSE)</f>
        <v>20190319</v>
      </c>
      <c r="D433" s="7">
        <f>VLOOKUP(C433,Paramètre!K:L,2,FALSE)</f>
        <v>20</v>
      </c>
      <c r="E433" s="8">
        <f>SUMIF(Extraction!A:A,C433,Extraction!M:M)</f>
        <v>0</v>
      </c>
      <c r="F433" s="2">
        <f>IF(C433&gt;Data!$B$16,MIN(H433,D433),0)</f>
        <v>0</v>
      </c>
      <c r="G433" s="26">
        <f t="shared" si="40"/>
        <v>0</v>
      </c>
      <c r="H433" s="8">
        <f t="shared" si="41"/>
        <v>0</v>
      </c>
      <c r="I433" s="28">
        <f t="shared" si="38"/>
        <v>20</v>
      </c>
      <c r="J433" s="59">
        <f>VLOOKUP(C433,Paramètre!E:G,3)</f>
        <v>43543</v>
      </c>
      <c r="K433" s="61"/>
      <c r="L433" s="61"/>
      <c r="M433" s="61"/>
      <c r="N433" s="61"/>
      <c r="O433" s="61"/>
      <c r="P433" s="61"/>
      <c r="Q433" s="61"/>
      <c r="R433" s="61"/>
      <c r="S433" s="61"/>
      <c r="T433" s="61"/>
      <c r="U433" s="61"/>
      <c r="V433">
        <f>IF(C433&lt;Bilan!$B$2,1,0)</f>
        <v>1</v>
      </c>
      <c r="W433" t="str">
        <f>IF(C433=Data!$B$6,"x","")</f>
        <v/>
      </c>
      <c r="X433">
        <f t="shared" si="37"/>
        <v>0</v>
      </c>
      <c r="Y433" s="62"/>
      <c r="Z433">
        <v>20</v>
      </c>
      <c r="AK433" s="2">
        <f t="shared" si="39"/>
        <v>8580</v>
      </c>
    </row>
    <row r="434" spans="1:37" x14ac:dyDescent="0.25">
      <c r="A434">
        <f t="shared" si="42"/>
        <v>571</v>
      </c>
      <c r="B434" s="10">
        <v>430</v>
      </c>
      <c r="C434" s="19">
        <f>VLOOKUP(A434,Paramètre!N:O,2,FALSE)</f>
        <v>20190318</v>
      </c>
      <c r="D434" s="7">
        <f>VLOOKUP(C434,Paramètre!K:L,2,FALSE)</f>
        <v>20</v>
      </c>
      <c r="E434" s="8">
        <f>SUMIF(Extraction!A:A,C434,Extraction!M:M)</f>
        <v>0</v>
      </c>
      <c r="F434" s="2">
        <f>IF(C434&gt;Data!$B$16,MIN(H434,D434),0)</f>
        <v>0</v>
      </c>
      <c r="G434" s="26">
        <f t="shared" si="40"/>
        <v>0</v>
      </c>
      <c r="H434" s="8">
        <f t="shared" si="41"/>
        <v>0</v>
      </c>
      <c r="I434" s="28">
        <f t="shared" si="38"/>
        <v>20</v>
      </c>
      <c r="J434" s="59">
        <f>VLOOKUP(C434,Paramètre!E:G,3)</f>
        <v>43542</v>
      </c>
      <c r="K434" s="61"/>
      <c r="L434" s="61"/>
      <c r="M434" s="61"/>
      <c r="N434" s="61"/>
      <c r="O434" s="61"/>
      <c r="P434" s="61"/>
      <c r="Q434" s="61"/>
      <c r="R434" s="61"/>
      <c r="S434" s="61"/>
      <c r="T434" s="61"/>
      <c r="U434" s="61"/>
      <c r="V434">
        <f>IF(C434&lt;Bilan!$B$2,1,0)</f>
        <v>1</v>
      </c>
      <c r="W434" t="str">
        <f>IF(C434=Data!$B$6,"x","")</f>
        <v/>
      </c>
      <c r="X434">
        <f t="shared" si="37"/>
        <v>0</v>
      </c>
      <c r="Y434" s="62"/>
      <c r="Z434">
        <v>20</v>
      </c>
      <c r="AK434" s="2">
        <f t="shared" si="39"/>
        <v>8600</v>
      </c>
    </row>
    <row r="435" spans="1:37" x14ac:dyDescent="0.25">
      <c r="A435">
        <f t="shared" si="42"/>
        <v>570</v>
      </c>
      <c r="B435" s="10">
        <v>431</v>
      </c>
      <c r="C435" s="19">
        <f>VLOOKUP(A435,Paramètre!N:O,2,FALSE)</f>
        <v>20190315</v>
      </c>
      <c r="D435" s="7">
        <f>VLOOKUP(C435,Paramètre!K:L,2,FALSE)</f>
        <v>20</v>
      </c>
      <c r="E435" s="8">
        <f>SUMIF(Extraction!A:A,C435,Extraction!M:M)</f>
        <v>0</v>
      </c>
      <c r="F435" s="2">
        <f>IF(C435&gt;Data!$B$16,MIN(H435,D435),0)</f>
        <v>0</v>
      </c>
      <c r="G435" s="26">
        <f t="shared" si="40"/>
        <v>0</v>
      </c>
      <c r="H435" s="8">
        <f t="shared" si="41"/>
        <v>0</v>
      </c>
      <c r="I435" s="28">
        <f t="shared" si="38"/>
        <v>20</v>
      </c>
      <c r="J435" s="59">
        <f>VLOOKUP(C435,Paramètre!E:G,3)</f>
        <v>43539</v>
      </c>
      <c r="K435" s="61"/>
      <c r="L435" s="61"/>
      <c r="M435" s="61"/>
      <c r="N435" s="61"/>
      <c r="O435" s="61"/>
      <c r="P435" s="61"/>
      <c r="Q435" s="61"/>
      <c r="R435" s="61"/>
      <c r="S435" s="61"/>
      <c r="T435" s="61"/>
      <c r="U435" s="61"/>
      <c r="V435">
        <f>IF(C435&lt;Bilan!$B$2,1,0)</f>
        <v>1</v>
      </c>
      <c r="W435" t="str">
        <f>IF(C435=Data!$B$6,"x","")</f>
        <v/>
      </c>
      <c r="X435">
        <f t="shared" si="37"/>
        <v>0</v>
      </c>
      <c r="Y435" s="62"/>
      <c r="Z435">
        <v>20</v>
      </c>
      <c r="AK435" s="2">
        <f t="shared" si="39"/>
        <v>8620</v>
      </c>
    </row>
    <row r="436" spans="1:37" x14ac:dyDescent="0.25">
      <c r="A436">
        <f t="shared" si="42"/>
        <v>569</v>
      </c>
      <c r="B436" s="10">
        <v>432</v>
      </c>
      <c r="C436" s="19">
        <f>VLOOKUP(A436,Paramètre!N:O,2,FALSE)</f>
        <v>20190314</v>
      </c>
      <c r="D436" s="7">
        <f>VLOOKUP(C436,Paramètre!K:L,2,FALSE)</f>
        <v>20</v>
      </c>
      <c r="E436" s="8">
        <f>SUMIF(Extraction!A:A,C436,Extraction!M:M)</f>
        <v>0</v>
      </c>
      <c r="F436" s="2">
        <f>IF(C436&gt;Data!$B$16,MIN(H436,D436),0)</f>
        <v>0</v>
      </c>
      <c r="G436" s="26">
        <f t="shared" si="40"/>
        <v>0</v>
      </c>
      <c r="H436" s="8">
        <f t="shared" si="41"/>
        <v>0</v>
      </c>
      <c r="I436" s="28">
        <f t="shared" si="38"/>
        <v>20</v>
      </c>
      <c r="J436" s="59">
        <f>VLOOKUP(C436,Paramètre!E:G,3)</f>
        <v>43538</v>
      </c>
      <c r="K436" s="61"/>
      <c r="L436" s="61"/>
      <c r="M436" s="61"/>
      <c r="N436" s="61"/>
      <c r="O436" s="61"/>
      <c r="P436" s="61"/>
      <c r="Q436" s="61"/>
      <c r="R436" s="61"/>
      <c r="S436" s="61"/>
      <c r="T436" s="61"/>
      <c r="U436" s="61"/>
      <c r="V436">
        <f>IF(C436&lt;Bilan!$B$2,1,0)</f>
        <v>1</v>
      </c>
      <c r="W436" t="str">
        <f>IF(C436=Data!$B$6,"x","")</f>
        <v/>
      </c>
      <c r="X436">
        <f t="shared" si="37"/>
        <v>0</v>
      </c>
      <c r="Y436" s="62"/>
      <c r="Z436">
        <v>20</v>
      </c>
      <c r="AK436" s="2">
        <f t="shared" si="39"/>
        <v>8640</v>
      </c>
    </row>
    <row r="437" spans="1:37" x14ac:dyDescent="0.25">
      <c r="A437">
        <f t="shared" si="42"/>
        <v>568</v>
      </c>
      <c r="B437" s="10">
        <v>433</v>
      </c>
      <c r="C437" s="19">
        <f>VLOOKUP(A437,Paramètre!N:O,2,FALSE)</f>
        <v>20190313</v>
      </c>
      <c r="D437" s="7">
        <f>VLOOKUP(C437,Paramètre!K:L,2,FALSE)</f>
        <v>20</v>
      </c>
      <c r="E437" s="8">
        <f>SUMIF(Extraction!A:A,C437,Extraction!M:M)</f>
        <v>0</v>
      </c>
      <c r="F437" s="2">
        <f>IF(C437&gt;Data!$B$16,MIN(H437,D437),0)</f>
        <v>0</v>
      </c>
      <c r="G437" s="26">
        <f t="shared" si="40"/>
        <v>0</v>
      </c>
      <c r="H437" s="8">
        <f t="shared" si="41"/>
        <v>0</v>
      </c>
      <c r="I437" s="28">
        <f t="shared" si="38"/>
        <v>20</v>
      </c>
      <c r="J437" s="59">
        <f>VLOOKUP(C437,Paramètre!E:G,3)</f>
        <v>43537</v>
      </c>
      <c r="K437" s="61"/>
      <c r="L437" s="61"/>
      <c r="M437" s="61"/>
      <c r="N437" s="61"/>
      <c r="O437" s="61"/>
      <c r="P437" s="61"/>
      <c r="Q437" s="61"/>
      <c r="R437" s="61"/>
      <c r="S437" s="61"/>
      <c r="T437" s="61"/>
      <c r="U437" s="61"/>
      <c r="V437">
        <f>IF(C437&lt;Bilan!$B$2,1,0)</f>
        <v>1</v>
      </c>
      <c r="W437" t="str">
        <f>IF(C437=Data!$B$6,"x","")</f>
        <v/>
      </c>
      <c r="X437">
        <f t="shared" si="37"/>
        <v>0</v>
      </c>
      <c r="Y437" s="62"/>
      <c r="Z437">
        <v>20</v>
      </c>
      <c r="AK437" s="2">
        <f t="shared" si="39"/>
        <v>8660</v>
      </c>
    </row>
    <row r="438" spans="1:37" x14ac:dyDescent="0.25">
      <c r="A438">
        <f t="shared" si="42"/>
        <v>567</v>
      </c>
      <c r="B438" s="10">
        <v>434</v>
      </c>
      <c r="C438" s="19">
        <f>VLOOKUP(A438,Paramètre!N:O,2,FALSE)</f>
        <v>20190312</v>
      </c>
      <c r="D438" s="7">
        <f>VLOOKUP(C438,Paramètre!K:L,2,FALSE)</f>
        <v>20</v>
      </c>
      <c r="E438" s="8">
        <f>SUMIF(Extraction!A:A,C438,Extraction!M:M)</f>
        <v>0</v>
      </c>
      <c r="F438" s="2">
        <f>IF(C438&gt;Data!$B$16,MIN(H438,D438),0)</f>
        <v>0</v>
      </c>
      <c r="G438" s="26">
        <f t="shared" si="40"/>
        <v>0</v>
      </c>
      <c r="H438" s="8">
        <f t="shared" si="41"/>
        <v>0</v>
      </c>
      <c r="I438" s="28">
        <f t="shared" si="38"/>
        <v>20</v>
      </c>
      <c r="J438" s="59">
        <f>VLOOKUP(C438,Paramètre!E:G,3)</f>
        <v>43536</v>
      </c>
      <c r="K438" s="61"/>
      <c r="L438" s="61"/>
      <c r="M438" s="61"/>
      <c r="N438" s="61"/>
      <c r="O438" s="61"/>
      <c r="P438" s="61"/>
      <c r="Q438" s="61"/>
      <c r="R438" s="61"/>
      <c r="S438" s="61"/>
      <c r="T438" s="61"/>
      <c r="U438" s="61"/>
      <c r="V438">
        <f>IF(C438&lt;Bilan!$B$2,1,0)</f>
        <v>1</v>
      </c>
      <c r="W438" t="str">
        <f>IF(C438=Data!$B$6,"x","")</f>
        <v/>
      </c>
      <c r="X438">
        <f t="shared" si="37"/>
        <v>0</v>
      </c>
      <c r="Y438" s="62"/>
      <c r="Z438">
        <v>20</v>
      </c>
      <c r="AK438" s="2">
        <f t="shared" si="39"/>
        <v>8680</v>
      </c>
    </row>
    <row r="439" spans="1:37" x14ac:dyDescent="0.25">
      <c r="A439">
        <f t="shared" si="42"/>
        <v>566</v>
      </c>
      <c r="B439" s="10">
        <v>435</v>
      </c>
      <c r="C439" s="19">
        <f>VLOOKUP(A439,Paramètre!N:O,2,FALSE)</f>
        <v>20190311</v>
      </c>
      <c r="D439" s="7">
        <f>VLOOKUP(C439,Paramètre!K:L,2,FALSE)</f>
        <v>20</v>
      </c>
      <c r="E439" s="8">
        <f>SUMIF(Extraction!A:A,C439,Extraction!M:M)</f>
        <v>0</v>
      </c>
      <c r="F439" s="2">
        <f>IF(C439&gt;Data!$B$16,MIN(H439,D439),0)</f>
        <v>0</v>
      </c>
      <c r="G439" s="26">
        <f t="shared" si="40"/>
        <v>0</v>
      </c>
      <c r="H439" s="8">
        <f t="shared" si="41"/>
        <v>0</v>
      </c>
      <c r="I439" s="28">
        <f t="shared" si="38"/>
        <v>20</v>
      </c>
      <c r="J439" s="59">
        <f>VLOOKUP(C439,Paramètre!E:G,3)</f>
        <v>43535</v>
      </c>
      <c r="K439" s="61"/>
      <c r="L439" s="61"/>
      <c r="M439" s="61"/>
      <c r="N439" s="61"/>
      <c r="O439" s="61"/>
      <c r="P439" s="61"/>
      <c r="Q439" s="61"/>
      <c r="R439" s="61"/>
      <c r="S439" s="61"/>
      <c r="T439" s="61"/>
      <c r="U439" s="61"/>
      <c r="V439">
        <f>IF(C439&lt;Bilan!$B$2,1,0)</f>
        <v>1</v>
      </c>
      <c r="W439" t="str">
        <f>IF(C439=Data!$B$6,"x","")</f>
        <v/>
      </c>
      <c r="X439">
        <f t="shared" si="37"/>
        <v>0</v>
      </c>
      <c r="Y439" s="62"/>
      <c r="Z439">
        <v>20</v>
      </c>
      <c r="AK439" s="2">
        <f t="shared" si="39"/>
        <v>8700</v>
      </c>
    </row>
    <row r="440" spans="1:37" x14ac:dyDescent="0.25">
      <c r="A440">
        <f t="shared" si="42"/>
        <v>565</v>
      </c>
      <c r="B440" s="10">
        <v>436</v>
      </c>
      <c r="C440" s="19">
        <f>VLOOKUP(A440,Paramètre!N:O,2,FALSE)</f>
        <v>20190308</v>
      </c>
      <c r="D440" s="7">
        <f>VLOOKUP(C440,Paramètre!K:L,2,FALSE)</f>
        <v>20</v>
      </c>
      <c r="E440" s="8">
        <f>SUMIF(Extraction!A:A,C440,Extraction!M:M)</f>
        <v>0</v>
      </c>
      <c r="F440" s="2">
        <f>IF(C440&gt;Data!$B$16,MIN(H440,D440),0)</f>
        <v>0</v>
      </c>
      <c r="G440" s="26">
        <f t="shared" si="40"/>
        <v>0</v>
      </c>
      <c r="H440" s="8">
        <f t="shared" si="41"/>
        <v>0</v>
      </c>
      <c r="I440" s="28">
        <f t="shared" si="38"/>
        <v>20</v>
      </c>
      <c r="J440" s="59">
        <f>VLOOKUP(C440,Paramètre!E:G,3)</f>
        <v>43532</v>
      </c>
      <c r="K440" s="61"/>
      <c r="L440" s="61"/>
      <c r="M440" s="61"/>
      <c r="N440" s="61"/>
      <c r="O440" s="61"/>
      <c r="P440" s="61"/>
      <c r="Q440" s="61"/>
      <c r="R440" s="61"/>
      <c r="S440" s="61"/>
      <c r="T440" s="61"/>
      <c r="U440" s="61"/>
      <c r="V440">
        <f>IF(C440&lt;Bilan!$B$2,1,0)</f>
        <v>1</v>
      </c>
      <c r="W440" t="str">
        <f>IF(C440=Data!$B$6,"x","")</f>
        <v/>
      </c>
      <c r="X440">
        <f t="shared" si="37"/>
        <v>0</v>
      </c>
      <c r="Y440" s="62"/>
      <c r="Z440">
        <v>20</v>
      </c>
      <c r="AK440" s="2">
        <f t="shared" si="39"/>
        <v>8720</v>
      </c>
    </row>
    <row r="441" spans="1:37" x14ac:dyDescent="0.25">
      <c r="A441">
        <f t="shared" si="42"/>
        <v>564</v>
      </c>
      <c r="B441" s="10">
        <v>437</v>
      </c>
      <c r="C441" s="19">
        <f>VLOOKUP(A441,Paramètre!N:O,2,FALSE)</f>
        <v>20190307</v>
      </c>
      <c r="D441" s="7">
        <f>VLOOKUP(C441,Paramètre!K:L,2,FALSE)</f>
        <v>20</v>
      </c>
      <c r="E441" s="8">
        <f>SUMIF(Extraction!A:A,C441,Extraction!M:M)</f>
        <v>0</v>
      </c>
      <c r="F441" s="2">
        <f>IF(C441&gt;Data!$B$16,MIN(H441,D441),0)</f>
        <v>0</v>
      </c>
      <c r="G441" s="26">
        <f t="shared" si="40"/>
        <v>0</v>
      </c>
      <c r="H441" s="8">
        <f t="shared" si="41"/>
        <v>0</v>
      </c>
      <c r="I441" s="28">
        <f t="shared" si="38"/>
        <v>20</v>
      </c>
      <c r="J441" s="59">
        <f>VLOOKUP(C441,Paramètre!E:G,3)</f>
        <v>43531</v>
      </c>
      <c r="K441" s="61"/>
      <c r="L441" s="61"/>
      <c r="M441" s="61"/>
      <c r="N441" s="61"/>
      <c r="O441" s="61"/>
      <c r="P441" s="61"/>
      <c r="Q441" s="61"/>
      <c r="R441" s="61"/>
      <c r="S441" s="61"/>
      <c r="T441" s="61"/>
      <c r="U441" s="61"/>
      <c r="V441">
        <f>IF(C441&lt;Bilan!$B$2,1,0)</f>
        <v>1</v>
      </c>
      <c r="W441" t="str">
        <f>IF(C441=Data!$B$6,"x","")</f>
        <v/>
      </c>
      <c r="X441">
        <f t="shared" si="37"/>
        <v>0</v>
      </c>
      <c r="Y441" s="62"/>
      <c r="Z441">
        <v>20</v>
      </c>
      <c r="AK441" s="2">
        <f t="shared" si="39"/>
        <v>8740</v>
      </c>
    </row>
    <row r="442" spans="1:37" x14ac:dyDescent="0.25">
      <c r="A442">
        <f t="shared" si="42"/>
        <v>563</v>
      </c>
      <c r="B442" s="10">
        <v>438</v>
      </c>
      <c r="C442" s="19">
        <f>VLOOKUP(A442,Paramètre!N:O,2,FALSE)</f>
        <v>20190306</v>
      </c>
      <c r="D442" s="7">
        <f>VLOOKUP(C442,Paramètre!K:L,2,FALSE)</f>
        <v>20</v>
      </c>
      <c r="E442" s="8">
        <f>SUMIF(Extraction!A:A,C442,Extraction!M:M)</f>
        <v>0</v>
      </c>
      <c r="F442" s="2">
        <f>IF(C442&gt;Data!$B$16,MIN(H442,D442),0)</f>
        <v>0</v>
      </c>
      <c r="G442" s="26">
        <f t="shared" si="40"/>
        <v>0</v>
      </c>
      <c r="H442" s="8">
        <f t="shared" si="41"/>
        <v>0</v>
      </c>
      <c r="I442" s="28">
        <f t="shared" si="38"/>
        <v>20</v>
      </c>
      <c r="J442" s="59">
        <f>VLOOKUP(C442,Paramètre!E:G,3)</f>
        <v>43530</v>
      </c>
      <c r="K442" s="61"/>
      <c r="L442" s="61"/>
      <c r="M442" s="61"/>
      <c r="N442" s="61"/>
      <c r="O442" s="61"/>
      <c r="P442" s="61"/>
      <c r="Q442" s="61"/>
      <c r="R442" s="61"/>
      <c r="S442" s="61"/>
      <c r="T442" s="61"/>
      <c r="U442" s="61"/>
      <c r="V442">
        <f>IF(C442&lt;Bilan!$B$2,1,0)</f>
        <v>1</v>
      </c>
      <c r="W442" t="str">
        <f>IF(C442=Data!$B$6,"x","")</f>
        <v/>
      </c>
      <c r="X442">
        <f t="shared" si="37"/>
        <v>0</v>
      </c>
      <c r="Y442" s="62"/>
      <c r="Z442">
        <v>20</v>
      </c>
      <c r="AK442" s="2">
        <f t="shared" si="39"/>
        <v>8760</v>
      </c>
    </row>
    <row r="443" spans="1:37" x14ac:dyDescent="0.25">
      <c r="A443">
        <f t="shared" si="42"/>
        <v>562</v>
      </c>
      <c r="B443" s="10">
        <v>439</v>
      </c>
      <c r="C443" s="19">
        <f>VLOOKUP(A443,Paramètre!N:O,2,FALSE)</f>
        <v>20190305</v>
      </c>
      <c r="D443" s="7">
        <f>VLOOKUP(C443,Paramètre!K:L,2,FALSE)</f>
        <v>20</v>
      </c>
      <c r="E443" s="8">
        <f>SUMIF(Extraction!A:A,C443,Extraction!M:M)</f>
        <v>0</v>
      </c>
      <c r="F443" s="2">
        <f>IF(C443&gt;Data!$B$16,MIN(H443,D443),0)</f>
        <v>0</v>
      </c>
      <c r="G443" s="26">
        <f t="shared" si="40"/>
        <v>0</v>
      </c>
      <c r="H443" s="8">
        <f t="shared" si="41"/>
        <v>0</v>
      </c>
      <c r="I443" s="28">
        <f t="shared" si="38"/>
        <v>20</v>
      </c>
      <c r="J443" s="59">
        <f>VLOOKUP(C443,Paramètre!E:G,3)</f>
        <v>43529</v>
      </c>
      <c r="K443" s="61"/>
      <c r="L443" s="61"/>
      <c r="M443" s="61"/>
      <c r="N443" s="61"/>
      <c r="O443" s="61"/>
      <c r="P443" s="61"/>
      <c r="Q443" s="61"/>
      <c r="R443" s="61"/>
      <c r="S443" s="61"/>
      <c r="T443" s="61"/>
      <c r="U443" s="61"/>
      <c r="V443">
        <f>IF(C443&lt;Bilan!$B$2,1,0)</f>
        <v>1</v>
      </c>
      <c r="W443" t="str">
        <f>IF(C443=Data!$B$6,"x","")</f>
        <v/>
      </c>
      <c r="X443">
        <f t="shared" si="37"/>
        <v>0</v>
      </c>
      <c r="Y443" s="62"/>
      <c r="Z443">
        <v>20</v>
      </c>
      <c r="AK443" s="2">
        <f t="shared" si="39"/>
        <v>8780</v>
      </c>
    </row>
    <row r="444" spans="1:37" x14ac:dyDescent="0.25">
      <c r="A444">
        <f t="shared" si="42"/>
        <v>561</v>
      </c>
      <c r="B444" s="10">
        <v>440</v>
      </c>
      <c r="C444" s="19">
        <f>VLOOKUP(A444,Paramètre!N:O,2,FALSE)</f>
        <v>20190304</v>
      </c>
      <c r="D444" s="7">
        <f>VLOOKUP(C444,Paramètre!K:L,2,FALSE)</f>
        <v>20</v>
      </c>
      <c r="E444" s="8">
        <f>SUMIF(Extraction!A:A,C444,Extraction!M:M)</f>
        <v>0</v>
      </c>
      <c r="F444" s="2">
        <f>IF(C444&gt;Data!$B$16,MIN(H444,D444),0)</f>
        <v>0</v>
      </c>
      <c r="G444" s="26">
        <f t="shared" si="40"/>
        <v>0</v>
      </c>
      <c r="H444" s="8">
        <f t="shared" si="41"/>
        <v>0</v>
      </c>
      <c r="I444" s="28">
        <f t="shared" si="38"/>
        <v>20</v>
      </c>
      <c r="J444" s="59">
        <f>VLOOKUP(C444,Paramètre!E:G,3)</f>
        <v>43528</v>
      </c>
      <c r="K444" s="61"/>
      <c r="L444" s="61"/>
      <c r="M444" s="61"/>
      <c r="N444" s="61"/>
      <c r="O444" s="61"/>
      <c r="P444" s="61"/>
      <c r="Q444" s="61"/>
      <c r="R444" s="61"/>
      <c r="S444" s="61"/>
      <c r="T444" s="61"/>
      <c r="U444" s="61"/>
      <c r="V444">
        <f>IF(C444&lt;Bilan!$B$2,1,0)</f>
        <v>1</v>
      </c>
      <c r="W444" t="str">
        <f>IF(C444=Data!$B$6,"x","")</f>
        <v/>
      </c>
      <c r="X444">
        <f t="shared" si="37"/>
        <v>0</v>
      </c>
      <c r="Y444" s="62"/>
      <c r="Z444">
        <v>20</v>
      </c>
      <c r="AK444" s="2">
        <f t="shared" si="39"/>
        <v>8800</v>
      </c>
    </row>
    <row r="445" spans="1:37" x14ac:dyDescent="0.25">
      <c r="A445">
        <f t="shared" si="42"/>
        <v>560</v>
      </c>
      <c r="B445" s="10">
        <v>441</v>
      </c>
      <c r="C445" s="19">
        <f>VLOOKUP(A445,Paramètre!N:O,2,FALSE)</f>
        <v>20190301</v>
      </c>
      <c r="D445" s="7">
        <f>VLOOKUP(C445,Paramètre!K:L,2,FALSE)</f>
        <v>20</v>
      </c>
      <c r="E445" s="8">
        <f>SUMIF(Extraction!A:A,C445,Extraction!M:M)</f>
        <v>0</v>
      </c>
      <c r="F445" s="2">
        <f>IF(C445&gt;Data!$B$16,MIN(H445,D445),0)</f>
        <v>0</v>
      </c>
      <c r="G445" s="26">
        <f t="shared" si="40"/>
        <v>0</v>
      </c>
      <c r="H445" s="8">
        <f t="shared" si="41"/>
        <v>0</v>
      </c>
      <c r="I445" s="28">
        <f t="shared" si="38"/>
        <v>20</v>
      </c>
      <c r="J445" s="59">
        <f>VLOOKUP(C445,Paramètre!E:G,3)</f>
        <v>43525</v>
      </c>
      <c r="K445" s="61"/>
      <c r="L445" s="61"/>
      <c r="M445" s="61"/>
      <c r="N445" s="61"/>
      <c r="O445" s="61"/>
      <c r="P445" s="61"/>
      <c r="Q445" s="61"/>
      <c r="R445" s="61"/>
      <c r="S445" s="61"/>
      <c r="T445" s="61"/>
      <c r="U445" s="61"/>
      <c r="V445">
        <f>IF(C445&lt;Bilan!$B$2,1,0)</f>
        <v>1</v>
      </c>
      <c r="W445" t="str">
        <f>IF(C445=Data!$B$6,"x","")</f>
        <v/>
      </c>
      <c r="X445">
        <f t="shared" si="37"/>
        <v>0</v>
      </c>
      <c r="Y445" s="62"/>
      <c r="Z445">
        <v>20</v>
      </c>
      <c r="AK445" s="2">
        <f t="shared" si="39"/>
        <v>8820</v>
      </c>
    </row>
    <row r="446" spans="1:37" x14ac:dyDescent="0.25">
      <c r="A446">
        <f t="shared" si="42"/>
        <v>559</v>
      </c>
      <c r="B446" s="10">
        <v>442</v>
      </c>
      <c r="C446" s="19">
        <f>VLOOKUP(A446,Paramètre!N:O,2,FALSE)</f>
        <v>20190228</v>
      </c>
      <c r="D446" s="7">
        <f>VLOOKUP(C446,Paramètre!K:L,2,FALSE)</f>
        <v>20</v>
      </c>
      <c r="E446" s="8">
        <f>SUMIF(Extraction!A:A,C446,Extraction!M:M)</f>
        <v>0</v>
      </c>
      <c r="F446" s="2">
        <f>IF(C446&gt;Data!$B$16,MIN(H446,D446),0)</f>
        <v>0</v>
      </c>
      <c r="G446" s="26">
        <f t="shared" si="40"/>
        <v>0</v>
      </c>
      <c r="H446" s="8">
        <f t="shared" si="41"/>
        <v>0</v>
      </c>
      <c r="I446" s="28">
        <f t="shared" si="38"/>
        <v>20</v>
      </c>
      <c r="J446" s="59">
        <f>VLOOKUP(C446,Paramètre!E:G,3)</f>
        <v>43524</v>
      </c>
      <c r="K446" s="61"/>
      <c r="L446" s="61"/>
      <c r="M446" s="61"/>
      <c r="N446" s="61"/>
      <c r="O446" s="61"/>
      <c r="P446" s="61"/>
      <c r="Q446" s="61"/>
      <c r="R446" s="61"/>
      <c r="S446" s="61"/>
      <c r="T446" s="61"/>
      <c r="U446" s="61"/>
      <c r="V446">
        <f>IF(C446&lt;Bilan!$B$2,1,0)</f>
        <v>1</v>
      </c>
      <c r="W446" t="str">
        <f>IF(C446=Data!$B$6,"x","")</f>
        <v/>
      </c>
      <c r="X446">
        <f t="shared" si="37"/>
        <v>0</v>
      </c>
      <c r="Y446" s="62"/>
      <c r="Z446">
        <v>20</v>
      </c>
      <c r="AK446" s="2">
        <f t="shared" si="39"/>
        <v>8840</v>
      </c>
    </row>
    <row r="447" spans="1:37" x14ac:dyDescent="0.25">
      <c r="A447">
        <f t="shared" si="42"/>
        <v>558</v>
      </c>
      <c r="B447" s="10">
        <v>443</v>
      </c>
      <c r="C447" s="19">
        <f>VLOOKUP(A447,Paramètre!N:O,2,FALSE)</f>
        <v>20190227</v>
      </c>
      <c r="D447" s="7">
        <f>VLOOKUP(C447,Paramètre!K:L,2,FALSE)</f>
        <v>20</v>
      </c>
      <c r="E447" s="8">
        <f>SUMIF(Extraction!A:A,C447,Extraction!M:M)</f>
        <v>0</v>
      </c>
      <c r="F447" s="2">
        <f>IF(C447&gt;Data!$B$16,MIN(H447,D447),0)</f>
        <v>0</v>
      </c>
      <c r="G447" s="26">
        <f t="shared" si="40"/>
        <v>0</v>
      </c>
      <c r="H447" s="8">
        <f t="shared" si="41"/>
        <v>0</v>
      </c>
      <c r="I447" s="28">
        <f t="shared" si="38"/>
        <v>20</v>
      </c>
      <c r="J447" s="59">
        <f>VLOOKUP(C447,Paramètre!E:G,3)</f>
        <v>43523</v>
      </c>
      <c r="K447" s="61"/>
      <c r="L447" s="61"/>
      <c r="M447" s="61"/>
      <c r="N447" s="61"/>
      <c r="O447" s="61"/>
      <c r="P447" s="61"/>
      <c r="Q447" s="61"/>
      <c r="R447" s="61"/>
      <c r="S447" s="61"/>
      <c r="T447" s="61"/>
      <c r="U447" s="61"/>
      <c r="V447">
        <f>IF(C447&lt;Bilan!$B$2,1,0)</f>
        <v>1</v>
      </c>
      <c r="W447" t="str">
        <f>IF(C447=Data!$B$6,"x","")</f>
        <v/>
      </c>
      <c r="X447">
        <f t="shared" si="37"/>
        <v>0</v>
      </c>
      <c r="Y447" s="62"/>
      <c r="Z447">
        <v>20</v>
      </c>
      <c r="AK447" s="2">
        <f t="shared" si="39"/>
        <v>8860</v>
      </c>
    </row>
    <row r="448" spans="1:37" x14ac:dyDescent="0.25">
      <c r="A448">
        <f t="shared" si="42"/>
        <v>557</v>
      </c>
      <c r="B448" s="10">
        <v>444</v>
      </c>
      <c r="C448" s="19">
        <f>VLOOKUP(A448,Paramètre!N:O,2,FALSE)</f>
        <v>20190226</v>
      </c>
      <c r="D448" s="7">
        <f>VLOOKUP(C448,Paramètre!K:L,2,FALSE)</f>
        <v>20</v>
      </c>
      <c r="E448" s="8">
        <f>SUMIF(Extraction!A:A,C448,Extraction!M:M)</f>
        <v>0</v>
      </c>
      <c r="F448" s="2">
        <f>IF(C448&gt;Data!$B$16,MIN(H448,D448),0)</f>
        <v>0</v>
      </c>
      <c r="G448" s="26">
        <f t="shared" si="40"/>
        <v>0</v>
      </c>
      <c r="H448" s="8">
        <f t="shared" si="41"/>
        <v>0</v>
      </c>
      <c r="I448" s="28">
        <f t="shared" si="38"/>
        <v>20</v>
      </c>
      <c r="J448" s="59">
        <f>VLOOKUP(C448,Paramètre!E:G,3)</f>
        <v>43522</v>
      </c>
      <c r="K448" s="61"/>
      <c r="L448" s="61"/>
      <c r="M448" s="61"/>
      <c r="N448" s="61"/>
      <c r="O448" s="61"/>
      <c r="P448" s="61"/>
      <c r="Q448" s="61"/>
      <c r="R448" s="61"/>
      <c r="S448" s="61"/>
      <c r="T448" s="61"/>
      <c r="U448" s="61"/>
      <c r="V448">
        <f>IF(C448&lt;Bilan!$B$2,1,0)</f>
        <v>1</v>
      </c>
      <c r="W448" t="str">
        <f>IF(C448=Data!$B$6,"x","")</f>
        <v/>
      </c>
      <c r="X448">
        <f t="shared" si="37"/>
        <v>0</v>
      </c>
      <c r="Y448" s="62"/>
      <c r="Z448">
        <v>20</v>
      </c>
      <c r="AK448" s="2">
        <f t="shared" si="39"/>
        <v>8880</v>
      </c>
    </row>
    <row r="449" spans="1:37" x14ac:dyDescent="0.25">
      <c r="A449">
        <f t="shared" si="42"/>
        <v>556</v>
      </c>
      <c r="B449" s="10">
        <v>445</v>
      </c>
      <c r="C449" s="19">
        <f>VLOOKUP(A449,Paramètre!N:O,2,FALSE)</f>
        <v>20190225</v>
      </c>
      <c r="D449" s="7">
        <f>VLOOKUP(C449,Paramètre!K:L,2,FALSE)</f>
        <v>20</v>
      </c>
      <c r="E449" s="8">
        <f>SUMIF(Extraction!A:A,C449,Extraction!M:M)</f>
        <v>0</v>
      </c>
      <c r="F449" s="2">
        <f>IF(C449&gt;Data!$B$16,MIN(H449,D449),0)</f>
        <v>0</v>
      </c>
      <c r="G449" s="26">
        <f t="shared" si="40"/>
        <v>0</v>
      </c>
      <c r="H449" s="8">
        <f t="shared" si="41"/>
        <v>0</v>
      </c>
      <c r="I449" s="28">
        <f t="shared" si="38"/>
        <v>20</v>
      </c>
      <c r="J449" s="59">
        <f>VLOOKUP(C449,Paramètre!E:G,3)</f>
        <v>43521</v>
      </c>
      <c r="K449" s="61"/>
      <c r="L449" s="61"/>
      <c r="M449" s="61"/>
      <c r="N449" s="61"/>
      <c r="O449" s="61"/>
      <c r="P449" s="61"/>
      <c r="Q449" s="61"/>
      <c r="R449" s="61"/>
      <c r="S449" s="61"/>
      <c r="T449" s="61"/>
      <c r="U449" s="61"/>
      <c r="V449">
        <f>IF(C449&lt;Bilan!$B$2,1,0)</f>
        <v>1</v>
      </c>
      <c r="W449" t="str">
        <f>IF(C449=Data!$B$6,"x","")</f>
        <v/>
      </c>
      <c r="X449">
        <f t="shared" si="37"/>
        <v>0</v>
      </c>
      <c r="Y449" s="62"/>
      <c r="Z449">
        <v>20</v>
      </c>
      <c r="AK449" s="2">
        <f t="shared" si="39"/>
        <v>8900</v>
      </c>
    </row>
    <row r="450" spans="1:37" x14ac:dyDescent="0.25">
      <c r="A450">
        <f t="shared" si="42"/>
        <v>555</v>
      </c>
      <c r="B450" s="10">
        <v>446</v>
      </c>
      <c r="C450" s="19">
        <f>VLOOKUP(A450,Paramètre!N:O,2,FALSE)</f>
        <v>20190222</v>
      </c>
      <c r="D450" s="7">
        <f>VLOOKUP(C450,Paramètre!K:L,2,FALSE)</f>
        <v>20</v>
      </c>
      <c r="E450" s="8">
        <f>SUMIF(Extraction!A:A,C450,Extraction!M:M)</f>
        <v>0</v>
      </c>
      <c r="F450" s="2">
        <f>IF(C450&gt;Data!$B$16,MIN(H450,D450),0)</f>
        <v>0</v>
      </c>
      <c r="G450" s="26">
        <f t="shared" si="40"/>
        <v>0</v>
      </c>
      <c r="H450" s="8">
        <f t="shared" si="41"/>
        <v>0</v>
      </c>
      <c r="I450" s="28">
        <f t="shared" si="38"/>
        <v>20</v>
      </c>
      <c r="J450" s="59">
        <f>VLOOKUP(C450,Paramètre!E:G,3)</f>
        <v>43518</v>
      </c>
      <c r="K450" s="61"/>
      <c r="L450" s="61"/>
      <c r="M450" s="61"/>
      <c r="N450" s="61"/>
      <c r="O450" s="61"/>
      <c r="P450" s="61"/>
      <c r="Q450" s="61"/>
      <c r="R450" s="61"/>
      <c r="S450" s="61"/>
      <c r="T450" s="61"/>
      <c r="U450" s="61"/>
      <c r="V450">
        <f>IF(C450&lt;Bilan!$B$2,1,0)</f>
        <v>1</v>
      </c>
      <c r="W450" t="str">
        <f>IF(C450=Data!$B$6,"x","")</f>
        <v/>
      </c>
      <c r="X450">
        <f t="shared" si="37"/>
        <v>0</v>
      </c>
      <c r="Y450" s="62"/>
      <c r="Z450">
        <v>20</v>
      </c>
      <c r="AK450" s="2">
        <f t="shared" si="39"/>
        <v>8920</v>
      </c>
    </row>
    <row r="451" spans="1:37" x14ac:dyDescent="0.25">
      <c r="A451">
        <f t="shared" si="42"/>
        <v>554</v>
      </c>
      <c r="B451" s="10">
        <v>447</v>
      </c>
      <c r="C451" s="19">
        <f>VLOOKUP(A451,Paramètre!N:O,2,FALSE)</f>
        <v>20190221</v>
      </c>
      <c r="D451" s="7">
        <f>VLOOKUP(C451,Paramètre!K:L,2,FALSE)</f>
        <v>20</v>
      </c>
      <c r="E451" s="8">
        <f>SUMIF(Extraction!A:A,C451,Extraction!M:M)</f>
        <v>0</v>
      </c>
      <c r="F451" s="2">
        <f>IF(C451&gt;Data!$B$16,MIN(H451,D451),0)</f>
        <v>0</v>
      </c>
      <c r="G451" s="26">
        <f t="shared" si="40"/>
        <v>0</v>
      </c>
      <c r="H451" s="8">
        <f t="shared" si="41"/>
        <v>0</v>
      </c>
      <c r="I451" s="28">
        <f t="shared" si="38"/>
        <v>20</v>
      </c>
      <c r="J451" s="59">
        <f>VLOOKUP(C451,Paramètre!E:G,3)</f>
        <v>43517</v>
      </c>
      <c r="K451" s="61"/>
      <c r="L451" s="61"/>
      <c r="M451" s="61"/>
      <c r="N451" s="61"/>
      <c r="O451" s="61"/>
      <c r="P451" s="61"/>
      <c r="Q451" s="61"/>
      <c r="R451" s="61"/>
      <c r="S451" s="61"/>
      <c r="T451" s="61"/>
      <c r="U451" s="61"/>
      <c r="V451">
        <f>IF(C451&lt;Bilan!$B$2,1,0)</f>
        <v>1</v>
      </c>
      <c r="W451" t="str">
        <f>IF(C451=Data!$B$6,"x","")</f>
        <v/>
      </c>
      <c r="X451">
        <f t="shared" si="37"/>
        <v>0</v>
      </c>
      <c r="Y451" s="62"/>
      <c r="Z451">
        <v>20</v>
      </c>
      <c r="AK451" s="2">
        <f t="shared" si="39"/>
        <v>8940</v>
      </c>
    </row>
    <row r="452" spans="1:37" x14ac:dyDescent="0.25">
      <c r="A452">
        <f t="shared" si="42"/>
        <v>553</v>
      </c>
      <c r="B452" s="10">
        <v>448</v>
      </c>
      <c r="C452" s="19">
        <f>VLOOKUP(A452,Paramètre!N:O,2,FALSE)</f>
        <v>20190220</v>
      </c>
      <c r="D452" s="7">
        <f>VLOOKUP(C452,Paramètre!K:L,2,FALSE)</f>
        <v>20</v>
      </c>
      <c r="E452" s="8">
        <f>SUMIF(Extraction!A:A,C452,Extraction!M:M)</f>
        <v>0</v>
      </c>
      <c r="F452" s="2">
        <f>IF(C452&gt;Data!$B$16,MIN(H452,D452),0)</f>
        <v>0</v>
      </c>
      <c r="G452" s="26">
        <f t="shared" si="40"/>
        <v>0</v>
      </c>
      <c r="H452" s="8">
        <f t="shared" si="41"/>
        <v>0</v>
      </c>
      <c r="I452" s="28">
        <f t="shared" si="38"/>
        <v>20</v>
      </c>
      <c r="J452" s="59">
        <f>VLOOKUP(C452,Paramètre!E:G,3)</f>
        <v>43516</v>
      </c>
      <c r="K452" s="61"/>
      <c r="L452" s="61"/>
      <c r="M452" s="61"/>
      <c r="N452" s="61"/>
      <c r="O452" s="61"/>
      <c r="P452" s="61"/>
      <c r="Q452" s="61"/>
      <c r="R452" s="61"/>
      <c r="S452" s="61"/>
      <c r="T452" s="61"/>
      <c r="U452" s="61"/>
      <c r="V452">
        <f>IF(C452&lt;Bilan!$B$2,1,0)</f>
        <v>1</v>
      </c>
      <c r="W452" t="str">
        <f>IF(C452=Data!$B$6,"x","")</f>
        <v/>
      </c>
      <c r="X452">
        <f t="shared" si="37"/>
        <v>0</v>
      </c>
      <c r="Y452" s="62"/>
      <c r="Z452">
        <v>20</v>
      </c>
      <c r="AK452" s="2">
        <f t="shared" si="39"/>
        <v>8960</v>
      </c>
    </row>
    <row r="453" spans="1:37" x14ac:dyDescent="0.25">
      <c r="A453">
        <f t="shared" si="42"/>
        <v>552</v>
      </c>
      <c r="B453" s="10">
        <v>449</v>
      </c>
      <c r="C453" s="19">
        <f>VLOOKUP(A453,Paramètre!N:O,2,FALSE)</f>
        <v>20190219</v>
      </c>
      <c r="D453" s="7">
        <f>VLOOKUP(C453,Paramètre!K:L,2,FALSE)</f>
        <v>20</v>
      </c>
      <c r="E453" s="8">
        <f>SUMIF(Extraction!A:A,C453,Extraction!M:M)</f>
        <v>0</v>
      </c>
      <c r="F453" s="2">
        <f>IF(C453&gt;Data!$B$16,MIN(H453,D453),0)</f>
        <v>0</v>
      </c>
      <c r="G453" s="26">
        <f t="shared" si="40"/>
        <v>0</v>
      </c>
      <c r="H453" s="8">
        <f t="shared" si="41"/>
        <v>0</v>
      </c>
      <c r="I453" s="28">
        <f t="shared" si="38"/>
        <v>20</v>
      </c>
      <c r="J453" s="59">
        <f>VLOOKUP(C453,Paramètre!E:G,3)</f>
        <v>43515</v>
      </c>
      <c r="K453" s="61"/>
      <c r="L453" s="61"/>
      <c r="M453" s="61"/>
      <c r="N453" s="61"/>
      <c r="O453" s="61"/>
      <c r="P453" s="61"/>
      <c r="Q453" s="61"/>
      <c r="R453" s="61"/>
      <c r="S453" s="61"/>
      <c r="T453" s="61"/>
      <c r="U453" s="61"/>
      <c r="V453">
        <f>IF(C453&lt;Bilan!$B$2,1,0)</f>
        <v>1</v>
      </c>
      <c r="W453" t="str">
        <f>IF(C453=Data!$B$6,"x","")</f>
        <v/>
      </c>
      <c r="X453">
        <f t="shared" ref="X453:X487" si="43">IF(W453="x",SUM(E454:E1101),0)</f>
        <v>0</v>
      </c>
      <c r="Y453" s="62"/>
      <c r="Z453">
        <v>20</v>
      </c>
      <c r="AK453" s="2">
        <f t="shared" si="39"/>
        <v>8980</v>
      </c>
    </row>
    <row r="454" spans="1:37" x14ac:dyDescent="0.25">
      <c r="A454">
        <f t="shared" si="42"/>
        <v>551</v>
      </c>
      <c r="B454" s="10">
        <v>450</v>
      </c>
      <c r="C454" s="19">
        <f>VLOOKUP(A454,Paramètre!N:O,2,FALSE)</f>
        <v>20190218</v>
      </c>
      <c r="D454" s="7">
        <f>VLOOKUP(C454,Paramètre!K:L,2,FALSE)</f>
        <v>20</v>
      </c>
      <c r="E454" s="8">
        <f>SUMIF(Extraction!A:A,C454,Extraction!M:M)</f>
        <v>0</v>
      </c>
      <c r="F454" s="2">
        <f>IF(C454&gt;Data!$B$16,MIN(H454,D454),0)</f>
        <v>0</v>
      </c>
      <c r="G454" s="26">
        <f t="shared" si="40"/>
        <v>0</v>
      </c>
      <c r="H454" s="8">
        <f t="shared" si="41"/>
        <v>0</v>
      </c>
      <c r="I454" s="28">
        <f t="shared" ref="I454:I487" si="44">D454-F454</f>
        <v>20</v>
      </c>
      <c r="J454" s="59">
        <f>VLOOKUP(C454,Paramètre!E:G,3)</f>
        <v>43514</v>
      </c>
      <c r="K454" s="61"/>
      <c r="L454" s="61"/>
      <c r="M454" s="61"/>
      <c r="N454" s="61"/>
      <c r="O454" s="61"/>
      <c r="P454" s="61"/>
      <c r="Q454" s="61"/>
      <c r="R454" s="61"/>
      <c r="S454" s="61"/>
      <c r="T454" s="61"/>
      <c r="U454" s="61"/>
      <c r="V454">
        <f>IF(C454&lt;Bilan!$B$2,1,0)</f>
        <v>1</v>
      </c>
      <c r="W454" t="str">
        <f>IF(C454=Data!$B$6,"x","")</f>
        <v/>
      </c>
      <c r="X454">
        <f t="shared" si="43"/>
        <v>0</v>
      </c>
      <c r="Y454" s="62"/>
      <c r="Z454">
        <v>20</v>
      </c>
      <c r="AK454" s="2">
        <f t="shared" ref="AK454:AK487" si="45">+AK453+D454-F454</f>
        <v>9000</v>
      </c>
    </row>
    <row r="455" spans="1:37" x14ac:dyDescent="0.25">
      <c r="A455">
        <f t="shared" si="42"/>
        <v>550</v>
      </c>
      <c r="B455" s="10">
        <v>451</v>
      </c>
      <c r="C455" s="19">
        <f>VLOOKUP(A455,Paramètre!N:O,2,FALSE)</f>
        <v>20190215</v>
      </c>
      <c r="D455" s="7">
        <f>VLOOKUP(C455,Paramètre!K:L,2,FALSE)</f>
        <v>20</v>
      </c>
      <c r="E455" s="8">
        <f>SUMIF(Extraction!A:A,C455,Extraction!M:M)</f>
        <v>0</v>
      </c>
      <c r="F455" s="2">
        <f>IF(C455&gt;Data!$B$16,MIN(H455,D455),0)</f>
        <v>0</v>
      </c>
      <c r="G455" s="26">
        <f t="shared" ref="G455:G487" si="46">+G454+E455-F455</f>
        <v>0</v>
      </c>
      <c r="H455" s="8">
        <f t="shared" ref="H455:H487" si="47">+G454+E455</f>
        <v>0</v>
      </c>
      <c r="I455" s="28">
        <f t="shared" si="44"/>
        <v>20</v>
      </c>
      <c r="J455" s="59">
        <f>VLOOKUP(C455,Paramètre!E:G,3)</f>
        <v>43511</v>
      </c>
      <c r="K455" s="61"/>
      <c r="L455" s="61"/>
      <c r="M455" s="61"/>
      <c r="N455" s="61"/>
      <c r="O455" s="61"/>
      <c r="P455" s="61"/>
      <c r="Q455" s="61"/>
      <c r="R455" s="61"/>
      <c r="S455" s="61"/>
      <c r="T455" s="61"/>
      <c r="U455" s="61"/>
      <c r="V455">
        <f>IF(C455&lt;Bilan!$B$2,1,0)</f>
        <v>1</v>
      </c>
      <c r="W455" t="str">
        <f>IF(C455=Data!$B$6,"x","")</f>
        <v/>
      </c>
      <c r="X455">
        <f t="shared" si="43"/>
        <v>0</v>
      </c>
      <c r="Y455" s="62"/>
      <c r="Z455">
        <v>20</v>
      </c>
      <c r="AK455" s="2">
        <f t="shared" si="45"/>
        <v>9020</v>
      </c>
    </row>
    <row r="456" spans="1:37" x14ac:dyDescent="0.25">
      <c r="A456">
        <f t="shared" si="42"/>
        <v>549</v>
      </c>
      <c r="B456" s="10">
        <v>452</v>
      </c>
      <c r="C456" s="19">
        <f>VLOOKUP(A456,Paramètre!N:O,2,FALSE)</f>
        <v>20190214</v>
      </c>
      <c r="D456" s="7">
        <f>VLOOKUP(C456,Paramètre!K:L,2,FALSE)</f>
        <v>20</v>
      </c>
      <c r="E456" s="8">
        <f>SUMIF(Extraction!A:A,C456,Extraction!M:M)</f>
        <v>0</v>
      </c>
      <c r="F456" s="2">
        <f>IF(C456&gt;Data!$B$16,MIN(H456,D456),0)</f>
        <v>0</v>
      </c>
      <c r="G456" s="26">
        <f t="shared" si="46"/>
        <v>0</v>
      </c>
      <c r="H456" s="8">
        <f t="shared" si="47"/>
        <v>0</v>
      </c>
      <c r="I456" s="28">
        <f t="shared" si="44"/>
        <v>20</v>
      </c>
      <c r="J456" s="59">
        <f>VLOOKUP(C456,Paramètre!E:G,3)</f>
        <v>43510</v>
      </c>
      <c r="K456" s="61"/>
      <c r="L456" s="61"/>
      <c r="M456" s="61"/>
      <c r="N456" s="61"/>
      <c r="O456" s="61"/>
      <c r="P456" s="61"/>
      <c r="Q456" s="61"/>
      <c r="R456" s="61"/>
      <c r="S456" s="61"/>
      <c r="T456" s="61"/>
      <c r="U456" s="61"/>
      <c r="V456">
        <f>IF(C456&lt;Bilan!$B$2,1,0)</f>
        <v>1</v>
      </c>
      <c r="W456" t="str">
        <f>IF(C456=Data!$B$6,"x","")</f>
        <v/>
      </c>
      <c r="X456">
        <f t="shared" si="43"/>
        <v>0</v>
      </c>
      <c r="Y456" s="62"/>
      <c r="Z456">
        <v>20</v>
      </c>
      <c r="AK456" s="2">
        <f t="shared" si="45"/>
        <v>9040</v>
      </c>
    </row>
    <row r="457" spans="1:37" x14ac:dyDescent="0.25">
      <c r="A457">
        <f t="shared" si="42"/>
        <v>548</v>
      </c>
      <c r="B457" s="10">
        <v>453</v>
      </c>
      <c r="C457" s="19">
        <f>VLOOKUP(A457,Paramètre!N:O,2,FALSE)</f>
        <v>20190213</v>
      </c>
      <c r="D457" s="7">
        <f>VLOOKUP(C457,Paramètre!K:L,2,FALSE)</f>
        <v>20</v>
      </c>
      <c r="E457" s="8">
        <f>SUMIF(Extraction!A:A,C457,Extraction!M:M)</f>
        <v>0</v>
      </c>
      <c r="F457" s="2">
        <f>IF(C457&gt;Data!$B$16,MIN(H457,D457),0)</f>
        <v>0</v>
      </c>
      <c r="G457" s="26">
        <f t="shared" si="46"/>
        <v>0</v>
      </c>
      <c r="H457" s="8">
        <f t="shared" si="47"/>
        <v>0</v>
      </c>
      <c r="I457" s="28">
        <f t="shared" si="44"/>
        <v>20</v>
      </c>
      <c r="J457" s="59">
        <f>VLOOKUP(C457,Paramètre!E:G,3)</f>
        <v>43509</v>
      </c>
      <c r="K457" s="61"/>
      <c r="L457" s="61"/>
      <c r="M457" s="61"/>
      <c r="N457" s="61"/>
      <c r="O457" s="61"/>
      <c r="P457" s="61"/>
      <c r="Q457" s="61"/>
      <c r="R457" s="61"/>
      <c r="S457" s="61"/>
      <c r="T457" s="61"/>
      <c r="U457" s="61"/>
      <c r="V457">
        <f>IF(C457&lt;Bilan!$B$2,1,0)</f>
        <v>1</v>
      </c>
      <c r="W457" t="str">
        <f>IF(C457=Data!$B$6,"x","")</f>
        <v/>
      </c>
      <c r="X457">
        <f t="shared" si="43"/>
        <v>0</v>
      </c>
      <c r="Y457" s="62"/>
      <c r="Z457">
        <v>20</v>
      </c>
      <c r="AK457" s="2">
        <f t="shared" si="45"/>
        <v>9060</v>
      </c>
    </row>
    <row r="458" spans="1:37" x14ac:dyDescent="0.25">
      <c r="A458">
        <f t="shared" si="42"/>
        <v>547</v>
      </c>
      <c r="B458" s="10">
        <v>454</v>
      </c>
      <c r="C458" s="19">
        <f>VLOOKUP(A458,Paramètre!N:O,2,FALSE)</f>
        <v>20190212</v>
      </c>
      <c r="D458" s="7">
        <f>VLOOKUP(C458,Paramètre!K:L,2,FALSE)</f>
        <v>20</v>
      </c>
      <c r="E458" s="8">
        <f>SUMIF(Extraction!A:A,C458,Extraction!M:M)</f>
        <v>0</v>
      </c>
      <c r="F458" s="2">
        <f>IF(C458&gt;Data!$B$16,MIN(H458,D458),0)</f>
        <v>0</v>
      </c>
      <c r="G458" s="26">
        <f t="shared" si="46"/>
        <v>0</v>
      </c>
      <c r="H458" s="8">
        <f t="shared" si="47"/>
        <v>0</v>
      </c>
      <c r="I458" s="28">
        <f t="shared" si="44"/>
        <v>20</v>
      </c>
      <c r="J458" s="59">
        <f>VLOOKUP(C458,Paramètre!E:G,3)</f>
        <v>43508</v>
      </c>
      <c r="K458" s="61"/>
      <c r="L458" s="61"/>
      <c r="M458" s="61"/>
      <c r="N458" s="61"/>
      <c r="O458" s="61"/>
      <c r="P458" s="61"/>
      <c r="Q458" s="61"/>
      <c r="R458" s="61"/>
      <c r="S458" s="61"/>
      <c r="T458" s="61"/>
      <c r="U458" s="61"/>
      <c r="V458">
        <f>IF(C458&lt;Bilan!$B$2,1,0)</f>
        <v>1</v>
      </c>
      <c r="W458" t="str">
        <f>IF(C458=Data!$B$6,"x","")</f>
        <v/>
      </c>
      <c r="X458">
        <f t="shared" si="43"/>
        <v>0</v>
      </c>
      <c r="Y458" s="62"/>
      <c r="Z458">
        <v>20</v>
      </c>
      <c r="AK458" s="2">
        <f t="shared" si="45"/>
        <v>9080</v>
      </c>
    </row>
    <row r="459" spans="1:37" x14ac:dyDescent="0.25">
      <c r="A459">
        <f t="shared" si="42"/>
        <v>546</v>
      </c>
      <c r="B459" s="10">
        <v>455</v>
      </c>
      <c r="C459" s="19">
        <f>VLOOKUP(A459,Paramètre!N:O,2,FALSE)</f>
        <v>20190211</v>
      </c>
      <c r="D459" s="7">
        <f>VLOOKUP(C459,Paramètre!K:L,2,FALSE)</f>
        <v>20</v>
      </c>
      <c r="E459" s="8">
        <f>SUMIF(Extraction!A:A,C459,Extraction!M:M)</f>
        <v>0</v>
      </c>
      <c r="F459" s="2">
        <f>IF(C459&gt;Data!$B$16,MIN(H459,D459),0)</f>
        <v>0</v>
      </c>
      <c r="G459" s="26">
        <f t="shared" si="46"/>
        <v>0</v>
      </c>
      <c r="H459" s="8">
        <f t="shared" si="47"/>
        <v>0</v>
      </c>
      <c r="I459" s="28">
        <f t="shared" si="44"/>
        <v>20</v>
      </c>
      <c r="J459" s="59">
        <f>VLOOKUP(C459,Paramètre!E:G,3)</f>
        <v>43507</v>
      </c>
      <c r="K459" s="61"/>
      <c r="L459" s="61"/>
      <c r="M459" s="61"/>
      <c r="N459" s="61"/>
      <c r="O459" s="61"/>
      <c r="P459" s="61"/>
      <c r="Q459" s="61"/>
      <c r="R459" s="61"/>
      <c r="S459" s="61"/>
      <c r="T459" s="61"/>
      <c r="U459" s="61"/>
      <c r="V459">
        <f>IF(C459&lt;Bilan!$B$2,1,0)</f>
        <v>1</v>
      </c>
      <c r="W459" t="str">
        <f>IF(C459=Data!$B$6,"x","")</f>
        <v/>
      </c>
      <c r="X459">
        <f t="shared" si="43"/>
        <v>0</v>
      </c>
      <c r="Y459" s="62"/>
      <c r="Z459">
        <v>20</v>
      </c>
      <c r="AK459" s="2">
        <f t="shared" si="45"/>
        <v>9100</v>
      </c>
    </row>
    <row r="460" spans="1:37" x14ac:dyDescent="0.25">
      <c r="A460">
        <f t="shared" si="42"/>
        <v>545</v>
      </c>
      <c r="B460" s="10">
        <v>456</v>
      </c>
      <c r="C460" s="19">
        <f>VLOOKUP(A460,Paramètre!N:O,2,FALSE)</f>
        <v>20190208</v>
      </c>
      <c r="D460" s="7">
        <f>VLOOKUP(C460,Paramètre!K:L,2,FALSE)</f>
        <v>20</v>
      </c>
      <c r="E460" s="8">
        <f>SUMIF(Extraction!A:A,C460,Extraction!M:M)</f>
        <v>0</v>
      </c>
      <c r="F460" s="2">
        <f>IF(C460&gt;Data!$B$16,MIN(H460,D460),0)</f>
        <v>0</v>
      </c>
      <c r="G460" s="26">
        <f t="shared" si="46"/>
        <v>0</v>
      </c>
      <c r="H460" s="8">
        <f t="shared" si="47"/>
        <v>0</v>
      </c>
      <c r="I460" s="28">
        <f t="shared" si="44"/>
        <v>20</v>
      </c>
      <c r="J460" s="59">
        <f>VLOOKUP(C460,Paramètre!E:G,3)</f>
        <v>43504</v>
      </c>
      <c r="K460" s="61"/>
      <c r="L460" s="61"/>
      <c r="M460" s="61"/>
      <c r="N460" s="61"/>
      <c r="O460" s="61"/>
      <c r="P460" s="61"/>
      <c r="Q460" s="61"/>
      <c r="R460" s="61"/>
      <c r="S460" s="61"/>
      <c r="T460" s="61"/>
      <c r="U460" s="61"/>
      <c r="V460">
        <f>IF(C460&lt;Bilan!$B$2,1,0)</f>
        <v>1</v>
      </c>
      <c r="W460" t="str">
        <f>IF(C460=Data!$B$6,"x","")</f>
        <v/>
      </c>
      <c r="X460">
        <f t="shared" si="43"/>
        <v>0</v>
      </c>
      <c r="Y460" s="62"/>
      <c r="Z460">
        <v>20</v>
      </c>
      <c r="AK460" s="2">
        <f t="shared" si="45"/>
        <v>9120</v>
      </c>
    </row>
    <row r="461" spans="1:37" x14ac:dyDescent="0.25">
      <c r="A461">
        <f t="shared" si="42"/>
        <v>544</v>
      </c>
      <c r="B461" s="10">
        <v>457</v>
      </c>
      <c r="C461" s="19">
        <f>VLOOKUP(A461,Paramètre!N:O,2,FALSE)</f>
        <v>20190207</v>
      </c>
      <c r="D461" s="7">
        <f>VLOOKUP(C461,Paramètre!K:L,2,FALSE)</f>
        <v>20</v>
      </c>
      <c r="E461" s="8">
        <f>SUMIF(Extraction!A:A,C461,Extraction!M:M)</f>
        <v>0</v>
      </c>
      <c r="F461" s="2">
        <f>IF(C461&gt;Data!$B$16,MIN(H461,D461),0)</f>
        <v>0</v>
      </c>
      <c r="G461" s="26">
        <f t="shared" si="46"/>
        <v>0</v>
      </c>
      <c r="H461" s="8">
        <f t="shared" si="47"/>
        <v>0</v>
      </c>
      <c r="I461" s="28">
        <f t="shared" si="44"/>
        <v>20</v>
      </c>
      <c r="J461" s="59">
        <f>VLOOKUP(C461,Paramètre!E:G,3)</f>
        <v>43503</v>
      </c>
      <c r="K461" s="61"/>
      <c r="L461" s="61"/>
      <c r="M461" s="61"/>
      <c r="N461" s="61"/>
      <c r="O461" s="61"/>
      <c r="P461" s="61"/>
      <c r="Q461" s="61"/>
      <c r="R461" s="61"/>
      <c r="S461" s="61"/>
      <c r="T461" s="61"/>
      <c r="U461" s="61"/>
      <c r="V461">
        <f>IF(C461&lt;Bilan!$B$2,1,0)</f>
        <v>1</v>
      </c>
      <c r="W461" t="str">
        <f>IF(C461=Data!$B$6,"x","")</f>
        <v/>
      </c>
      <c r="X461">
        <f t="shared" si="43"/>
        <v>0</v>
      </c>
      <c r="Y461" s="62"/>
      <c r="Z461">
        <v>20</v>
      </c>
      <c r="AK461" s="2">
        <f t="shared" si="45"/>
        <v>9140</v>
      </c>
    </row>
    <row r="462" spans="1:37" x14ac:dyDescent="0.25">
      <c r="A462">
        <f t="shared" si="42"/>
        <v>543</v>
      </c>
      <c r="B462" s="10">
        <v>458</v>
      </c>
      <c r="C462" s="19">
        <f>VLOOKUP(A462,Paramètre!N:O,2,FALSE)</f>
        <v>20190206</v>
      </c>
      <c r="D462" s="7">
        <f>VLOOKUP(C462,Paramètre!K:L,2,FALSE)</f>
        <v>20</v>
      </c>
      <c r="E462" s="8">
        <f>SUMIF(Extraction!A:A,C462,Extraction!M:M)</f>
        <v>0</v>
      </c>
      <c r="F462" s="2">
        <f>IF(C462&gt;Data!$B$16,MIN(H462,D462),0)</f>
        <v>0</v>
      </c>
      <c r="G462" s="26">
        <f t="shared" si="46"/>
        <v>0</v>
      </c>
      <c r="H462" s="8">
        <f t="shared" si="47"/>
        <v>0</v>
      </c>
      <c r="I462" s="28">
        <f t="shared" si="44"/>
        <v>20</v>
      </c>
      <c r="J462" s="59">
        <f>VLOOKUP(C462,Paramètre!E:G,3)</f>
        <v>43502</v>
      </c>
      <c r="K462" s="61"/>
      <c r="L462" s="61"/>
      <c r="M462" s="61"/>
      <c r="N462" s="61"/>
      <c r="O462" s="61"/>
      <c r="P462" s="61"/>
      <c r="Q462" s="61"/>
      <c r="R462" s="61"/>
      <c r="S462" s="61"/>
      <c r="T462" s="61"/>
      <c r="U462" s="61"/>
      <c r="V462">
        <f>IF(C462&lt;Bilan!$B$2,1,0)</f>
        <v>1</v>
      </c>
      <c r="W462" t="str">
        <f>IF(C462=Data!$B$6,"x","")</f>
        <v/>
      </c>
      <c r="X462">
        <f t="shared" si="43"/>
        <v>0</v>
      </c>
      <c r="Y462" s="62"/>
      <c r="Z462">
        <v>20</v>
      </c>
      <c r="AK462" s="2">
        <f t="shared" si="45"/>
        <v>9160</v>
      </c>
    </row>
    <row r="463" spans="1:37" x14ac:dyDescent="0.25">
      <c r="A463">
        <f t="shared" si="42"/>
        <v>542</v>
      </c>
      <c r="B463" s="10">
        <v>459</v>
      </c>
      <c r="C463" s="19">
        <f>VLOOKUP(A463,Paramètre!N:O,2,FALSE)</f>
        <v>20190205</v>
      </c>
      <c r="D463" s="7">
        <f>VLOOKUP(C463,Paramètre!K:L,2,FALSE)</f>
        <v>20</v>
      </c>
      <c r="E463" s="8">
        <f>SUMIF(Extraction!A:A,C463,Extraction!M:M)</f>
        <v>0</v>
      </c>
      <c r="F463" s="2">
        <f>IF(C463&gt;Data!$B$16,MIN(H463,D463),0)</f>
        <v>0</v>
      </c>
      <c r="G463" s="26">
        <f t="shared" si="46"/>
        <v>0</v>
      </c>
      <c r="H463" s="8">
        <f t="shared" si="47"/>
        <v>0</v>
      </c>
      <c r="I463" s="28">
        <f t="shared" si="44"/>
        <v>20</v>
      </c>
      <c r="J463" s="59">
        <f>VLOOKUP(C463,Paramètre!E:G,3)</f>
        <v>43501</v>
      </c>
      <c r="K463" s="61"/>
      <c r="L463" s="61"/>
      <c r="M463" s="61"/>
      <c r="N463" s="61"/>
      <c r="O463" s="61"/>
      <c r="P463" s="61"/>
      <c r="Q463" s="61"/>
      <c r="R463" s="61"/>
      <c r="S463" s="61"/>
      <c r="T463" s="61"/>
      <c r="U463" s="61"/>
      <c r="V463">
        <f>IF(C463&lt;Bilan!$B$2,1,0)</f>
        <v>1</v>
      </c>
      <c r="W463" t="str">
        <f>IF(C463=Data!$B$6,"x","")</f>
        <v/>
      </c>
      <c r="X463">
        <f t="shared" si="43"/>
        <v>0</v>
      </c>
      <c r="Y463" s="62"/>
      <c r="Z463">
        <v>20</v>
      </c>
      <c r="AK463" s="2">
        <f t="shared" si="45"/>
        <v>9180</v>
      </c>
    </row>
    <row r="464" spans="1:37" x14ac:dyDescent="0.25">
      <c r="A464">
        <f t="shared" si="42"/>
        <v>541</v>
      </c>
      <c r="B464" s="10">
        <v>460</v>
      </c>
      <c r="C464" s="19">
        <f>VLOOKUP(A464,Paramètre!N:O,2,FALSE)</f>
        <v>20190204</v>
      </c>
      <c r="D464" s="7">
        <f>VLOOKUP(C464,Paramètre!K:L,2,FALSE)</f>
        <v>20</v>
      </c>
      <c r="E464" s="8">
        <f>SUMIF(Extraction!A:A,C464,Extraction!M:M)</f>
        <v>0</v>
      </c>
      <c r="F464" s="2">
        <f>IF(C464&gt;Data!$B$16,MIN(H464,D464),0)</f>
        <v>0</v>
      </c>
      <c r="G464" s="26">
        <f t="shared" si="46"/>
        <v>0</v>
      </c>
      <c r="H464" s="8">
        <f t="shared" si="47"/>
        <v>0</v>
      </c>
      <c r="I464" s="28">
        <f t="shared" si="44"/>
        <v>20</v>
      </c>
      <c r="J464" s="59">
        <f>VLOOKUP(C464,Paramètre!E:G,3)</f>
        <v>43500</v>
      </c>
      <c r="K464" s="61"/>
      <c r="L464" s="61"/>
      <c r="M464" s="61"/>
      <c r="N464" s="61"/>
      <c r="O464" s="61"/>
      <c r="P464" s="61"/>
      <c r="Q464" s="61"/>
      <c r="R464" s="61"/>
      <c r="S464" s="61"/>
      <c r="T464" s="61"/>
      <c r="U464" s="61"/>
      <c r="V464">
        <f>IF(C464&lt;Bilan!$B$2,1,0)</f>
        <v>1</v>
      </c>
      <c r="W464" t="str">
        <f>IF(C464=Data!$B$6,"x","")</f>
        <v/>
      </c>
      <c r="X464">
        <f t="shared" si="43"/>
        <v>0</v>
      </c>
      <c r="Y464" s="62"/>
      <c r="Z464">
        <v>20</v>
      </c>
      <c r="AK464" s="2">
        <f t="shared" si="45"/>
        <v>9200</v>
      </c>
    </row>
    <row r="465" spans="1:37" x14ac:dyDescent="0.25">
      <c r="A465">
        <f t="shared" si="42"/>
        <v>540</v>
      </c>
      <c r="B465" s="10">
        <v>461</v>
      </c>
      <c r="C465" s="19">
        <f>VLOOKUP(A465,Paramètre!N:O,2,FALSE)</f>
        <v>20190201</v>
      </c>
      <c r="D465" s="7">
        <f>VLOOKUP(C465,Paramètre!K:L,2,FALSE)</f>
        <v>20</v>
      </c>
      <c r="E465" s="8">
        <f>SUMIF(Extraction!A:A,C465,Extraction!M:M)</f>
        <v>0</v>
      </c>
      <c r="F465" s="2">
        <f>IF(C465&gt;Data!$B$16,MIN(H465,D465),0)</f>
        <v>0</v>
      </c>
      <c r="G465" s="26">
        <f t="shared" si="46"/>
        <v>0</v>
      </c>
      <c r="H465" s="8">
        <f t="shared" si="47"/>
        <v>0</v>
      </c>
      <c r="I465" s="28">
        <f t="shared" si="44"/>
        <v>20</v>
      </c>
      <c r="J465" s="59">
        <f>VLOOKUP(C465,Paramètre!E:G,3)</f>
        <v>43497</v>
      </c>
      <c r="K465" s="61"/>
      <c r="L465" s="61"/>
      <c r="M465" s="61"/>
      <c r="N465" s="61"/>
      <c r="O465" s="61"/>
      <c r="P465" s="61"/>
      <c r="Q465" s="61"/>
      <c r="R465" s="61"/>
      <c r="S465" s="61"/>
      <c r="T465" s="61"/>
      <c r="U465" s="61"/>
      <c r="V465">
        <f>IF(C465&lt;Bilan!$B$2,1,0)</f>
        <v>1</v>
      </c>
      <c r="W465" t="str">
        <f>IF(C465=Data!$B$6,"x","")</f>
        <v/>
      </c>
      <c r="X465">
        <f t="shared" si="43"/>
        <v>0</v>
      </c>
      <c r="Y465" s="62"/>
      <c r="Z465">
        <v>20</v>
      </c>
      <c r="AK465" s="2">
        <f t="shared" si="45"/>
        <v>9220</v>
      </c>
    </row>
    <row r="466" spans="1:37" x14ac:dyDescent="0.25">
      <c r="A466">
        <f t="shared" si="42"/>
        <v>539</v>
      </c>
      <c r="B466" s="10">
        <v>462</v>
      </c>
      <c r="C466" s="19">
        <f>VLOOKUP(A466,Paramètre!N:O,2,FALSE)</f>
        <v>20190131</v>
      </c>
      <c r="D466" s="7">
        <f>VLOOKUP(C466,Paramètre!K:L,2,FALSE)</f>
        <v>20</v>
      </c>
      <c r="E466" s="8">
        <f>SUMIF(Extraction!A:A,C466,Extraction!M:M)</f>
        <v>0</v>
      </c>
      <c r="F466" s="2">
        <f>IF(C466&gt;Data!$B$16,MIN(H466,D466),0)</f>
        <v>0</v>
      </c>
      <c r="G466" s="26">
        <f t="shared" si="46"/>
        <v>0</v>
      </c>
      <c r="H466" s="8">
        <f t="shared" si="47"/>
        <v>0</v>
      </c>
      <c r="I466" s="28">
        <f t="shared" si="44"/>
        <v>20</v>
      </c>
      <c r="J466" s="59">
        <f>VLOOKUP(C466,Paramètre!E:G,3)</f>
        <v>43496</v>
      </c>
      <c r="K466" s="61"/>
      <c r="L466" s="61"/>
      <c r="M466" s="61"/>
      <c r="N466" s="61"/>
      <c r="O466" s="61"/>
      <c r="P466" s="61"/>
      <c r="Q466" s="61"/>
      <c r="R466" s="61"/>
      <c r="S466" s="61"/>
      <c r="T466" s="61"/>
      <c r="U466" s="61"/>
      <c r="V466">
        <f>IF(C466&lt;Bilan!$B$2,1,0)</f>
        <v>1</v>
      </c>
      <c r="W466" t="str">
        <f>IF(C466=Data!$B$6,"x","")</f>
        <v/>
      </c>
      <c r="X466">
        <f t="shared" si="43"/>
        <v>0</v>
      </c>
      <c r="Y466" s="62"/>
      <c r="Z466">
        <v>20</v>
      </c>
      <c r="AK466" s="2">
        <f t="shared" si="45"/>
        <v>9240</v>
      </c>
    </row>
    <row r="467" spans="1:37" x14ac:dyDescent="0.25">
      <c r="A467">
        <f t="shared" si="42"/>
        <v>538</v>
      </c>
      <c r="B467" s="10">
        <v>463</v>
      </c>
      <c r="C467" s="19">
        <f>VLOOKUP(A467,Paramètre!N:O,2,FALSE)</f>
        <v>20190130</v>
      </c>
      <c r="D467" s="7">
        <f>VLOOKUP(C467,Paramètre!K:L,2,FALSE)</f>
        <v>20</v>
      </c>
      <c r="E467" s="8">
        <f>SUMIF(Extraction!A:A,C467,Extraction!M:M)</f>
        <v>0</v>
      </c>
      <c r="F467" s="2">
        <f>IF(C467&gt;Data!$B$16,MIN(H467,D467),0)</f>
        <v>0</v>
      </c>
      <c r="G467" s="26">
        <f t="shared" si="46"/>
        <v>0</v>
      </c>
      <c r="H467" s="8">
        <f t="shared" si="47"/>
        <v>0</v>
      </c>
      <c r="I467" s="28">
        <f t="shared" si="44"/>
        <v>20</v>
      </c>
      <c r="J467" s="59">
        <f>VLOOKUP(C467,Paramètre!E:G,3)</f>
        <v>43495</v>
      </c>
      <c r="K467" s="61"/>
      <c r="L467" s="61"/>
      <c r="M467" s="61"/>
      <c r="N467" s="61"/>
      <c r="O467" s="61"/>
      <c r="P467" s="61"/>
      <c r="Q467" s="61"/>
      <c r="R467" s="61"/>
      <c r="S467" s="61"/>
      <c r="T467" s="61"/>
      <c r="U467" s="61"/>
      <c r="V467">
        <f>IF(C467&lt;Bilan!$B$2,1,0)</f>
        <v>1</v>
      </c>
      <c r="W467" t="str">
        <f>IF(C467=Data!$B$6,"x","")</f>
        <v/>
      </c>
      <c r="X467">
        <f t="shared" si="43"/>
        <v>0</v>
      </c>
      <c r="Y467" s="62"/>
      <c r="Z467">
        <v>20</v>
      </c>
      <c r="AK467" s="2">
        <f t="shared" si="45"/>
        <v>9260</v>
      </c>
    </row>
    <row r="468" spans="1:37" x14ac:dyDescent="0.25">
      <c r="A468">
        <f t="shared" si="42"/>
        <v>537</v>
      </c>
      <c r="B468" s="10">
        <v>464</v>
      </c>
      <c r="C468" s="19">
        <f>VLOOKUP(A468,Paramètre!N:O,2,FALSE)</f>
        <v>20190129</v>
      </c>
      <c r="D468" s="7">
        <f>VLOOKUP(C468,Paramètre!K:L,2,FALSE)</f>
        <v>20</v>
      </c>
      <c r="E468" s="8">
        <f>SUMIF(Extraction!A:A,C468,Extraction!M:M)</f>
        <v>0</v>
      </c>
      <c r="F468" s="2">
        <f>IF(C468&gt;Data!$B$16,MIN(H468,D468),0)</f>
        <v>0</v>
      </c>
      <c r="G468" s="26">
        <f t="shared" si="46"/>
        <v>0</v>
      </c>
      <c r="H468" s="8">
        <f t="shared" si="47"/>
        <v>0</v>
      </c>
      <c r="I468" s="28">
        <f t="shared" si="44"/>
        <v>20</v>
      </c>
      <c r="J468" s="59">
        <f>VLOOKUP(C468,Paramètre!E:G,3)</f>
        <v>43494</v>
      </c>
      <c r="K468" s="61"/>
      <c r="L468" s="61"/>
      <c r="M468" s="61"/>
      <c r="N468" s="61"/>
      <c r="O468" s="61"/>
      <c r="P468" s="61"/>
      <c r="Q468" s="61"/>
      <c r="R468" s="61"/>
      <c r="S468" s="61"/>
      <c r="T468" s="61"/>
      <c r="U468" s="61"/>
      <c r="V468">
        <f>IF(C468&lt;Bilan!$B$2,1,0)</f>
        <v>1</v>
      </c>
      <c r="W468" t="str">
        <f>IF(C468=Data!$B$6,"x","")</f>
        <v/>
      </c>
      <c r="X468">
        <f t="shared" si="43"/>
        <v>0</v>
      </c>
      <c r="Y468" s="62"/>
      <c r="Z468">
        <v>20</v>
      </c>
      <c r="AK468" s="2">
        <f t="shared" si="45"/>
        <v>9280</v>
      </c>
    </row>
    <row r="469" spans="1:37" x14ac:dyDescent="0.25">
      <c r="A469">
        <f t="shared" si="42"/>
        <v>536</v>
      </c>
      <c r="B469" s="10">
        <v>465</v>
      </c>
      <c r="C469" s="19">
        <f>VLOOKUP(A469,Paramètre!N:O,2,FALSE)</f>
        <v>20190128</v>
      </c>
      <c r="D469" s="7">
        <f>VLOOKUP(C469,Paramètre!K:L,2,FALSE)</f>
        <v>20</v>
      </c>
      <c r="E469" s="8">
        <f>SUMIF(Extraction!A:A,C469,Extraction!M:M)</f>
        <v>0</v>
      </c>
      <c r="F469" s="2">
        <f>IF(C469&gt;Data!$B$16,MIN(H469,D469),0)</f>
        <v>0</v>
      </c>
      <c r="G469" s="26">
        <f t="shared" si="46"/>
        <v>0</v>
      </c>
      <c r="H469" s="8">
        <f t="shared" si="47"/>
        <v>0</v>
      </c>
      <c r="I469" s="28">
        <f t="shared" si="44"/>
        <v>20</v>
      </c>
      <c r="J469" s="59">
        <f>VLOOKUP(C469,Paramètre!E:G,3)</f>
        <v>43493</v>
      </c>
      <c r="K469" s="61"/>
      <c r="L469" s="61"/>
      <c r="M469" s="61"/>
      <c r="N469" s="61"/>
      <c r="O469" s="61"/>
      <c r="P469" s="61"/>
      <c r="Q469" s="61"/>
      <c r="R469" s="61"/>
      <c r="S469" s="61"/>
      <c r="T469" s="61"/>
      <c r="U469" s="61"/>
      <c r="V469">
        <f>IF(C469&lt;Bilan!$B$2,1,0)</f>
        <v>1</v>
      </c>
      <c r="W469" t="str">
        <f>IF(C469=Data!$B$6,"x","")</f>
        <v/>
      </c>
      <c r="X469">
        <f t="shared" si="43"/>
        <v>0</v>
      </c>
      <c r="Y469" s="62"/>
      <c r="Z469">
        <v>20</v>
      </c>
      <c r="AK469" s="2">
        <f t="shared" si="45"/>
        <v>9300</v>
      </c>
    </row>
    <row r="470" spans="1:37" x14ac:dyDescent="0.25">
      <c r="A470">
        <f t="shared" si="42"/>
        <v>535</v>
      </c>
      <c r="B470" s="10">
        <v>466</v>
      </c>
      <c r="C470" s="19">
        <f>VLOOKUP(A470,Paramètre!N:O,2,FALSE)</f>
        <v>20190125</v>
      </c>
      <c r="D470" s="7">
        <f>VLOOKUP(C470,Paramètre!K:L,2,FALSE)</f>
        <v>20</v>
      </c>
      <c r="E470" s="8">
        <f>SUMIF(Extraction!A:A,C470,Extraction!M:M)</f>
        <v>0</v>
      </c>
      <c r="F470" s="2">
        <f>IF(C470&gt;Data!$B$16,MIN(H470,D470),0)</f>
        <v>0</v>
      </c>
      <c r="G470" s="26">
        <f t="shared" si="46"/>
        <v>0</v>
      </c>
      <c r="H470" s="8">
        <f t="shared" si="47"/>
        <v>0</v>
      </c>
      <c r="I470" s="28">
        <f t="shared" si="44"/>
        <v>20</v>
      </c>
      <c r="J470" s="59">
        <f>VLOOKUP(C470,Paramètre!E:G,3)</f>
        <v>43490</v>
      </c>
      <c r="K470" s="61"/>
      <c r="L470" s="61"/>
      <c r="M470" s="61"/>
      <c r="N470" s="61"/>
      <c r="O470" s="61"/>
      <c r="P470" s="61"/>
      <c r="Q470" s="61"/>
      <c r="R470" s="61"/>
      <c r="S470" s="61"/>
      <c r="T470" s="61"/>
      <c r="U470" s="61"/>
      <c r="V470">
        <f>IF(C470&lt;Bilan!$B$2,1,0)</f>
        <v>1</v>
      </c>
      <c r="W470" t="str">
        <f>IF(C470=Data!$B$6,"x","")</f>
        <v/>
      </c>
      <c r="X470">
        <f t="shared" si="43"/>
        <v>0</v>
      </c>
      <c r="Y470" s="62"/>
      <c r="Z470">
        <v>20</v>
      </c>
      <c r="AK470" s="2">
        <f t="shared" si="45"/>
        <v>9320</v>
      </c>
    </row>
    <row r="471" spans="1:37" x14ac:dyDescent="0.25">
      <c r="A471">
        <f t="shared" si="42"/>
        <v>534</v>
      </c>
      <c r="B471" s="10">
        <v>467</v>
      </c>
      <c r="C471" s="19">
        <f>VLOOKUP(A471,Paramètre!N:O,2,FALSE)</f>
        <v>20190124</v>
      </c>
      <c r="D471" s="7">
        <f>VLOOKUP(C471,Paramètre!K:L,2,FALSE)</f>
        <v>20</v>
      </c>
      <c r="E471" s="8">
        <f>SUMIF(Extraction!A:A,C471,Extraction!M:M)</f>
        <v>0</v>
      </c>
      <c r="F471" s="2">
        <f>IF(C471&gt;Data!$B$16,MIN(H471,D471),0)</f>
        <v>0</v>
      </c>
      <c r="G471" s="26">
        <f t="shared" si="46"/>
        <v>0</v>
      </c>
      <c r="H471" s="8">
        <f t="shared" si="47"/>
        <v>0</v>
      </c>
      <c r="I471" s="28">
        <f t="shared" si="44"/>
        <v>20</v>
      </c>
      <c r="J471" s="59">
        <f>VLOOKUP(C471,Paramètre!E:G,3)</f>
        <v>43489</v>
      </c>
      <c r="K471" s="61"/>
      <c r="L471" s="61"/>
      <c r="M471" s="61"/>
      <c r="N471" s="61"/>
      <c r="O471" s="61"/>
      <c r="P471" s="61"/>
      <c r="Q471" s="61"/>
      <c r="R471" s="61"/>
      <c r="S471" s="61"/>
      <c r="T471" s="61"/>
      <c r="U471" s="61"/>
      <c r="V471">
        <f>IF(C471&lt;Bilan!$B$2,1,0)</f>
        <v>1</v>
      </c>
      <c r="W471" t="str">
        <f>IF(C471=Data!$B$6,"x","")</f>
        <v/>
      </c>
      <c r="X471">
        <f t="shared" si="43"/>
        <v>0</v>
      </c>
      <c r="Y471" s="62"/>
      <c r="Z471">
        <v>20</v>
      </c>
      <c r="AK471" s="2">
        <f t="shared" si="45"/>
        <v>9340</v>
      </c>
    </row>
    <row r="472" spans="1:37" x14ac:dyDescent="0.25">
      <c r="A472">
        <f t="shared" si="42"/>
        <v>533</v>
      </c>
      <c r="B472" s="10">
        <v>468</v>
      </c>
      <c r="C472" s="19">
        <f>VLOOKUP(A472,Paramètre!N:O,2,FALSE)</f>
        <v>20190123</v>
      </c>
      <c r="D472" s="7">
        <f>VLOOKUP(C472,Paramètre!K:L,2,FALSE)</f>
        <v>20</v>
      </c>
      <c r="E472" s="8">
        <f>SUMIF(Extraction!A:A,C472,Extraction!M:M)</f>
        <v>0</v>
      </c>
      <c r="F472" s="2">
        <f>IF(C472&gt;Data!$B$16,MIN(H472,D472),0)</f>
        <v>0</v>
      </c>
      <c r="G472" s="26">
        <f t="shared" si="46"/>
        <v>0</v>
      </c>
      <c r="H472" s="8">
        <f t="shared" si="47"/>
        <v>0</v>
      </c>
      <c r="I472" s="28">
        <f t="shared" si="44"/>
        <v>20</v>
      </c>
      <c r="J472" s="59">
        <f>VLOOKUP(C472,Paramètre!E:G,3)</f>
        <v>43488</v>
      </c>
      <c r="K472" s="61"/>
      <c r="L472" s="61"/>
      <c r="M472" s="61"/>
      <c r="N472" s="61"/>
      <c r="O472" s="61"/>
      <c r="P472" s="61"/>
      <c r="Q472" s="61"/>
      <c r="R472" s="61"/>
      <c r="S472" s="61"/>
      <c r="T472" s="61"/>
      <c r="U472" s="61"/>
      <c r="V472">
        <f>IF(C472&lt;Bilan!$B$2,1,0)</f>
        <v>1</v>
      </c>
      <c r="W472" t="str">
        <f>IF(C472=Data!$B$6,"x","")</f>
        <v/>
      </c>
      <c r="X472">
        <f t="shared" si="43"/>
        <v>0</v>
      </c>
      <c r="Y472" s="62"/>
      <c r="Z472">
        <v>20</v>
      </c>
      <c r="AK472" s="2">
        <f t="shared" si="45"/>
        <v>9360</v>
      </c>
    </row>
    <row r="473" spans="1:37" x14ac:dyDescent="0.25">
      <c r="A473">
        <f t="shared" si="42"/>
        <v>532</v>
      </c>
      <c r="B473" s="10">
        <v>469</v>
      </c>
      <c r="C473" s="19">
        <f>VLOOKUP(A473,Paramètre!N:O,2,FALSE)</f>
        <v>20190122</v>
      </c>
      <c r="D473" s="7">
        <f>VLOOKUP(C473,Paramètre!K:L,2,FALSE)</f>
        <v>20</v>
      </c>
      <c r="E473" s="8">
        <f>SUMIF(Extraction!A:A,C473,Extraction!M:M)</f>
        <v>0</v>
      </c>
      <c r="F473" s="2">
        <f>IF(C473&gt;Data!$B$16,MIN(H473,D473),0)</f>
        <v>0</v>
      </c>
      <c r="G473" s="26">
        <f t="shared" si="46"/>
        <v>0</v>
      </c>
      <c r="H473" s="8">
        <f t="shared" si="47"/>
        <v>0</v>
      </c>
      <c r="I473" s="28">
        <f t="shared" si="44"/>
        <v>20</v>
      </c>
      <c r="J473" s="59">
        <f>VLOOKUP(C473,Paramètre!E:G,3)</f>
        <v>43487</v>
      </c>
      <c r="K473" s="61"/>
      <c r="L473" s="61"/>
      <c r="M473" s="61"/>
      <c r="N473" s="61"/>
      <c r="O473" s="61"/>
      <c r="P473" s="61"/>
      <c r="Q473" s="61"/>
      <c r="R473" s="61"/>
      <c r="S473" s="61"/>
      <c r="T473" s="61"/>
      <c r="U473" s="61"/>
      <c r="V473">
        <f>IF(C473&lt;Bilan!$B$2,1,0)</f>
        <v>1</v>
      </c>
      <c r="W473" t="str">
        <f>IF(C473=Data!$B$6,"x","")</f>
        <v/>
      </c>
      <c r="X473">
        <f t="shared" si="43"/>
        <v>0</v>
      </c>
      <c r="Y473" s="62"/>
      <c r="Z473">
        <v>20</v>
      </c>
      <c r="AK473" s="2">
        <f t="shared" si="45"/>
        <v>9380</v>
      </c>
    </row>
    <row r="474" spans="1:37" x14ac:dyDescent="0.25">
      <c r="A474">
        <f t="shared" si="42"/>
        <v>531</v>
      </c>
      <c r="B474" s="10">
        <v>470</v>
      </c>
      <c r="C474" s="19">
        <f>VLOOKUP(A474,Paramètre!N:O,2,FALSE)</f>
        <v>20190121</v>
      </c>
      <c r="D474" s="7">
        <f>VLOOKUP(C474,Paramètre!K:L,2,FALSE)</f>
        <v>20</v>
      </c>
      <c r="E474" s="8">
        <f>SUMIF(Extraction!A:A,C474,Extraction!M:M)</f>
        <v>0</v>
      </c>
      <c r="F474" s="2">
        <f>IF(C474&gt;Data!$B$16,MIN(H474,D474),0)</f>
        <v>0</v>
      </c>
      <c r="G474" s="26">
        <f t="shared" si="46"/>
        <v>0</v>
      </c>
      <c r="H474" s="8">
        <f t="shared" si="47"/>
        <v>0</v>
      </c>
      <c r="I474" s="28">
        <f t="shared" si="44"/>
        <v>20</v>
      </c>
      <c r="J474" s="59">
        <f>VLOOKUP(C474,Paramètre!E:G,3)</f>
        <v>43486</v>
      </c>
      <c r="K474" s="61"/>
      <c r="L474" s="61"/>
      <c r="M474" s="61"/>
      <c r="N474" s="61"/>
      <c r="O474" s="61"/>
      <c r="P474" s="61"/>
      <c r="Q474" s="61"/>
      <c r="R474" s="61"/>
      <c r="S474" s="61"/>
      <c r="T474" s="61"/>
      <c r="U474" s="61"/>
      <c r="V474">
        <f>IF(C474&lt;Bilan!$B$2,1,0)</f>
        <v>1</v>
      </c>
      <c r="W474" t="str">
        <f>IF(C474=Data!$B$6,"x","")</f>
        <v/>
      </c>
      <c r="X474">
        <f t="shared" si="43"/>
        <v>0</v>
      </c>
      <c r="Y474" s="62"/>
      <c r="Z474">
        <v>20</v>
      </c>
      <c r="AK474" s="2">
        <f t="shared" si="45"/>
        <v>9400</v>
      </c>
    </row>
    <row r="475" spans="1:37" x14ac:dyDescent="0.25">
      <c r="A475">
        <f t="shared" si="42"/>
        <v>530</v>
      </c>
      <c r="B475" s="10">
        <v>471</v>
      </c>
      <c r="C475" s="19">
        <f>VLOOKUP(A475,Paramètre!N:O,2,FALSE)</f>
        <v>20190118</v>
      </c>
      <c r="D475" s="7">
        <f>VLOOKUP(C475,Paramètre!K:L,2,FALSE)</f>
        <v>20</v>
      </c>
      <c r="E475" s="8">
        <f>SUMIF(Extraction!A:A,C475,Extraction!M:M)</f>
        <v>0</v>
      </c>
      <c r="F475" s="2">
        <f>IF(C475&gt;Data!$B$16,MIN(H475,D475),0)</f>
        <v>0</v>
      </c>
      <c r="G475" s="26">
        <f t="shared" si="46"/>
        <v>0</v>
      </c>
      <c r="H475" s="8">
        <f t="shared" si="47"/>
        <v>0</v>
      </c>
      <c r="I475" s="28">
        <f t="shared" si="44"/>
        <v>20</v>
      </c>
      <c r="J475" s="59">
        <f>VLOOKUP(C475,Paramètre!E:G,3)</f>
        <v>43483</v>
      </c>
      <c r="K475" s="61"/>
      <c r="L475" s="61"/>
      <c r="M475" s="61"/>
      <c r="N475" s="61"/>
      <c r="O475" s="61"/>
      <c r="P475" s="61"/>
      <c r="Q475" s="61"/>
      <c r="R475" s="61"/>
      <c r="S475" s="61"/>
      <c r="T475" s="61"/>
      <c r="U475" s="61"/>
      <c r="V475">
        <f>IF(C475&lt;Bilan!$B$2,1,0)</f>
        <v>1</v>
      </c>
      <c r="W475" t="str">
        <f>IF(C475=Data!$B$6,"x","")</f>
        <v/>
      </c>
      <c r="X475">
        <f t="shared" si="43"/>
        <v>0</v>
      </c>
      <c r="Y475" s="62"/>
      <c r="Z475">
        <v>20</v>
      </c>
      <c r="AK475" s="2">
        <f t="shared" si="45"/>
        <v>9420</v>
      </c>
    </row>
    <row r="476" spans="1:37" x14ac:dyDescent="0.25">
      <c r="A476">
        <f t="shared" si="42"/>
        <v>529</v>
      </c>
      <c r="B476" s="10">
        <v>472</v>
      </c>
      <c r="C476" s="19">
        <f>VLOOKUP(A476,Paramètre!N:O,2,FALSE)</f>
        <v>20190117</v>
      </c>
      <c r="D476" s="7">
        <f>VLOOKUP(C476,Paramètre!K:L,2,FALSE)</f>
        <v>20</v>
      </c>
      <c r="E476" s="8">
        <f>SUMIF(Extraction!A:A,C476,Extraction!M:M)</f>
        <v>0</v>
      </c>
      <c r="F476" s="2">
        <f>IF(C476&gt;Data!$B$16,MIN(H476,D476),0)</f>
        <v>0</v>
      </c>
      <c r="G476" s="26">
        <f t="shared" si="46"/>
        <v>0</v>
      </c>
      <c r="H476" s="8">
        <f t="shared" si="47"/>
        <v>0</v>
      </c>
      <c r="I476" s="28">
        <f t="shared" si="44"/>
        <v>20</v>
      </c>
      <c r="J476" s="59">
        <f>VLOOKUP(C476,Paramètre!E:G,3)</f>
        <v>43482</v>
      </c>
      <c r="K476" s="61"/>
      <c r="L476" s="61"/>
      <c r="M476" s="61"/>
      <c r="N476" s="61"/>
      <c r="O476" s="61"/>
      <c r="P476" s="61"/>
      <c r="Q476" s="61"/>
      <c r="R476" s="61"/>
      <c r="S476" s="61"/>
      <c r="T476" s="61"/>
      <c r="U476" s="61"/>
      <c r="V476">
        <f>IF(C476&lt;Bilan!$B$2,1,0)</f>
        <v>1</v>
      </c>
      <c r="W476" t="str">
        <f>IF(C476=Data!$B$6,"x","")</f>
        <v/>
      </c>
      <c r="X476">
        <f t="shared" si="43"/>
        <v>0</v>
      </c>
      <c r="Y476" s="62"/>
      <c r="Z476">
        <v>20</v>
      </c>
      <c r="AK476" s="2">
        <f t="shared" si="45"/>
        <v>9440</v>
      </c>
    </row>
    <row r="477" spans="1:37" x14ac:dyDescent="0.25">
      <c r="A477">
        <f t="shared" si="42"/>
        <v>528</v>
      </c>
      <c r="B477" s="10">
        <v>473</v>
      </c>
      <c r="C477" s="19">
        <f>VLOOKUP(A477,Paramètre!N:O,2,FALSE)</f>
        <v>20190116</v>
      </c>
      <c r="D477" s="7">
        <f>VLOOKUP(C477,Paramètre!K:L,2,FALSE)</f>
        <v>20</v>
      </c>
      <c r="E477" s="8">
        <f>SUMIF(Extraction!A:A,C477,Extraction!M:M)</f>
        <v>0</v>
      </c>
      <c r="F477" s="2">
        <f>IF(C477&gt;Data!$B$16,MIN(H477,D477),0)</f>
        <v>0</v>
      </c>
      <c r="G477" s="26">
        <f t="shared" si="46"/>
        <v>0</v>
      </c>
      <c r="H477" s="8">
        <f t="shared" si="47"/>
        <v>0</v>
      </c>
      <c r="I477" s="28">
        <f t="shared" si="44"/>
        <v>20</v>
      </c>
      <c r="J477" s="59">
        <f>VLOOKUP(C477,Paramètre!E:G,3)</f>
        <v>43481</v>
      </c>
      <c r="K477" s="61"/>
      <c r="L477" s="61"/>
      <c r="M477" s="61"/>
      <c r="N477" s="61"/>
      <c r="O477" s="61"/>
      <c r="P477" s="61"/>
      <c r="Q477" s="61"/>
      <c r="R477" s="61"/>
      <c r="S477" s="61"/>
      <c r="T477" s="61"/>
      <c r="U477" s="61"/>
      <c r="V477">
        <f>IF(C477&lt;Bilan!$B$2,1,0)</f>
        <v>1</v>
      </c>
      <c r="W477" t="str">
        <f>IF(C477=Data!$B$6,"x","")</f>
        <v/>
      </c>
      <c r="X477">
        <f t="shared" si="43"/>
        <v>0</v>
      </c>
      <c r="Y477" s="62"/>
      <c r="Z477">
        <v>20</v>
      </c>
      <c r="AK477" s="2">
        <f t="shared" si="45"/>
        <v>9460</v>
      </c>
    </row>
    <row r="478" spans="1:37" x14ac:dyDescent="0.25">
      <c r="A478">
        <f t="shared" si="42"/>
        <v>527</v>
      </c>
      <c r="B478" s="10">
        <v>474</v>
      </c>
      <c r="C478" s="19">
        <f>VLOOKUP(A478,Paramètre!N:O,2,FALSE)</f>
        <v>20190115</v>
      </c>
      <c r="D478" s="7">
        <f>VLOOKUP(C478,Paramètre!K:L,2,FALSE)</f>
        <v>20</v>
      </c>
      <c r="E478" s="8">
        <f>SUMIF(Extraction!A:A,C478,Extraction!M:M)</f>
        <v>0</v>
      </c>
      <c r="F478" s="2">
        <f>IF(C478&gt;Data!$B$16,MIN(H478,D478),0)</f>
        <v>0</v>
      </c>
      <c r="G478" s="26">
        <f t="shared" si="46"/>
        <v>0</v>
      </c>
      <c r="H478" s="8">
        <f t="shared" si="47"/>
        <v>0</v>
      </c>
      <c r="I478" s="28">
        <f t="shared" si="44"/>
        <v>20</v>
      </c>
      <c r="J478" s="59">
        <f>VLOOKUP(C478,Paramètre!E:G,3)</f>
        <v>43480</v>
      </c>
      <c r="K478" s="61"/>
      <c r="L478" s="61"/>
      <c r="M478" s="61"/>
      <c r="N478" s="61"/>
      <c r="O478" s="61"/>
      <c r="P478" s="61"/>
      <c r="Q478" s="61"/>
      <c r="R478" s="61"/>
      <c r="S478" s="61"/>
      <c r="T478" s="61"/>
      <c r="U478" s="61"/>
      <c r="V478">
        <f>IF(C478&lt;Bilan!$B$2,1,0)</f>
        <v>1</v>
      </c>
      <c r="W478" t="str">
        <f>IF(C478=Data!$B$6,"x","")</f>
        <v/>
      </c>
      <c r="X478">
        <f t="shared" si="43"/>
        <v>0</v>
      </c>
      <c r="Y478" s="62"/>
      <c r="Z478">
        <v>20</v>
      </c>
      <c r="AK478" s="2">
        <f t="shared" si="45"/>
        <v>9480</v>
      </c>
    </row>
    <row r="479" spans="1:37" x14ac:dyDescent="0.25">
      <c r="A479">
        <f t="shared" si="42"/>
        <v>526</v>
      </c>
      <c r="B479" s="10">
        <v>475</v>
      </c>
      <c r="C479" s="19">
        <f>VLOOKUP(A479,Paramètre!N:O,2,FALSE)</f>
        <v>20190114</v>
      </c>
      <c r="D479" s="7">
        <f>VLOOKUP(C479,Paramètre!K:L,2,FALSE)</f>
        <v>20</v>
      </c>
      <c r="E479" s="8">
        <f>SUMIF(Extraction!A:A,C479,Extraction!M:M)</f>
        <v>0</v>
      </c>
      <c r="F479" s="2">
        <f>IF(C479&gt;Data!$B$16,MIN(H479,D479),0)</f>
        <v>0</v>
      </c>
      <c r="G479" s="26">
        <f t="shared" si="46"/>
        <v>0</v>
      </c>
      <c r="H479" s="8">
        <f t="shared" si="47"/>
        <v>0</v>
      </c>
      <c r="I479" s="28">
        <f t="shared" si="44"/>
        <v>20</v>
      </c>
      <c r="J479" s="59">
        <f>VLOOKUP(C479,Paramètre!E:G,3)</f>
        <v>43479</v>
      </c>
      <c r="K479" s="61"/>
      <c r="L479" s="61"/>
      <c r="M479" s="61"/>
      <c r="N479" s="61"/>
      <c r="O479" s="61"/>
      <c r="P479" s="61"/>
      <c r="Q479" s="61"/>
      <c r="R479" s="61"/>
      <c r="S479" s="61"/>
      <c r="T479" s="61"/>
      <c r="U479" s="61"/>
      <c r="V479">
        <f>IF(C479&lt;Bilan!$B$2,1,0)</f>
        <v>1</v>
      </c>
      <c r="W479" t="str">
        <f>IF(C479=Data!$B$6,"x","")</f>
        <v/>
      </c>
      <c r="X479">
        <f t="shared" si="43"/>
        <v>0</v>
      </c>
      <c r="Y479" s="62"/>
      <c r="Z479">
        <v>20</v>
      </c>
      <c r="AK479" s="2">
        <f t="shared" si="45"/>
        <v>9500</v>
      </c>
    </row>
    <row r="480" spans="1:37" x14ac:dyDescent="0.25">
      <c r="A480">
        <f t="shared" si="42"/>
        <v>525</v>
      </c>
      <c r="B480" s="10">
        <v>476</v>
      </c>
      <c r="C480" s="19">
        <f>VLOOKUP(A480,Paramètre!N:O,2,FALSE)</f>
        <v>20190111</v>
      </c>
      <c r="D480" s="7">
        <f>VLOOKUP(C480,Paramètre!K:L,2,FALSE)</f>
        <v>20</v>
      </c>
      <c r="E480" s="8">
        <f>SUMIF(Extraction!A:A,C480,Extraction!M:M)</f>
        <v>0</v>
      </c>
      <c r="F480" s="2">
        <f>IF(C480&gt;Data!$B$16,MIN(H480,D480),0)</f>
        <v>0</v>
      </c>
      <c r="G480" s="26">
        <f t="shared" si="46"/>
        <v>0</v>
      </c>
      <c r="H480" s="8">
        <f t="shared" si="47"/>
        <v>0</v>
      </c>
      <c r="I480" s="28">
        <f t="shared" si="44"/>
        <v>20</v>
      </c>
      <c r="J480" s="59">
        <f>VLOOKUP(C480,Paramètre!E:G,3)</f>
        <v>43476</v>
      </c>
      <c r="K480" s="61"/>
      <c r="L480" s="61"/>
      <c r="M480" s="61"/>
      <c r="N480" s="61"/>
      <c r="O480" s="61"/>
      <c r="P480" s="61"/>
      <c r="Q480" s="61"/>
      <c r="R480" s="61"/>
      <c r="S480" s="61"/>
      <c r="T480" s="61"/>
      <c r="U480" s="61"/>
      <c r="V480">
        <f>IF(C480&lt;Bilan!$B$2,1,0)</f>
        <v>1</v>
      </c>
      <c r="W480" t="str">
        <f>IF(C480=Data!$B$6,"x","")</f>
        <v/>
      </c>
      <c r="X480">
        <f t="shared" si="43"/>
        <v>0</v>
      </c>
      <c r="Y480" s="62"/>
      <c r="Z480">
        <v>20</v>
      </c>
      <c r="AK480" s="2">
        <f t="shared" si="45"/>
        <v>9520</v>
      </c>
    </row>
    <row r="481" spans="1:37" x14ac:dyDescent="0.25">
      <c r="A481">
        <f t="shared" si="42"/>
        <v>524</v>
      </c>
      <c r="B481" s="10">
        <v>477</v>
      </c>
      <c r="C481" s="19">
        <f>VLOOKUP(A481,Paramètre!N:O,2,FALSE)</f>
        <v>20190110</v>
      </c>
      <c r="D481" s="7">
        <f>VLOOKUP(C481,Paramètre!K:L,2,FALSE)</f>
        <v>20</v>
      </c>
      <c r="E481" s="8">
        <f>SUMIF(Extraction!A:A,C481,Extraction!M:M)</f>
        <v>0</v>
      </c>
      <c r="F481" s="2">
        <f>IF(C481&gt;Data!$B$16,MIN(H481,D481),0)</f>
        <v>0</v>
      </c>
      <c r="G481" s="26">
        <f t="shared" si="46"/>
        <v>0</v>
      </c>
      <c r="H481" s="8">
        <f t="shared" si="47"/>
        <v>0</v>
      </c>
      <c r="I481" s="28">
        <f t="shared" si="44"/>
        <v>20</v>
      </c>
      <c r="J481" s="59">
        <f>VLOOKUP(C481,Paramètre!E:G,3)</f>
        <v>43475</v>
      </c>
      <c r="K481" s="61"/>
      <c r="L481" s="61"/>
      <c r="M481" s="61"/>
      <c r="N481" s="61"/>
      <c r="O481" s="61"/>
      <c r="P481" s="61"/>
      <c r="Q481" s="61"/>
      <c r="R481" s="61"/>
      <c r="S481" s="61"/>
      <c r="T481" s="61"/>
      <c r="U481" s="61"/>
      <c r="V481">
        <f>IF(C481&lt;Bilan!$B$2,1,0)</f>
        <v>1</v>
      </c>
      <c r="W481" t="str">
        <f>IF(C481=Data!$B$6,"x","")</f>
        <v/>
      </c>
      <c r="X481">
        <f t="shared" si="43"/>
        <v>0</v>
      </c>
      <c r="Y481" s="62"/>
      <c r="Z481">
        <v>20</v>
      </c>
      <c r="AK481" s="2">
        <f t="shared" si="45"/>
        <v>9540</v>
      </c>
    </row>
    <row r="482" spans="1:37" x14ac:dyDescent="0.25">
      <c r="A482">
        <f t="shared" si="42"/>
        <v>523</v>
      </c>
      <c r="B482" s="10">
        <v>478</v>
      </c>
      <c r="C482" s="19">
        <f>VLOOKUP(A482,Paramètre!N:O,2,FALSE)</f>
        <v>20190109</v>
      </c>
      <c r="D482" s="7">
        <f>VLOOKUP(C482,Paramètre!K:L,2,FALSE)</f>
        <v>20</v>
      </c>
      <c r="E482" s="8">
        <f>SUMIF(Extraction!A:A,C482,Extraction!M:M)</f>
        <v>0</v>
      </c>
      <c r="F482" s="2">
        <f>IF(C482&gt;Data!$B$16,MIN(H482,D482),0)</f>
        <v>0</v>
      </c>
      <c r="G482" s="26">
        <f t="shared" si="46"/>
        <v>0</v>
      </c>
      <c r="H482" s="8">
        <f t="shared" si="47"/>
        <v>0</v>
      </c>
      <c r="I482" s="28">
        <f t="shared" si="44"/>
        <v>20</v>
      </c>
      <c r="J482" s="59">
        <f>VLOOKUP(C482,Paramètre!E:G,3)</f>
        <v>43474</v>
      </c>
      <c r="K482" s="61"/>
      <c r="L482" s="61"/>
      <c r="M482" s="61"/>
      <c r="N482" s="61"/>
      <c r="O482" s="61"/>
      <c r="P482" s="61"/>
      <c r="Q482" s="61"/>
      <c r="R482" s="61"/>
      <c r="S482" s="61"/>
      <c r="T482" s="61"/>
      <c r="U482" s="61"/>
      <c r="V482">
        <f>IF(C482&lt;Bilan!$B$2,1,0)</f>
        <v>1</v>
      </c>
      <c r="W482" t="str">
        <f>IF(C482=Data!$B$6,"x","")</f>
        <v/>
      </c>
      <c r="X482">
        <f t="shared" si="43"/>
        <v>0</v>
      </c>
      <c r="Y482" s="62"/>
      <c r="Z482">
        <v>20</v>
      </c>
      <c r="AK482" s="2">
        <f t="shared" si="45"/>
        <v>9560</v>
      </c>
    </row>
    <row r="483" spans="1:37" x14ac:dyDescent="0.25">
      <c r="A483">
        <f t="shared" si="42"/>
        <v>522</v>
      </c>
      <c r="B483" s="10">
        <v>479</v>
      </c>
      <c r="C483" s="19">
        <f>VLOOKUP(A483,Paramètre!N:O,2,FALSE)</f>
        <v>20190108</v>
      </c>
      <c r="D483" s="7">
        <f>VLOOKUP(C483,Paramètre!K:L,2,FALSE)</f>
        <v>20</v>
      </c>
      <c r="E483" s="8">
        <f>SUMIF(Extraction!A:A,C483,Extraction!M:M)</f>
        <v>0</v>
      </c>
      <c r="F483" s="2">
        <f>IF(C483&gt;Data!$B$16,MIN(H483,D483),0)</f>
        <v>0</v>
      </c>
      <c r="G483" s="26">
        <f t="shared" si="46"/>
        <v>0</v>
      </c>
      <c r="H483" s="8">
        <f t="shared" si="47"/>
        <v>0</v>
      </c>
      <c r="I483" s="28">
        <f t="shared" si="44"/>
        <v>20</v>
      </c>
      <c r="J483" s="59">
        <f>VLOOKUP(C483,Paramètre!E:G,3)</f>
        <v>43473</v>
      </c>
      <c r="K483" s="61"/>
      <c r="L483" s="61"/>
      <c r="M483" s="61"/>
      <c r="N483" s="61"/>
      <c r="O483" s="61"/>
      <c r="P483" s="61"/>
      <c r="Q483" s="61"/>
      <c r="R483" s="61"/>
      <c r="S483" s="61"/>
      <c r="T483" s="61"/>
      <c r="U483" s="61"/>
      <c r="V483">
        <f>IF(C483&lt;Bilan!$B$2,1,0)</f>
        <v>1</v>
      </c>
      <c r="W483" t="str">
        <f>IF(C483=Data!$B$6,"x","")</f>
        <v/>
      </c>
      <c r="X483">
        <f t="shared" si="43"/>
        <v>0</v>
      </c>
      <c r="Y483" s="62"/>
      <c r="Z483">
        <v>20</v>
      </c>
      <c r="AK483" s="2">
        <f t="shared" si="45"/>
        <v>9580</v>
      </c>
    </row>
    <row r="484" spans="1:37" x14ac:dyDescent="0.25">
      <c r="A484">
        <f t="shared" si="42"/>
        <v>521</v>
      </c>
      <c r="B484" s="10">
        <v>480</v>
      </c>
      <c r="C484" s="19">
        <f>VLOOKUP(A484,Paramètre!N:O,2,FALSE)</f>
        <v>20190107</v>
      </c>
      <c r="D484" s="7">
        <f>VLOOKUP(C484,Paramètre!K:L,2,FALSE)</f>
        <v>20</v>
      </c>
      <c r="E484" s="8">
        <f>SUMIF(Extraction!A:A,C484,Extraction!M:M)</f>
        <v>0</v>
      </c>
      <c r="F484" s="2">
        <f>IF(C484&gt;Data!$B$16,MIN(H484,D484),0)</f>
        <v>0</v>
      </c>
      <c r="G484" s="26">
        <f t="shared" si="46"/>
        <v>0</v>
      </c>
      <c r="H484" s="8">
        <f t="shared" si="47"/>
        <v>0</v>
      </c>
      <c r="I484" s="28">
        <f t="shared" si="44"/>
        <v>20</v>
      </c>
      <c r="J484" s="59">
        <f>VLOOKUP(C484,Paramètre!E:G,3)</f>
        <v>43472</v>
      </c>
      <c r="K484" s="61"/>
      <c r="L484" s="61"/>
      <c r="M484" s="61"/>
      <c r="N484" s="61"/>
      <c r="O484" s="61"/>
      <c r="P484" s="61"/>
      <c r="Q484" s="61"/>
      <c r="R484" s="61"/>
      <c r="S484" s="61"/>
      <c r="T484" s="61"/>
      <c r="U484" s="61"/>
      <c r="V484">
        <f>IF(C484&lt;Bilan!$B$2,1,0)</f>
        <v>1</v>
      </c>
      <c r="W484" t="str">
        <f>IF(C484=Data!$B$6,"x","")</f>
        <v/>
      </c>
      <c r="X484">
        <f t="shared" si="43"/>
        <v>0</v>
      </c>
      <c r="Y484" s="62"/>
      <c r="Z484">
        <v>20</v>
      </c>
      <c r="AK484" s="2">
        <f t="shared" si="45"/>
        <v>9600</v>
      </c>
    </row>
    <row r="485" spans="1:37" x14ac:dyDescent="0.25">
      <c r="A485">
        <f t="shared" si="42"/>
        <v>520</v>
      </c>
      <c r="B485" s="10">
        <v>481</v>
      </c>
      <c r="C485" s="19">
        <f>VLOOKUP(A485,Paramètre!N:O,2,FALSE)</f>
        <v>20190104</v>
      </c>
      <c r="D485" s="7">
        <f>VLOOKUP(C485,Paramètre!K:L,2,FALSE)</f>
        <v>20</v>
      </c>
      <c r="E485" s="8">
        <f>SUMIF(Extraction!A:A,C485,Extraction!M:M)</f>
        <v>0</v>
      </c>
      <c r="F485" s="2">
        <f>IF(C485&gt;Data!$B$16,MIN(H485,D485),0)</f>
        <v>0</v>
      </c>
      <c r="G485" s="26">
        <f t="shared" si="46"/>
        <v>0</v>
      </c>
      <c r="H485" s="8">
        <f t="shared" si="47"/>
        <v>0</v>
      </c>
      <c r="I485" s="28">
        <f t="shared" si="44"/>
        <v>20</v>
      </c>
      <c r="J485" s="59">
        <f>VLOOKUP(C485,Paramètre!E:G,3)</f>
        <v>43469</v>
      </c>
      <c r="K485" s="61"/>
      <c r="L485" s="61"/>
      <c r="M485" s="61"/>
      <c r="N485" s="61"/>
      <c r="O485" s="61"/>
      <c r="P485" s="61"/>
      <c r="Q485" s="61"/>
      <c r="R485" s="61"/>
      <c r="S485" s="61"/>
      <c r="T485" s="61"/>
      <c r="U485" s="61"/>
      <c r="V485">
        <f>IF(C485&lt;Bilan!$B$2,1,0)</f>
        <v>1</v>
      </c>
      <c r="W485" t="str">
        <f>IF(C485=Data!$B$6,"x","")</f>
        <v/>
      </c>
      <c r="X485">
        <f t="shared" si="43"/>
        <v>0</v>
      </c>
      <c r="Y485" s="62"/>
      <c r="Z485">
        <v>20</v>
      </c>
      <c r="AK485" s="2">
        <f t="shared" si="45"/>
        <v>9620</v>
      </c>
    </row>
    <row r="486" spans="1:37" x14ac:dyDescent="0.25">
      <c r="A486">
        <f t="shared" si="42"/>
        <v>519</v>
      </c>
      <c r="B486" s="10">
        <v>482</v>
      </c>
      <c r="C486" s="19">
        <f>VLOOKUP(A486,Paramètre!N:O,2,FALSE)</f>
        <v>20190103</v>
      </c>
      <c r="D486" s="7">
        <f>VLOOKUP(C486,Paramètre!K:L,2,FALSE)</f>
        <v>20</v>
      </c>
      <c r="E486" s="8">
        <f>SUMIF(Extraction!A:A,C486,Extraction!M:M)</f>
        <v>0</v>
      </c>
      <c r="F486" s="2">
        <f>IF(C486&gt;Data!$B$16,MIN(H486,D486),0)</f>
        <v>0</v>
      </c>
      <c r="G486" s="26">
        <f t="shared" si="46"/>
        <v>0</v>
      </c>
      <c r="H486" s="8">
        <f t="shared" si="47"/>
        <v>0</v>
      </c>
      <c r="I486" s="28">
        <f t="shared" si="44"/>
        <v>20</v>
      </c>
      <c r="J486" s="59">
        <f>VLOOKUP(C486,Paramètre!E:G,3)</f>
        <v>43468</v>
      </c>
      <c r="K486" s="61"/>
      <c r="L486" s="61"/>
      <c r="M486" s="61"/>
      <c r="N486" s="61"/>
      <c r="O486" s="61"/>
      <c r="P486" s="61"/>
      <c r="Q486" s="61"/>
      <c r="R486" s="61"/>
      <c r="S486" s="61"/>
      <c r="T486" s="61"/>
      <c r="U486" s="61"/>
      <c r="V486">
        <f>IF(C486&lt;Bilan!$B$2,1,0)</f>
        <v>1</v>
      </c>
      <c r="W486" t="str">
        <f>IF(C486=Data!$B$6,"x","")</f>
        <v/>
      </c>
      <c r="X486">
        <f t="shared" si="43"/>
        <v>0</v>
      </c>
      <c r="Y486" s="62"/>
      <c r="Z486">
        <v>20</v>
      </c>
      <c r="AK486" s="2">
        <f t="shared" si="45"/>
        <v>9640</v>
      </c>
    </row>
    <row r="487" spans="1:37" x14ac:dyDescent="0.25">
      <c r="A487">
        <f t="shared" si="42"/>
        <v>518</v>
      </c>
      <c r="B487" s="10">
        <v>483</v>
      </c>
      <c r="C487" s="19">
        <f>VLOOKUP(A487,Paramètre!N:O,2,FALSE)</f>
        <v>20190102</v>
      </c>
      <c r="D487" s="7">
        <f>VLOOKUP(C487,Paramètre!K:L,2,FALSE)</f>
        <v>20</v>
      </c>
      <c r="E487" s="8">
        <f>SUMIF(Extraction!A:A,C487,Extraction!M:M)</f>
        <v>0</v>
      </c>
      <c r="F487" s="2">
        <f>IF(C487&gt;Data!$B$16,MIN(H487,D487),0)</f>
        <v>0</v>
      </c>
      <c r="G487" s="26">
        <f t="shared" si="46"/>
        <v>0</v>
      </c>
      <c r="H487" s="8">
        <f t="shared" si="47"/>
        <v>0</v>
      </c>
      <c r="I487" s="28">
        <f t="shared" si="44"/>
        <v>20</v>
      </c>
      <c r="J487" s="59">
        <f>VLOOKUP(C487,Paramètre!E:G,3)</f>
        <v>43467</v>
      </c>
      <c r="K487" s="61"/>
      <c r="L487" s="61"/>
      <c r="M487" s="61"/>
      <c r="N487" s="61"/>
      <c r="O487" s="61"/>
      <c r="P487" s="61"/>
      <c r="Q487" s="61"/>
      <c r="R487" s="61"/>
      <c r="S487" s="61"/>
      <c r="T487" s="61"/>
      <c r="U487" s="61"/>
      <c r="V487">
        <f>IF(C487&lt;Bilan!$B$2,1,0)</f>
        <v>1</v>
      </c>
      <c r="W487" t="str">
        <f>IF(C487=Data!$B$6,"x","")</f>
        <v/>
      </c>
      <c r="X487">
        <f t="shared" si="43"/>
        <v>0</v>
      </c>
      <c r="Y487" s="62"/>
      <c r="Z487">
        <v>20</v>
      </c>
      <c r="AK487" s="2">
        <f t="shared" si="45"/>
        <v>9660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C24"/>
  <sheetViews>
    <sheetView workbookViewId="0">
      <selection activeCell="D29" sqref="D29"/>
    </sheetView>
  </sheetViews>
  <sheetFormatPr baseColWidth="10" defaultRowHeight="15" x14ac:dyDescent="0.25"/>
  <cols>
    <col min="1" max="1" width="32.7109375" bestFit="1" customWidth="1"/>
    <col min="9" max="9" width="17.140625" customWidth="1"/>
    <col min="10" max="10" width="16.28515625" customWidth="1"/>
  </cols>
  <sheetData>
    <row r="1" spans="1:3" x14ac:dyDescent="0.25">
      <c r="A1" t="s">
        <v>229</v>
      </c>
      <c r="B1" s="15">
        <f ca="1">TODAY()</f>
        <v>44126</v>
      </c>
    </row>
    <row r="3" spans="1:3" x14ac:dyDescent="0.25">
      <c r="A3" t="s">
        <v>201</v>
      </c>
      <c r="B3" s="1">
        <v>3</v>
      </c>
    </row>
    <row r="4" spans="1:3" x14ac:dyDescent="0.25">
      <c r="A4" s="33"/>
    </row>
    <row r="6" spans="1:3" x14ac:dyDescent="0.25">
      <c r="A6" t="s">
        <v>219</v>
      </c>
      <c r="B6">
        <v>20210113</v>
      </c>
    </row>
    <row r="7" spans="1:3" x14ac:dyDescent="0.25">
      <c r="A7" t="s">
        <v>226</v>
      </c>
    </row>
    <row r="9" spans="1:3" x14ac:dyDescent="0.25">
      <c r="A9" t="s">
        <v>222</v>
      </c>
      <c r="B9">
        <f>VLOOKUP(B6,'Données Analyse Charge'!C:G,5,FALSE)</f>
        <v>0</v>
      </c>
    </row>
    <row r="10" spans="1:3" x14ac:dyDescent="0.25">
      <c r="A10" t="s">
        <v>224</v>
      </c>
      <c r="B10">
        <f>VLOOKUP(B6,'Données Analyse Charge'!C:U,17,FALSE)</f>
        <v>0</v>
      </c>
      <c r="C10" t="s">
        <v>225</v>
      </c>
    </row>
    <row r="11" spans="1:3" x14ac:dyDescent="0.25">
      <c r="A11" t="s">
        <v>223</v>
      </c>
      <c r="B11">
        <f>VLOOKUP(B10+VLOOKUP(B6,Paramètre!O:P,2,FALSE),Paramètre!N:O,2,FALSE)</f>
        <v>20210113</v>
      </c>
    </row>
    <row r="15" spans="1:3" x14ac:dyDescent="0.25">
      <c r="A15" t="s">
        <v>231</v>
      </c>
      <c r="B15" s="51"/>
    </row>
    <row r="16" spans="1:3" x14ac:dyDescent="0.25">
      <c r="A16" t="s">
        <v>240</v>
      </c>
      <c r="B16" s="30">
        <f>YEAR(B15)*10000+MONTH(B15)*100+DAY(B15)</f>
        <v>19000100</v>
      </c>
    </row>
    <row r="18" spans="1:2" x14ac:dyDescent="0.25">
      <c r="A18" t="s">
        <v>242</v>
      </c>
      <c r="B18" s="15">
        <f>MIN(Extraction!I:I)</f>
        <v>44208</v>
      </c>
    </row>
    <row r="19" spans="1:2" x14ac:dyDescent="0.25">
      <c r="A19" t="s">
        <v>243</v>
      </c>
      <c r="B19" s="30">
        <f>YEAR(B18)*10000+MONTH(B18)*100+DAY(B18)</f>
        <v>20210112</v>
      </c>
    </row>
    <row r="21" spans="1:2" x14ac:dyDescent="0.25">
      <c r="A21" t="s">
        <v>234</v>
      </c>
    </row>
    <row r="23" spans="1:2" x14ac:dyDescent="0.25">
      <c r="A23" t="s">
        <v>235</v>
      </c>
    </row>
    <row r="24" spans="1:2" x14ac:dyDescent="0.25">
      <c r="A24" t="s">
        <v>236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C3"/>
  <sheetViews>
    <sheetView workbookViewId="0">
      <selection activeCell="B10" sqref="B10"/>
    </sheetView>
  </sheetViews>
  <sheetFormatPr baseColWidth="10" defaultRowHeight="15" x14ac:dyDescent="0.25"/>
  <cols>
    <col min="1" max="1" width="16" customWidth="1"/>
    <col min="2" max="2" width="24.42578125" customWidth="1"/>
    <col min="3" max="3" width="20.42578125" customWidth="1"/>
  </cols>
  <sheetData>
    <row r="1" spans="1:3" x14ac:dyDescent="0.25">
      <c r="A1" t="s">
        <v>237</v>
      </c>
      <c r="B1" t="s">
        <v>239</v>
      </c>
      <c r="C1" t="s">
        <v>238</v>
      </c>
    </row>
    <row r="3" spans="1:3" x14ac:dyDescent="0.25">
      <c r="A3" s="3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O47"/>
  <sheetViews>
    <sheetView workbookViewId="0">
      <selection activeCell="M12" sqref="M12"/>
    </sheetView>
  </sheetViews>
  <sheetFormatPr baseColWidth="10" defaultRowHeight="15" x14ac:dyDescent="0.25"/>
  <cols>
    <col min="3" max="3" width="11.5703125" style="1"/>
    <col min="4" max="4" width="16.28515625" style="1" bestFit="1" customWidth="1"/>
    <col min="6" max="6" width="11.5703125" style="1"/>
    <col min="7" max="7" width="14.28515625" style="1" customWidth="1"/>
    <col min="8" max="8" width="14.5703125" customWidth="1"/>
    <col min="9" max="9" width="14.7109375" customWidth="1"/>
  </cols>
  <sheetData>
    <row r="1" spans="1:15" x14ac:dyDescent="0.25">
      <c r="A1" t="s">
        <v>198</v>
      </c>
    </row>
    <row r="2" spans="1:15" x14ac:dyDescent="0.25">
      <c r="A2" t="s">
        <v>195</v>
      </c>
      <c r="B2" s="30">
        <v>20201013</v>
      </c>
    </row>
    <row r="4" spans="1:15" x14ac:dyDescent="0.25">
      <c r="A4" s="32" t="s">
        <v>199</v>
      </c>
      <c r="F4" s="36" t="s">
        <v>202</v>
      </c>
      <c r="I4" t="s">
        <v>203</v>
      </c>
    </row>
    <row r="6" spans="1:15" x14ac:dyDescent="0.25">
      <c r="C6" s="2" t="s">
        <v>196</v>
      </c>
      <c r="D6" s="2" t="s">
        <v>197</v>
      </c>
    </row>
    <row r="7" spans="1:15" x14ac:dyDescent="0.25">
      <c r="A7">
        <f>+A8-1</f>
        <v>929</v>
      </c>
      <c r="B7" s="14">
        <f>VLOOKUP(A7,Paramètre!N:O,2,FALSE)</f>
        <v>20201012</v>
      </c>
      <c r="C7" s="1">
        <f>SUMPRODUCT('Données Analyse Charge'!F5:F487,'Données Analyse Charge'!V5:V487)</f>
        <v>0</v>
      </c>
      <c r="D7" s="39"/>
      <c r="G7" s="2" t="s">
        <v>205</v>
      </c>
      <c r="H7" s="34" t="s">
        <v>204</v>
      </c>
      <c r="L7">
        <v>1</v>
      </c>
      <c r="M7">
        <v>2</v>
      </c>
      <c r="O7">
        <f>SUMPRODUCT(L7:L9,M7:M9)</f>
        <v>12</v>
      </c>
    </row>
    <row r="8" spans="1:15" x14ac:dyDescent="0.25">
      <c r="A8">
        <f>VLOOKUP(B8,Paramètre!O:P,2,FALSE)</f>
        <v>930</v>
      </c>
      <c r="B8" s="38">
        <f>+B2</f>
        <v>20201013</v>
      </c>
      <c r="C8" s="2">
        <f>VLOOKUP(B8,'Données Analyse Charge'!C:F,4,FALSE)</f>
        <v>0</v>
      </c>
      <c r="D8" s="2">
        <f>VLOOKUP(B8,'Données Analyse Charge'!C:U,17,FALSE)</f>
        <v>0</v>
      </c>
      <c r="F8" s="2">
        <f>+B8</f>
        <v>20201013</v>
      </c>
      <c r="G8" s="35"/>
      <c r="H8" s="27"/>
      <c r="I8" t="s">
        <v>206</v>
      </c>
      <c r="L8">
        <v>2</v>
      </c>
      <c r="M8">
        <v>2</v>
      </c>
    </row>
    <row r="9" spans="1:15" x14ac:dyDescent="0.25">
      <c r="A9">
        <f>+A8+1</f>
        <v>931</v>
      </c>
      <c r="B9" s="14">
        <f>VLOOKUP(A9,Paramètre!N:O,2,FALSE)</f>
        <v>20201014</v>
      </c>
      <c r="C9" s="2">
        <f>VLOOKUP(B9,'Données Analyse Charge'!C:F,4,FALSE)</f>
        <v>0</v>
      </c>
      <c r="D9" s="2">
        <f>VLOOKUP(B9,'Données Analyse Charge'!C:U,17,FALSE)</f>
        <v>0</v>
      </c>
      <c r="F9" s="2">
        <f t="shared" ref="F9:F47" si="0">+B9</f>
        <v>20201014</v>
      </c>
      <c r="G9" s="27"/>
      <c r="H9" s="27"/>
      <c r="I9" t="s">
        <v>206</v>
      </c>
      <c r="L9">
        <v>3</v>
      </c>
      <c r="M9">
        <v>2</v>
      </c>
    </row>
    <row r="10" spans="1:15" x14ac:dyDescent="0.25">
      <c r="A10">
        <f t="shared" ref="A10:A47" si="1">+A9+1</f>
        <v>932</v>
      </c>
      <c r="B10" s="14">
        <f>VLOOKUP(A10,Paramètre!N:O,2,FALSE)</f>
        <v>20201015</v>
      </c>
      <c r="C10" s="2">
        <f>VLOOKUP(B10,'Données Analyse Charge'!C:F,4,FALSE)</f>
        <v>0</v>
      </c>
      <c r="D10" s="2">
        <f>VLOOKUP(B10,'Données Analyse Charge'!C:U,17,FALSE)</f>
        <v>0</v>
      </c>
      <c r="F10" s="2">
        <f t="shared" si="0"/>
        <v>20201015</v>
      </c>
      <c r="G10" s="27"/>
      <c r="H10" s="27"/>
      <c r="I10" t="s">
        <v>206</v>
      </c>
    </row>
    <row r="11" spans="1:15" x14ac:dyDescent="0.25">
      <c r="A11">
        <f t="shared" si="1"/>
        <v>933</v>
      </c>
      <c r="B11" s="14">
        <f>VLOOKUP(A11,Paramètre!N:O,2,FALSE)</f>
        <v>20201016</v>
      </c>
      <c r="C11" s="2">
        <f>VLOOKUP(B11,'Données Analyse Charge'!C:F,4,FALSE)</f>
        <v>0</v>
      </c>
      <c r="D11" s="2">
        <f>VLOOKUP(B11,'Données Analyse Charge'!C:U,17,FALSE)</f>
        <v>0</v>
      </c>
      <c r="F11" s="2">
        <f t="shared" si="0"/>
        <v>20201016</v>
      </c>
      <c r="G11" s="27"/>
      <c r="H11" s="27"/>
      <c r="I11" t="s">
        <v>206</v>
      </c>
    </row>
    <row r="12" spans="1:15" x14ac:dyDescent="0.25">
      <c r="A12">
        <f t="shared" si="1"/>
        <v>934</v>
      </c>
      <c r="B12" s="14">
        <f>VLOOKUP(A12,Paramètre!N:O,2,FALSE)</f>
        <v>20201019</v>
      </c>
      <c r="C12" s="2">
        <f>VLOOKUP(B12,'Données Analyse Charge'!C:F,4,FALSE)</f>
        <v>0</v>
      </c>
      <c r="D12" s="2">
        <f>VLOOKUP(B12,'Données Analyse Charge'!C:U,17,FALSE)</f>
        <v>0</v>
      </c>
      <c r="F12" s="2">
        <f t="shared" si="0"/>
        <v>20201019</v>
      </c>
      <c r="G12" s="27"/>
      <c r="H12" s="27"/>
      <c r="I12" t="s">
        <v>206</v>
      </c>
    </row>
    <row r="13" spans="1:15" x14ac:dyDescent="0.25">
      <c r="A13">
        <f t="shared" si="1"/>
        <v>935</v>
      </c>
      <c r="B13" s="14">
        <f>VLOOKUP(A13,Paramètre!N:O,2,FALSE)</f>
        <v>20201020</v>
      </c>
      <c r="C13" s="2">
        <f>VLOOKUP(B13,'Données Analyse Charge'!C:F,4,FALSE)</f>
        <v>0</v>
      </c>
      <c r="D13" s="2">
        <f>VLOOKUP(B13,'Données Analyse Charge'!C:U,17,FALSE)</f>
        <v>0</v>
      </c>
      <c r="F13" s="2">
        <f t="shared" si="0"/>
        <v>20201020</v>
      </c>
      <c r="G13" s="2">
        <f>VLOOKUP(F13,Paramètre!K:L,2,FALSE)</f>
        <v>20</v>
      </c>
      <c r="H13" s="37">
        <f t="shared" ref="H13:H47" si="2">G13-VLOOKUP(F10,B:C,2,FALSE)</f>
        <v>20</v>
      </c>
      <c r="I13" t="s">
        <v>207</v>
      </c>
    </row>
    <row r="14" spans="1:15" x14ac:dyDescent="0.25">
      <c r="A14">
        <f t="shared" si="1"/>
        <v>936</v>
      </c>
      <c r="B14" s="14">
        <f>VLOOKUP(A14,Paramètre!N:O,2,FALSE)</f>
        <v>20201021</v>
      </c>
      <c r="C14" s="2">
        <f>VLOOKUP(B14,'Données Analyse Charge'!C:F,4,FALSE)</f>
        <v>0</v>
      </c>
      <c r="D14" s="2">
        <f>VLOOKUP(B14,'Données Analyse Charge'!C:U,17,FALSE)</f>
        <v>0</v>
      </c>
      <c r="F14" s="2">
        <f t="shared" si="0"/>
        <v>20201021</v>
      </c>
      <c r="G14" s="2">
        <f>VLOOKUP(F14,Paramètre!K:L,2,FALSE)</f>
        <v>20</v>
      </c>
      <c r="H14" s="37">
        <f>G14-VLOOKUP(F11,B:C,2,FALSE)</f>
        <v>20</v>
      </c>
      <c r="I14" t="s">
        <v>207</v>
      </c>
    </row>
    <row r="15" spans="1:15" x14ac:dyDescent="0.25">
      <c r="A15">
        <f t="shared" si="1"/>
        <v>937</v>
      </c>
      <c r="B15" s="14">
        <f>VLOOKUP(A15,Paramètre!N:O,2,FALSE)</f>
        <v>20201022</v>
      </c>
      <c r="C15" s="2">
        <f>VLOOKUP(B15,'Données Analyse Charge'!C:F,4,FALSE)</f>
        <v>0</v>
      </c>
      <c r="D15" s="2">
        <f>VLOOKUP(B15,'Données Analyse Charge'!C:U,17,FALSE)</f>
        <v>0</v>
      </c>
      <c r="F15" s="2">
        <f t="shared" si="0"/>
        <v>20201022</v>
      </c>
      <c r="G15" s="2">
        <f>VLOOKUP(F15,Paramètre!K:L,2,FALSE)</f>
        <v>20</v>
      </c>
      <c r="H15" s="37">
        <f t="shared" si="2"/>
        <v>20</v>
      </c>
      <c r="I15" t="s">
        <v>207</v>
      </c>
      <c r="L15" s="1" t="s">
        <v>217</v>
      </c>
      <c r="M15" s="1" t="s">
        <v>218</v>
      </c>
    </row>
    <row r="16" spans="1:15" x14ac:dyDescent="0.25">
      <c r="A16">
        <f t="shared" si="1"/>
        <v>938</v>
      </c>
      <c r="B16" s="14">
        <f>VLOOKUP(A16,Paramètre!N:O,2,FALSE)</f>
        <v>20201023</v>
      </c>
      <c r="C16" s="2">
        <f>VLOOKUP(B16,'Données Analyse Charge'!C:F,4,FALSE)</f>
        <v>0</v>
      </c>
      <c r="D16" s="2">
        <f>VLOOKUP(B16,'Données Analyse Charge'!C:U,17,FALSE)</f>
        <v>0</v>
      </c>
      <c r="F16" s="2">
        <f t="shared" si="0"/>
        <v>20201023</v>
      </c>
      <c r="G16" s="2">
        <f>VLOOKUP(F16,Paramètre!K:L,2,FALSE)</f>
        <v>20</v>
      </c>
      <c r="H16" s="37">
        <f>G16-VLOOKUP(F13,B:C,2,FALSE)</f>
        <v>20</v>
      </c>
      <c r="I16" t="s">
        <v>207</v>
      </c>
      <c r="K16" t="s">
        <v>216</v>
      </c>
      <c r="L16" s="1">
        <v>100</v>
      </c>
      <c r="M16" s="1">
        <v>100</v>
      </c>
    </row>
    <row r="17" spans="1:13" x14ac:dyDescent="0.25">
      <c r="A17">
        <f t="shared" si="1"/>
        <v>939</v>
      </c>
      <c r="B17" s="14">
        <f>VLOOKUP(A17,Paramètre!N:O,2,FALSE)</f>
        <v>20201026</v>
      </c>
      <c r="C17" s="2">
        <f>VLOOKUP(B17,'Données Analyse Charge'!C:F,4,FALSE)</f>
        <v>0</v>
      </c>
      <c r="D17" s="2">
        <f>VLOOKUP(B17,'Données Analyse Charge'!C:U,17,FALSE)</f>
        <v>0</v>
      </c>
      <c r="F17" s="2">
        <f t="shared" si="0"/>
        <v>20201026</v>
      </c>
      <c r="G17" s="2">
        <f>VLOOKUP(F17,Paramètre!K:L,2,FALSE)</f>
        <v>20</v>
      </c>
      <c r="H17" s="37">
        <f t="shared" si="2"/>
        <v>20</v>
      </c>
      <c r="I17" t="s">
        <v>207</v>
      </c>
      <c r="L17" s="1"/>
      <c r="M17" s="1"/>
    </row>
    <row r="18" spans="1:13" x14ac:dyDescent="0.25">
      <c r="A18">
        <f t="shared" si="1"/>
        <v>940</v>
      </c>
      <c r="B18" s="14">
        <f>VLOOKUP(A18,Paramètre!N:O,2,FALSE)</f>
        <v>20201027</v>
      </c>
      <c r="C18" s="2">
        <f>VLOOKUP(B18,'Données Analyse Charge'!C:F,4,FALSE)</f>
        <v>0</v>
      </c>
      <c r="D18" s="2">
        <f>VLOOKUP(B18,'Données Analyse Charge'!C:U,17,FALSE)</f>
        <v>0</v>
      </c>
      <c r="F18" s="2">
        <f t="shared" si="0"/>
        <v>20201027</v>
      </c>
      <c r="G18" s="2">
        <f>VLOOKUP(F18,Paramètre!K:L,2,FALSE)</f>
        <v>20</v>
      </c>
      <c r="H18" s="2">
        <f t="shared" si="2"/>
        <v>20</v>
      </c>
      <c r="L18" s="1">
        <v>100</v>
      </c>
      <c r="M18" s="1">
        <v>40</v>
      </c>
    </row>
    <row r="19" spans="1:13" x14ac:dyDescent="0.25">
      <c r="A19">
        <f t="shared" si="1"/>
        <v>941</v>
      </c>
      <c r="B19" s="14">
        <f>VLOOKUP(A19,Paramètre!N:O,2,FALSE)</f>
        <v>20201028</v>
      </c>
      <c r="C19" s="2">
        <f>VLOOKUP(B19,'Données Analyse Charge'!C:F,4,FALSE)</f>
        <v>0</v>
      </c>
      <c r="D19" s="2">
        <f>VLOOKUP(B19,'Données Analyse Charge'!C:U,17,FALSE)</f>
        <v>0</v>
      </c>
      <c r="F19" s="2">
        <f t="shared" si="0"/>
        <v>20201028</v>
      </c>
      <c r="G19" s="2">
        <f>VLOOKUP(F19,Paramètre!K:L,2,FALSE)</f>
        <v>20</v>
      </c>
      <c r="H19" s="2">
        <f t="shared" si="2"/>
        <v>20</v>
      </c>
      <c r="K19" s="1">
        <v>220</v>
      </c>
      <c r="L19" s="1">
        <v>100</v>
      </c>
      <c r="M19" s="1">
        <v>50</v>
      </c>
    </row>
    <row r="20" spans="1:13" x14ac:dyDescent="0.25">
      <c r="A20">
        <f t="shared" si="1"/>
        <v>942</v>
      </c>
      <c r="B20" s="14">
        <f>VLOOKUP(A20,Paramètre!N:O,2,FALSE)</f>
        <v>20201029</v>
      </c>
      <c r="C20" s="2">
        <f>VLOOKUP(B20,'Données Analyse Charge'!C:F,4,FALSE)</f>
        <v>0</v>
      </c>
      <c r="D20" s="2">
        <f>VLOOKUP(B20,'Données Analyse Charge'!C:U,17,FALSE)</f>
        <v>0</v>
      </c>
      <c r="F20" s="2">
        <f t="shared" si="0"/>
        <v>20201029</v>
      </c>
      <c r="G20" s="2">
        <f>VLOOKUP(F20,Paramètre!K:L,2,FALSE)</f>
        <v>20</v>
      </c>
      <c r="H20" s="2">
        <f t="shared" si="2"/>
        <v>20</v>
      </c>
    </row>
    <row r="21" spans="1:13" x14ac:dyDescent="0.25">
      <c r="A21">
        <f t="shared" si="1"/>
        <v>943</v>
      </c>
      <c r="B21" s="14">
        <f>VLOOKUP(A21,Paramètre!N:O,2,FALSE)</f>
        <v>20201030</v>
      </c>
      <c r="C21" s="2">
        <f>VLOOKUP(B21,'Données Analyse Charge'!C:F,4,FALSE)</f>
        <v>0</v>
      </c>
      <c r="D21" s="2">
        <f>VLOOKUP(B21,'Données Analyse Charge'!C:U,17,FALSE)</f>
        <v>0</v>
      </c>
      <c r="F21" s="2">
        <f t="shared" si="0"/>
        <v>20201030</v>
      </c>
      <c r="G21" s="2">
        <f>VLOOKUP(F21,Paramètre!K:L,2,FALSE)</f>
        <v>20</v>
      </c>
      <c r="H21" s="2">
        <f t="shared" si="2"/>
        <v>20</v>
      </c>
    </row>
    <row r="22" spans="1:13" x14ac:dyDescent="0.25">
      <c r="A22">
        <f t="shared" si="1"/>
        <v>944</v>
      </c>
      <c r="B22" s="14">
        <f>VLOOKUP(A22,Paramètre!N:O,2,FALSE)</f>
        <v>20201102</v>
      </c>
      <c r="C22" s="2">
        <f>VLOOKUP(B22,'Données Analyse Charge'!C:F,4,FALSE)</f>
        <v>0</v>
      </c>
      <c r="D22" s="2">
        <f>VLOOKUP(B22,'Données Analyse Charge'!C:U,17,FALSE)</f>
        <v>0</v>
      </c>
      <c r="F22" s="2">
        <f t="shared" si="0"/>
        <v>20201102</v>
      </c>
      <c r="G22" s="2">
        <f>VLOOKUP(F22,Paramètre!K:L,2,FALSE)</f>
        <v>20</v>
      </c>
      <c r="H22" s="2">
        <f t="shared" si="2"/>
        <v>20</v>
      </c>
    </row>
    <row r="23" spans="1:13" x14ac:dyDescent="0.25">
      <c r="A23">
        <f t="shared" si="1"/>
        <v>945</v>
      </c>
      <c r="B23" s="14">
        <f>VLOOKUP(A23,Paramètre!N:O,2,FALSE)</f>
        <v>20201103</v>
      </c>
      <c r="C23" s="2">
        <f>VLOOKUP(B23,'Données Analyse Charge'!C:F,4,FALSE)</f>
        <v>0</v>
      </c>
      <c r="D23" s="2">
        <f>VLOOKUP(B23,'Données Analyse Charge'!C:U,17,FALSE)</f>
        <v>0</v>
      </c>
      <c r="F23" s="2">
        <f t="shared" si="0"/>
        <v>20201103</v>
      </c>
      <c r="G23" s="2">
        <f>VLOOKUP(F23,Paramètre!K:L,2,FALSE)</f>
        <v>20</v>
      </c>
      <c r="H23" s="2">
        <f t="shared" si="2"/>
        <v>20</v>
      </c>
    </row>
    <row r="24" spans="1:13" x14ac:dyDescent="0.25">
      <c r="A24">
        <f t="shared" si="1"/>
        <v>946</v>
      </c>
      <c r="B24" s="14">
        <f>VLOOKUP(A24,Paramètre!N:O,2,FALSE)</f>
        <v>20201104</v>
      </c>
      <c r="C24" s="2">
        <f>VLOOKUP(B24,'Données Analyse Charge'!C:F,4,FALSE)</f>
        <v>0</v>
      </c>
      <c r="D24" s="2">
        <f>VLOOKUP(B24,'Données Analyse Charge'!C:U,17,FALSE)</f>
        <v>0</v>
      </c>
      <c r="F24" s="2">
        <f t="shared" si="0"/>
        <v>20201104</v>
      </c>
      <c r="G24" s="2">
        <f>VLOOKUP(F24,Paramètre!K:L,2,FALSE)</f>
        <v>20</v>
      </c>
      <c r="H24" s="2">
        <f t="shared" si="2"/>
        <v>20</v>
      </c>
    </row>
    <row r="25" spans="1:13" x14ac:dyDescent="0.25">
      <c r="A25">
        <f t="shared" si="1"/>
        <v>947</v>
      </c>
      <c r="B25" s="14">
        <f>VLOOKUP(A25,Paramètre!N:O,2,FALSE)</f>
        <v>20201105</v>
      </c>
      <c r="C25" s="2">
        <f>VLOOKUP(B25,'Données Analyse Charge'!C:F,4,FALSE)</f>
        <v>0</v>
      </c>
      <c r="D25" s="2">
        <f>VLOOKUP(B25,'Données Analyse Charge'!C:U,17,FALSE)</f>
        <v>0</v>
      </c>
      <c r="F25" s="2">
        <f t="shared" si="0"/>
        <v>20201105</v>
      </c>
      <c r="G25" s="2">
        <f>VLOOKUP(F25,Paramètre!K:L,2,FALSE)</f>
        <v>20</v>
      </c>
      <c r="H25" s="2">
        <f t="shared" si="2"/>
        <v>20</v>
      </c>
    </row>
    <row r="26" spans="1:13" x14ac:dyDescent="0.25">
      <c r="A26">
        <f t="shared" si="1"/>
        <v>948</v>
      </c>
      <c r="B26" s="14">
        <f>VLOOKUP(A26,Paramètre!N:O,2,FALSE)</f>
        <v>20201106</v>
      </c>
      <c r="C26" s="2">
        <f>VLOOKUP(B26,'Données Analyse Charge'!C:F,4,FALSE)</f>
        <v>0</v>
      </c>
      <c r="D26" s="2">
        <f>VLOOKUP(B26,'Données Analyse Charge'!C:U,17,FALSE)</f>
        <v>0</v>
      </c>
      <c r="F26" s="2">
        <f t="shared" si="0"/>
        <v>20201106</v>
      </c>
      <c r="G26" s="2">
        <f>VLOOKUP(F26,Paramètre!K:L,2,FALSE)</f>
        <v>20</v>
      </c>
      <c r="H26" s="2">
        <f t="shared" si="2"/>
        <v>20</v>
      </c>
    </row>
    <row r="27" spans="1:13" x14ac:dyDescent="0.25">
      <c r="A27">
        <f t="shared" si="1"/>
        <v>949</v>
      </c>
      <c r="B27" s="14">
        <f>VLOOKUP(A27,Paramètre!N:O,2,FALSE)</f>
        <v>20201109</v>
      </c>
      <c r="C27" s="2">
        <f>VLOOKUP(B27,'Données Analyse Charge'!C:F,4,FALSE)</f>
        <v>0</v>
      </c>
      <c r="D27" s="2">
        <f>VLOOKUP(B27,'Données Analyse Charge'!C:U,17,FALSE)</f>
        <v>0</v>
      </c>
      <c r="F27" s="2">
        <f t="shared" si="0"/>
        <v>20201109</v>
      </c>
      <c r="G27" s="2">
        <f>VLOOKUP(F27,Paramètre!K:L,2,FALSE)</f>
        <v>20</v>
      </c>
      <c r="H27" s="2">
        <f t="shared" si="2"/>
        <v>20</v>
      </c>
    </row>
    <row r="28" spans="1:13" x14ac:dyDescent="0.25">
      <c r="A28">
        <f t="shared" si="1"/>
        <v>950</v>
      </c>
      <c r="B28" s="14">
        <f>VLOOKUP(A28,Paramètre!N:O,2,FALSE)</f>
        <v>20201110</v>
      </c>
      <c r="C28" s="2">
        <f>VLOOKUP(B28,'Données Analyse Charge'!C:F,4,FALSE)</f>
        <v>0</v>
      </c>
      <c r="D28" s="2">
        <f>VLOOKUP(B28,'Données Analyse Charge'!C:U,17,FALSE)</f>
        <v>0</v>
      </c>
      <c r="F28" s="2">
        <f t="shared" si="0"/>
        <v>20201110</v>
      </c>
      <c r="G28" s="2">
        <f>VLOOKUP(F28,Paramètre!K:L,2,FALSE)</f>
        <v>20</v>
      </c>
      <c r="H28" s="2">
        <f t="shared" si="2"/>
        <v>20</v>
      </c>
    </row>
    <row r="29" spans="1:13" x14ac:dyDescent="0.25">
      <c r="A29">
        <f t="shared" si="1"/>
        <v>951</v>
      </c>
      <c r="B29" s="14">
        <f>VLOOKUP(A29,Paramètre!N:O,2,FALSE)</f>
        <v>20201111</v>
      </c>
      <c r="C29" s="2">
        <f>VLOOKUP(B29,'Données Analyse Charge'!C:F,4,FALSE)</f>
        <v>0</v>
      </c>
      <c r="D29" s="2">
        <f>VLOOKUP(B29,'Données Analyse Charge'!C:U,17,FALSE)</f>
        <v>0</v>
      </c>
      <c r="F29" s="2">
        <f t="shared" si="0"/>
        <v>20201111</v>
      </c>
      <c r="G29" s="2">
        <f>VLOOKUP(F29,Paramètre!K:L,2,FALSE)</f>
        <v>20</v>
      </c>
      <c r="H29" s="2">
        <f t="shared" si="2"/>
        <v>20</v>
      </c>
    </row>
    <row r="30" spans="1:13" x14ac:dyDescent="0.25">
      <c r="A30">
        <f t="shared" si="1"/>
        <v>952</v>
      </c>
      <c r="B30" s="14">
        <f>VLOOKUP(A30,Paramètre!N:O,2,FALSE)</f>
        <v>20201112</v>
      </c>
      <c r="C30" s="2">
        <f>VLOOKUP(B30,'Données Analyse Charge'!C:F,4,FALSE)</f>
        <v>0</v>
      </c>
      <c r="D30" s="2">
        <f>VLOOKUP(B30,'Données Analyse Charge'!C:U,17,FALSE)</f>
        <v>0</v>
      </c>
      <c r="F30" s="2">
        <f t="shared" si="0"/>
        <v>20201112</v>
      </c>
      <c r="G30" s="2">
        <f>VLOOKUP(F30,Paramètre!K:L,2,FALSE)</f>
        <v>20</v>
      </c>
      <c r="H30" s="2">
        <f t="shared" si="2"/>
        <v>20</v>
      </c>
    </row>
    <row r="31" spans="1:13" x14ac:dyDescent="0.25">
      <c r="A31">
        <f t="shared" si="1"/>
        <v>953</v>
      </c>
      <c r="B31" s="14">
        <f>VLOOKUP(A31,Paramètre!N:O,2,FALSE)</f>
        <v>20201113</v>
      </c>
      <c r="C31" s="2">
        <f>VLOOKUP(B31,'Données Analyse Charge'!C:F,4,FALSE)</f>
        <v>0</v>
      </c>
      <c r="D31" s="2">
        <f>VLOOKUP(B31,'Données Analyse Charge'!C:U,17,FALSE)</f>
        <v>0</v>
      </c>
      <c r="F31" s="2">
        <f t="shared" si="0"/>
        <v>20201113</v>
      </c>
      <c r="G31" s="2">
        <f>VLOOKUP(F31,Paramètre!K:L,2,FALSE)</f>
        <v>20</v>
      </c>
      <c r="H31" s="2">
        <f t="shared" si="2"/>
        <v>20</v>
      </c>
    </row>
    <row r="32" spans="1:13" x14ac:dyDescent="0.25">
      <c r="A32">
        <f t="shared" si="1"/>
        <v>954</v>
      </c>
      <c r="B32" s="14">
        <f>VLOOKUP(A32,Paramètre!N:O,2,FALSE)</f>
        <v>20201116</v>
      </c>
      <c r="C32" s="2">
        <f>VLOOKUP(B32,'Données Analyse Charge'!C:F,4,FALSE)</f>
        <v>0</v>
      </c>
      <c r="D32" s="2">
        <f>VLOOKUP(B32,'Données Analyse Charge'!C:U,17,FALSE)</f>
        <v>0</v>
      </c>
      <c r="F32" s="2">
        <f t="shared" si="0"/>
        <v>20201116</v>
      </c>
      <c r="G32" s="2">
        <f>VLOOKUP(F32,Paramètre!K:L,2,FALSE)</f>
        <v>20</v>
      </c>
      <c r="H32" s="2">
        <f t="shared" si="2"/>
        <v>20</v>
      </c>
    </row>
    <row r="33" spans="1:8" x14ac:dyDescent="0.25">
      <c r="A33">
        <f t="shared" si="1"/>
        <v>955</v>
      </c>
      <c r="B33" s="14">
        <f>VLOOKUP(A33,Paramètre!N:O,2,FALSE)</f>
        <v>20201117</v>
      </c>
      <c r="C33" s="2">
        <f>VLOOKUP(B33,'Données Analyse Charge'!C:F,4,FALSE)</f>
        <v>0</v>
      </c>
      <c r="D33" s="2">
        <f>VLOOKUP(B33,'Données Analyse Charge'!C:U,17,FALSE)</f>
        <v>0</v>
      </c>
      <c r="F33" s="2">
        <f t="shared" si="0"/>
        <v>20201117</v>
      </c>
      <c r="G33" s="2">
        <f>VLOOKUP(F33,Paramètre!K:L,2,FALSE)</f>
        <v>20</v>
      </c>
      <c r="H33" s="2">
        <f t="shared" si="2"/>
        <v>20</v>
      </c>
    </row>
    <row r="34" spans="1:8" x14ac:dyDescent="0.25">
      <c r="A34">
        <f t="shared" si="1"/>
        <v>956</v>
      </c>
      <c r="B34" s="14">
        <f>VLOOKUP(A34,Paramètre!N:O,2,FALSE)</f>
        <v>20201118</v>
      </c>
      <c r="C34" s="2">
        <f>VLOOKUP(B34,'Données Analyse Charge'!C:F,4,FALSE)</f>
        <v>0</v>
      </c>
      <c r="D34" s="2">
        <f>VLOOKUP(B34,'Données Analyse Charge'!C:U,17,FALSE)</f>
        <v>0</v>
      </c>
      <c r="F34" s="2">
        <f t="shared" si="0"/>
        <v>20201118</v>
      </c>
      <c r="G34" s="2">
        <f>VLOOKUP(F34,Paramètre!K:L,2,FALSE)</f>
        <v>20</v>
      </c>
      <c r="H34" s="2">
        <f t="shared" si="2"/>
        <v>20</v>
      </c>
    </row>
    <row r="35" spans="1:8" x14ac:dyDescent="0.25">
      <c r="A35">
        <f t="shared" si="1"/>
        <v>957</v>
      </c>
      <c r="B35" s="14">
        <f>VLOOKUP(A35,Paramètre!N:O,2,FALSE)</f>
        <v>20201119</v>
      </c>
      <c r="C35" s="2">
        <f>VLOOKUP(B35,'Données Analyse Charge'!C:F,4,FALSE)</f>
        <v>0</v>
      </c>
      <c r="D35" s="2">
        <f>VLOOKUP(B35,'Données Analyse Charge'!C:U,17,FALSE)</f>
        <v>0</v>
      </c>
      <c r="F35" s="2">
        <f t="shared" si="0"/>
        <v>20201119</v>
      </c>
      <c r="G35" s="2">
        <f>VLOOKUP(F35,Paramètre!K:L,2,FALSE)</f>
        <v>20</v>
      </c>
      <c r="H35" s="2">
        <f t="shared" si="2"/>
        <v>20</v>
      </c>
    </row>
    <row r="36" spans="1:8" x14ac:dyDescent="0.25">
      <c r="A36">
        <f t="shared" si="1"/>
        <v>958</v>
      </c>
      <c r="B36" s="14">
        <f>VLOOKUP(A36,Paramètre!N:O,2,FALSE)</f>
        <v>20201120</v>
      </c>
      <c r="C36" s="2">
        <f>VLOOKUP(B36,'Données Analyse Charge'!C:F,4,FALSE)</f>
        <v>0</v>
      </c>
      <c r="D36" s="2">
        <f>VLOOKUP(B36,'Données Analyse Charge'!C:U,17,FALSE)</f>
        <v>0</v>
      </c>
      <c r="F36" s="2">
        <f t="shared" si="0"/>
        <v>20201120</v>
      </c>
      <c r="G36" s="2">
        <f>VLOOKUP(F36,Paramètre!K:L,2,FALSE)</f>
        <v>20</v>
      </c>
      <c r="H36" s="2">
        <f t="shared" si="2"/>
        <v>20</v>
      </c>
    </row>
    <row r="37" spans="1:8" x14ac:dyDescent="0.25">
      <c r="A37">
        <f t="shared" si="1"/>
        <v>959</v>
      </c>
      <c r="B37" s="14">
        <f>VLOOKUP(A37,Paramètre!N:O,2,FALSE)</f>
        <v>20201123</v>
      </c>
      <c r="C37" s="2">
        <f>VLOOKUP(B37,'Données Analyse Charge'!C:F,4,FALSE)</f>
        <v>0</v>
      </c>
      <c r="D37" s="2">
        <f>VLOOKUP(B37,'Données Analyse Charge'!C:U,17,FALSE)</f>
        <v>0</v>
      </c>
      <c r="F37" s="2">
        <f t="shared" si="0"/>
        <v>20201123</v>
      </c>
      <c r="G37" s="2">
        <f>VLOOKUP(F37,Paramètre!K:L,2,FALSE)</f>
        <v>20</v>
      </c>
      <c r="H37" s="2">
        <f t="shared" si="2"/>
        <v>20</v>
      </c>
    </row>
    <row r="38" spans="1:8" x14ac:dyDescent="0.25">
      <c r="A38">
        <f t="shared" si="1"/>
        <v>960</v>
      </c>
      <c r="B38" s="14">
        <f>VLOOKUP(A38,Paramètre!N:O,2,FALSE)</f>
        <v>20201124</v>
      </c>
      <c r="C38" s="2">
        <f>VLOOKUP(B38,'Données Analyse Charge'!C:F,4,FALSE)</f>
        <v>0</v>
      </c>
      <c r="D38" s="2">
        <f>VLOOKUP(B38,'Données Analyse Charge'!C:U,17,FALSE)</f>
        <v>0</v>
      </c>
      <c r="F38" s="2">
        <f t="shared" si="0"/>
        <v>20201124</v>
      </c>
      <c r="G38" s="2">
        <f>VLOOKUP(F38,Paramètre!K:L,2,FALSE)</f>
        <v>20</v>
      </c>
      <c r="H38" s="2">
        <f t="shared" si="2"/>
        <v>20</v>
      </c>
    </row>
    <row r="39" spans="1:8" x14ac:dyDescent="0.25">
      <c r="A39">
        <f t="shared" si="1"/>
        <v>961</v>
      </c>
      <c r="B39" s="14">
        <f>VLOOKUP(A39,Paramètre!N:O,2,FALSE)</f>
        <v>20201125</v>
      </c>
      <c r="C39" s="2">
        <f>VLOOKUP(B39,'Données Analyse Charge'!C:F,4,FALSE)</f>
        <v>0</v>
      </c>
      <c r="D39" s="2">
        <f>VLOOKUP(B39,'Données Analyse Charge'!C:U,17,FALSE)</f>
        <v>0</v>
      </c>
      <c r="F39" s="2">
        <f t="shared" si="0"/>
        <v>20201125</v>
      </c>
      <c r="G39" s="2">
        <f>VLOOKUP(F39,Paramètre!K:L,2,FALSE)</f>
        <v>20</v>
      </c>
      <c r="H39" s="2">
        <f t="shared" si="2"/>
        <v>20</v>
      </c>
    </row>
    <row r="40" spans="1:8" x14ac:dyDescent="0.25">
      <c r="A40">
        <f t="shared" si="1"/>
        <v>962</v>
      </c>
      <c r="B40" s="14">
        <f>VLOOKUP(A40,Paramètre!N:O,2,FALSE)</f>
        <v>20201126</v>
      </c>
      <c r="C40" s="2">
        <f>VLOOKUP(B40,'Données Analyse Charge'!C:F,4,FALSE)</f>
        <v>0</v>
      </c>
      <c r="D40" s="2">
        <f>VLOOKUP(B40,'Données Analyse Charge'!C:U,17,FALSE)</f>
        <v>0</v>
      </c>
      <c r="F40" s="2">
        <f t="shared" si="0"/>
        <v>20201126</v>
      </c>
      <c r="G40" s="2">
        <f>VLOOKUP(F40,Paramètre!K:L,2,FALSE)</f>
        <v>20</v>
      </c>
      <c r="H40" s="2">
        <f t="shared" si="2"/>
        <v>20</v>
      </c>
    </row>
    <row r="41" spans="1:8" x14ac:dyDescent="0.25">
      <c r="A41">
        <f t="shared" si="1"/>
        <v>963</v>
      </c>
      <c r="B41" s="14">
        <f>VLOOKUP(A41,Paramètre!N:O,2,FALSE)</f>
        <v>20201127</v>
      </c>
      <c r="C41" s="2">
        <f>VLOOKUP(B41,'Données Analyse Charge'!C:F,4,FALSE)</f>
        <v>0</v>
      </c>
      <c r="D41" s="2">
        <f>VLOOKUP(B41,'Données Analyse Charge'!C:U,17,FALSE)</f>
        <v>0</v>
      </c>
      <c r="F41" s="2">
        <f t="shared" si="0"/>
        <v>20201127</v>
      </c>
      <c r="G41" s="2">
        <f>VLOOKUP(F41,Paramètre!K:L,2,FALSE)</f>
        <v>20</v>
      </c>
      <c r="H41" s="2">
        <f t="shared" si="2"/>
        <v>20</v>
      </c>
    </row>
    <row r="42" spans="1:8" x14ac:dyDescent="0.25">
      <c r="A42">
        <f t="shared" si="1"/>
        <v>964</v>
      </c>
      <c r="B42" s="14">
        <f>VLOOKUP(A42,Paramètre!N:O,2,FALSE)</f>
        <v>20201130</v>
      </c>
      <c r="C42" s="2">
        <f>VLOOKUP(B42,'Données Analyse Charge'!C:F,4,FALSE)</f>
        <v>0</v>
      </c>
      <c r="D42" s="2">
        <f>VLOOKUP(B42,'Données Analyse Charge'!C:U,17,FALSE)</f>
        <v>0</v>
      </c>
      <c r="F42" s="2">
        <f t="shared" si="0"/>
        <v>20201130</v>
      </c>
      <c r="G42" s="2">
        <f>VLOOKUP(F42,Paramètre!K:L,2,FALSE)</f>
        <v>20</v>
      </c>
      <c r="H42" s="2">
        <f t="shared" si="2"/>
        <v>20</v>
      </c>
    </row>
    <row r="43" spans="1:8" x14ac:dyDescent="0.25">
      <c r="A43">
        <f t="shared" si="1"/>
        <v>965</v>
      </c>
      <c r="B43" s="14">
        <f>VLOOKUP(A43,Paramètre!N:O,2,FALSE)</f>
        <v>20201201</v>
      </c>
      <c r="C43" s="2">
        <f>VLOOKUP(B43,'Données Analyse Charge'!C:F,4,FALSE)</f>
        <v>0</v>
      </c>
      <c r="D43" s="2">
        <f>VLOOKUP(B43,'Données Analyse Charge'!C:U,17,FALSE)</f>
        <v>0</v>
      </c>
      <c r="F43" s="2">
        <f t="shared" si="0"/>
        <v>20201201</v>
      </c>
      <c r="G43" s="2">
        <f>VLOOKUP(F43,Paramètre!K:L,2,FALSE)</f>
        <v>20</v>
      </c>
      <c r="H43" s="2">
        <f t="shared" si="2"/>
        <v>20</v>
      </c>
    </row>
    <row r="44" spans="1:8" x14ac:dyDescent="0.25">
      <c r="A44">
        <f t="shared" si="1"/>
        <v>966</v>
      </c>
      <c r="B44" s="14">
        <f>VLOOKUP(A44,Paramètre!N:O,2,FALSE)</f>
        <v>20201202</v>
      </c>
      <c r="C44" s="2">
        <f>VLOOKUP(B44,'Données Analyse Charge'!C:F,4,FALSE)</f>
        <v>0</v>
      </c>
      <c r="D44" s="2">
        <f>VLOOKUP(B44,'Données Analyse Charge'!C:U,17,FALSE)</f>
        <v>0</v>
      </c>
      <c r="F44" s="2">
        <f t="shared" si="0"/>
        <v>20201202</v>
      </c>
      <c r="G44" s="2">
        <f>VLOOKUP(F44,Paramètre!K:L,2,FALSE)</f>
        <v>20</v>
      </c>
      <c r="H44" s="2">
        <f t="shared" si="2"/>
        <v>20</v>
      </c>
    </row>
    <row r="45" spans="1:8" x14ac:dyDescent="0.25">
      <c r="A45">
        <f t="shared" si="1"/>
        <v>967</v>
      </c>
      <c r="B45" s="14">
        <f>VLOOKUP(A45,Paramètre!N:O,2,FALSE)</f>
        <v>20201203</v>
      </c>
      <c r="C45" s="2">
        <f>VLOOKUP(B45,'Données Analyse Charge'!C:F,4,FALSE)</f>
        <v>0</v>
      </c>
      <c r="D45" s="2">
        <f>VLOOKUP(B45,'Données Analyse Charge'!C:U,17,FALSE)</f>
        <v>0</v>
      </c>
      <c r="F45" s="2">
        <f t="shared" si="0"/>
        <v>20201203</v>
      </c>
      <c r="G45" s="2">
        <f>VLOOKUP(F45,Paramètre!K:L,2,FALSE)</f>
        <v>20</v>
      </c>
      <c r="H45" s="2">
        <f t="shared" si="2"/>
        <v>20</v>
      </c>
    </row>
    <row r="46" spans="1:8" x14ac:dyDescent="0.25">
      <c r="A46">
        <f t="shared" si="1"/>
        <v>968</v>
      </c>
      <c r="B46" s="14">
        <f>VLOOKUP(A46,Paramètre!N:O,2,FALSE)</f>
        <v>20201204</v>
      </c>
      <c r="C46" s="2">
        <f>VLOOKUP(B46,'Données Analyse Charge'!C:F,4,FALSE)</f>
        <v>0</v>
      </c>
      <c r="D46" s="2">
        <f>VLOOKUP(B46,'Données Analyse Charge'!C:U,17,FALSE)</f>
        <v>0</v>
      </c>
      <c r="F46" s="2">
        <f t="shared" si="0"/>
        <v>20201204</v>
      </c>
      <c r="G46" s="2">
        <f>VLOOKUP(F46,Paramètre!K:L,2,FALSE)</f>
        <v>20</v>
      </c>
      <c r="H46" s="2">
        <f t="shared" si="2"/>
        <v>20</v>
      </c>
    </row>
    <row r="47" spans="1:8" x14ac:dyDescent="0.25">
      <c r="A47">
        <f t="shared" si="1"/>
        <v>969</v>
      </c>
      <c r="B47" s="14">
        <f>VLOOKUP(A47,Paramètre!N:O,2,FALSE)</f>
        <v>20201207</v>
      </c>
      <c r="C47" s="2">
        <f>VLOOKUP(B47,'Données Analyse Charge'!C:F,4,FALSE)</f>
        <v>0</v>
      </c>
      <c r="D47" s="2">
        <f>VLOOKUP(B47,'Données Analyse Charge'!C:U,17,FALSE)</f>
        <v>0</v>
      </c>
      <c r="F47" s="2">
        <f t="shared" si="0"/>
        <v>20201207</v>
      </c>
      <c r="G47" s="2">
        <f>VLOOKUP(F47,Paramètre!K:L,2,FALSE)</f>
        <v>20</v>
      </c>
      <c r="H47" s="2">
        <f t="shared" si="2"/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Z4"/>
  <sheetViews>
    <sheetView zoomScale="85" zoomScaleNormal="85" workbookViewId="0">
      <selection activeCell="I4" sqref="I4"/>
    </sheetView>
  </sheetViews>
  <sheetFormatPr baseColWidth="10" defaultRowHeight="15" x14ac:dyDescent="0.25"/>
  <cols>
    <col min="1" max="1" width="29.5703125" customWidth="1"/>
    <col min="2" max="2" width="14.85546875" style="25" customWidth="1"/>
    <col min="3" max="3" width="14.85546875" style="42" customWidth="1"/>
    <col min="5" max="5" width="11.5703125" style="1"/>
    <col min="7" max="7" width="22.140625" style="1" customWidth="1"/>
    <col min="8" max="8" width="23.5703125" style="1" customWidth="1"/>
    <col min="9" max="9" width="11.5703125" style="51"/>
    <col min="10" max="10" width="16.5703125" customWidth="1"/>
    <col min="13" max="13" width="11.5703125" style="55"/>
  </cols>
  <sheetData>
    <row r="1" spans="1:26" x14ac:dyDescent="0.25">
      <c r="A1" s="31" t="s">
        <v>200</v>
      </c>
      <c r="B1" s="23" t="s">
        <v>10</v>
      </c>
      <c r="C1" s="40" t="s">
        <v>211</v>
      </c>
      <c r="D1" s="4" t="s">
        <v>245</v>
      </c>
      <c r="E1" s="43" t="s">
        <v>245</v>
      </c>
      <c r="F1" s="4" t="s">
        <v>245</v>
      </c>
      <c r="G1" s="43" t="s">
        <v>245</v>
      </c>
      <c r="H1" s="43" t="s">
        <v>196</v>
      </c>
      <c r="I1" s="50" t="s">
        <v>181</v>
      </c>
      <c r="J1" s="11" t="s">
        <v>182</v>
      </c>
      <c r="K1" t="s">
        <v>183</v>
      </c>
      <c r="L1" s="4" t="s">
        <v>190</v>
      </c>
      <c r="M1" s="55" t="s">
        <v>232</v>
      </c>
      <c r="Z1" t="s">
        <v>209</v>
      </c>
    </row>
    <row r="2" spans="1:26" x14ac:dyDescent="0.25">
      <c r="A2">
        <f>VLOOKUP(VLOOKUP(B2,Paramètre!O:P,2,FALSE)-IF(Extraction!C2&lt;&gt;"PGI",3,4),Paramètre!N:O,2,FALSE)</f>
        <v>20210120</v>
      </c>
      <c r="B2" s="24">
        <f>IF(F2="",VLOOKUP(E2,Paramètre!R:S,2,FALSE),VLOOKUP((YEAR(F2)*10000+MONTH(F2)*100+DAY(F2)),Paramètre!$Z:$AA,2,TRUE))</f>
        <v>20210125</v>
      </c>
      <c r="C2" s="41"/>
      <c r="D2" s="5" t="s">
        <v>185</v>
      </c>
      <c r="E2" s="44" t="s">
        <v>130</v>
      </c>
      <c r="F2" s="52" t="s">
        <v>233</v>
      </c>
      <c r="G2" s="53">
        <v>0.33300000000000002</v>
      </c>
      <c r="H2" s="53">
        <v>230</v>
      </c>
      <c r="I2" s="51">
        <v>44208</v>
      </c>
      <c r="J2" s="54" t="s">
        <v>130</v>
      </c>
      <c r="K2" s="54" t="s">
        <v>184</v>
      </c>
      <c r="L2">
        <f>H2*VLOOKUP(K2,Paramètre!V:W,2,FALSE)</f>
        <v>0</v>
      </c>
      <c r="M2" s="55">
        <f>IF(I2=Data!$B$15,Extraction!H2,0)</f>
        <v>0</v>
      </c>
      <c r="Z2" t="s">
        <v>210</v>
      </c>
    </row>
    <row r="3" spans="1:26" x14ac:dyDescent="0.25">
      <c r="A3">
        <f>VLOOKUP(VLOOKUP(B3,Paramètre!O:P,2,FALSE)-IF(Extraction!C3&lt;&gt;"PGI",3,4),Paramètre!N:O,2,FALSE)</f>
        <v>20210119</v>
      </c>
      <c r="B3" s="24">
        <f>IF(F3="",VLOOKUP(E3,Paramètre!R:S,2,FALSE),VLOOKUP((YEAR(F3)*10000+MONTH(F3)*100+DAY(F3)),Paramètre!$Z:$AA,2,TRUE))</f>
        <v>20210122</v>
      </c>
      <c r="C3" s="41"/>
      <c r="D3" s="5" t="s">
        <v>241</v>
      </c>
      <c r="E3" s="44" t="s">
        <v>131</v>
      </c>
      <c r="F3" s="52" t="s">
        <v>247</v>
      </c>
      <c r="G3" s="53">
        <v>0.33300000000000002</v>
      </c>
      <c r="H3" s="53">
        <v>32</v>
      </c>
      <c r="I3" s="51">
        <v>44209</v>
      </c>
      <c r="J3" s="54" t="s">
        <v>131</v>
      </c>
      <c r="K3" s="54" t="s">
        <v>184</v>
      </c>
      <c r="L3">
        <f>H3*VLOOKUP(K3,Paramètre!V:W,2,FALSE)</f>
        <v>0</v>
      </c>
      <c r="M3" s="55">
        <f>IF(I3=Data!$B$15,Extraction!H3,0)</f>
        <v>0</v>
      </c>
      <c r="O3" s="15"/>
    </row>
    <row r="4" spans="1:26" x14ac:dyDescent="0.25">
      <c r="A4">
        <f>VLOOKUP(VLOOKUP(B4,Paramètre!O:P,2,FALSE)-IF(Extraction!C4&lt;&gt;"PGI",3,4),Paramètre!N:O,2,FALSE)</f>
        <v>20210119</v>
      </c>
      <c r="B4" s="24">
        <f>IF(F4="",VLOOKUP(E4,Paramètre!R:S,2,FALSE),VLOOKUP((YEAR(F4)*10000+MONTH(F4)*100+DAY(F4)),Paramètre!$Z:$AA,2,TRUE))</f>
        <v>20210122</v>
      </c>
      <c r="C4" s="41"/>
      <c r="D4" s="5" t="s">
        <v>244</v>
      </c>
      <c r="E4" s="44" t="s">
        <v>132</v>
      </c>
      <c r="F4" s="52" t="s">
        <v>246</v>
      </c>
      <c r="G4" s="53">
        <v>0.33300000000000002</v>
      </c>
      <c r="H4" s="53">
        <v>42</v>
      </c>
      <c r="I4" s="51">
        <v>44210</v>
      </c>
      <c r="J4" s="54" t="s">
        <v>132</v>
      </c>
      <c r="K4" s="54" t="s">
        <v>184</v>
      </c>
      <c r="L4">
        <f>H4*VLOOKUP(K4,Paramètre!V:W,2,FALSE)</f>
        <v>0</v>
      </c>
      <c r="M4" s="55">
        <f>IF(I4=Data!$B$15,Extraction!H4,0)</f>
        <v>0</v>
      </c>
    </row>
  </sheetData>
  <autoFilter ref="B1:L2">
    <sortState ref="B2:L4">
      <sortCondition ref="I1:I2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3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211</v>
      </c>
      <c r="B1" t="s">
        <v>212</v>
      </c>
    </row>
    <row r="2" spans="1:2" x14ac:dyDescent="0.25">
      <c r="A2" t="s">
        <v>213</v>
      </c>
      <c r="B2" t="s">
        <v>214</v>
      </c>
    </row>
    <row r="3" spans="1:2" x14ac:dyDescent="0.25">
      <c r="A3" t="s">
        <v>215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932"/>
  <sheetViews>
    <sheetView topLeftCell="B1" workbookViewId="0">
      <selection activeCell="E2" sqref="E2"/>
    </sheetView>
  </sheetViews>
  <sheetFormatPr baseColWidth="10" defaultRowHeight="15" x14ac:dyDescent="0.25"/>
  <cols>
    <col min="2" max="2" width="16.42578125" style="6" customWidth="1"/>
    <col min="6" max="7" width="11.5703125" style="21"/>
    <col min="8" max="8" width="0" style="21" hidden="1" customWidth="1"/>
    <col min="9" max="9" width="9.140625" style="21" customWidth="1"/>
    <col min="10" max="10" width="11.5703125" style="21"/>
    <col min="11" max="11" width="15.7109375" style="30" customWidth="1"/>
    <col min="12" max="12" width="11.5703125" style="1"/>
    <col min="15" max="15" width="19.5703125" bestFit="1" customWidth="1"/>
    <col min="16" max="16" width="9.85546875" customWidth="1"/>
    <col min="18" max="18" width="19.5703125" bestFit="1" customWidth="1"/>
    <col min="19" max="19" width="14.42578125" bestFit="1" customWidth="1"/>
    <col min="22" max="22" width="14.85546875" customWidth="1"/>
    <col min="26" max="26" width="19.5703125" bestFit="1" customWidth="1"/>
    <col min="27" max="27" width="11.7109375" bestFit="1" customWidth="1"/>
  </cols>
  <sheetData>
    <row r="1" spans="1:27" ht="45" x14ac:dyDescent="0.25">
      <c r="A1" s="13" t="s">
        <v>13</v>
      </c>
      <c r="B1" s="13" t="s">
        <v>11</v>
      </c>
      <c r="C1" s="13" t="s">
        <v>38</v>
      </c>
      <c r="D1" s="13"/>
      <c r="E1" s="13" t="s">
        <v>105</v>
      </c>
      <c r="F1" s="20" t="s">
        <v>13</v>
      </c>
      <c r="G1" s="20" t="s">
        <v>97</v>
      </c>
      <c r="H1" s="20" t="s">
        <v>99</v>
      </c>
      <c r="I1" s="20" t="s">
        <v>100</v>
      </c>
      <c r="J1" s="20" t="s">
        <v>101</v>
      </c>
      <c r="K1" s="18" t="s">
        <v>105</v>
      </c>
      <c r="L1" s="20" t="s">
        <v>227</v>
      </c>
      <c r="M1" s="20" t="s">
        <v>228</v>
      </c>
      <c r="O1" s="16" t="s">
        <v>101</v>
      </c>
      <c r="R1" s="16" t="s">
        <v>101</v>
      </c>
      <c r="V1" s="29" t="s">
        <v>183</v>
      </c>
      <c r="W1" s="29" t="s">
        <v>191</v>
      </c>
      <c r="Z1" s="16" t="s">
        <v>101</v>
      </c>
    </row>
    <row r="2" spans="1:27" x14ac:dyDescent="0.25">
      <c r="A2" s="7" t="s">
        <v>14</v>
      </c>
      <c r="B2" s="6" t="s">
        <v>12</v>
      </c>
      <c r="C2" s="15">
        <v>43466</v>
      </c>
      <c r="D2" t="s">
        <v>98</v>
      </c>
      <c r="E2" s="30">
        <f>YEAR(G2)*10000+MONTH(G2)*100+DAY(G2)</f>
        <v>20190101</v>
      </c>
      <c r="F2" s="21" t="str">
        <f>YEAR(G2)&amp;"/"&amp;IF(WEEKNUM(G2)&lt;=9,"0"&amp;WEEKNUM(G2),WEEKNUM(G2))</f>
        <v>2019/01</v>
      </c>
      <c r="G2" s="22">
        <v>43466</v>
      </c>
      <c r="H2" s="21" t="str">
        <f t="shared" ref="H2:H65" si="0">IFERROR(VLOOKUP(G2,C:D,2,FALSE),"")</f>
        <v>Férié</v>
      </c>
      <c r="I2" s="21" t="str">
        <f>IF(WEEKDAY(G2)=7,"Samedi",IF(WEEKDAY(G2)=1,"Dimanche",""))</f>
        <v/>
      </c>
      <c r="J2" s="21" t="str">
        <f>IF(H2&lt;&gt;"",H2,IF(I2&lt;&gt;"",I2,""))</f>
        <v>Férié</v>
      </c>
      <c r="K2" s="30">
        <f>YEAR(G2)*10000+MONTH(G2)*100+DAY(G2)</f>
        <v>20190101</v>
      </c>
      <c r="L2" s="30">
        <v>20</v>
      </c>
      <c r="M2">
        <f>IFERROR(VLOOKUP(K2,'Données Analyse Charge'!C:I,7,FALSE),0)</f>
        <v>0</v>
      </c>
      <c r="V2" s="14" t="s">
        <v>184</v>
      </c>
      <c r="W2" s="14">
        <v>0</v>
      </c>
    </row>
    <row r="3" spans="1:27" x14ac:dyDescent="0.25">
      <c r="A3" s="7" t="s">
        <v>15</v>
      </c>
      <c r="B3" s="6">
        <f>B2+7</f>
        <v>44022</v>
      </c>
      <c r="C3" s="15">
        <v>43553</v>
      </c>
      <c r="D3" t="s">
        <v>98</v>
      </c>
      <c r="E3" s="30">
        <f t="shared" ref="E3:E66" si="1">YEAR(G3)*10000+MONTH(G3)*100+DAY(G3)</f>
        <v>20190102</v>
      </c>
      <c r="F3" s="21" t="str">
        <f t="shared" ref="F3:F66" si="2">YEAR(G3)&amp;"/"&amp;IF(WEEKNUM(G3)&lt;=9,"0"&amp;WEEKNUM(G3),WEEKNUM(G3))</f>
        <v>2019/01</v>
      </c>
      <c r="G3" s="22">
        <v>43467</v>
      </c>
      <c r="H3" s="21" t="str">
        <f t="shared" si="0"/>
        <v/>
      </c>
      <c r="I3" s="21" t="str">
        <f t="shared" ref="I3:I66" si="3">IF(WEEKDAY(G3)=7,"Samedi",IF(WEEKDAY(G3)=1,"Dimanche",""))</f>
        <v/>
      </c>
      <c r="J3" s="21" t="str">
        <f t="shared" ref="J3:J66" si="4">IF(H3&lt;&gt;"",H3,IF(I3&lt;&gt;"",I3,""))</f>
        <v/>
      </c>
      <c r="K3" s="30">
        <f t="shared" ref="K3:K65" si="5">YEAR(G3)*10000+MONTH(G3)*100+DAY(G3)</f>
        <v>20190102</v>
      </c>
      <c r="L3" s="30">
        <v>20</v>
      </c>
      <c r="M3">
        <f>IFERROR(VLOOKUP(K3,'Données Analyse Charge'!C:I,7,FALSE),0)</f>
        <v>20</v>
      </c>
      <c r="O3" s="16" t="s">
        <v>103</v>
      </c>
      <c r="R3" s="16" t="s">
        <v>103</v>
      </c>
      <c r="S3" t="s">
        <v>163</v>
      </c>
      <c r="V3" s="14" t="s">
        <v>186</v>
      </c>
      <c r="W3" s="14">
        <v>0</v>
      </c>
      <c r="Z3" s="16" t="s">
        <v>103</v>
      </c>
      <c r="AA3" s="16"/>
    </row>
    <row r="4" spans="1:27" x14ac:dyDescent="0.25">
      <c r="A4" s="7" t="s">
        <v>16</v>
      </c>
      <c r="B4" s="6">
        <f t="shared" ref="B4:B66" si="6">B3+7</f>
        <v>44029</v>
      </c>
      <c r="C4" s="15">
        <v>43574</v>
      </c>
      <c r="D4" t="s">
        <v>98</v>
      </c>
      <c r="E4" s="30">
        <f t="shared" si="1"/>
        <v>20190103</v>
      </c>
      <c r="F4" s="21" t="str">
        <f t="shared" si="2"/>
        <v>2019/01</v>
      </c>
      <c r="G4" s="22">
        <v>43468</v>
      </c>
      <c r="H4" s="21" t="str">
        <f t="shared" si="0"/>
        <v/>
      </c>
      <c r="I4" s="21" t="str">
        <f t="shared" si="3"/>
        <v/>
      </c>
      <c r="J4" s="21" t="str">
        <f t="shared" si="4"/>
        <v/>
      </c>
      <c r="K4" s="30">
        <f t="shared" si="5"/>
        <v>20190103</v>
      </c>
      <c r="L4" s="30">
        <v>20</v>
      </c>
      <c r="M4">
        <f>IFERROR(VLOOKUP(K4,'Données Analyse Charge'!C:I,7,FALSE),0)</f>
        <v>20</v>
      </c>
      <c r="N4">
        <v>1000</v>
      </c>
      <c r="O4" s="17">
        <v>20210129</v>
      </c>
      <c r="P4">
        <f>+N4</f>
        <v>1000</v>
      </c>
      <c r="R4" s="17" t="s">
        <v>164</v>
      </c>
      <c r="S4" s="12">
        <v>20190104</v>
      </c>
      <c r="V4" s="14" t="s">
        <v>187</v>
      </c>
      <c r="W4" s="14">
        <v>1</v>
      </c>
      <c r="Z4" s="17">
        <v>20190102</v>
      </c>
      <c r="AA4">
        <f>+Z4</f>
        <v>20190102</v>
      </c>
    </row>
    <row r="5" spans="1:27" x14ac:dyDescent="0.25">
      <c r="A5" s="7" t="s">
        <v>17</v>
      </c>
      <c r="B5" s="6">
        <f t="shared" si="6"/>
        <v>44036</v>
      </c>
      <c r="C5" s="15">
        <v>43577</v>
      </c>
      <c r="D5" t="s">
        <v>98</v>
      </c>
      <c r="E5" s="30">
        <f t="shared" si="1"/>
        <v>20190104</v>
      </c>
      <c r="F5" s="21" t="str">
        <f t="shared" si="2"/>
        <v>2019/01</v>
      </c>
      <c r="G5" s="22">
        <v>43469</v>
      </c>
      <c r="H5" s="21" t="str">
        <f t="shared" si="0"/>
        <v/>
      </c>
      <c r="I5" s="21" t="str">
        <f t="shared" si="3"/>
        <v/>
      </c>
      <c r="J5" s="21" t="str">
        <f t="shared" si="4"/>
        <v/>
      </c>
      <c r="K5" s="30">
        <f t="shared" si="5"/>
        <v>20190104</v>
      </c>
      <c r="L5" s="30">
        <v>20</v>
      </c>
      <c r="M5">
        <f>IFERROR(VLOOKUP(K5,'Données Analyse Charge'!C:I,7,FALSE),0)</f>
        <v>20</v>
      </c>
      <c r="N5">
        <f>+N4-1</f>
        <v>999</v>
      </c>
      <c r="O5" s="17">
        <v>20210128</v>
      </c>
      <c r="P5">
        <f t="shared" ref="P5:P68" si="7">+N5</f>
        <v>999</v>
      </c>
      <c r="R5" s="17" t="s">
        <v>165</v>
      </c>
      <c r="S5" s="12">
        <v>20190111</v>
      </c>
      <c r="V5" s="14" t="s">
        <v>188</v>
      </c>
      <c r="W5" s="14">
        <v>1</v>
      </c>
      <c r="Z5" s="17">
        <v>20190103</v>
      </c>
      <c r="AA5">
        <f t="shared" ref="AA5:AA68" si="8">+Z5</f>
        <v>20190103</v>
      </c>
    </row>
    <row r="6" spans="1:27" x14ac:dyDescent="0.25">
      <c r="A6" s="7" t="s">
        <v>18</v>
      </c>
      <c r="B6" s="6">
        <f t="shared" si="6"/>
        <v>44043</v>
      </c>
      <c r="C6" s="15">
        <v>43586</v>
      </c>
      <c r="D6" t="s">
        <v>98</v>
      </c>
      <c r="E6" s="30">
        <f t="shared" si="1"/>
        <v>20190105</v>
      </c>
      <c r="F6" s="21" t="str">
        <f t="shared" si="2"/>
        <v>2019/01</v>
      </c>
      <c r="G6" s="22">
        <v>43470</v>
      </c>
      <c r="H6" s="21" t="str">
        <f t="shared" si="0"/>
        <v/>
      </c>
      <c r="I6" s="21" t="str">
        <f t="shared" si="3"/>
        <v>Samedi</v>
      </c>
      <c r="J6" s="21" t="str">
        <f t="shared" si="4"/>
        <v>Samedi</v>
      </c>
      <c r="K6" s="30">
        <f t="shared" si="5"/>
        <v>20190105</v>
      </c>
      <c r="L6" s="30">
        <v>20</v>
      </c>
      <c r="M6">
        <f>IFERROR(VLOOKUP(K6,'Données Analyse Charge'!C:I,7,FALSE),0)</f>
        <v>0</v>
      </c>
      <c r="N6">
        <f t="shared" ref="N6:N69" si="9">+N5-1</f>
        <v>998</v>
      </c>
      <c r="O6" s="17">
        <v>20210127</v>
      </c>
      <c r="P6">
        <f t="shared" si="7"/>
        <v>998</v>
      </c>
      <c r="R6" s="17" t="s">
        <v>166</v>
      </c>
      <c r="S6" s="12">
        <v>20190118</v>
      </c>
      <c r="V6" s="14" t="s">
        <v>189</v>
      </c>
      <c r="W6" s="14">
        <v>1</v>
      </c>
      <c r="Z6" s="17">
        <v>20190104</v>
      </c>
      <c r="AA6">
        <f t="shared" si="8"/>
        <v>20190104</v>
      </c>
    </row>
    <row r="7" spans="1:27" x14ac:dyDescent="0.25">
      <c r="A7" s="7" t="s">
        <v>19</v>
      </c>
      <c r="B7" s="6">
        <f t="shared" si="6"/>
        <v>44050</v>
      </c>
      <c r="C7" s="15">
        <v>43615</v>
      </c>
      <c r="D7" t="s">
        <v>98</v>
      </c>
      <c r="E7" s="30">
        <f t="shared" si="1"/>
        <v>20190106</v>
      </c>
      <c r="F7" s="21" t="str">
        <f t="shared" si="2"/>
        <v>2019/02</v>
      </c>
      <c r="G7" s="22">
        <v>43471</v>
      </c>
      <c r="H7" s="21" t="str">
        <f t="shared" si="0"/>
        <v/>
      </c>
      <c r="I7" s="21" t="str">
        <f t="shared" si="3"/>
        <v>Dimanche</v>
      </c>
      <c r="J7" s="21" t="str">
        <f t="shared" si="4"/>
        <v>Dimanche</v>
      </c>
      <c r="K7" s="30">
        <f t="shared" si="5"/>
        <v>20190106</v>
      </c>
      <c r="L7" s="30">
        <v>20</v>
      </c>
      <c r="M7">
        <f>IFERROR(VLOOKUP(K7,'Données Analyse Charge'!C:I,7,FALSE),0)</f>
        <v>0</v>
      </c>
      <c r="N7">
        <f t="shared" si="9"/>
        <v>997</v>
      </c>
      <c r="O7" s="17">
        <v>20210126</v>
      </c>
      <c r="P7">
        <f t="shared" si="7"/>
        <v>997</v>
      </c>
      <c r="R7" s="17" t="s">
        <v>167</v>
      </c>
      <c r="S7" s="12">
        <v>20190125</v>
      </c>
      <c r="V7" s="14" t="s">
        <v>192</v>
      </c>
      <c r="W7" s="14">
        <v>0.5</v>
      </c>
      <c r="Z7" s="17">
        <v>20190107</v>
      </c>
      <c r="AA7">
        <f t="shared" si="8"/>
        <v>20190107</v>
      </c>
    </row>
    <row r="8" spans="1:27" x14ac:dyDescent="0.25">
      <c r="A8" s="7" t="s">
        <v>20</v>
      </c>
      <c r="B8" s="6">
        <f t="shared" si="6"/>
        <v>44057</v>
      </c>
      <c r="C8" s="15">
        <v>43626</v>
      </c>
      <c r="D8" t="s">
        <v>98</v>
      </c>
      <c r="E8" s="30">
        <f t="shared" si="1"/>
        <v>20190107</v>
      </c>
      <c r="F8" s="21" t="str">
        <f t="shared" si="2"/>
        <v>2019/02</v>
      </c>
      <c r="G8" s="22">
        <v>43472</v>
      </c>
      <c r="H8" s="21" t="str">
        <f t="shared" si="0"/>
        <v/>
      </c>
      <c r="I8" s="21" t="str">
        <f t="shared" si="3"/>
        <v/>
      </c>
      <c r="J8" s="21" t="str">
        <f t="shared" si="4"/>
        <v/>
      </c>
      <c r="K8" s="30">
        <f t="shared" si="5"/>
        <v>20190107</v>
      </c>
      <c r="L8" s="30">
        <v>20</v>
      </c>
      <c r="M8">
        <f>IFERROR(VLOOKUP(K8,'Données Analyse Charge'!C:I,7,FALSE),0)</f>
        <v>20</v>
      </c>
      <c r="N8">
        <f t="shared" si="9"/>
        <v>996</v>
      </c>
      <c r="O8" s="17">
        <v>20210125</v>
      </c>
      <c r="P8">
        <f t="shared" si="7"/>
        <v>996</v>
      </c>
      <c r="R8" s="17" t="s">
        <v>168</v>
      </c>
      <c r="S8" s="12">
        <v>20190201</v>
      </c>
      <c r="Z8" s="17">
        <v>20190108</v>
      </c>
      <c r="AA8">
        <f t="shared" si="8"/>
        <v>20190108</v>
      </c>
    </row>
    <row r="9" spans="1:27" x14ac:dyDescent="0.25">
      <c r="A9" s="7" t="s">
        <v>21</v>
      </c>
      <c r="B9" s="6">
        <f t="shared" si="6"/>
        <v>44064</v>
      </c>
      <c r="C9" s="15">
        <v>43636</v>
      </c>
      <c r="D9" t="s">
        <v>98</v>
      </c>
      <c r="E9" s="30">
        <f t="shared" si="1"/>
        <v>20190108</v>
      </c>
      <c r="F9" s="21" t="str">
        <f t="shared" si="2"/>
        <v>2019/02</v>
      </c>
      <c r="G9" s="22">
        <v>43473</v>
      </c>
      <c r="H9" s="21" t="str">
        <f t="shared" si="0"/>
        <v/>
      </c>
      <c r="I9" s="21" t="str">
        <f t="shared" si="3"/>
        <v/>
      </c>
      <c r="J9" s="21" t="str">
        <f t="shared" si="4"/>
        <v/>
      </c>
      <c r="K9" s="30">
        <f t="shared" si="5"/>
        <v>20190108</v>
      </c>
      <c r="L9" s="30">
        <v>20</v>
      </c>
      <c r="M9">
        <f>IFERROR(VLOOKUP(K9,'Données Analyse Charge'!C:I,7,FALSE),0)</f>
        <v>20</v>
      </c>
      <c r="N9">
        <f t="shared" si="9"/>
        <v>995</v>
      </c>
      <c r="O9" s="17">
        <v>20210122</v>
      </c>
      <c r="P9">
        <f t="shared" si="7"/>
        <v>995</v>
      </c>
      <c r="R9" s="17" t="s">
        <v>169</v>
      </c>
      <c r="S9" s="12">
        <v>20190208</v>
      </c>
      <c r="Z9" s="17">
        <v>20190109</v>
      </c>
      <c r="AA9">
        <f t="shared" si="8"/>
        <v>20190109</v>
      </c>
    </row>
    <row r="10" spans="1:27" x14ac:dyDescent="0.25">
      <c r="A10" s="7" t="s">
        <v>22</v>
      </c>
      <c r="B10" s="6">
        <f t="shared" si="6"/>
        <v>44071</v>
      </c>
      <c r="C10" s="15">
        <v>43644</v>
      </c>
      <c r="D10" t="s">
        <v>98</v>
      </c>
      <c r="E10" s="30">
        <f t="shared" si="1"/>
        <v>20190109</v>
      </c>
      <c r="F10" s="21" t="str">
        <f t="shared" si="2"/>
        <v>2019/02</v>
      </c>
      <c r="G10" s="22">
        <v>43474</v>
      </c>
      <c r="H10" s="21" t="str">
        <f t="shared" si="0"/>
        <v/>
      </c>
      <c r="I10" s="21" t="str">
        <f t="shared" si="3"/>
        <v/>
      </c>
      <c r="J10" s="21" t="str">
        <f t="shared" si="4"/>
        <v/>
      </c>
      <c r="K10" s="30">
        <f t="shared" si="5"/>
        <v>20190109</v>
      </c>
      <c r="L10" s="30">
        <v>20</v>
      </c>
      <c r="M10">
        <f>IFERROR(VLOOKUP(K10,'Données Analyse Charge'!C:I,7,FALSE),0)</f>
        <v>20</v>
      </c>
      <c r="N10">
        <f t="shared" si="9"/>
        <v>994</v>
      </c>
      <c r="O10" s="17">
        <v>20210121</v>
      </c>
      <c r="P10">
        <f t="shared" si="7"/>
        <v>994</v>
      </c>
      <c r="R10" s="17" t="s">
        <v>170</v>
      </c>
      <c r="S10" s="12">
        <v>20190215</v>
      </c>
      <c r="Z10" s="17">
        <v>20190110</v>
      </c>
      <c r="AA10">
        <f t="shared" si="8"/>
        <v>20190110</v>
      </c>
    </row>
    <row r="11" spans="1:27" x14ac:dyDescent="0.25">
      <c r="A11" s="7" t="s">
        <v>7</v>
      </c>
      <c r="B11" s="6">
        <f t="shared" si="6"/>
        <v>44078</v>
      </c>
      <c r="C11" s="15">
        <v>43668</v>
      </c>
      <c r="D11" t="s">
        <v>98</v>
      </c>
      <c r="E11" s="30">
        <f t="shared" si="1"/>
        <v>20190110</v>
      </c>
      <c r="F11" s="21" t="str">
        <f t="shared" si="2"/>
        <v>2019/02</v>
      </c>
      <c r="G11" s="22">
        <v>43475</v>
      </c>
      <c r="H11" s="21" t="str">
        <f t="shared" si="0"/>
        <v/>
      </c>
      <c r="I11" s="21" t="str">
        <f t="shared" si="3"/>
        <v/>
      </c>
      <c r="J11" s="21" t="str">
        <f t="shared" si="4"/>
        <v/>
      </c>
      <c r="K11" s="30">
        <f t="shared" si="5"/>
        <v>20190110</v>
      </c>
      <c r="L11" s="30">
        <v>20</v>
      </c>
      <c r="M11">
        <f>IFERROR(VLOOKUP(K11,'Données Analyse Charge'!C:I,7,FALSE),0)</f>
        <v>20</v>
      </c>
      <c r="N11">
        <f t="shared" si="9"/>
        <v>993</v>
      </c>
      <c r="O11" s="17">
        <v>20210120</v>
      </c>
      <c r="P11">
        <f t="shared" si="7"/>
        <v>993</v>
      </c>
      <c r="R11" s="17" t="s">
        <v>171</v>
      </c>
      <c r="S11" s="12">
        <v>20190222</v>
      </c>
      <c r="Z11" s="17">
        <v>20190111</v>
      </c>
      <c r="AA11">
        <f t="shared" si="8"/>
        <v>20190111</v>
      </c>
    </row>
    <row r="12" spans="1:27" x14ac:dyDescent="0.25">
      <c r="A12" s="7" t="s">
        <v>8</v>
      </c>
      <c r="B12" s="6">
        <f t="shared" si="6"/>
        <v>44085</v>
      </c>
      <c r="C12" s="15">
        <v>43669</v>
      </c>
      <c r="D12" t="s">
        <v>98</v>
      </c>
      <c r="E12" s="30">
        <f t="shared" si="1"/>
        <v>20190111</v>
      </c>
      <c r="F12" s="21" t="str">
        <f t="shared" si="2"/>
        <v>2019/02</v>
      </c>
      <c r="G12" s="22">
        <v>43476</v>
      </c>
      <c r="H12" s="21" t="str">
        <f t="shared" si="0"/>
        <v/>
      </c>
      <c r="I12" s="21" t="str">
        <f t="shared" si="3"/>
        <v/>
      </c>
      <c r="J12" s="21" t="str">
        <f t="shared" si="4"/>
        <v/>
      </c>
      <c r="K12" s="30">
        <f t="shared" si="5"/>
        <v>20190111</v>
      </c>
      <c r="L12" s="30">
        <v>20</v>
      </c>
      <c r="M12">
        <f>IFERROR(VLOOKUP(K12,'Données Analyse Charge'!C:I,7,FALSE),0)</f>
        <v>20</v>
      </c>
      <c r="N12">
        <f t="shared" si="9"/>
        <v>992</v>
      </c>
      <c r="O12" s="17">
        <v>20210119</v>
      </c>
      <c r="P12">
        <f t="shared" si="7"/>
        <v>992</v>
      </c>
      <c r="R12" s="17" t="s">
        <v>172</v>
      </c>
      <c r="S12" s="12">
        <v>20190301</v>
      </c>
      <c r="Z12" s="17">
        <v>20190114</v>
      </c>
      <c r="AA12">
        <f t="shared" si="8"/>
        <v>20190114</v>
      </c>
    </row>
    <row r="13" spans="1:27" x14ac:dyDescent="0.25">
      <c r="A13" s="7" t="s">
        <v>9</v>
      </c>
      <c r="B13" s="6">
        <f t="shared" si="6"/>
        <v>44092</v>
      </c>
      <c r="C13" s="15">
        <v>43670</v>
      </c>
      <c r="D13" t="s">
        <v>98</v>
      </c>
      <c r="E13" s="30">
        <f t="shared" si="1"/>
        <v>20190112</v>
      </c>
      <c r="F13" s="21" t="str">
        <f t="shared" si="2"/>
        <v>2019/02</v>
      </c>
      <c r="G13" s="22">
        <v>43477</v>
      </c>
      <c r="H13" s="21" t="str">
        <f t="shared" si="0"/>
        <v/>
      </c>
      <c r="I13" s="21" t="str">
        <f t="shared" si="3"/>
        <v>Samedi</v>
      </c>
      <c r="J13" s="21" t="str">
        <f t="shared" si="4"/>
        <v>Samedi</v>
      </c>
      <c r="K13" s="30">
        <f t="shared" si="5"/>
        <v>20190112</v>
      </c>
      <c r="L13" s="30">
        <v>20</v>
      </c>
      <c r="M13">
        <f>IFERROR(VLOOKUP(K13,'Données Analyse Charge'!C:I,7,FALSE),0)</f>
        <v>0</v>
      </c>
      <c r="N13">
        <f t="shared" si="9"/>
        <v>991</v>
      </c>
      <c r="O13" s="17">
        <v>20210118</v>
      </c>
      <c r="P13">
        <f t="shared" si="7"/>
        <v>991</v>
      </c>
      <c r="R13" s="17" t="s">
        <v>106</v>
      </c>
      <c r="S13" s="12">
        <v>20190308</v>
      </c>
      <c r="Z13" s="17">
        <v>20190115</v>
      </c>
      <c r="AA13">
        <f t="shared" si="8"/>
        <v>20190115</v>
      </c>
    </row>
    <row r="14" spans="1:27" x14ac:dyDescent="0.25">
      <c r="A14" s="7" t="s">
        <v>23</v>
      </c>
      <c r="B14" s="6">
        <f t="shared" si="6"/>
        <v>44099</v>
      </c>
      <c r="C14" s="15">
        <v>43671</v>
      </c>
      <c r="D14" t="s">
        <v>98</v>
      </c>
      <c r="E14" s="30">
        <f t="shared" si="1"/>
        <v>20190113</v>
      </c>
      <c r="F14" s="21" t="str">
        <f t="shared" si="2"/>
        <v>2019/03</v>
      </c>
      <c r="G14" s="22">
        <v>43478</v>
      </c>
      <c r="H14" s="21" t="str">
        <f t="shared" si="0"/>
        <v/>
      </c>
      <c r="I14" s="21" t="str">
        <f t="shared" si="3"/>
        <v>Dimanche</v>
      </c>
      <c r="J14" s="21" t="str">
        <f t="shared" si="4"/>
        <v>Dimanche</v>
      </c>
      <c r="K14" s="30">
        <f t="shared" si="5"/>
        <v>20190113</v>
      </c>
      <c r="L14" s="30">
        <v>20</v>
      </c>
      <c r="M14">
        <f>IFERROR(VLOOKUP(K14,'Données Analyse Charge'!C:I,7,FALSE),0)</f>
        <v>0</v>
      </c>
      <c r="N14">
        <f t="shared" si="9"/>
        <v>990</v>
      </c>
      <c r="O14" s="17">
        <v>20210115</v>
      </c>
      <c r="P14">
        <f t="shared" si="7"/>
        <v>990</v>
      </c>
      <c r="R14" s="17" t="s">
        <v>107</v>
      </c>
      <c r="S14" s="12">
        <v>20190315</v>
      </c>
      <c r="Z14" s="17">
        <v>20190116</v>
      </c>
      <c r="AA14">
        <f t="shared" si="8"/>
        <v>20190116</v>
      </c>
    </row>
    <row r="15" spans="1:27" x14ac:dyDescent="0.25">
      <c r="A15" s="7" t="s">
        <v>24</v>
      </c>
      <c r="B15" s="6">
        <f t="shared" si="6"/>
        <v>44106</v>
      </c>
      <c r="C15" s="15">
        <v>43672</v>
      </c>
      <c r="D15" t="s">
        <v>98</v>
      </c>
      <c r="E15" s="30">
        <f t="shared" si="1"/>
        <v>20190114</v>
      </c>
      <c r="F15" s="21" t="str">
        <f t="shared" si="2"/>
        <v>2019/03</v>
      </c>
      <c r="G15" s="22">
        <v>43479</v>
      </c>
      <c r="H15" s="21" t="str">
        <f t="shared" si="0"/>
        <v/>
      </c>
      <c r="I15" s="21" t="str">
        <f t="shared" si="3"/>
        <v/>
      </c>
      <c r="J15" s="21" t="str">
        <f t="shared" si="4"/>
        <v/>
      </c>
      <c r="K15" s="30">
        <f t="shared" si="5"/>
        <v>20190114</v>
      </c>
      <c r="L15" s="30">
        <v>20</v>
      </c>
      <c r="M15">
        <f>IFERROR(VLOOKUP(K15,'Données Analyse Charge'!C:I,7,FALSE),0)</f>
        <v>20</v>
      </c>
      <c r="N15">
        <f t="shared" si="9"/>
        <v>989</v>
      </c>
      <c r="O15" s="17">
        <v>20210114</v>
      </c>
      <c r="P15">
        <f t="shared" si="7"/>
        <v>989</v>
      </c>
      <c r="R15" s="17" t="s">
        <v>108</v>
      </c>
      <c r="S15" s="12">
        <v>20190322</v>
      </c>
      <c r="Z15" s="17">
        <v>20190117</v>
      </c>
      <c r="AA15">
        <f t="shared" si="8"/>
        <v>20190117</v>
      </c>
    </row>
    <row r="16" spans="1:27" x14ac:dyDescent="0.25">
      <c r="A16" s="7" t="s">
        <v>25</v>
      </c>
      <c r="B16" s="6">
        <f t="shared" si="6"/>
        <v>44113</v>
      </c>
      <c r="C16" s="15">
        <v>43675</v>
      </c>
      <c r="D16" t="s">
        <v>98</v>
      </c>
      <c r="E16" s="30">
        <f t="shared" si="1"/>
        <v>20190115</v>
      </c>
      <c r="F16" s="21" t="str">
        <f t="shared" si="2"/>
        <v>2019/03</v>
      </c>
      <c r="G16" s="22">
        <v>43480</v>
      </c>
      <c r="H16" s="21" t="str">
        <f t="shared" si="0"/>
        <v/>
      </c>
      <c r="I16" s="21" t="str">
        <f t="shared" si="3"/>
        <v/>
      </c>
      <c r="J16" s="21" t="str">
        <f t="shared" si="4"/>
        <v/>
      </c>
      <c r="K16" s="30">
        <f t="shared" si="5"/>
        <v>20190115</v>
      </c>
      <c r="L16" s="30">
        <v>20</v>
      </c>
      <c r="M16">
        <f>IFERROR(VLOOKUP(K16,'Données Analyse Charge'!C:I,7,FALSE),0)</f>
        <v>20</v>
      </c>
      <c r="N16">
        <f t="shared" si="9"/>
        <v>988</v>
      </c>
      <c r="O16" s="17">
        <v>20210113</v>
      </c>
      <c r="P16">
        <f t="shared" si="7"/>
        <v>988</v>
      </c>
      <c r="R16" s="17" t="s">
        <v>109</v>
      </c>
      <c r="S16" s="12">
        <v>20190328</v>
      </c>
      <c r="Z16" s="17">
        <v>20190118</v>
      </c>
      <c r="AA16">
        <f t="shared" si="8"/>
        <v>20190118</v>
      </c>
    </row>
    <row r="17" spans="1:27" x14ac:dyDescent="0.25">
      <c r="A17" s="7" t="s">
        <v>26</v>
      </c>
      <c r="B17" s="6">
        <f t="shared" si="6"/>
        <v>44120</v>
      </c>
      <c r="C17" s="15">
        <v>43676</v>
      </c>
      <c r="D17" t="s">
        <v>98</v>
      </c>
      <c r="E17" s="30">
        <f t="shared" si="1"/>
        <v>20190116</v>
      </c>
      <c r="F17" s="21" t="str">
        <f t="shared" si="2"/>
        <v>2019/03</v>
      </c>
      <c r="G17" s="22">
        <v>43481</v>
      </c>
      <c r="H17" s="21" t="str">
        <f t="shared" si="0"/>
        <v/>
      </c>
      <c r="I17" s="21" t="str">
        <f t="shared" si="3"/>
        <v/>
      </c>
      <c r="J17" s="21" t="str">
        <f t="shared" si="4"/>
        <v/>
      </c>
      <c r="K17" s="30">
        <f t="shared" si="5"/>
        <v>20190116</v>
      </c>
      <c r="L17" s="30">
        <v>20</v>
      </c>
      <c r="M17">
        <f>IFERROR(VLOOKUP(K17,'Données Analyse Charge'!C:I,7,FALSE),0)</f>
        <v>20</v>
      </c>
      <c r="N17">
        <f t="shared" si="9"/>
        <v>987</v>
      </c>
      <c r="O17" s="17">
        <v>20210112</v>
      </c>
      <c r="P17">
        <f t="shared" si="7"/>
        <v>987</v>
      </c>
      <c r="R17" s="17" t="s">
        <v>110</v>
      </c>
      <c r="S17" s="12">
        <v>20190405</v>
      </c>
      <c r="Z17" s="17">
        <v>20190121</v>
      </c>
      <c r="AA17">
        <f t="shared" si="8"/>
        <v>20190121</v>
      </c>
    </row>
    <row r="18" spans="1:27" x14ac:dyDescent="0.25">
      <c r="A18" s="7" t="s">
        <v>27</v>
      </c>
      <c r="B18" s="6">
        <f t="shared" si="6"/>
        <v>44127</v>
      </c>
      <c r="C18" s="15">
        <v>43677</v>
      </c>
      <c r="D18" t="s">
        <v>98</v>
      </c>
      <c r="E18" s="30">
        <f t="shared" si="1"/>
        <v>20190117</v>
      </c>
      <c r="F18" s="21" t="str">
        <f t="shared" si="2"/>
        <v>2019/03</v>
      </c>
      <c r="G18" s="22">
        <v>43482</v>
      </c>
      <c r="H18" s="21" t="str">
        <f t="shared" si="0"/>
        <v/>
      </c>
      <c r="I18" s="21" t="str">
        <f t="shared" si="3"/>
        <v/>
      </c>
      <c r="J18" s="21" t="str">
        <f t="shared" si="4"/>
        <v/>
      </c>
      <c r="K18" s="30">
        <f t="shared" si="5"/>
        <v>20190117</v>
      </c>
      <c r="L18" s="30">
        <v>20</v>
      </c>
      <c r="M18">
        <f>IFERROR(VLOOKUP(K18,'Données Analyse Charge'!C:I,7,FALSE),0)</f>
        <v>20</v>
      </c>
      <c r="N18">
        <f t="shared" si="9"/>
        <v>986</v>
      </c>
      <c r="O18" s="17">
        <v>20210111</v>
      </c>
      <c r="P18">
        <f t="shared" si="7"/>
        <v>986</v>
      </c>
      <c r="R18" s="17" t="s">
        <v>111</v>
      </c>
      <c r="S18" s="12">
        <v>20190412</v>
      </c>
      <c r="Z18" s="17">
        <v>20190122</v>
      </c>
      <c r="AA18">
        <f t="shared" si="8"/>
        <v>20190122</v>
      </c>
    </row>
    <row r="19" spans="1:27" x14ac:dyDescent="0.25">
      <c r="A19" s="7" t="s">
        <v>28</v>
      </c>
      <c r="B19" s="6">
        <f t="shared" si="6"/>
        <v>44134</v>
      </c>
      <c r="C19" s="15">
        <v>43678</v>
      </c>
      <c r="D19" t="s">
        <v>98</v>
      </c>
      <c r="E19" s="30">
        <f t="shared" si="1"/>
        <v>20190118</v>
      </c>
      <c r="F19" s="21" t="str">
        <f t="shared" si="2"/>
        <v>2019/03</v>
      </c>
      <c r="G19" s="22">
        <v>43483</v>
      </c>
      <c r="H19" s="21" t="str">
        <f t="shared" si="0"/>
        <v/>
      </c>
      <c r="I19" s="21" t="str">
        <f t="shared" si="3"/>
        <v/>
      </c>
      <c r="J19" s="21" t="str">
        <f t="shared" si="4"/>
        <v/>
      </c>
      <c r="K19" s="30">
        <f t="shared" si="5"/>
        <v>20190118</v>
      </c>
      <c r="L19" s="30">
        <v>20</v>
      </c>
      <c r="M19">
        <f>IFERROR(VLOOKUP(K19,'Données Analyse Charge'!C:I,7,FALSE),0)</f>
        <v>20</v>
      </c>
      <c r="N19">
        <f t="shared" si="9"/>
        <v>985</v>
      </c>
      <c r="O19" s="17">
        <v>20210108</v>
      </c>
      <c r="P19">
        <f t="shared" si="7"/>
        <v>985</v>
      </c>
      <c r="R19" s="17" t="s">
        <v>112</v>
      </c>
      <c r="S19" s="12">
        <v>20190418</v>
      </c>
      <c r="Z19" s="17">
        <v>20190123</v>
      </c>
      <c r="AA19">
        <f t="shared" si="8"/>
        <v>20190123</v>
      </c>
    </row>
    <row r="20" spans="1:27" x14ac:dyDescent="0.25">
      <c r="A20" s="7" t="s">
        <v>29</v>
      </c>
      <c r="B20" s="6">
        <f t="shared" si="6"/>
        <v>44141</v>
      </c>
      <c r="C20" s="15">
        <v>43679</v>
      </c>
      <c r="D20" t="s">
        <v>98</v>
      </c>
      <c r="E20" s="30">
        <f t="shared" si="1"/>
        <v>20190119</v>
      </c>
      <c r="F20" s="21" t="str">
        <f t="shared" si="2"/>
        <v>2019/03</v>
      </c>
      <c r="G20" s="22">
        <v>43484</v>
      </c>
      <c r="H20" s="21" t="str">
        <f t="shared" si="0"/>
        <v/>
      </c>
      <c r="I20" s="21" t="str">
        <f t="shared" si="3"/>
        <v>Samedi</v>
      </c>
      <c r="J20" s="21" t="str">
        <f t="shared" si="4"/>
        <v>Samedi</v>
      </c>
      <c r="K20" s="30">
        <f t="shared" si="5"/>
        <v>20190119</v>
      </c>
      <c r="L20" s="30">
        <v>20</v>
      </c>
      <c r="M20">
        <f>IFERROR(VLOOKUP(K20,'Données Analyse Charge'!C:I,7,FALSE),0)</f>
        <v>0</v>
      </c>
      <c r="N20">
        <f t="shared" si="9"/>
        <v>984</v>
      </c>
      <c r="O20" s="17">
        <v>20210107</v>
      </c>
      <c r="P20">
        <f t="shared" si="7"/>
        <v>984</v>
      </c>
      <c r="R20" s="17" t="s">
        <v>113</v>
      </c>
      <c r="S20" s="12">
        <v>20190426</v>
      </c>
      <c r="Z20" s="17">
        <v>20190124</v>
      </c>
      <c r="AA20">
        <f t="shared" si="8"/>
        <v>20190124</v>
      </c>
    </row>
    <row r="21" spans="1:27" x14ac:dyDescent="0.25">
      <c r="A21" s="7" t="s">
        <v>30</v>
      </c>
      <c r="B21" s="6">
        <f t="shared" si="6"/>
        <v>44148</v>
      </c>
      <c r="C21" s="15">
        <v>43692</v>
      </c>
      <c r="D21" t="s">
        <v>98</v>
      </c>
      <c r="E21" s="30">
        <f t="shared" si="1"/>
        <v>20190120</v>
      </c>
      <c r="F21" s="21" t="str">
        <f t="shared" si="2"/>
        <v>2019/04</v>
      </c>
      <c r="G21" s="22">
        <v>43485</v>
      </c>
      <c r="H21" s="21" t="str">
        <f t="shared" si="0"/>
        <v/>
      </c>
      <c r="I21" s="21" t="str">
        <f t="shared" si="3"/>
        <v>Dimanche</v>
      </c>
      <c r="J21" s="21" t="str">
        <f t="shared" si="4"/>
        <v>Dimanche</v>
      </c>
      <c r="K21" s="30">
        <f t="shared" si="5"/>
        <v>20190120</v>
      </c>
      <c r="L21" s="30">
        <v>20</v>
      </c>
      <c r="M21">
        <f>IFERROR(VLOOKUP(K21,'Données Analyse Charge'!C:I,7,FALSE),0)</f>
        <v>0</v>
      </c>
      <c r="N21">
        <f t="shared" si="9"/>
        <v>983</v>
      </c>
      <c r="O21" s="17">
        <v>20210106</v>
      </c>
      <c r="P21">
        <f t="shared" si="7"/>
        <v>983</v>
      </c>
      <c r="R21" s="17" t="s">
        <v>114</v>
      </c>
      <c r="S21" s="12">
        <v>20190503</v>
      </c>
      <c r="Z21" s="17">
        <v>20190125</v>
      </c>
      <c r="AA21">
        <f t="shared" si="8"/>
        <v>20190125</v>
      </c>
    </row>
    <row r="22" spans="1:27" x14ac:dyDescent="0.25">
      <c r="A22" s="7" t="s">
        <v>31</v>
      </c>
      <c r="B22" s="6">
        <f t="shared" si="6"/>
        <v>44155</v>
      </c>
      <c r="C22" s="15">
        <v>43735</v>
      </c>
      <c r="D22" t="s">
        <v>98</v>
      </c>
      <c r="E22" s="30">
        <f t="shared" si="1"/>
        <v>20190121</v>
      </c>
      <c r="F22" s="21" t="str">
        <f t="shared" si="2"/>
        <v>2019/04</v>
      </c>
      <c r="G22" s="22">
        <v>43486</v>
      </c>
      <c r="H22" s="21" t="str">
        <f t="shared" si="0"/>
        <v/>
      </c>
      <c r="I22" s="21" t="str">
        <f t="shared" si="3"/>
        <v/>
      </c>
      <c r="J22" s="21" t="str">
        <f t="shared" si="4"/>
        <v/>
      </c>
      <c r="K22" s="30">
        <f t="shared" si="5"/>
        <v>20190121</v>
      </c>
      <c r="L22" s="30">
        <v>20</v>
      </c>
      <c r="M22">
        <f>IFERROR(VLOOKUP(K22,'Données Analyse Charge'!C:I,7,FALSE),0)</f>
        <v>20</v>
      </c>
      <c r="N22">
        <f t="shared" si="9"/>
        <v>982</v>
      </c>
      <c r="O22" s="17">
        <v>20210105</v>
      </c>
      <c r="P22">
        <f t="shared" si="7"/>
        <v>982</v>
      </c>
      <c r="R22" s="17" t="s">
        <v>115</v>
      </c>
      <c r="S22" s="12">
        <v>20190510</v>
      </c>
      <c r="Z22" s="17">
        <v>20190128</v>
      </c>
      <c r="AA22">
        <f t="shared" si="8"/>
        <v>20190128</v>
      </c>
    </row>
    <row r="23" spans="1:27" x14ac:dyDescent="0.25">
      <c r="A23" s="7" t="s">
        <v>32</v>
      </c>
      <c r="B23" s="6">
        <f t="shared" si="6"/>
        <v>44162</v>
      </c>
      <c r="C23" s="15">
        <v>43770</v>
      </c>
      <c r="D23" t="s">
        <v>98</v>
      </c>
      <c r="E23" s="30">
        <f t="shared" si="1"/>
        <v>20190122</v>
      </c>
      <c r="F23" s="21" t="str">
        <f t="shared" si="2"/>
        <v>2019/04</v>
      </c>
      <c r="G23" s="22">
        <v>43487</v>
      </c>
      <c r="H23" s="21" t="str">
        <f t="shared" si="0"/>
        <v/>
      </c>
      <c r="I23" s="21" t="str">
        <f t="shared" si="3"/>
        <v/>
      </c>
      <c r="J23" s="21" t="str">
        <f t="shared" si="4"/>
        <v/>
      </c>
      <c r="K23" s="30">
        <f t="shared" si="5"/>
        <v>20190122</v>
      </c>
      <c r="L23" s="30">
        <v>20</v>
      </c>
      <c r="M23">
        <f>IFERROR(VLOOKUP(K23,'Données Analyse Charge'!C:I,7,FALSE),0)</f>
        <v>20</v>
      </c>
      <c r="N23">
        <f t="shared" si="9"/>
        <v>981</v>
      </c>
      <c r="O23" s="17">
        <v>20210104</v>
      </c>
      <c r="P23">
        <f t="shared" si="7"/>
        <v>981</v>
      </c>
      <c r="R23" s="17" t="s">
        <v>116</v>
      </c>
      <c r="S23" s="12">
        <v>20190517</v>
      </c>
      <c r="Z23" s="17">
        <v>20190129</v>
      </c>
      <c r="AA23">
        <f t="shared" si="8"/>
        <v>20190129</v>
      </c>
    </row>
    <row r="24" spans="1:27" x14ac:dyDescent="0.25">
      <c r="A24" s="7" t="s">
        <v>33</v>
      </c>
      <c r="B24" s="6">
        <f t="shared" si="6"/>
        <v>44169</v>
      </c>
      <c r="C24" s="15">
        <v>43819</v>
      </c>
      <c r="D24" t="s">
        <v>98</v>
      </c>
      <c r="E24" s="30">
        <f t="shared" si="1"/>
        <v>20190123</v>
      </c>
      <c r="F24" s="21" t="str">
        <f t="shared" si="2"/>
        <v>2019/04</v>
      </c>
      <c r="G24" s="22">
        <v>43488</v>
      </c>
      <c r="H24" s="21" t="str">
        <f t="shared" si="0"/>
        <v/>
      </c>
      <c r="I24" s="21" t="str">
        <f t="shared" si="3"/>
        <v/>
      </c>
      <c r="J24" s="21" t="str">
        <f t="shared" si="4"/>
        <v/>
      </c>
      <c r="K24" s="30">
        <f t="shared" si="5"/>
        <v>20190123</v>
      </c>
      <c r="L24" s="30">
        <v>20</v>
      </c>
      <c r="M24">
        <f>IFERROR(VLOOKUP(K24,'Données Analyse Charge'!C:I,7,FALSE),0)</f>
        <v>20</v>
      </c>
      <c r="N24">
        <f t="shared" si="9"/>
        <v>980</v>
      </c>
      <c r="O24" s="17">
        <v>20201222</v>
      </c>
      <c r="P24">
        <f t="shared" si="7"/>
        <v>980</v>
      </c>
      <c r="R24" s="17" t="s">
        <v>117</v>
      </c>
      <c r="S24" s="12">
        <v>20190524</v>
      </c>
      <c r="Z24" s="17">
        <v>20190130</v>
      </c>
      <c r="AA24">
        <f t="shared" si="8"/>
        <v>20190130</v>
      </c>
    </row>
    <row r="25" spans="1:27" x14ac:dyDescent="0.25">
      <c r="A25" s="7" t="s">
        <v>34</v>
      </c>
      <c r="B25" s="6">
        <f t="shared" si="6"/>
        <v>44176</v>
      </c>
      <c r="C25" s="15">
        <v>43822</v>
      </c>
      <c r="D25" t="s">
        <v>98</v>
      </c>
      <c r="E25" s="30">
        <f t="shared" si="1"/>
        <v>20190124</v>
      </c>
      <c r="F25" s="21" t="str">
        <f t="shared" si="2"/>
        <v>2019/04</v>
      </c>
      <c r="G25" s="22">
        <v>43489</v>
      </c>
      <c r="H25" s="21" t="str">
        <f t="shared" si="0"/>
        <v/>
      </c>
      <c r="I25" s="21" t="str">
        <f t="shared" si="3"/>
        <v/>
      </c>
      <c r="J25" s="21" t="str">
        <f t="shared" si="4"/>
        <v/>
      </c>
      <c r="K25" s="30">
        <f t="shared" si="5"/>
        <v>20190124</v>
      </c>
      <c r="L25" s="30">
        <v>20</v>
      </c>
      <c r="M25">
        <f>IFERROR(VLOOKUP(K25,'Données Analyse Charge'!C:I,7,FALSE),0)</f>
        <v>20</v>
      </c>
      <c r="N25">
        <f t="shared" si="9"/>
        <v>979</v>
      </c>
      <c r="O25" s="17">
        <v>20201221</v>
      </c>
      <c r="P25">
        <f t="shared" si="7"/>
        <v>979</v>
      </c>
      <c r="R25" s="17" t="s">
        <v>118</v>
      </c>
      <c r="S25" s="12">
        <v>20190531</v>
      </c>
      <c r="Z25" s="17">
        <v>20190131</v>
      </c>
      <c r="AA25">
        <f t="shared" si="8"/>
        <v>20190131</v>
      </c>
    </row>
    <row r="26" spans="1:27" x14ac:dyDescent="0.25">
      <c r="A26" s="7" t="s">
        <v>35</v>
      </c>
      <c r="B26" s="6">
        <f t="shared" si="6"/>
        <v>44183</v>
      </c>
      <c r="C26" s="15">
        <v>43823</v>
      </c>
      <c r="D26" t="s">
        <v>98</v>
      </c>
      <c r="E26" s="30">
        <f t="shared" si="1"/>
        <v>20190125</v>
      </c>
      <c r="F26" s="21" t="str">
        <f t="shared" si="2"/>
        <v>2019/04</v>
      </c>
      <c r="G26" s="22">
        <v>43490</v>
      </c>
      <c r="H26" s="21" t="str">
        <f t="shared" si="0"/>
        <v/>
      </c>
      <c r="I26" s="21" t="str">
        <f t="shared" si="3"/>
        <v/>
      </c>
      <c r="J26" s="21" t="str">
        <f t="shared" si="4"/>
        <v/>
      </c>
      <c r="K26" s="30">
        <f t="shared" si="5"/>
        <v>20190125</v>
      </c>
      <c r="L26" s="30">
        <v>20</v>
      </c>
      <c r="M26">
        <f>IFERROR(VLOOKUP(K26,'Données Analyse Charge'!C:I,7,FALSE),0)</f>
        <v>20</v>
      </c>
      <c r="N26">
        <f t="shared" si="9"/>
        <v>978</v>
      </c>
      <c r="O26" s="17">
        <v>20201218</v>
      </c>
      <c r="P26">
        <f t="shared" si="7"/>
        <v>978</v>
      </c>
      <c r="R26" s="17" t="s">
        <v>119</v>
      </c>
      <c r="S26" s="12">
        <v>20190607</v>
      </c>
      <c r="Z26" s="17">
        <v>20190201</v>
      </c>
      <c r="AA26">
        <f t="shared" si="8"/>
        <v>20190201</v>
      </c>
    </row>
    <row r="27" spans="1:27" x14ac:dyDescent="0.25">
      <c r="A27" s="7" t="s">
        <v>36</v>
      </c>
      <c r="B27" s="6">
        <f t="shared" si="6"/>
        <v>44190</v>
      </c>
      <c r="C27" s="15">
        <v>43824</v>
      </c>
      <c r="D27" t="s">
        <v>98</v>
      </c>
      <c r="E27" s="30">
        <f t="shared" si="1"/>
        <v>20190126</v>
      </c>
      <c r="F27" s="21" t="str">
        <f t="shared" si="2"/>
        <v>2019/04</v>
      </c>
      <c r="G27" s="22">
        <v>43491</v>
      </c>
      <c r="H27" s="21" t="str">
        <f t="shared" si="0"/>
        <v/>
      </c>
      <c r="I27" s="21" t="str">
        <f t="shared" si="3"/>
        <v>Samedi</v>
      </c>
      <c r="J27" s="21" t="str">
        <f t="shared" si="4"/>
        <v>Samedi</v>
      </c>
      <c r="K27" s="30">
        <f t="shared" si="5"/>
        <v>20190126</v>
      </c>
      <c r="L27" s="30">
        <v>20</v>
      </c>
      <c r="M27">
        <f>IFERROR(VLOOKUP(K27,'Données Analyse Charge'!C:I,7,FALSE),0)</f>
        <v>0</v>
      </c>
      <c r="N27">
        <f t="shared" si="9"/>
        <v>977</v>
      </c>
      <c r="O27" s="17">
        <v>20201217</v>
      </c>
      <c r="P27">
        <f t="shared" si="7"/>
        <v>977</v>
      </c>
      <c r="R27" s="17" t="s">
        <v>120</v>
      </c>
      <c r="S27" s="12">
        <v>20190614</v>
      </c>
      <c r="Z27" s="17">
        <v>20190204</v>
      </c>
      <c r="AA27">
        <f t="shared" si="8"/>
        <v>20190204</v>
      </c>
    </row>
    <row r="28" spans="1:27" x14ac:dyDescent="0.25">
      <c r="A28" s="7" t="s">
        <v>39</v>
      </c>
      <c r="B28" s="6">
        <v>44204</v>
      </c>
      <c r="C28" s="15">
        <v>43825</v>
      </c>
      <c r="D28" t="s">
        <v>98</v>
      </c>
      <c r="E28" s="30">
        <f t="shared" si="1"/>
        <v>20190127</v>
      </c>
      <c r="F28" s="21" t="str">
        <f t="shared" si="2"/>
        <v>2019/05</v>
      </c>
      <c r="G28" s="22">
        <v>43492</v>
      </c>
      <c r="H28" s="21" t="str">
        <f t="shared" si="0"/>
        <v/>
      </c>
      <c r="I28" s="21" t="str">
        <f t="shared" si="3"/>
        <v>Dimanche</v>
      </c>
      <c r="J28" s="21" t="str">
        <f t="shared" si="4"/>
        <v>Dimanche</v>
      </c>
      <c r="K28" s="30">
        <f t="shared" si="5"/>
        <v>20190127</v>
      </c>
      <c r="L28" s="30">
        <v>20</v>
      </c>
      <c r="M28">
        <f>IFERROR(VLOOKUP(K28,'Données Analyse Charge'!C:I,7,FALSE),0)</f>
        <v>0</v>
      </c>
      <c r="N28">
        <f t="shared" si="9"/>
        <v>976</v>
      </c>
      <c r="O28" s="17">
        <v>20201216</v>
      </c>
      <c r="P28">
        <f t="shared" si="7"/>
        <v>976</v>
      </c>
      <c r="R28" s="17" t="s">
        <v>121</v>
      </c>
      <c r="S28" s="12">
        <v>20190621</v>
      </c>
      <c r="Z28" s="17">
        <v>20190205</v>
      </c>
      <c r="AA28">
        <f t="shared" si="8"/>
        <v>20190205</v>
      </c>
    </row>
    <row r="29" spans="1:27" x14ac:dyDescent="0.25">
      <c r="A29" s="7" t="s">
        <v>40</v>
      </c>
      <c r="B29" s="6">
        <f t="shared" si="6"/>
        <v>44211</v>
      </c>
      <c r="C29" s="15">
        <v>43826</v>
      </c>
      <c r="D29" t="s">
        <v>98</v>
      </c>
      <c r="E29" s="30">
        <f t="shared" si="1"/>
        <v>20190128</v>
      </c>
      <c r="F29" s="21" t="str">
        <f t="shared" si="2"/>
        <v>2019/05</v>
      </c>
      <c r="G29" s="22">
        <v>43493</v>
      </c>
      <c r="H29" s="21" t="str">
        <f t="shared" si="0"/>
        <v/>
      </c>
      <c r="I29" s="21" t="str">
        <f t="shared" si="3"/>
        <v/>
      </c>
      <c r="J29" s="21" t="str">
        <f t="shared" si="4"/>
        <v/>
      </c>
      <c r="K29" s="30">
        <f t="shared" si="5"/>
        <v>20190128</v>
      </c>
      <c r="L29" s="30">
        <v>20</v>
      </c>
      <c r="M29">
        <f>IFERROR(VLOOKUP(K29,'Données Analyse Charge'!C:I,7,FALSE),0)</f>
        <v>20</v>
      </c>
      <c r="N29">
        <f t="shared" si="9"/>
        <v>975</v>
      </c>
      <c r="O29" s="17">
        <v>20201215</v>
      </c>
      <c r="P29">
        <f t="shared" si="7"/>
        <v>975</v>
      </c>
      <c r="R29" s="17" t="s">
        <v>122</v>
      </c>
      <c r="S29" s="12">
        <v>20190627</v>
      </c>
      <c r="Z29" s="17">
        <v>20190206</v>
      </c>
      <c r="AA29">
        <f t="shared" si="8"/>
        <v>20190206</v>
      </c>
    </row>
    <row r="30" spans="1:27" x14ac:dyDescent="0.25">
      <c r="A30" s="7" t="s">
        <v>41</v>
      </c>
      <c r="B30" s="6">
        <f t="shared" si="6"/>
        <v>44218</v>
      </c>
      <c r="C30" s="15">
        <v>43829</v>
      </c>
      <c r="D30" t="s">
        <v>98</v>
      </c>
      <c r="E30" s="30">
        <f t="shared" si="1"/>
        <v>20190129</v>
      </c>
      <c r="F30" s="21" t="str">
        <f t="shared" si="2"/>
        <v>2019/05</v>
      </c>
      <c r="G30" s="22">
        <v>43494</v>
      </c>
      <c r="H30" s="21" t="str">
        <f t="shared" si="0"/>
        <v/>
      </c>
      <c r="I30" s="21" t="str">
        <f t="shared" si="3"/>
        <v/>
      </c>
      <c r="J30" s="21" t="str">
        <f t="shared" si="4"/>
        <v/>
      </c>
      <c r="K30" s="30">
        <f t="shared" si="5"/>
        <v>20190129</v>
      </c>
      <c r="L30" s="30">
        <v>20</v>
      </c>
      <c r="M30">
        <f>IFERROR(VLOOKUP(K30,'Données Analyse Charge'!C:I,7,FALSE),0)</f>
        <v>20</v>
      </c>
      <c r="N30">
        <f t="shared" si="9"/>
        <v>974</v>
      </c>
      <c r="O30" s="17">
        <v>20201214</v>
      </c>
      <c r="P30">
        <f t="shared" si="7"/>
        <v>974</v>
      </c>
      <c r="R30" s="17" t="s">
        <v>123</v>
      </c>
      <c r="S30" s="12">
        <v>20190705</v>
      </c>
      <c r="Z30" s="17">
        <v>20190207</v>
      </c>
      <c r="AA30">
        <f t="shared" si="8"/>
        <v>20190207</v>
      </c>
    </row>
    <row r="31" spans="1:27" x14ac:dyDescent="0.25">
      <c r="A31" s="7" t="s">
        <v>42</v>
      </c>
      <c r="B31" s="6">
        <f t="shared" si="6"/>
        <v>44225</v>
      </c>
      <c r="C31" s="15">
        <v>43830</v>
      </c>
      <c r="D31" t="s">
        <v>98</v>
      </c>
      <c r="E31" s="30">
        <f t="shared" si="1"/>
        <v>20190130</v>
      </c>
      <c r="F31" s="21" t="str">
        <f t="shared" si="2"/>
        <v>2019/05</v>
      </c>
      <c r="G31" s="22">
        <v>43495</v>
      </c>
      <c r="H31" s="21" t="str">
        <f t="shared" si="0"/>
        <v/>
      </c>
      <c r="I31" s="21" t="str">
        <f t="shared" si="3"/>
        <v/>
      </c>
      <c r="J31" s="21" t="str">
        <f t="shared" si="4"/>
        <v/>
      </c>
      <c r="K31" s="30">
        <f t="shared" si="5"/>
        <v>20190130</v>
      </c>
      <c r="L31" s="30">
        <v>20</v>
      </c>
      <c r="M31">
        <f>IFERROR(VLOOKUP(K31,'Données Analyse Charge'!C:I,7,FALSE),0)</f>
        <v>20</v>
      </c>
      <c r="N31">
        <f t="shared" si="9"/>
        <v>973</v>
      </c>
      <c r="O31" s="17">
        <v>20201211</v>
      </c>
      <c r="P31">
        <f t="shared" si="7"/>
        <v>973</v>
      </c>
      <c r="R31" s="17" t="s">
        <v>124</v>
      </c>
      <c r="S31" s="12">
        <v>20190712</v>
      </c>
      <c r="Z31" s="17">
        <v>20190208</v>
      </c>
      <c r="AA31">
        <f t="shared" si="8"/>
        <v>20190208</v>
      </c>
    </row>
    <row r="32" spans="1:27" x14ac:dyDescent="0.25">
      <c r="A32" s="7" t="s">
        <v>43</v>
      </c>
      <c r="B32" s="6">
        <f t="shared" si="6"/>
        <v>44232</v>
      </c>
      <c r="C32" s="15">
        <v>43831</v>
      </c>
      <c r="D32" t="s">
        <v>98</v>
      </c>
      <c r="E32" s="30">
        <f t="shared" si="1"/>
        <v>20190131</v>
      </c>
      <c r="F32" s="21" t="str">
        <f t="shared" si="2"/>
        <v>2019/05</v>
      </c>
      <c r="G32" s="22">
        <v>43496</v>
      </c>
      <c r="H32" s="21" t="str">
        <f t="shared" si="0"/>
        <v/>
      </c>
      <c r="I32" s="21" t="str">
        <f t="shared" si="3"/>
        <v/>
      </c>
      <c r="J32" s="21" t="str">
        <f t="shared" si="4"/>
        <v/>
      </c>
      <c r="K32" s="30">
        <f t="shared" si="5"/>
        <v>20190131</v>
      </c>
      <c r="L32" s="30">
        <v>20</v>
      </c>
      <c r="M32">
        <f>IFERROR(VLOOKUP(K32,'Données Analyse Charge'!C:I,7,FALSE),0)</f>
        <v>20</v>
      </c>
      <c r="N32">
        <f t="shared" si="9"/>
        <v>972</v>
      </c>
      <c r="O32" s="17">
        <v>20201210</v>
      </c>
      <c r="P32">
        <f t="shared" si="7"/>
        <v>972</v>
      </c>
      <c r="R32" s="17" t="s">
        <v>125</v>
      </c>
      <c r="S32" s="12">
        <v>20190719</v>
      </c>
      <c r="Z32" s="17">
        <v>20190211</v>
      </c>
      <c r="AA32">
        <f t="shared" si="8"/>
        <v>20190211</v>
      </c>
    </row>
    <row r="33" spans="1:27" x14ac:dyDescent="0.25">
      <c r="A33" s="7" t="s">
        <v>44</v>
      </c>
      <c r="B33" s="6">
        <f t="shared" si="6"/>
        <v>44239</v>
      </c>
      <c r="C33" s="15">
        <v>43832</v>
      </c>
      <c r="D33" t="s">
        <v>98</v>
      </c>
      <c r="E33" s="30">
        <f t="shared" si="1"/>
        <v>20190201</v>
      </c>
      <c r="F33" s="21" t="str">
        <f t="shared" si="2"/>
        <v>2019/05</v>
      </c>
      <c r="G33" s="22">
        <v>43497</v>
      </c>
      <c r="H33" s="21" t="str">
        <f t="shared" si="0"/>
        <v/>
      </c>
      <c r="I33" s="21" t="str">
        <f t="shared" si="3"/>
        <v/>
      </c>
      <c r="J33" s="21" t="str">
        <f t="shared" si="4"/>
        <v/>
      </c>
      <c r="K33" s="30">
        <f t="shared" si="5"/>
        <v>20190201</v>
      </c>
      <c r="L33" s="30">
        <v>20</v>
      </c>
      <c r="M33">
        <f>IFERROR(VLOOKUP(K33,'Données Analyse Charge'!C:I,7,FALSE),0)</f>
        <v>20</v>
      </c>
      <c r="N33">
        <f t="shared" si="9"/>
        <v>971</v>
      </c>
      <c r="O33" s="17">
        <v>20201209</v>
      </c>
      <c r="P33">
        <f t="shared" si="7"/>
        <v>971</v>
      </c>
      <c r="R33" s="17" t="s">
        <v>126</v>
      </c>
      <c r="S33" s="12">
        <v>20190809</v>
      </c>
      <c r="Z33" s="17">
        <v>20190212</v>
      </c>
      <c r="AA33">
        <f t="shared" si="8"/>
        <v>20190212</v>
      </c>
    </row>
    <row r="34" spans="1:27" x14ac:dyDescent="0.25">
      <c r="A34" s="7" t="s">
        <v>45</v>
      </c>
      <c r="B34" s="6">
        <f t="shared" si="6"/>
        <v>44246</v>
      </c>
      <c r="C34" s="15">
        <v>43833</v>
      </c>
      <c r="D34" t="s">
        <v>98</v>
      </c>
      <c r="E34" s="30">
        <f t="shared" si="1"/>
        <v>20190202</v>
      </c>
      <c r="F34" s="21" t="str">
        <f t="shared" si="2"/>
        <v>2019/05</v>
      </c>
      <c r="G34" s="22">
        <v>43498</v>
      </c>
      <c r="H34" s="21" t="str">
        <f t="shared" si="0"/>
        <v/>
      </c>
      <c r="I34" s="21" t="str">
        <f t="shared" si="3"/>
        <v>Samedi</v>
      </c>
      <c r="J34" s="21" t="str">
        <f t="shared" si="4"/>
        <v>Samedi</v>
      </c>
      <c r="K34" s="30">
        <f t="shared" si="5"/>
        <v>20190202</v>
      </c>
      <c r="L34" s="30">
        <v>20</v>
      </c>
      <c r="M34">
        <f>IFERROR(VLOOKUP(K34,'Données Analyse Charge'!C:I,7,FALSE),0)</f>
        <v>0</v>
      </c>
      <c r="N34">
        <f t="shared" si="9"/>
        <v>970</v>
      </c>
      <c r="O34" s="17">
        <v>20201208</v>
      </c>
      <c r="P34">
        <f t="shared" si="7"/>
        <v>970</v>
      </c>
      <c r="R34" s="17" t="s">
        <v>127</v>
      </c>
      <c r="S34" s="12">
        <v>20190816</v>
      </c>
      <c r="Z34" s="17">
        <v>20190213</v>
      </c>
      <c r="AA34">
        <f t="shared" si="8"/>
        <v>20190213</v>
      </c>
    </row>
    <row r="35" spans="1:27" x14ac:dyDescent="0.25">
      <c r="A35" s="7" t="s">
        <v>46</v>
      </c>
      <c r="B35" s="6">
        <f t="shared" si="6"/>
        <v>44253</v>
      </c>
      <c r="C35" s="15">
        <v>43921</v>
      </c>
      <c r="D35" t="s">
        <v>98</v>
      </c>
      <c r="E35" s="30">
        <f t="shared" si="1"/>
        <v>20190203</v>
      </c>
      <c r="F35" s="21" t="str">
        <f t="shared" si="2"/>
        <v>2019/06</v>
      </c>
      <c r="G35" s="22">
        <v>43499</v>
      </c>
      <c r="H35" s="21" t="str">
        <f t="shared" si="0"/>
        <v/>
      </c>
      <c r="I35" s="21" t="str">
        <f t="shared" si="3"/>
        <v>Dimanche</v>
      </c>
      <c r="J35" s="21" t="str">
        <f t="shared" si="4"/>
        <v>Dimanche</v>
      </c>
      <c r="K35" s="30">
        <f t="shared" si="5"/>
        <v>20190203</v>
      </c>
      <c r="L35" s="30">
        <v>20</v>
      </c>
      <c r="M35">
        <f>IFERROR(VLOOKUP(K35,'Données Analyse Charge'!C:I,7,FALSE),0)</f>
        <v>0</v>
      </c>
      <c r="N35">
        <f t="shared" si="9"/>
        <v>969</v>
      </c>
      <c r="O35" s="17">
        <v>20201207</v>
      </c>
      <c r="P35">
        <f t="shared" si="7"/>
        <v>969</v>
      </c>
      <c r="R35" s="17" t="s">
        <v>128</v>
      </c>
      <c r="S35" s="12">
        <v>20190823</v>
      </c>
      <c r="Z35" s="17">
        <v>20190214</v>
      </c>
      <c r="AA35">
        <f t="shared" si="8"/>
        <v>20190214</v>
      </c>
    </row>
    <row r="36" spans="1:27" x14ac:dyDescent="0.25">
      <c r="A36" s="7" t="s">
        <v>47</v>
      </c>
      <c r="B36" s="6">
        <f t="shared" si="6"/>
        <v>44260</v>
      </c>
      <c r="C36" s="15">
        <v>43931</v>
      </c>
      <c r="D36" t="s">
        <v>98</v>
      </c>
      <c r="E36" s="30">
        <f t="shared" si="1"/>
        <v>20190204</v>
      </c>
      <c r="F36" s="21" t="str">
        <f t="shared" si="2"/>
        <v>2019/06</v>
      </c>
      <c r="G36" s="22">
        <v>43500</v>
      </c>
      <c r="H36" s="21" t="str">
        <f t="shared" si="0"/>
        <v/>
      </c>
      <c r="I36" s="21" t="str">
        <f t="shared" si="3"/>
        <v/>
      </c>
      <c r="J36" s="21" t="str">
        <f t="shared" si="4"/>
        <v/>
      </c>
      <c r="K36" s="30">
        <f t="shared" si="5"/>
        <v>20190204</v>
      </c>
      <c r="L36" s="30">
        <v>20</v>
      </c>
      <c r="M36">
        <f>IFERROR(VLOOKUP(K36,'Données Analyse Charge'!C:I,7,FALSE),0)</f>
        <v>20</v>
      </c>
      <c r="N36">
        <f t="shared" si="9"/>
        <v>968</v>
      </c>
      <c r="O36" s="17">
        <v>20201204</v>
      </c>
      <c r="P36">
        <f t="shared" si="7"/>
        <v>968</v>
      </c>
      <c r="R36" s="17" t="s">
        <v>129</v>
      </c>
      <c r="S36" s="12">
        <v>20190830</v>
      </c>
      <c r="Z36" s="17">
        <v>20190215</v>
      </c>
      <c r="AA36">
        <f t="shared" si="8"/>
        <v>20190215</v>
      </c>
    </row>
    <row r="37" spans="1:27" x14ac:dyDescent="0.25">
      <c r="A37" s="7" t="s">
        <v>48</v>
      </c>
      <c r="B37" s="6">
        <f t="shared" si="6"/>
        <v>44267</v>
      </c>
      <c r="C37" s="15">
        <v>43934</v>
      </c>
      <c r="D37" t="s">
        <v>98</v>
      </c>
      <c r="E37" s="30">
        <f t="shared" si="1"/>
        <v>20190205</v>
      </c>
      <c r="F37" s="21" t="str">
        <f t="shared" si="2"/>
        <v>2019/06</v>
      </c>
      <c r="G37" s="22">
        <v>43501</v>
      </c>
      <c r="H37" s="21" t="str">
        <f t="shared" si="0"/>
        <v/>
      </c>
      <c r="I37" s="21" t="str">
        <f t="shared" si="3"/>
        <v/>
      </c>
      <c r="J37" s="21" t="str">
        <f t="shared" si="4"/>
        <v/>
      </c>
      <c r="K37" s="30">
        <f t="shared" si="5"/>
        <v>20190205</v>
      </c>
      <c r="L37" s="30">
        <v>20</v>
      </c>
      <c r="M37">
        <f>IFERROR(VLOOKUP(K37,'Données Analyse Charge'!C:I,7,FALSE),0)</f>
        <v>20</v>
      </c>
      <c r="N37">
        <f t="shared" si="9"/>
        <v>967</v>
      </c>
      <c r="O37" s="17">
        <v>20201203</v>
      </c>
      <c r="P37">
        <f t="shared" si="7"/>
        <v>967</v>
      </c>
      <c r="R37" s="17" t="s">
        <v>130</v>
      </c>
      <c r="S37" s="12">
        <v>20190906</v>
      </c>
      <c r="Z37" s="17">
        <v>20190218</v>
      </c>
      <c r="AA37">
        <f t="shared" si="8"/>
        <v>20190218</v>
      </c>
    </row>
    <row r="38" spans="1:27" x14ac:dyDescent="0.25">
      <c r="A38" s="7" t="s">
        <v>49</v>
      </c>
      <c r="B38" s="6">
        <f t="shared" si="6"/>
        <v>44274</v>
      </c>
      <c r="C38" s="15">
        <v>43952</v>
      </c>
      <c r="D38" t="s">
        <v>98</v>
      </c>
      <c r="E38" s="30">
        <f t="shared" si="1"/>
        <v>20190206</v>
      </c>
      <c r="F38" s="21" t="str">
        <f t="shared" si="2"/>
        <v>2019/06</v>
      </c>
      <c r="G38" s="22">
        <v>43502</v>
      </c>
      <c r="H38" s="21" t="str">
        <f t="shared" si="0"/>
        <v/>
      </c>
      <c r="I38" s="21" t="str">
        <f t="shared" si="3"/>
        <v/>
      </c>
      <c r="J38" s="21" t="str">
        <f t="shared" si="4"/>
        <v/>
      </c>
      <c r="K38" s="30">
        <f t="shared" si="5"/>
        <v>20190206</v>
      </c>
      <c r="L38" s="30">
        <v>20</v>
      </c>
      <c r="M38">
        <f>IFERROR(VLOOKUP(K38,'Données Analyse Charge'!C:I,7,FALSE),0)</f>
        <v>20</v>
      </c>
      <c r="N38">
        <f t="shared" si="9"/>
        <v>966</v>
      </c>
      <c r="O38" s="17">
        <v>20201202</v>
      </c>
      <c r="P38">
        <f t="shared" si="7"/>
        <v>966</v>
      </c>
      <c r="R38" s="17" t="s">
        <v>131</v>
      </c>
      <c r="S38" s="12">
        <v>20190913</v>
      </c>
      <c r="Z38" s="17">
        <v>20190219</v>
      </c>
      <c r="AA38">
        <f t="shared" si="8"/>
        <v>20190219</v>
      </c>
    </row>
    <row r="39" spans="1:27" x14ac:dyDescent="0.25">
      <c r="A39" s="7" t="s">
        <v>50</v>
      </c>
      <c r="B39" s="6">
        <f t="shared" si="6"/>
        <v>44281</v>
      </c>
      <c r="C39" s="15">
        <v>43972</v>
      </c>
      <c r="D39" t="s">
        <v>98</v>
      </c>
      <c r="E39" s="30">
        <f t="shared" si="1"/>
        <v>20190207</v>
      </c>
      <c r="F39" s="21" t="str">
        <f t="shared" si="2"/>
        <v>2019/06</v>
      </c>
      <c r="G39" s="22">
        <v>43503</v>
      </c>
      <c r="H39" s="21" t="str">
        <f t="shared" si="0"/>
        <v/>
      </c>
      <c r="I39" s="21" t="str">
        <f t="shared" si="3"/>
        <v/>
      </c>
      <c r="J39" s="21" t="str">
        <f t="shared" si="4"/>
        <v/>
      </c>
      <c r="K39" s="30">
        <f t="shared" si="5"/>
        <v>20190207</v>
      </c>
      <c r="L39" s="30">
        <v>20</v>
      </c>
      <c r="M39">
        <f>IFERROR(VLOOKUP(K39,'Données Analyse Charge'!C:I,7,FALSE),0)</f>
        <v>20</v>
      </c>
      <c r="N39">
        <f t="shared" si="9"/>
        <v>965</v>
      </c>
      <c r="O39" s="17">
        <v>20201201</v>
      </c>
      <c r="P39">
        <f t="shared" si="7"/>
        <v>965</v>
      </c>
      <c r="R39" s="17" t="s">
        <v>132</v>
      </c>
      <c r="S39" s="12">
        <v>20190920</v>
      </c>
      <c r="Z39" s="17">
        <v>20190220</v>
      </c>
      <c r="AA39">
        <f t="shared" si="8"/>
        <v>20190220</v>
      </c>
    </row>
    <row r="40" spans="1:27" x14ac:dyDescent="0.25">
      <c r="A40" s="7" t="s">
        <v>51</v>
      </c>
      <c r="B40" s="6">
        <f t="shared" si="6"/>
        <v>44288</v>
      </c>
      <c r="C40" s="15">
        <v>43973</v>
      </c>
      <c r="D40" t="s">
        <v>98</v>
      </c>
      <c r="E40" s="30">
        <f t="shared" si="1"/>
        <v>20190208</v>
      </c>
      <c r="F40" s="21" t="str">
        <f t="shared" si="2"/>
        <v>2019/06</v>
      </c>
      <c r="G40" s="22">
        <v>43504</v>
      </c>
      <c r="H40" s="21" t="str">
        <f t="shared" si="0"/>
        <v/>
      </c>
      <c r="I40" s="21" t="str">
        <f t="shared" si="3"/>
        <v/>
      </c>
      <c r="J40" s="21" t="str">
        <f t="shared" si="4"/>
        <v/>
      </c>
      <c r="K40" s="30">
        <f t="shared" si="5"/>
        <v>20190208</v>
      </c>
      <c r="L40" s="30">
        <v>20</v>
      </c>
      <c r="M40">
        <f>IFERROR(VLOOKUP(K40,'Données Analyse Charge'!C:I,7,FALSE),0)</f>
        <v>20</v>
      </c>
      <c r="N40">
        <f t="shared" si="9"/>
        <v>964</v>
      </c>
      <c r="O40" s="17">
        <v>20201130</v>
      </c>
      <c r="P40">
        <f t="shared" si="7"/>
        <v>964</v>
      </c>
      <c r="R40" s="17" t="s">
        <v>133</v>
      </c>
      <c r="S40" s="12">
        <v>20190926</v>
      </c>
      <c r="Z40" s="17">
        <v>20190221</v>
      </c>
      <c r="AA40">
        <f t="shared" si="8"/>
        <v>20190221</v>
      </c>
    </row>
    <row r="41" spans="1:27" x14ac:dyDescent="0.25">
      <c r="A41" s="7" t="s">
        <v>52</v>
      </c>
      <c r="B41" s="6">
        <f t="shared" si="6"/>
        <v>44295</v>
      </c>
      <c r="C41" s="15">
        <v>43983</v>
      </c>
      <c r="D41" t="s">
        <v>98</v>
      </c>
      <c r="E41" s="30">
        <f t="shared" si="1"/>
        <v>20190209</v>
      </c>
      <c r="F41" s="21" t="str">
        <f t="shared" si="2"/>
        <v>2019/06</v>
      </c>
      <c r="G41" s="22">
        <v>43505</v>
      </c>
      <c r="H41" s="21" t="str">
        <f t="shared" si="0"/>
        <v/>
      </c>
      <c r="I41" s="21" t="str">
        <f t="shared" si="3"/>
        <v>Samedi</v>
      </c>
      <c r="J41" s="21" t="str">
        <f t="shared" si="4"/>
        <v>Samedi</v>
      </c>
      <c r="K41" s="30">
        <f t="shared" si="5"/>
        <v>20190209</v>
      </c>
      <c r="L41" s="30">
        <v>20</v>
      </c>
      <c r="M41">
        <f>IFERROR(VLOOKUP(K41,'Données Analyse Charge'!C:I,7,FALSE),0)</f>
        <v>0</v>
      </c>
      <c r="N41">
        <f t="shared" si="9"/>
        <v>963</v>
      </c>
      <c r="O41" s="17">
        <v>20201127</v>
      </c>
      <c r="P41">
        <f t="shared" si="7"/>
        <v>963</v>
      </c>
      <c r="R41" s="17" t="s">
        <v>134</v>
      </c>
      <c r="S41" s="12">
        <v>20191004</v>
      </c>
      <c r="Z41" s="17">
        <v>20190222</v>
      </c>
      <c r="AA41">
        <f t="shared" si="8"/>
        <v>20190222</v>
      </c>
    </row>
    <row r="42" spans="1:27" x14ac:dyDescent="0.25">
      <c r="A42" s="7" t="s">
        <v>53</v>
      </c>
      <c r="B42" s="6">
        <f t="shared" si="6"/>
        <v>44302</v>
      </c>
      <c r="C42" s="15">
        <v>43993</v>
      </c>
      <c r="D42" t="s">
        <v>98</v>
      </c>
      <c r="E42" s="30">
        <f t="shared" si="1"/>
        <v>20190210</v>
      </c>
      <c r="F42" s="21" t="str">
        <f t="shared" si="2"/>
        <v>2019/07</v>
      </c>
      <c r="G42" s="22">
        <v>43506</v>
      </c>
      <c r="H42" s="21" t="str">
        <f t="shared" si="0"/>
        <v/>
      </c>
      <c r="I42" s="21" t="str">
        <f t="shared" si="3"/>
        <v>Dimanche</v>
      </c>
      <c r="J42" s="21" t="str">
        <f t="shared" si="4"/>
        <v>Dimanche</v>
      </c>
      <c r="K42" s="30">
        <f t="shared" si="5"/>
        <v>20190210</v>
      </c>
      <c r="L42" s="30">
        <v>20</v>
      </c>
      <c r="M42">
        <f>IFERROR(VLOOKUP(K42,'Données Analyse Charge'!C:I,7,FALSE),0)</f>
        <v>0</v>
      </c>
      <c r="N42">
        <f t="shared" si="9"/>
        <v>962</v>
      </c>
      <c r="O42" s="17">
        <v>20201126</v>
      </c>
      <c r="P42">
        <f t="shared" si="7"/>
        <v>962</v>
      </c>
      <c r="R42" s="17" t="s">
        <v>135</v>
      </c>
      <c r="S42" s="12">
        <v>20191011</v>
      </c>
      <c r="Z42" s="17">
        <v>20190225</v>
      </c>
      <c r="AA42">
        <f t="shared" si="8"/>
        <v>20190225</v>
      </c>
    </row>
    <row r="43" spans="1:27" x14ac:dyDescent="0.25">
      <c r="A43" s="7" t="s">
        <v>54</v>
      </c>
      <c r="B43" s="6">
        <f t="shared" si="6"/>
        <v>44309</v>
      </c>
      <c r="C43" s="15">
        <v>44005</v>
      </c>
      <c r="D43" t="s">
        <v>98</v>
      </c>
      <c r="E43" s="30">
        <f t="shared" si="1"/>
        <v>20190211</v>
      </c>
      <c r="F43" s="21" t="str">
        <f t="shared" si="2"/>
        <v>2019/07</v>
      </c>
      <c r="G43" s="22">
        <v>43507</v>
      </c>
      <c r="H43" s="21" t="str">
        <f t="shared" si="0"/>
        <v/>
      </c>
      <c r="I43" s="21" t="str">
        <f t="shared" si="3"/>
        <v/>
      </c>
      <c r="J43" s="21" t="str">
        <f t="shared" si="4"/>
        <v/>
      </c>
      <c r="K43" s="30">
        <f t="shared" si="5"/>
        <v>20190211</v>
      </c>
      <c r="L43" s="30">
        <v>20</v>
      </c>
      <c r="M43">
        <f>IFERROR(VLOOKUP(K43,'Données Analyse Charge'!C:I,7,FALSE),0)</f>
        <v>20</v>
      </c>
      <c r="N43">
        <f t="shared" si="9"/>
        <v>961</v>
      </c>
      <c r="O43" s="17">
        <v>20201125</v>
      </c>
      <c r="P43">
        <f t="shared" si="7"/>
        <v>961</v>
      </c>
      <c r="R43" s="17" t="s">
        <v>136</v>
      </c>
      <c r="S43" s="12">
        <v>20191018</v>
      </c>
      <c r="Z43" s="17">
        <v>20190226</v>
      </c>
      <c r="AA43">
        <f t="shared" si="8"/>
        <v>20190226</v>
      </c>
    </row>
    <row r="44" spans="1:27" x14ac:dyDescent="0.25">
      <c r="A44" s="7" t="s">
        <v>55</v>
      </c>
      <c r="B44" s="6">
        <f t="shared" si="6"/>
        <v>44316</v>
      </c>
      <c r="C44" s="15">
        <v>43646</v>
      </c>
      <c r="D44" t="s">
        <v>98</v>
      </c>
      <c r="E44" s="30">
        <f t="shared" si="1"/>
        <v>20190212</v>
      </c>
      <c r="F44" s="21" t="str">
        <f t="shared" si="2"/>
        <v>2019/07</v>
      </c>
      <c r="G44" s="22">
        <v>43508</v>
      </c>
      <c r="H44" s="21" t="str">
        <f t="shared" si="0"/>
        <v/>
      </c>
      <c r="I44" s="21" t="str">
        <f t="shared" si="3"/>
        <v/>
      </c>
      <c r="J44" s="21" t="str">
        <f t="shared" si="4"/>
        <v/>
      </c>
      <c r="K44" s="30">
        <f t="shared" si="5"/>
        <v>20190212</v>
      </c>
      <c r="L44" s="30">
        <v>20</v>
      </c>
      <c r="M44">
        <f>IFERROR(VLOOKUP(K44,'Données Analyse Charge'!C:I,7,FALSE),0)</f>
        <v>20</v>
      </c>
      <c r="N44">
        <f t="shared" si="9"/>
        <v>960</v>
      </c>
      <c r="O44" s="17">
        <v>20201124</v>
      </c>
      <c r="P44">
        <f t="shared" si="7"/>
        <v>960</v>
      </c>
      <c r="R44" s="17" t="s">
        <v>137</v>
      </c>
      <c r="S44" s="12">
        <v>20191025</v>
      </c>
      <c r="Z44" s="17">
        <v>20190227</v>
      </c>
      <c r="AA44">
        <f t="shared" si="8"/>
        <v>20190227</v>
      </c>
    </row>
    <row r="45" spans="1:27" x14ac:dyDescent="0.25">
      <c r="A45" s="7" t="s">
        <v>56</v>
      </c>
      <c r="B45" s="6">
        <f t="shared" si="6"/>
        <v>44323</v>
      </c>
      <c r="C45" s="15">
        <v>44039</v>
      </c>
      <c r="D45" t="s">
        <v>98</v>
      </c>
      <c r="E45" s="30">
        <f t="shared" si="1"/>
        <v>20190213</v>
      </c>
      <c r="F45" s="21" t="str">
        <f t="shared" si="2"/>
        <v>2019/07</v>
      </c>
      <c r="G45" s="22">
        <v>43509</v>
      </c>
      <c r="H45" s="21" t="str">
        <f t="shared" si="0"/>
        <v/>
      </c>
      <c r="I45" s="21" t="str">
        <f t="shared" si="3"/>
        <v/>
      </c>
      <c r="J45" s="21" t="str">
        <f t="shared" si="4"/>
        <v/>
      </c>
      <c r="K45" s="30">
        <f t="shared" si="5"/>
        <v>20190213</v>
      </c>
      <c r="L45" s="30">
        <v>20</v>
      </c>
      <c r="M45">
        <f>IFERROR(VLOOKUP(K45,'Données Analyse Charge'!C:I,7,FALSE),0)</f>
        <v>20</v>
      </c>
      <c r="N45">
        <f t="shared" si="9"/>
        <v>959</v>
      </c>
      <c r="O45" s="17">
        <v>20201123</v>
      </c>
      <c r="P45">
        <f t="shared" si="7"/>
        <v>959</v>
      </c>
      <c r="R45" s="17" t="s">
        <v>138</v>
      </c>
      <c r="S45" s="12">
        <v>20191031</v>
      </c>
      <c r="Z45" s="17">
        <v>20190228</v>
      </c>
      <c r="AA45">
        <f t="shared" si="8"/>
        <v>20190228</v>
      </c>
    </row>
    <row r="46" spans="1:27" x14ac:dyDescent="0.25">
      <c r="A46" s="7" t="s">
        <v>57</v>
      </c>
      <c r="B46" s="6">
        <f t="shared" si="6"/>
        <v>44330</v>
      </c>
      <c r="C46" s="15">
        <v>44040</v>
      </c>
      <c r="D46" t="s">
        <v>98</v>
      </c>
      <c r="E46" s="30">
        <f t="shared" si="1"/>
        <v>20190214</v>
      </c>
      <c r="F46" s="21" t="str">
        <f t="shared" si="2"/>
        <v>2019/07</v>
      </c>
      <c r="G46" s="22">
        <v>43510</v>
      </c>
      <c r="H46" s="21" t="str">
        <f t="shared" si="0"/>
        <v/>
      </c>
      <c r="I46" s="21" t="str">
        <f t="shared" si="3"/>
        <v/>
      </c>
      <c r="J46" s="21" t="str">
        <f t="shared" si="4"/>
        <v/>
      </c>
      <c r="K46" s="30">
        <f t="shared" si="5"/>
        <v>20190214</v>
      </c>
      <c r="L46" s="30">
        <v>20</v>
      </c>
      <c r="M46">
        <f>IFERROR(VLOOKUP(K46,'Données Analyse Charge'!C:I,7,FALSE),0)</f>
        <v>20</v>
      </c>
      <c r="N46">
        <f t="shared" si="9"/>
        <v>958</v>
      </c>
      <c r="O46" s="17">
        <v>20201120</v>
      </c>
      <c r="P46">
        <f t="shared" si="7"/>
        <v>958</v>
      </c>
      <c r="R46" s="17" t="s">
        <v>139</v>
      </c>
      <c r="S46" s="12">
        <v>20191108</v>
      </c>
      <c r="Z46" s="17">
        <v>20190301</v>
      </c>
      <c r="AA46">
        <f t="shared" si="8"/>
        <v>20190301</v>
      </c>
    </row>
    <row r="47" spans="1:27" x14ac:dyDescent="0.25">
      <c r="A47" s="7" t="s">
        <v>58</v>
      </c>
      <c r="B47" s="6">
        <f t="shared" si="6"/>
        <v>44337</v>
      </c>
      <c r="C47" s="15">
        <v>44041</v>
      </c>
      <c r="D47" t="s">
        <v>98</v>
      </c>
      <c r="E47" s="30">
        <f t="shared" si="1"/>
        <v>20190215</v>
      </c>
      <c r="F47" s="21" t="str">
        <f t="shared" si="2"/>
        <v>2019/07</v>
      </c>
      <c r="G47" s="22">
        <v>43511</v>
      </c>
      <c r="H47" s="21" t="str">
        <f t="shared" si="0"/>
        <v/>
      </c>
      <c r="I47" s="21" t="str">
        <f t="shared" si="3"/>
        <v/>
      </c>
      <c r="J47" s="21" t="str">
        <f t="shared" si="4"/>
        <v/>
      </c>
      <c r="K47" s="30">
        <f t="shared" si="5"/>
        <v>20190215</v>
      </c>
      <c r="L47" s="30">
        <v>20</v>
      </c>
      <c r="M47">
        <f>IFERROR(VLOOKUP(K47,'Données Analyse Charge'!C:I,7,FALSE),0)</f>
        <v>20</v>
      </c>
      <c r="N47">
        <f t="shared" si="9"/>
        <v>957</v>
      </c>
      <c r="O47" s="17">
        <v>20201119</v>
      </c>
      <c r="P47">
        <f t="shared" si="7"/>
        <v>957</v>
      </c>
      <c r="R47" s="17" t="s">
        <v>140</v>
      </c>
      <c r="S47" s="12">
        <v>20191115</v>
      </c>
      <c r="Z47" s="17">
        <v>20190304</v>
      </c>
      <c r="AA47">
        <f t="shared" si="8"/>
        <v>20190304</v>
      </c>
    </row>
    <row r="48" spans="1:27" x14ac:dyDescent="0.25">
      <c r="A48" s="7" t="s">
        <v>59</v>
      </c>
      <c r="B48" s="6">
        <f t="shared" si="6"/>
        <v>44344</v>
      </c>
      <c r="C48" s="15">
        <v>44042</v>
      </c>
      <c r="D48" t="s">
        <v>98</v>
      </c>
      <c r="E48" s="30">
        <f t="shared" si="1"/>
        <v>20190216</v>
      </c>
      <c r="F48" s="21" t="str">
        <f t="shared" si="2"/>
        <v>2019/07</v>
      </c>
      <c r="G48" s="22">
        <v>43512</v>
      </c>
      <c r="H48" s="21" t="str">
        <f t="shared" si="0"/>
        <v/>
      </c>
      <c r="I48" s="21" t="str">
        <f t="shared" si="3"/>
        <v>Samedi</v>
      </c>
      <c r="J48" s="21" t="str">
        <f t="shared" si="4"/>
        <v>Samedi</v>
      </c>
      <c r="K48" s="30">
        <f t="shared" si="5"/>
        <v>20190216</v>
      </c>
      <c r="L48" s="30">
        <v>20</v>
      </c>
      <c r="M48">
        <f>IFERROR(VLOOKUP(K48,'Données Analyse Charge'!C:I,7,FALSE),0)</f>
        <v>0</v>
      </c>
      <c r="N48">
        <f t="shared" si="9"/>
        <v>956</v>
      </c>
      <c r="O48" s="17">
        <v>20201118</v>
      </c>
      <c r="P48">
        <f t="shared" si="7"/>
        <v>956</v>
      </c>
      <c r="R48" s="17" t="s">
        <v>141</v>
      </c>
      <c r="S48" s="12">
        <v>20191122</v>
      </c>
      <c r="Z48" s="17">
        <v>20190305</v>
      </c>
      <c r="AA48">
        <f t="shared" si="8"/>
        <v>20190305</v>
      </c>
    </row>
    <row r="49" spans="1:27" x14ac:dyDescent="0.25">
      <c r="A49" s="7" t="s">
        <v>60</v>
      </c>
      <c r="B49" s="6">
        <f t="shared" si="6"/>
        <v>44351</v>
      </c>
      <c r="C49" s="15">
        <v>44043</v>
      </c>
      <c r="D49" t="s">
        <v>98</v>
      </c>
      <c r="E49" s="30">
        <f t="shared" si="1"/>
        <v>20190217</v>
      </c>
      <c r="F49" s="21" t="str">
        <f t="shared" si="2"/>
        <v>2019/08</v>
      </c>
      <c r="G49" s="22">
        <v>43513</v>
      </c>
      <c r="H49" s="21" t="str">
        <f t="shared" si="0"/>
        <v/>
      </c>
      <c r="I49" s="21" t="str">
        <f t="shared" si="3"/>
        <v>Dimanche</v>
      </c>
      <c r="J49" s="21" t="str">
        <f t="shared" si="4"/>
        <v>Dimanche</v>
      </c>
      <c r="K49" s="30">
        <f t="shared" si="5"/>
        <v>20190217</v>
      </c>
      <c r="L49" s="30">
        <v>20</v>
      </c>
      <c r="M49">
        <f>IFERROR(VLOOKUP(K49,'Données Analyse Charge'!C:I,7,FALSE),0)</f>
        <v>0</v>
      </c>
      <c r="N49">
        <f t="shared" si="9"/>
        <v>955</v>
      </c>
      <c r="O49" s="17">
        <v>20201117</v>
      </c>
      <c r="P49">
        <f t="shared" si="7"/>
        <v>955</v>
      </c>
      <c r="R49" s="17" t="s">
        <v>142</v>
      </c>
      <c r="S49" s="12">
        <v>20191129</v>
      </c>
      <c r="Z49" s="17">
        <v>20190306</v>
      </c>
      <c r="AA49">
        <f t="shared" si="8"/>
        <v>20190306</v>
      </c>
    </row>
    <row r="50" spans="1:27" x14ac:dyDescent="0.25">
      <c r="A50" s="7" t="s">
        <v>61</v>
      </c>
      <c r="B50" s="6">
        <f t="shared" si="6"/>
        <v>44358</v>
      </c>
      <c r="C50" s="15">
        <v>44046</v>
      </c>
      <c r="D50" t="s">
        <v>98</v>
      </c>
      <c r="E50" s="30">
        <f t="shared" si="1"/>
        <v>20190218</v>
      </c>
      <c r="F50" s="21" t="str">
        <f t="shared" si="2"/>
        <v>2019/08</v>
      </c>
      <c r="G50" s="22">
        <v>43514</v>
      </c>
      <c r="H50" s="21" t="str">
        <f t="shared" si="0"/>
        <v/>
      </c>
      <c r="I50" s="21" t="str">
        <f t="shared" si="3"/>
        <v/>
      </c>
      <c r="J50" s="21" t="str">
        <f t="shared" si="4"/>
        <v/>
      </c>
      <c r="K50" s="30">
        <f t="shared" si="5"/>
        <v>20190218</v>
      </c>
      <c r="L50" s="30">
        <v>20</v>
      </c>
      <c r="M50">
        <f>IFERROR(VLOOKUP(K50,'Données Analyse Charge'!C:I,7,FALSE),0)</f>
        <v>20</v>
      </c>
      <c r="N50">
        <f t="shared" si="9"/>
        <v>954</v>
      </c>
      <c r="O50" s="17">
        <v>20201116</v>
      </c>
      <c r="P50">
        <f t="shared" si="7"/>
        <v>954</v>
      </c>
      <c r="R50" s="17" t="s">
        <v>143</v>
      </c>
      <c r="S50" s="12">
        <v>20191206</v>
      </c>
      <c r="Z50" s="17">
        <v>20190307</v>
      </c>
      <c r="AA50">
        <f t="shared" si="8"/>
        <v>20190307</v>
      </c>
    </row>
    <row r="51" spans="1:27" x14ac:dyDescent="0.25">
      <c r="A51" s="7" t="s">
        <v>62</v>
      </c>
      <c r="B51" s="6">
        <f t="shared" si="6"/>
        <v>44365</v>
      </c>
      <c r="C51" s="15">
        <v>44047</v>
      </c>
      <c r="D51" t="s">
        <v>98</v>
      </c>
      <c r="E51" s="30">
        <f t="shared" si="1"/>
        <v>20190219</v>
      </c>
      <c r="F51" s="21" t="str">
        <f t="shared" si="2"/>
        <v>2019/08</v>
      </c>
      <c r="G51" s="22">
        <v>43515</v>
      </c>
      <c r="H51" s="21" t="str">
        <f t="shared" si="0"/>
        <v/>
      </c>
      <c r="I51" s="21" t="str">
        <f t="shared" si="3"/>
        <v/>
      </c>
      <c r="J51" s="21" t="str">
        <f t="shared" si="4"/>
        <v/>
      </c>
      <c r="K51" s="30">
        <f t="shared" si="5"/>
        <v>20190219</v>
      </c>
      <c r="L51" s="30">
        <v>20</v>
      </c>
      <c r="M51">
        <f>IFERROR(VLOOKUP(K51,'Données Analyse Charge'!C:I,7,FALSE),0)</f>
        <v>20</v>
      </c>
      <c r="N51">
        <f t="shared" si="9"/>
        <v>953</v>
      </c>
      <c r="O51" s="17">
        <v>20201113</v>
      </c>
      <c r="P51">
        <f t="shared" si="7"/>
        <v>953</v>
      </c>
      <c r="R51" s="17" t="s">
        <v>144</v>
      </c>
      <c r="S51" s="12">
        <v>20191213</v>
      </c>
      <c r="Z51" s="17">
        <v>20190308</v>
      </c>
      <c r="AA51">
        <f t="shared" si="8"/>
        <v>20190308</v>
      </c>
    </row>
    <row r="52" spans="1:27" x14ac:dyDescent="0.25">
      <c r="A52" s="7" t="s">
        <v>63</v>
      </c>
      <c r="B52" s="6">
        <f t="shared" si="6"/>
        <v>44372</v>
      </c>
      <c r="C52" s="15">
        <v>44048</v>
      </c>
      <c r="D52" t="s">
        <v>98</v>
      </c>
      <c r="E52" s="30">
        <f t="shared" si="1"/>
        <v>20190220</v>
      </c>
      <c r="F52" s="21" t="str">
        <f t="shared" si="2"/>
        <v>2019/08</v>
      </c>
      <c r="G52" s="22">
        <v>43516</v>
      </c>
      <c r="H52" s="21" t="str">
        <f t="shared" si="0"/>
        <v/>
      </c>
      <c r="I52" s="21" t="str">
        <f t="shared" si="3"/>
        <v/>
      </c>
      <c r="J52" s="21" t="str">
        <f t="shared" si="4"/>
        <v/>
      </c>
      <c r="K52" s="30">
        <f t="shared" si="5"/>
        <v>20190220</v>
      </c>
      <c r="L52" s="30">
        <v>20</v>
      </c>
      <c r="M52">
        <f>IFERROR(VLOOKUP(K52,'Données Analyse Charge'!C:I,7,FALSE),0)</f>
        <v>20</v>
      </c>
      <c r="N52">
        <f t="shared" si="9"/>
        <v>952</v>
      </c>
      <c r="O52" s="17">
        <v>20201112</v>
      </c>
      <c r="P52">
        <f t="shared" si="7"/>
        <v>952</v>
      </c>
      <c r="R52" s="17" t="s">
        <v>145</v>
      </c>
      <c r="S52" s="12">
        <v>20191219</v>
      </c>
      <c r="Z52" s="17">
        <v>20190311</v>
      </c>
      <c r="AA52">
        <f t="shared" si="8"/>
        <v>20190311</v>
      </c>
    </row>
    <row r="53" spans="1:27" x14ac:dyDescent="0.25">
      <c r="A53" s="7" t="s">
        <v>64</v>
      </c>
      <c r="B53" s="6">
        <f t="shared" si="6"/>
        <v>44379</v>
      </c>
      <c r="C53" s="15">
        <v>44049</v>
      </c>
      <c r="D53" t="s">
        <v>98</v>
      </c>
      <c r="E53" s="30">
        <f t="shared" si="1"/>
        <v>20190221</v>
      </c>
      <c r="F53" s="21" t="str">
        <f t="shared" si="2"/>
        <v>2019/08</v>
      </c>
      <c r="G53" s="22">
        <v>43517</v>
      </c>
      <c r="H53" s="21" t="str">
        <f t="shared" si="0"/>
        <v/>
      </c>
      <c r="I53" s="21" t="str">
        <f t="shared" si="3"/>
        <v/>
      </c>
      <c r="J53" s="21" t="str">
        <f t="shared" si="4"/>
        <v/>
      </c>
      <c r="K53" s="30">
        <f t="shared" si="5"/>
        <v>20190221</v>
      </c>
      <c r="L53" s="30">
        <v>20</v>
      </c>
      <c r="M53">
        <f>IFERROR(VLOOKUP(K53,'Données Analyse Charge'!C:I,7,FALSE),0)</f>
        <v>20</v>
      </c>
      <c r="N53">
        <f t="shared" si="9"/>
        <v>951</v>
      </c>
      <c r="O53" s="17">
        <v>20201111</v>
      </c>
      <c r="P53">
        <f t="shared" si="7"/>
        <v>951</v>
      </c>
      <c r="R53" s="17" t="s">
        <v>173</v>
      </c>
      <c r="S53" s="12">
        <v>20200110</v>
      </c>
      <c r="Z53" s="17">
        <v>20190312</v>
      </c>
      <c r="AA53">
        <f t="shared" si="8"/>
        <v>20190312</v>
      </c>
    </row>
    <row r="54" spans="1:27" x14ac:dyDescent="0.25">
      <c r="A54" s="7" t="s">
        <v>65</v>
      </c>
      <c r="B54" s="6">
        <f t="shared" si="6"/>
        <v>44386</v>
      </c>
      <c r="C54" s="15">
        <v>44050</v>
      </c>
      <c r="D54" t="s">
        <v>98</v>
      </c>
      <c r="E54" s="30">
        <f t="shared" si="1"/>
        <v>20190222</v>
      </c>
      <c r="F54" s="21" t="str">
        <f t="shared" si="2"/>
        <v>2019/08</v>
      </c>
      <c r="G54" s="22">
        <v>43518</v>
      </c>
      <c r="H54" s="21" t="str">
        <f t="shared" si="0"/>
        <v/>
      </c>
      <c r="I54" s="21" t="str">
        <f t="shared" si="3"/>
        <v/>
      </c>
      <c r="J54" s="21" t="str">
        <f t="shared" si="4"/>
        <v/>
      </c>
      <c r="K54" s="30">
        <f t="shared" si="5"/>
        <v>20190222</v>
      </c>
      <c r="L54" s="30">
        <v>20</v>
      </c>
      <c r="M54">
        <f>IFERROR(VLOOKUP(K54,'Données Analyse Charge'!C:I,7,FALSE),0)</f>
        <v>20</v>
      </c>
      <c r="N54">
        <f t="shared" si="9"/>
        <v>950</v>
      </c>
      <c r="O54" s="17">
        <v>20201110</v>
      </c>
      <c r="P54">
        <f t="shared" si="7"/>
        <v>950</v>
      </c>
      <c r="R54" s="17" t="s">
        <v>174</v>
      </c>
      <c r="S54" s="12">
        <v>20200117</v>
      </c>
      <c r="Z54" s="17">
        <v>20190313</v>
      </c>
      <c r="AA54">
        <f t="shared" si="8"/>
        <v>20190313</v>
      </c>
    </row>
    <row r="55" spans="1:27" x14ac:dyDescent="0.25">
      <c r="A55" s="7" t="s">
        <v>66</v>
      </c>
      <c r="B55" s="6">
        <f t="shared" si="6"/>
        <v>44393</v>
      </c>
      <c r="C55" s="15">
        <v>44104</v>
      </c>
      <c r="D55" t="s">
        <v>98</v>
      </c>
      <c r="E55" s="30">
        <f t="shared" si="1"/>
        <v>20190223</v>
      </c>
      <c r="F55" s="21" t="str">
        <f t="shared" si="2"/>
        <v>2019/08</v>
      </c>
      <c r="G55" s="22">
        <v>43519</v>
      </c>
      <c r="H55" s="21" t="str">
        <f t="shared" si="0"/>
        <v/>
      </c>
      <c r="I55" s="21" t="str">
        <f t="shared" si="3"/>
        <v>Samedi</v>
      </c>
      <c r="J55" s="21" t="str">
        <f t="shared" si="4"/>
        <v>Samedi</v>
      </c>
      <c r="K55" s="30">
        <f t="shared" si="5"/>
        <v>20190223</v>
      </c>
      <c r="L55" s="30">
        <v>20</v>
      </c>
      <c r="M55">
        <f>IFERROR(VLOOKUP(K55,'Données Analyse Charge'!C:I,7,FALSE),0)</f>
        <v>0</v>
      </c>
      <c r="N55">
        <f t="shared" si="9"/>
        <v>949</v>
      </c>
      <c r="O55" s="17">
        <v>20201109</v>
      </c>
      <c r="P55">
        <f t="shared" si="7"/>
        <v>949</v>
      </c>
      <c r="R55" s="17" t="s">
        <v>175</v>
      </c>
      <c r="S55" s="12">
        <v>20200124</v>
      </c>
      <c r="Z55" s="17">
        <v>20190314</v>
      </c>
      <c r="AA55">
        <f t="shared" si="8"/>
        <v>20190314</v>
      </c>
    </row>
    <row r="56" spans="1:27" x14ac:dyDescent="0.25">
      <c r="A56" s="7" t="s">
        <v>67</v>
      </c>
      <c r="B56" s="6">
        <f t="shared" si="6"/>
        <v>44400</v>
      </c>
      <c r="C56" s="15">
        <v>44188</v>
      </c>
      <c r="D56" t="s">
        <v>98</v>
      </c>
      <c r="E56" s="30">
        <f t="shared" si="1"/>
        <v>20190224</v>
      </c>
      <c r="F56" s="21" t="str">
        <f t="shared" si="2"/>
        <v>2019/09</v>
      </c>
      <c r="G56" s="22">
        <v>43520</v>
      </c>
      <c r="H56" s="21" t="str">
        <f t="shared" si="0"/>
        <v/>
      </c>
      <c r="I56" s="21" t="str">
        <f t="shared" si="3"/>
        <v>Dimanche</v>
      </c>
      <c r="J56" s="21" t="str">
        <f t="shared" si="4"/>
        <v>Dimanche</v>
      </c>
      <c r="K56" s="30">
        <f t="shared" si="5"/>
        <v>20190224</v>
      </c>
      <c r="L56" s="30">
        <v>20</v>
      </c>
      <c r="M56">
        <f>IFERROR(VLOOKUP(K56,'Données Analyse Charge'!C:I,7,FALSE),0)</f>
        <v>0</v>
      </c>
      <c r="N56">
        <f t="shared" si="9"/>
        <v>948</v>
      </c>
      <c r="O56" s="17">
        <v>20201106</v>
      </c>
      <c r="P56">
        <f t="shared" si="7"/>
        <v>948</v>
      </c>
      <c r="R56" s="17" t="s">
        <v>176</v>
      </c>
      <c r="S56" s="12">
        <v>20200131</v>
      </c>
      <c r="Z56" s="17">
        <v>20190315</v>
      </c>
      <c r="AA56">
        <f t="shared" si="8"/>
        <v>20190315</v>
      </c>
    </row>
    <row r="57" spans="1:27" x14ac:dyDescent="0.25">
      <c r="A57" s="7" t="s">
        <v>68</v>
      </c>
      <c r="B57" s="6">
        <f t="shared" si="6"/>
        <v>44407</v>
      </c>
      <c r="C57" s="15">
        <v>44189</v>
      </c>
      <c r="D57" t="s">
        <v>98</v>
      </c>
      <c r="E57" s="30">
        <f t="shared" si="1"/>
        <v>20190225</v>
      </c>
      <c r="F57" s="21" t="str">
        <f t="shared" si="2"/>
        <v>2019/09</v>
      </c>
      <c r="G57" s="22">
        <v>43521</v>
      </c>
      <c r="H57" s="21" t="str">
        <f t="shared" si="0"/>
        <v/>
      </c>
      <c r="I57" s="21" t="str">
        <f t="shared" si="3"/>
        <v/>
      </c>
      <c r="J57" s="21" t="str">
        <f t="shared" si="4"/>
        <v/>
      </c>
      <c r="K57" s="30">
        <f t="shared" si="5"/>
        <v>20190225</v>
      </c>
      <c r="L57" s="30">
        <v>20</v>
      </c>
      <c r="M57">
        <f>IFERROR(VLOOKUP(K57,'Données Analyse Charge'!C:I,7,FALSE),0)</f>
        <v>20</v>
      </c>
      <c r="N57">
        <f t="shared" si="9"/>
        <v>947</v>
      </c>
      <c r="O57" s="17">
        <v>20201105</v>
      </c>
      <c r="P57">
        <f t="shared" si="7"/>
        <v>947</v>
      </c>
      <c r="R57" s="17" t="s">
        <v>177</v>
      </c>
      <c r="S57" s="12">
        <v>20200207</v>
      </c>
      <c r="Z57" s="17">
        <v>20190318</v>
      </c>
      <c r="AA57">
        <f t="shared" si="8"/>
        <v>20190318</v>
      </c>
    </row>
    <row r="58" spans="1:27" x14ac:dyDescent="0.25">
      <c r="A58" s="7" t="s">
        <v>69</v>
      </c>
      <c r="B58" s="6">
        <f t="shared" si="6"/>
        <v>44414</v>
      </c>
      <c r="C58" s="15">
        <v>44190</v>
      </c>
      <c r="D58" t="s">
        <v>98</v>
      </c>
      <c r="E58" s="30">
        <f t="shared" si="1"/>
        <v>20190226</v>
      </c>
      <c r="F58" s="21" t="str">
        <f t="shared" si="2"/>
        <v>2019/09</v>
      </c>
      <c r="G58" s="22">
        <v>43522</v>
      </c>
      <c r="H58" s="21" t="str">
        <f t="shared" si="0"/>
        <v/>
      </c>
      <c r="I58" s="21" t="str">
        <f t="shared" si="3"/>
        <v/>
      </c>
      <c r="J58" s="21" t="str">
        <f t="shared" si="4"/>
        <v/>
      </c>
      <c r="K58" s="30">
        <f t="shared" si="5"/>
        <v>20190226</v>
      </c>
      <c r="L58" s="30">
        <v>20</v>
      </c>
      <c r="M58">
        <f>IFERROR(VLOOKUP(K58,'Données Analyse Charge'!C:I,7,FALSE),0)</f>
        <v>20</v>
      </c>
      <c r="N58">
        <f t="shared" si="9"/>
        <v>946</v>
      </c>
      <c r="O58" s="17">
        <v>20201104</v>
      </c>
      <c r="P58">
        <f t="shared" si="7"/>
        <v>946</v>
      </c>
      <c r="R58" s="17" t="s">
        <v>178</v>
      </c>
      <c r="S58" s="12">
        <v>20200214</v>
      </c>
      <c r="Z58" s="17">
        <v>20190319</v>
      </c>
      <c r="AA58">
        <f t="shared" si="8"/>
        <v>20190319</v>
      </c>
    </row>
    <row r="59" spans="1:27" x14ac:dyDescent="0.25">
      <c r="A59" s="7" t="s">
        <v>70</v>
      </c>
      <c r="B59" s="6">
        <f t="shared" si="6"/>
        <v>44421</v>
      </c>
      <c r="C59" s="15">
        <v>44193</v>
      </c>
      <c r="D59" t="s">
        <v>98</v>
      </c>
      <c r="E59" s="30">
        <f t="shared" si="1"/>
        <v>20190227</v>
      </c>
      <c r="F59" s="21" t="str">
        <f t="shared" si="2"/>
        <v>2019/09</v>
      </c>
      <c r="G59" s="22">
        <v>43523</v>
      </c>
      <c r="H59" s="21" t="str">
        <f t="shared" si="0"/>
        <v/>
      </c>
      <c r="I59" s="21" t="str">
        <f t="shared" si="3"/>
        <v/>
      </c>
      <c r="J59" s="21" t="str">
        <f t="shared" si="4"/>
        <v/>
      </c>
      <c r="K59" s="30">
        <f t="shared" si="5"/>
        <v>20190227</v>
      </c>
      <c r="L59" s="30">
        <v>20</v>
      </c>
      <c r="M59">
        <f>IFERROR(VLOOKUP(K59,'Données Analyse Charge'!C:I,7,FALSE),0)</f>
        <v>20</v>
      </c>
      <c r="N59">
        <f t="shared" si="9"/>
        <v>945</v>
      </c>
      <c r="O59" s="17">
        <v>20201103</v>
      </c>
      <c r="P59">
        <f t="shared" si="7"/>
        <v>945</v>
      </c>
      <c r="R59" s="17" t="s">
        <v>179</v>
      </c>
      <c r="S59" s="12">
        <v>20200221</v>
      </c>
      <c r="Z59" s="17">
        <v>20190320</v>
      </c>
      <c r="AA59">
        <f t="shared" si="8"/>
        <v>20190320</v>
      </c>
    </row>
    <row r="60" spans="1:27" x14ac:dyDescent="0.25">
      <c r="A60" s="7" t="s">
        <v>71</v>
      </c>
      <c r="B60" s="6">
        <f t="shared" si="6"/>
        <v>44428</v>
      </c>
      <c r="C60" s="15">
        <v>44194</v>
      </c>
      <c r="D60" t="s">
        <v>98</v>
      </c>
      <c r="E60" s="30">
        <f t="shared" si="1"/>
        <v>20190228</v>
      </c>
      <c r="F60" s="21" t="str">
        <f t="shared" si="2"/>
        <v>2019/09</v>
      </c>
      <c r="G60" s="22">
        <v>43524</v>
      </c>
      <c r="H60" s="21" t="str">
        <f t="shared" si="0"/>
        <v/>
      </c>
      <c r="I60" s="21" t="str">
        <f t="shared" si="3"/>
        <v/>
      </c>
      <c r="J60" s="21" t="str">
        <f t="shared" si="4"/>
        <v/>
      </c>
      <c r="K60" s="30">
        <f t="shared" si="5"/>
        <v>20190228</v>
      </c>
      <c r="L60" s="30">
        <v>20</v>
      </c>
      <c r="M60">
        <f>IFERROR(VLOOKUP(K60,'Données Analyse Charge'!C:I,7,FALSE),0)</f>
        <v>20</v>
      </c>
      <c r="N60">
        <f t="shared" si="9"/>
        <v>944</v>
      </c>
      <c r="O60" s="17">
        <v>20201102</v>
      </c>
      <c r="P60">
        <f t="shared" si="7"/>
        <v>944</v>
      </c>
      <c r="R60" s="17" t="s">
        <v>180</v>
      </c>
      <c r="S60" s="12">
        <v>20200228</v>
      </c>
      <c r="Z60" s="17">
        <v>20190321</v>
      </c>
      <c r="AA60">
        <f t="shared" si="8"/>
        <v>20190321</v>
      </c>
    </row>
    <row r="61" spans="1:27" x14ac:dyDescent="0.25">
      <c r="A61" s="7" t="s">
        <v>72</v>
      </c>
      <c r="B61" s="6">
        <f t="shared" si="6"/>
        <v>44435</v>
      </c>
      <c r="C61" s="15">
        <v>44195</v>
      </c>
      <c r="D61" t="s">
        <v>98</v>
      </c>
      <c r="E61" s="30">
        <f t="shared" si="1"/>
        <v>20190301</v>
      </c>
      <c r="F61" s="21" t="str">
        <f t="shared" si="2"/>
        <v>2019/09</v>
      </c>
      <c r="G61" s="22">
        <v>43525</v>
      </c>
      <c r="H61" s="21" t="str">
        <f t="shared" si="0"/>
        <v/>
      </c>
      <c r="I61" s="21" t="str">
        <f t="shared" si="3"/>
        <v/>
      </c>
      <c r="J61" s="21" t="str">
        <f t="shared" si="4"/>
        <v/>
      </c>
      <c r="K61" s="30">
        <f t="shared" si="5"/>
        <v>20190301</v>
      </c>
      <c r="L61" s="30">
        <v>20</v>
      </c>
      <c r="M61">
        <f>IFERROR(VLOOKUP(K61,'Données Analyse Charge'!C:I,7,FALSE),0)</f>
        <v>20</v>
      </c>
      <c r="N61">
        <f t="shared" si="9"/>
        <v>943</v>
      </c>
      <c r="O61" s="17">
        <v>20201030</v>
      </c>
      <c r="P61">
        <f t="shared" si="7"/>
        <v>943</v>
      </c>
      <c r="R61" s="17" t="s">
        <v>146</v>
      </c>
      <c r="S61" s="12">
        <v>20200306</v>
      </c>
      <c r="Z61" s="17">
        <v>20190322</v>
      </c>
      <c r="AA61">
        <f t="shared" si="8"/>
        <v>20190322</v>
      </c>
    </row>
    <row r="62" spans="1:27" x14ac:dyDescent="0.25">
      <c r="A62" s="7" t="s">
        <v>73</v>
      </c>
      <c r="B62" s="6">
        <f t="shared" si="6"/>
        <v>44442</v>
      </c>
      <c r="C62" s="15">
        <v>44196</v>
      </c>
      <c r="D62" t="s">
        <v>98</v>
      </c>
      <c r="E62" s="30">
        <f t="shared" si="1"/>
        <v>20190302</v>
      </c>
      <c r="F62" s="21" t="str">
        <f t="shared" si="2"/>
        <v>2019/09</v>
      </c>
      <c r="G62" s="22">
        <v>43526</v>
      </c>
      <c r="H62" s="21" t="str">
        <f t="shared" si="0"/>
        <v/>
      </c>
      <c r="I62" s="21" t="str">
        <f t="shared" si="3"/>
        <v>Samedi</v>
      </c>
      <c r="J62" s="21" t="str">
        <f t="shared" si="4"/>
        <v>Samedi</v>
      </c>
      <c r="K62" s="30">
        <f t="shared" si="5"/>
        <v>20190302</v>
      </c>
      <c r="L62" s="30">
        <v>20</v>
      </c>
      <c r="M62">
        <f>IFERROR(VLOOKUP(K62,'Données Analyse Charge'!C:I,7,FALSE),0)</f>
        <v>0</v>
      </c>
      <c r="N62">
        <f t="shared" si="9"/>
        <v>942</v>
      </c>
      <c r="O62" s="17">
        <v>20201029</v>
      </c>
      <c r="P62">
        <f t="shared" si="7"/>
        <v>942</v>
      </c>
      <c r="R62" s="17" t="s">
        <v>147</v>
      </c>
      <c r="S62" s="12">
        <v>20200313</v>
      </c>
      <c r="Z62" s="17">
        <v>20190325</v>
      </c>
      <c r="AA62">
        <f t="shared" si="8"/>
        <v>20190325</v>
      </c>
    </row>
    <row r="63" spans="1:27" x14ac:dyDescent="0.25">
      <c r="A63" s="7" t="s">
        <v>74</v>
      </c>
      <c r="B63" s="6">
        <f t="shared" si="6"/>
        <v>44449</v>
      </c>
      <c r="C63" s="15">
        <v>44197</v>
      </c>
      <c r="D63" t="s">
        <v>98</v>
      </c>
      <c r="E63" s="30">
        <f t="shared" si="1"/>
        <v>20190303</v>
      </c>
      <c r="F63" s="21" t="str">
        <f t="shared" si="2"/>
        <v>2019/10</v>
      </c>
      <c r="G63" s="22">
        <v>43527</v>
      </c>
      <c r="H63" s="21" t="str">
        <f t="shared" si="0"/>
        <v/>
      </c>
      <c r="I63" s="21" t="str">
        <f t="shared" si="3"/>
        <v>Dimanche</v>
      </c>
      <c r="J63" s="21" t="str">
        <f t="shared" si="4"/>
        <v>Dimanche</v>
      </c>
      <c r="K63" s="30">
        <f t="shared" si="5"/>
        <v>20190303</v>
      </c>
      <c r="L63" s="30">
        <v>20</v>
      </c>
      <c r="M63">
        <f>IFERROR(VLOOKUP(K63,'Données Analyse Charge'!C:I,7,FALSE),0)</f>
        <v>0</v>
      </c>
      <c r="N63">
        <f t="shared" si="9"/>
        <v>941</v>
      </c>
      <c r="O63" s="17">
        <v>20201028</v>
      </c>
      <c r="P63">
        <f t="shared" si="7"/>
        <v>941</v>
      </c>
      <c r="R63" s="17" t="s">
        <v>148</v>
      </c>
      <c r="S63" s="12">
        <v>20200320</v>
      </c>
      <c r="Z63" s="17">
        <v>20190326</v>
      </c>
      <c r="AA63">
        <f t="shared" si="8"/>
        <v>20190326</v>
      </c>
    </row>
    <row r="64" spans="1:27" x14ac:dyDescent="0.25">
      <c r="A64" s="7" t="s">
        <v>75</v>
      </c>
      <c r="B64" s="6">
        <f t="shared" si="6"/>
        <v>44456</v>
      </c>
      <c r="E64" s="30">
        <f t="shared" si="1"/>
        <v>20190304</v>
      </c>
      <c r="F64" s="21" t="str">
        <f t="shared" si="2"/>
        <v>2019/10</v>
      </c>
      <c r="G64" s="22">
        <v>43528</v>
      </c>
      <c r="H64" s="21" t="str">
        <f t="shared" si="0"/>
        <v/>
      </c>
      <c r="I64" s="21" t="str">
        <f t="shared" si="3"/>
        <v/>
      </c>
      <c r="J64" s="21" t="str">
        <f t="shared" si="4"/>
        <v/>
      </c>
      <c r="K64" s="30">
        <f t="shared" si="5"/>
        <v>20190304</v>
      </c>
      <c r="L64" s="30">
        <v>20</v>
      </c>
      <c r="M64">
        <f>IFERROR(VLOOKUP(K64,'Données Analyse Charge'!C:I,7,FALSE),0)</f>
        <v>20</v>
      </c>
      <c r="N64">
        <f t="shared" si="9"/>
        <v>940</v>
      </c>
      <c r="O64" s="17">
        <v>20201027</v>
      </c>
      <c r="P64">
        <f t="shared" si="7"/>
        <v>940</v>
      </c>
      <c r="R64" s="17" t="s">
        <v>149</v>
      </c>
      <c r="S64" s="12">
        <v>20200327</v>
      </c>
      <c r="Z64" s="17">
        <v>20190327</v>
      </c>
      <c r="AA64">
        <f t="shared" si="8"/>
        <v>20190327</v>
      </c>
    </row>
    <row r="65" spans="1:27" x14ac:dyDescent="0.25">
      <c r="A65" s="7" t="s">
        <v>76</v>
      </c>
      <c r="B65" s="6">
        <f t="shared" si="6"/>
        <v>44463</v>
      </c>
      <c r="E65" s="30">
        <f t="shared" si="1"/>
        <v>20190305</v>
      </c>
      <c r="F65" s="21" t="str">
        <f t="shared" si="2"/>
        <v>2019/10</v>
      </c>
      <c r="G65" s="22">
        <v>43529</v>
      </c>
      <c r="H65" s="21" t="str">
        <f t="shared" si="0"/>
        <v/>
      </c>
      <c r="I65" s="21" t="str">
        <f t="shared" si="3"/>
        <v/>
      </c>
      <c r="J65" s="21" t="str">
        <f t="shared" si="4"/>
        <v/>
      </c>
      <c r="K65" s="30">
        <f t="shared" si="5"/>
        <v>20190305</v>
      </c>
      <c r="L65" s="30">
        <v>20</v>
      </c>
      <c r="M65">
        <f>IFERROR(VLOOKUP(K65,'Données Analyse Charge'!C:I,7,FALSE),0)</f>
        <v>20</v>
      </c>
      <c r="N65">
        <f t="shared" si="9"/>
        <v>939</v>
      </c>
      <c r="O65" s="17">
        <v>20201026</v>
      </c>
      <c r="P65">
        <f t="shared" si="7"/>
        <v>939</v>
      </c>
      <c r="R65" s="17" t="s">
        <v>150</v>
      </c>
      <c r="S65" s="12">
        <v>20200403</v>
      </c>
      <c r="Z65" s="17">
        <v>20190328</v>
      </c>
      <c r="AA65">
        <f t="shared" si="8"/>
        <v>20190328</v>
      </c>
    </row>
    <row r="66" spans="1:27" x14ac:dyDescent="0.25">
      <c r="A66" s="7" t="s">
        <v>77</v>
      </c>
      <c r="B66" s="6">
        <f t="shared" si="6"/>
        <v>44470</v>
      </c>
      <c r="E66" s="30">
        <f t="shared" si="1"/>
        <v>20190306</v>
      </c>
      <c r="F66" s="21" t="str">
        <f t="shared" si="2"/>
        <v>2019/10</v>
      </c>
      <c r="G66" s="22">
        <v>43530</v>
      </c>
      <c r="H66" s="21" t="str">
        <f t="shared" ref="H66:H129" si="10">IFERROR(VLOOKUP(G66,C:D,2,FALSE),"")</f>
        <v/>
      </c>
      <c r="I66" s="21" t="str">
        <f t="shared" si="3"/>
        <v/>
      </c>
      <c r="J66" s="21" t="str">
        <f t="shared" si="4"/>
        <v/>
      </c>
      <c r="K66" s="30">
        <f t="shared" ref="K66:K129" si="11">YEAR(G66)*10000+MONTH(G66)*100+DAY(G66)</f>
        <v>20190306</v>
      </c>
      <c r="L66" s="30">
        <v>20</v>
      </c>
      <c r="M66">
        <f>IFERROR(VLOOKUP(K66,'Données Analyse Charge'!C:I,7,FALSE),0)</f>
        <v>20</v>
      </c>
      <c r="N66">
        <f t="shared" si="9"/>
        <v>938</v>
      </c>
      <c r="O66" s="17">
        <v>20201023</v>
      </c>
      <c r="P66">
        <f t="shared" si="7"/>
        <v>938</v>
      </c>
      <c r="R66" s="17" t="s">
        <v>151</v>
      </c>
      <c r="S66" s="12">
        <v>20200409</v>
      </c>
      <c r="Z66" s="17">
        <v>20190401</v>
      </c>
      <c r="AA66">
        <f t="shared" si="8"/>
        <v>20190401</v>
      </c>
    </row>
    <row r="67" spans="1:27" x14ac:dyDescent="0.25">
      <c r="A67" s="7" t="s">
        <v>78</v>
      </c>
      <c r="B67" s="6">
        <f t="shared" ref="B67:B85" si="12">B66+7</f>
        <v>44477</v>
      </c>
      <c r="E67" s="30">
        <f t="shared" ref="E67:E130" si="13">YEAR(G67)*10000+MONTH(G67)*100+DAY(G67)</f>
        <v>20190307</v>
      </c>
      <c r="F67" s="21" t="str">
        <f t="shared" ref="F67:F130" si="14">YEAR(G67)&amp;"/"&amp;IF(WEEKNUM(G67)&lt;=9,"0"&amp;WEEKNUM(G67),WEEKNUM(G67))</f>
        <v>2019/10</v>
      </c>
      <c r="G67" s="22">
        <v>43531</v>
      </c>
      <c r="H67" s="21" t="str">
        <f t="shared" si="10"/>
        <v/>
      </c>
      <c r="I67" s="21" t="str">
        <f t="shared" ref="I67:I130" si="15">IF(WEEKDAY(G67)=7,"Samedi",IF(WEEKDAY(G67)=1,"Dimanche",""))</f>
        <v/>
      </c>
      <c r="J67" s="21" t="str">
        <f t="shared" ref="J67:J130" si="16">IF(H67&lt;&gt;"",H67,IF(I67&lt;&gt;"",I67,""))</f>
        <v/>
      </c>
      <c r="K67" s="30">
        <f t="shared" si="11"/>
        <v>20190307</v>
      </c>
      <c r="L67" s="30">
        <v>20</v>
      </c>
      <c r="M67">
        <f>IFERROR(VLOOKUP(K67,'Données Analyse Charge'!C:I,7,FALSE),0)</f>
        <v>20</v>
      </c>
      <c r="N67">
        <f t="shared" si="9"/>
        <v>937</v>
      </c>
      <c r="O67" s="17">
        <v>20201022</v>
      </c>
      <c r="P67">
        <f t="shared" si="7"/>
        <v>937</v>
      </c>
      <c r="R67" s="17" t="s">
        <v>152</v>
      </c>
      <c r="S67" s="12">
        <v>20200417</v>
      </c>
      <c r="Z67" s="17">
        <v>20190402</v>
      </c>
      <c r="AA67">
        <f t="shared" si="8"/>
        <v>20190402</v>
      </c>
    </row>
    <row r="68" spans="1:27" x14ac:dyDescent="0.25">
      <c r="A68" s="7" t="s">
        <v>79</v>
      </c>
      <c r="B68" s="6">
        <f t="shared" si="12"/>
        <v>44484</v>
      </c>
      <c r="E68" s="30">
        <f t="shared" si="13"/>
        <v>20190308</v>
      </c>
      <c r="F68" s="21" t="str">
        <f t="shared" si="14"/>
        <v>2019/10</v>
      </c>
      <c r="G68" s="22">
        <v>43532</v>
      </c>
      <c r="H68" s="21" t="str">
        <f t="shared" si="10"/>
        <v/>
      </c>
      <c r="I68" s="21" t="str">
        <f t="shared" si="15"/>
        <v/>
      </c>
      <c r="J68" s="21" t="str">
        <f t="shared" si="16"/>
        <v/>
      </c>
      <c r="K68" s="30">
        <f t="shared" si="11"/>
        <v>20190308</v>
      </c>
      <c r="L68" s="30">
        <v>20</v>
      </c>
      <c r="M68">
        <f>IFERROR(VLOOKUP(K68,'Données Analyse Charge'!C:I,7,FALSE),0)</f>
        <v>20</v>
      </c>
      <c r="N68">
        <f t="shared" si="9"/>
        <v>936</v>
      </c>
      <c r="O68" s="17">
        <v>20201021</v>
      </c>
      <c r="P68">
        <f t="shared" si="7"/>
        <v>936</v>
      </c>
      <c r="R68" s="17" t="s">
        <v>153</v>
      </c>
      <c r="S68" s="12">
        <v>20200424</v>
      </c>
      <c r="Z68" s="17">
        <v>20190403</v>
      </c>
      <c r="AA68">
        <f t="shared" si="8"/>
        <v>20190403</v>
      </c>
    </row>
    <row r="69" spans="1:27" x14ac:dyDescent="0.25">
      <c r="A69" s="7" t="s">
        <v>80</v>
      </c>
      <c r="B69" s="6">
        <f t="shared" si="12"/>
        <v>44491</v>
      </c>
      <c r="E69" s="30">
        <f t="shared" si="13"/>
        <v>20190309</v>
      </c>
      <c r="F69" s="21" t="str">
        <f t="shared" si="14"/>
        <v>2019/10</v>
      </c>
      <c r="G69" s="22">
        <v>43533</v>
      </c>
      <c r="H69" s="21" t="str">
        <f t="shared" si="10"/>
        <v/>
      </c>
      <c r="I69" s="21" t="str">
        <f t="shared" si="15"/>
        <v>Samedi</v>
      </c>
      <c r="J69" s="21" t="str">
        <f t="shared" si="16"/>
        <v>Samedi</v>
      </c>
      <c r="K69" s="30">
        <f t="shared" si="11"/>
        <v>20190309</v>
      </c>
      <c r="L69" s="30">
        <v>20</v>
      </c>
      <c r="M69">
        <f>IFERROR(VLOOKUP(K69,'Données Analyse Charge'!C:I,7,FALSE),0)</f>
        <v>0</v>
      </c>
      <c r="N69">
        <f t="shared" si="9"/>
        <v>935</v>
      </c>
      <c r="O69" s="17">
        <v>20201020</v>
      </c>
      <c r="P69">
        <f t="shared" ref="P69:P132" si="17">+N69</f>
        <v>935</v>
      </c>
      <c r="R69" s="17" t="s">
        <v>154</v>
      </c>
      <c r="S69" s="12">
        <v>20200430</v>
      </c>
      <c r="Z69" s="17">
        <v>20190404</v>
      </c>
      <c r="AA69">
        <f t="shared" ref="AA69:AA132" si="18">+Z69</f>
        <v>20190404</v>
      </c>
    </row>
    <row r="70" spans="1:27" x14ac:dyDescent="0.25">
      <c r="A70" s="7" t="s">
        <v>81</v>
      </c>
      <c r="B70" s="6">
        <f t="shared" si="12"/>
        <v>44498</v>
      </c>
      <c r="E70" s="30">
        <f t="shared" si="13"/>
        <v>20190310</v>
      </c>
      <c r="F70" s="21" t="str">
        <f t="shared" si="14"/>
        <v>2019/11</v>
      </c>
      <c r="G70" s="22">
        <v>43534</v>
      </c>
      <c r="H70" s="21" t="str">
        <f t="shared" si="10"/>
        <v/>
      </c>
      <c r="I70" s="21" t="str">
        <f t="shared" si="15"/>
        <v>Dimanche</v>
      </c>
      <c r="J70" s="21" t="str">
        <f t="shared" si="16"/>
        <v>Dimanche</v>
      </c>
      <c r="K70" s="30">
        <f t="shared" si="11"/>
        <v>20190310</v>
      </c>
      <c r="L70" s="30">
        <v>20</v>
      </c>
      <c r="M70">
        <f>IFERROR(VLOOKUP(K70,'Données Analyse Charge'!C:I,7,FALSE),0)</f>
        <v>0</v>
      </c>
      <c r="N70">
        <f t="shared" ref="N70:N133" si="19">+N69-1</f>
        <v>934</v>
      </c>
      <c r="O70" s="17">
        <v>20201019</v>
      </c>
      <c r="P70">
        <f t="shared" si="17"/>
        <v>934</v>
      </c>
      <c r="R70" s="17" t="s">
        <v>155</v>
      </c>
      <c r="S70" s="12">
        <v>20200508</v>
      </c>
      <c r="Z70" s="17">
        <v>20190405</v>
      </c>
      <c r="AA70">
        <f t="shared" si="18"/>
        <v>20190405</v>
      </c>
    </row>
    <row r="71" spans="1:27" x14ac:dyDescent="0.25">
      <c r="A71" s="7" t="s">
        <v>82</v>
      </c>
      <c r="B71" s="6">
        <f t="shared" si="12"/>
        <v>44505</v>
      </c>
      <c r="E71" s="30">
        <f t="shared" si="13"/>
        <v>20190311</v>
      </c>
      <c r="F71" s="21" t="str">
        <f t="shared" si="14"/>
        <v>2019/11</v>
      </c>
      <c r="G71" s="22">
        <v>43535</v>
      </c>
      <c r="H71" s="21" t="str">
        <f t="shared" si="10"/>
        <v/>
      </c>
      <c r="I71" s="21" t="str">
        <f t="shared" si="15"/>
        <v/>
      </c>
      <c r="J71" s="21" t="str">
        <f t="shared" si="16"/>
        <v/>
      </c>
      <c r="K71" s="30">
        <f t="shared" si="11"/>
        <v>20190311</v>
      </c>
      <c r="L71" s="30">
        <v>20</v>
      </c>
      <c r="M71">
        <f>IFERROR(VLOOKUP(K71,'Données Analyse Charge'!C:I,7,FALSE),0)</f>
        <v>20</v>
      </c>
      <c r="N71">
        <f t="shared" si="19"/>
        <v>933</v>
      </c>
      <c r="O71" s="17">
        <v>20201016</v>
      </c>
      <c r="P71">
        <f t="shared" si="17"/>
        <v>933</v>
      </c>
      <c r="R71" s="17" t="s">
        <v>156</v>
      </c>
      <c r="S71" s="12">
        <v>20200515</v>
      </c>
      <c r="Z71" s="17">
        <v>20190408</v>
      </c>
      <c r="AA71">
        <f t="shared" si="18"/>
        <v>20190408</v>
      </c>
    </row>
    <row r="72" spans="1:27" x14ac:dyDescent="0.25">
      <c r="A72" s="7" t="s">
        <v>83</v>
      </c>
      <c r="B72" s="6">
        <f t="shared" si="12"/>
        <v>44512</v>
      </c>
      <c r="E72" s="30">
        <f t="shared" si="13"/>
        <v>20190312</v>
      </c>
      <c r="F72" s="21" t="str">
        <f t="shared" si="14"/>
        <v>2019/11</v>
      </c>
      <c r="G72" s="22">
        <v>43536</v>
      </c>
      <c r="H72" s="21" t="str">
        <f t="shared" si="10"/>
        <v/>
      </c>
      <c r="I72" s="21" t="str">
        <f t="shared" si="15"/>
        <v/>
      </c>
      <c r="J72" s="21" t="str">
        <f t="shared" si="16"/>
        <v/>
      </c>
      <c r="K72" s="30">
        <f t="shared" si="11"/>
        <v>20190312</v>
      </c>
      <c r="L72" s="30">
        <v>20</v>
      </c>
      <c r="M72">
        <f>IFERROR(VLOOKUP(K72,'Données Analyse Charge'!C:I,7,FALSE),0)</f>
        <v>20</v>
      </c>
      <c r="N72">
        <f t="shared" si="19"/>
        <v>932</v>
      </c>
      <c r="O72" s="17">
        <v>20201015</v>
      </c>
      <c r="P72">
        <f t="shared" si="17"/>
        <v>932</v>
      </c>
      <c r="R72" s="17" t="s">
        <v>157</v>
      </c>
      <c r="S72" s="12">
        <v>20200520</v>
      </c>
      <c r="Z72" s="17">
        <v>20190409</v>
      </c>
      <c r="AA72">
        <f t="shared" si="18"/>
        <v>20190409</v>
      </c>
    </row>
    <row r="73" spans="1:27" x14ac:dyDescent="0.25">
      <c r="A73" s="7" t="s">
        <v>84</v>
      </c>
      <c r="B73" s="6">
        <f t="shared" si="12"/>
        <v>44519</v>
      </c>
      <c r="E73" s="30">
        <f t="shared" si="13"/>
        <v>20190313</v>
      </c>
      <c r="F73" s="21" t="str">
        <f t="shared" si="14"/>
        <v>2019/11</v>
      </c>
      <c r="G73" s="22">
        <v>43537</v>
      </c>
      <c r="H73" s="21" t="str">
        <f t="shared" si="10"/>
        <v/>
      </c>
      <c r="I73" s="21" t="str">
        <f t="shared" si="15"/>
        <v/>
      </c>
      <c r="J73" s="21" t="str">
        <f t="shared" si="16"/>
        <v/>
      </c>
      <c r="K73" s="30">
        <f t="shared" si="11"/>
        <v>20190313</v>
      </c>
      <c r="L73" s="30">
        <v>20</v>
      </c>
      <c r="M73">
        <f>IFERROR(VLOOKUP(K73,'Données Analyse Charge'!C:I,7,FALSE),0)</f>
        <v>20</v>
      </c>
      <c r="N73">
        <f t="shared" si="19"/>
        <v>931</v>
      </c>
      <c r="O73" s="17">
        <v>20201014</v>
      </c>
      <c r="P73">
        <f t="shared" si="17"/>
        <v>931</v>
      </c>
      <c r="R73" s="17" t="s">
        <v>158</v>
      </c>
      <c r="S73" s="12">
        <v>20200529</v>
      </c>
      <c r="Z73" s="17">
        <v>20190410</v>
      </c>
      <c r="AA73">
        <f t="shared" si="18"/>
        <v>20190410</v>
      </c>
    </row>
    <row r="74" spans="1:27" x14ac:dyDescent="0.25">
      <c r="A74" s="7" t="s">
        <v>85</v>
      </c>
      <c r="B74" s="6">
        <f t="shared" si="12"/>
        <v>44526</v>
      </c>
      <c r="E74" s="30">
        <f t="shared" si="13"/>
        <v>20190314</v>
      </c>
      <c r="F74" s="21" t="str">
        <f t="shared" si="14"/>
        <v>2019/11</v>
      </c>
      <c r="G74" s="22">
        <v>43538</v>
      </c>
      <c r="H74" s="21" t="str">
        <f t="shared" si="10"/>
        <v/>
      </c>
      <c r="I74" s="21" t="str">
        <f t="shared" si="15"/>
        <v/>
      </c>
      <c r="J74" s="21" t="str">
        <f t="shared" si="16"/>
        <v/>
      </c>
      <c r="K74" s="30">
        <f t="shared" si="11"/>
        <v>20190314</v>
      </c>
      <c r="L74" s="30">
        <v>20</v>
      </c>
      <c r="M74">
        <f>IFERROR(VLOOKUP(K74,'Données Analyse Charge'!C:I,7,FALSE),0)</f>
        <v>20</v>
      </c>
      <c r="N74">
        <f t="shared" si="19"/>
        <v>930</v>
      </c>
      <c r="O74" s="17">
        <v>20201013</v>
      </c>
      <c r="P74">
        <f t="shared" si="17"/>
        <v>930</v>
      </c>
      <c r="R74" s="17" t="s">
        <v>159</v>
      </c>
      <c r="S74" s="12">
        <v>20200605</v>
      </c>
      <c r="Z74" s="17">
        <v>20190411</v>
      </c>
      <c r="AA74">
        <f t="shared" si="18"/>
        <v>20190411</v>
      </c>
    </row>
    <row r="75" spans="1:27" x14ac:dyDescent="0.25">
      <c r="A75" s="7" t="s">
        <v>86</v>
      </c>
      <c r="B75" s="6">
        <f t="shared" si="12"/>
        <v>44533</v>
      </c>
      <c r="E75" s="30">
        <f t="shared" si="13"/>
        <v>20190315</v>
      </c>
      <c r="F75" s="21" t="str">
        <f t="shared" si="14"/>
        <v>2019/11</v>
      </c>
      <c r="G75" s="22">
        <v>43539</v>
      </c>
      <c r="H75" s="21" t="str">
        <f t="shared" si="10"/>
        <v/>
      </c>
      <c r="I75" s="21" t="str">
        <f t="shared" si="15"/>
        <v/>
      </c>
      <c r="J75" s="21" t="str">
        <f t="shared" si="16"/>
        <v/>
      </c>
      <c r="K75" s="30">
        <f t="shared" si="11"/>
        <v>20190315</v>
      </c>
      <c r="L75" s="30">
        <v>20</v>
      </c>
      <c r="M75">
        <f>IFERROR(VLOOKUP(K75,'Données Analyse Charge'!C:I,7,FALSE),0)</f>
        <v>20</v>
      </c>
      <c r="N75">
        <f t="shared" si="19"/>
        <v>929</v>
      </c>
      <c r="O75" s="17">
        <v>20201012</v>
      </c>
      <c r="P75">
        <f t="shared" si="17"/>
        <v>929</v>
      </c>
      <c r="R75" s="17" t="s">
        <v>160</v>
      </c>
      <c r="S75" s="12">
        <v>20200612</v>
      </c>
      <c r="Z75" s="17">
        <v>20190412</v>
      </c>
      <c r="AA75">
        <f t="shared" si="18"/>
        <v>20190412</v>
      </c>
    </row>
    <row r="76" spans="1:27" x14ac:dyDescent="0.25">
      <c r="A76" s="7" t="s">
        <v>87</v>
      </c>
      <c r="B76" s="6">
        <f t="shared" si="12"/>
        <v>44540</v>
      </c>
      <c r="E76" s="30">
        <f t="shared" si="13"/>
        <v>20190316</v>
      </c>
      <c r="F76" s="21" t="str">
        <f t="shared" si="14"/>
        <v>2019/11</v>
      </c>
      <c r="G76" s="22">
        <v>43540</v>
      </c>
      <c r="H76" s="21" t="str">
        <f t="shared" si="10"/>
        <v/>
      </c>
      <c r="I76" s="21" t="str">
        <f t="shared" si="15"/>
        <v>Samedi</v>
      </c>
      <c r="J76" s="21" t="str">
        <f t="shared" si="16"/>
        <v>Samedi</v>
      </c>
      <c r="K76" s="30">
        <f t="shared" si="11"/>
        <v>20190316</v>
      </c>
      <c r="L76" s="30">
        <v>20</v>
      </c>
      <c r="M76">
        <f>IFERROR(VLOOKUP(K76,'Données Analyse Charge'!C:I,7,FALSE),0)</f>
        <v>0</v>
      </c>
      <c r="N76">
        <f t="shared" si="19"/>
        <v>928</v>
      </c>
      <c r="O76" s="17">
        <v>20201009</v>
      </c>
      <c r="P76">
        <f t="shared" si="17"/>
        <v>928</v>
      </c>
      <c r="R76" s="17" t="s">
        <v>161</v>
      </c>
      <c r="S76" s="12">
        <v>20200619</v>
      </c>
      <c r="Z76" s="17">
        <v>20190415</v>
      </c>
      <c r="AA76">
        <f t="shared" si="18"/>
        <v>20190415</v>
      </c>
    </row>
    <row r="77" spans="1:27" x14ac:dyDescent="0.25">
      <c r="A77" s="7" t="s">
        <v>88</v>
      </c>
      <c r="B77" s="6">
        <f t="shared" si="12"/>
        <v>44547</v>
      </c>
      <c r="E77" s="30">
        <f t="shared" si="13"/>
        <v>20190317</v>
      </c>
      <c r="F77" s="21" t="str">
        <f t="shared" si="14"/>
        <v>2019/12</v>
      </c>
      <c r="G77" s="22">
        <v>43541</v>
      </c>
      <c r="H77" s="21" t="str">
        <f t="shared" si="10"/>
        <v/>
      </c>
      <c r="I77" s="21" t="str">
        <f t="shared" si="15"/>
        <v>Dimanche</v>
      </c>
      <c r="J77" s="21" t="str">
        <f t="shared" si="16"/>
        <v>Dimanche</v>
      </c>
      <c r="K77" s="30">
        <f t="shared" si="11"/>
        <v>20190317</v>
      </c>
      <c r="L77" s="30">
        <v>20</v>
      </c>
      <c r="M77">
        <f>IFERROR(VLOOKUP(K77,'Données Analyse Charge'!C:I,7,FALSE),0)</f>
        <v>0</v>
      </c>
      <c r="N77">
        <f t="shared" si="19"/>
        <v>927</v>
      </c>
      <c r="O77" s="17">
        <v>20201008</v>
      </c>
      <c r="P77">
        <f t="shared" si="17"/>
        <v>927</v>
      </c>
      <c r="R77" s="17" t="s">
        <v>162</v>
      </c>
      <c r="S77" s="12">
        <v>20200626</v>
      </c>
      <c r="Z77" s="17">
        <v>20190416</v>
      </c>
      <c r="AA77">
        <f t="shared" si="18"/>
        <v>20190416</v>
      </c>
    </row>
    <row r="78" spans="1:27" x14ac:dyDescent="0.25">
      <c r="A78" s="7" t="s">
        <v>89</v>
      </c>
      <c r="B78" s="6">
        <f t="shared" si="12"/>
        <v>44554</v>
      </c>
      <c r="E78" s="30">
        <f t="shared" si="13"/>
        <v>20190318</v>
      </c>
      <c r="F78" s="21" t="str">
        <f t="shared" si="14"/>
        <v>2019/12</v>
      </c>
      <c r="G78" s="22">
        <v>43542</v>
      </c>
      <c r="H78" s="21" t="str">
        <f t="shared" si="10"/>
        <v/>
      </c>
      <c r="I78" s="21" t="str">
        <f t="shared" si="15"/>
        <v/>
      </c>
      <c r="J78" s="21" t="str">
        <f t="shared" si="16"/>
        <v/>
      </c>
      <c r="K78" s="30">
        <f t="shared" si="11"/>
        <v>20190318</v>
      </c>
      <c r="L78" s="30">
        <v>20</v>
      </c>
      <c r="M78">
        <f>IFERROR(VLOOKUP(K78,'Données Analyse Charge'!C:I,7,FALSE),0)</f>
        <v>20</v>
      </c>
      <c r="N78">
        <f t="shared" si="19"/>
        <v>926</v>
      </c>
      <c r="O78" s="17">
        <v>20201007</v>
      </c>
      <c r="P78">
        <f t="shared" si="17"/>
        <v>926</v>
      </c>
      <c r="R78" s="17" t="s">
        <v>14</v>
      </c>
      <c r="S78" s="12">
        <v>20200703</v>
      </c>
      <c r="Z78" s="17">
        <v>20190417</v>
      </c>
      <c r="AA78">
        <f t="shared" si="18"/>
        <v>20190417</v>
      </c>
    </row>
    <row r="79" spans="1:27" x14ac:dyDescent="0.25">
      <c r="A79" s="7" t="s">
        <v>90</v>
      </c>
      <c r="B79" s="6">
        <f t="shared" si="12"/>
        <v>44561</v>
      </c>
      <c r="E79" s="30">
        <f t="shared" si="13"/>
        <v>20190319</v>
      </c>
      <c r="F79" s="21" t="str">
        <f t="shared" si="14"/>
        <v>2019/12</v>
      </c>
      <c r="G79" s="22">
        <v>43543</v>
      </c>
      <c r="H79" s="21" t="str">
        <f t="shared" si="10"/>
        <v/>
      </c>
      <c r="I79" s="21" t="str">
        <f t="shared" si="15"/>
        <v/>
      </c>
      <c r="J79" s="21" t="str">
        <f t="shared" si="16"/>
        <v/>
      </c>
      <c r="K79" s="30">
        <f t="shared" si="11"/>
        <v>20190319</v>
      </c>
      <c r="L79" s="30">
        <v>20</v>
      </c>
      <c r="M79">
        <f>IFERROR(VLOOKUP(K79,'Données Analyse Charge'!C:I,7,FALSE),0)</f>
        <v>20</v>
      </c>
      <c r="N79">
        <f t="shared" si="19"/>
        <v>925</v>
      </c>
      <c r="O79" s="17">
        <v>20201006</v>
      </c>
      <c r="P79">
        <f t="shared" si="17"/>
        <v>925</v>
      </c>
      <c r="R79" s="17" t="s">
        <v>15</v>
      </c>
      <c r="S79" s="12">
        <v>20200710</v>
      </c>
      <c r="Z79" s="17">
        <v>20190418</v>
      </c>
      <c r="AA79">
        <f t="shared" si="18"/>
        <v>20190418</v>
      </c>
    </row>
    <row r="80" spans="1:27" x14ac:dyDescent="0.25">
      <c r="A80" s="7" t="s">
        <v>91</v>
      </c>
      <c r="B80" s="6">
        <f t="shared" si="12"/>
        <v>44568</v>
      </c>
      <c r="E80" s="30">
        <f t="shared" si="13"/>
        <v>20190320</v>
      </c>
      <c r="F80" s="21" t="str">
        <f t="shared" si="14"/>
        <v>2019/12</v>
      </c>
      <c r="G80" s="22">
        <v>43544</v>
      </c>
      <c r="H80" s="21" t="str">
        <f t="shared" si="10"/>
        <v/>
      </c>
      <c r="I80" s="21" t="str">
        <f t="shared" si="15"/>
        <v/>
      </c>
      <c r="J80" s="21" t="str">
        <f t="shared" si="16"/>
        <v/>
      </c>
      <c r="K80" s="30">
        <f t="shared" si="11"/>
        <v>20190320</v>
      </c>
      <c r="L80" s="30">
        <v>20</v>
      </c>
      <c r="M80">
        <f>IFERROR(VLOOKUP(K80,'Données Analyse Charge'!C:I,7,FALSE),0)</f>
        <v>20</v>
      </c>
      <c r="N80">
        <f t="shared" si="19"/>
        <v>924</v>
      </c>
      <c r="O80" s="17">
        <v>20201005</v>
      </c>
      <c r="P80">
        <f t="shared" si="17"/>
        <v>924</v>
      </c>
      <c r="R80" s="17" t="s">
        <v>16</v>
      </c>
      <c r="S80" s="12">
        <v>20200717</v>
      </c>
      <c r="Z80" s="17">
        <v>20190423</v>
      </c>
      <c r="AA80">
        <f t="shared" si="18"/>
        <v>20190423</v>
      </c>
    </row>
    <row r="81" spans="1:27" x14ac:dyDescent="0.25">
      <c r="A81" s="7" t="s">
        <v>92</v>
      </c>
      <c r="B81" s="6">
        <f t="shared" si="12"/>
        <v>44575</v>
      </c>
      <c r="E81" s="30">
        <f t="shared" si="13"/>
        <v>20190321</v>
      </c>
      <c r="F81" s="21" t="str">
        <f t="shared" si="14"/>
        <v>2019/12</v>
      </c>
      <c r="G81" s="22">
        <v>43545</v>
      </c>
      <c r="H81" s="21" t="str">
        <f t="shared" si="10"/>
        <v/>
      </c>
      <c r="I81" s="21" t="str">
        <f t="shared" si="15"/>
        <v/>
      </c>
      <c r="J81" s="21" t="str">
        <f t="shared" si="16"/>
        <v/>
      </c>
      <c r="K81" s="30">
        <f t="shared" si="11"/>
        <v>20190321</v>
      </c>
      <c r="L81" s="30">
        <v>20</v>
      </c>
      <c r="M81">
        <f>IFERROR(VLOOKUP(K81,'Données Analyse Charge'!C:I,7,FALSE),0)</f>
        <v>20</v>
      </c>
      <c r="N81">
        <f t="shared" si="19"/>
        <v>923</v>
      </c>
      <c r="O81" s="17">
        <v>20201002</v>
      </c>
      <c r="P81">
        <f t="shared" si="17"/>
        <v>923</v>
      </c>
      <c r="R81" s="17" t="s">
        <v>17</v>
      </c>
      <c r="S81" s="12">
        <v>20200724</v>
      </c>
      <c r="Z81" s="17">
        <v>20190424</v>
      </c>
      <c r="AA81">
        <f t="shared" si="18"/>
        <v>20190424</v>
      </c>
    </row>
    <row r="82" spans="1:27" x14ac:dyDescent="0.25">
      <c r="A82" s="7" t="s">
        <v>93</v>
      </c>
      <c r="B82" s="6">
        <f t="shared" si="12"/>
        <v>44582</v>
      </c>
      <c r="E82" s="30">
        <f t="shared" si="13"/>
        <v>20190322</v>
      </c>
      <c r="F82" s="21" t="str">
        <f t="shared" si="14"/>
        <v>2019/12</v>
      </c>
      <c r="G82" s="22">
        <v>43546</v>
      </c>
      <c r="H82" s="21" t="str">
        <f t="shared" si="10"/>
        <v/>
      </c>
      <c r="I82" s="21" t="str">
        <f t="shared" si="15"/>
        <v/>
      </c>
      <c r="J82" s="21" t="str">
        <f t="shared" si="16"/>
        <v/>
      </c>
      <c r="K82" s="30">
        <f t="shared" si="11"/>
        <v>20190322</v>
      </c>
      <c r="L82" s="30">
        <v>20</v>
      </c>
      <c r="M82">
        <f>IFERROR(VLOOKUP(K82,'Données Analyse Charge'!C:I,7,FALSE),0)</f>
        <v>20</v>
      </c>
      <c r="N82">
        <f t="shared" si="19"/>
        <v>922</v>
      </c>
      <c r="O82" s="17">
        <v>20201001</v>
      </c>
      <c r="P82">
        <f t="shared" si="17"/>
        <v>922</v>
      </c>
      <c r="R82" s="17" t="s">
        <v>20</v>
      </c>
      <c r="S82" s="12">
        <v>20200814</v>
      </c>
      <c r="Z82" s="17">
        <v>20190425</v>
      </c>
      <c r="AA82">
        <f t="shared" si="18"/>
        <v>20190425</v>
      </c>
    </row>
    <row r="83" spans="1:27" x14ac:dyDescent="0.25">
      <c r="A83" s="7" t="s">
        <v>94</v>
      </c>
      <c r="B83" s="6">
        <f t="shared" si="12"/>
        <v>44589</v>
      </c>
      <c r="E83" s="30">
        <f t="shared" si="13"/>
        <v>20190323</v>
      </c>
      <c r="F83" s="21" t="str">
        <f t="shared" si="14"/>
        <v>2019/12</v>
      </c>
      <c r="G83" s="22">
        <v>43547</v>
      </c>
      <c r="H83" s="21" t="str">
        <f t="shared" si="10"/>
        <v/>
      </c>
      <c r="I83" s="21" t="str">
        <f t="shared" si="15"/>
        <v>Samedi</v>
      </c>
      <c r="J83" s="21" t="str">
        <f t="shared" si="16"/>
        <v>Samedi</v>
      </c>
      <c r="K83" s="30">
        <f t="shared" si="11"/>
        <v>20190323</v>
      </c>
      <c r="L83" s="30">
        <v>20</v>
      </c>
      <c r="M83">
        <f>IFERROR(VLOOKUP(K83,'Données Analyse Charge'!C:I,7,FALSE),0)</f>
        <v>0</v>
      </c>
      <c r="N83">
        <f t="shared" si="19"/>
        <v>921</v>
      </c>
      <c r="O83" s="17">
        <v>20200929</v>
      </c>
      <c r="P83">
        <f t="shared" si="17"/>
        <v>921</v>
      </c>
      <c r="R83" s="17" t="s">
        <v>21</v>
      </c>
      <c r="S83" s="12">
        <v>20200821</v>
      </c>
      <c r="Z83" s="17">
        <v>20190426</v>
      </c>
      <c r="AA83">
        <f t="shared" si="18"/>
        <v>20190426</v>
      </c>
    </row>
    <row r="84" spans="1:27" x14ac:dyDescent="0.25">
      <c r="A84" s="7" t="s">
        <v>95</v>
      </c>
      <c r="B84" s="6">
        <f t="shared" si="12"/>
        <v>44596</v>
      </c>
      <c r="E84" s="30">
        <f t="shared" si="13"/>
        <v>20190324</v>
      </c>
      <c r="F84" s="21" t="str">
        <f t="shared" si="14"/>
        <v>2019/13</v>
      </c>
      <c r="G84" s="22">
        <v>43548</v>
      </c>
      <c r="H84" s="21" t="str">
        <f t="shared" si="10"/>
        <v/>
      </c>
      <c r="I84" s="21" t="str">
        <f t="shared" si="15"/>
        <v>Dimanche</v>
      </c>
      <c r="J84" s="21" t="str">
        <f t="shared" si="16"/>
        <v>Dimanche</v>
      </c>
      <c r="K84" s="30">
        <f t="shared" si="11"/>
        <v>20190324</v>
      </c>
      <c r="L84" s="30">
        <v>20</v>
      </c>
      <c r="M84">
        <f>IFERROR(VLOOKUP(K84,'Données Analyse Charge'!C:I,7,FALSE),0)</f>
        <v>0</v>
      </c>
      <c r="N84">
        <f t="shared" si="19"/>
        <v>920</v>
      </c>
      <c r="O84" s="17">
        <v>20200928</v>
      </c>
      <c r="P84">
        <f t="shared" si="17"/>
        <v>920</v>
      </c>
      <c r="R84" s="17" t="s">
        <v>22</v>
      </c>
      <c r="S84" s="12">
        <v>20200828</v>
      </c>
      <c r="Z84" s="17">
        <v>20190429</v>
      </c>
      <c r="AA84">
        <f t="shared" si="18"/>
        <v>20190429</v>
      </c>
    </row>
    <row r="85" spans="1:27" x14ac:dyDescent="0.25">
      <c r="A85" s="7" t="s">
        <v>96</v>
      </c>
      <c r="B85" s="6">
        <f t="shared" si="12"/>
        <v>44603</v>
      </c>
      <c r="E85" s="30">
        <f t="shared" si="13"/>
        <v>20190325</v>
      </c>
      <c r="F85" s="21" t="str">
        <f t="shared" si="14"/>
        <v>2019/13</v>
      </c>
      <c r="G85" s="22">
        <v>43549</v>
      </c>
      <c r="H85" s="21" t="str">
        <f t="shared" si="10"/>
        <v/>
      </c>
      <c r="I85" s="21" t="str">
        <f t="shared" si="15"/>
        <v/>
      </c>
      <c r="J85" s="21" t="str">
        <f t="shared" si="16"/>
        <v/>
      </c>
      <c r="K85" s="30">
        <f t="shared" si="11"/>
        <v>20190325</v>
      </c>
      <c r="L85" s="30">
        <v>20</v>
      </c>
      <c r="M85">
        <f>IFERROR(VLOOKUP(K85,'Données Analyse Charge'!C:I,7,FALSE),0)</f>
        <v>20</v>
      </c>
      <c r="N85">
        <f t="shared" si="19"/>
        <v>919</v>
      </c>
      <c r="O85" s="17">
        <v>20200925</v>
      </c>
      <c r="P85">
        <f t="shared" si="17"/>
        <v>919</v>
      </c>
      <c r="R85" s="17" t="s">
        <v>7</v>
      </c>
      <c r="S85" s="12">
        <v>20200904</v>
      </c>
      <c r="Z85" s="17">
        <v>20190430</v>
      </c>
      <c r="AA85">
        <f t="shared" si="18"/>
        <v>20190430</v>
      </c>
    </row>
    <row r="86" spans="1:27" x14ac:dyDescent="0.25">
      <c r="E86" s="30">
        <f t="shared" si="13"/>
        <v>20190326</v>
      </c>
      <c r="F86" s="21" t="str">
        <f t="shared" si="14"/>
        <v>2019/13</v>
      </c>
      <c r="G86" s="22">
        <v>43550</v>
      </c>
      <c r="H86" s="21" t="str">
        <f t="shared" si="10"/>
        <v/>
      </c>
      <c r="I86" s="21" t="str">
        <f t="shared" si="15"/>
        <v/>
      </c>
      <c r="J86" s="21" t="str">
        <f t="shared" si="16"/>
        <v/>
      </c>
      <c r="K86" s="30">
        <f t="shared" si="11"/>
        <v>20190326</v>
      </c>
      <c r="L86" s="30">
        <v>20</v>
      </c>
      <c r="M86">
        <f>IFERROR(VLOOKUP(K86,'Données Analyse Charge'!C:I,7,FALSE),0)</f>
        <v>20</v>
      </c>
      <c r="N86">
        <f t="shared" si="19"/>
        <v>918</v>
      </c>
      <c r="O86" s="17">
        <v>20200924</v>
      </c>
      <c r="P86">
        <f t="shared" si="17"/>
        <v>918</v>
      </c>
      <c r="R86" s="17" t="s">
        <v>8</v>
      </c>
      <c r="S86" s="12">
        <v>20200911</v>
      </c>
      <c r="Z86" s="17">
        <v>20190502</v>
      </c>
      <c r="AA86">
        <f t="shared" si="18"/>
        <v>20190502</v>
      </c>
    </row>
    <row r="87" spans="1:27" x14ac:dyDescent="0.25">
      <c r="E87" s="30">
        <f t="shared" si="13"/>
        <v>20190327</v>
      </c>
      <c r="F87" s="21" t="str">
        <f t="shared" si="14"/>
        <v>2019/13</v>
      </c>
      <c r="G87" s="22">
        <v>43551</v>
      </c>
      <c r="H87" s="21" t="str">
        <f t="shared" si="10"/>
        <v/>
      </c>
      <c r="I87" s="21" t="str">
        <f t="shared" si="15"/>
        <v/>
      </c>
      <c r="J87" s="21" t="str">
        <f t="shared" si="16"/>
        <v/>
      </c>
      <c r="K87" s="30">
        <f t="shared" si="11"/>
        <v>20190327</v>
      </c>
      <c r="L87" s="30">
        <v>20</v>
      </c>
      <c r="M87">
        <f>IFERROR(VLOOKUP(K87,'Données Analyse Charge'!C:I,7,FALSE),0)</f>
        <v>20</v>
      </c>
      <c r="N87">
        <f t="shared" si="19"/>
        <v>917</v>
      </c>
      <c r="O87" s="17">
        <v>20200923</v>
      </c>
      <c r="P87">
        <f t="shared" si="17"/>
        <v>917</v>
      </c>
      <c r="R87" s="17" t="s">
        <v>9</v>
      </c>
      <c r="S87" s="12">
        <v>20200918</v>
      </c>
      <c r="Z87" s="17">
        <v>20190503</v>
      </c>
      <c r="AA87">
        <f t="shared" si="18"/>
        <v>20190503</v>
      </c>
    </row>
    <row r="88" spans="1:27" x14ac:dyDescent="0.25">
      <c r="E88" s="30">
        <f t="shared" si="13"/>
        <v>20190328</v>
      </c>
      <c r="F88" s="21" t="str">
        <f t="shared" si="14"/>
        <v>2019/13</v>
      </c>
      <c r="G88" s="22">
        <v>43552</v>
      </c>
      <c r="H88" s="21" t="str">
        <f t="shared" si="10"/>
        <v/>
      </c>
      <c r="I88" s="21" t="str">
        <f t="shared" si="15"/>
        <v/>
      </c>
      <c r="J88" s="21" t="str">
        <f t="shared" si="16"/>
        <v/>
      </c>
      <c r="K88" s="30">
        <f t="shared" si="11"/>
        <v>20190328</v>
      </c>
      <c r="L88" s="30">
        <v>20</v>
      </c>
      <c r="M88">
        <f>IFERROR(VLOOKUP(K88,'Données Analyse Charge'!C:I,7,FALSE),0)</f>
        <v>20</v>
      </c>
      <c r="N88">
        <f t="shared" si="19"/>
        <v>916</v>
      </c>
      <c r="O88" s="17">
        <v>20200922</v>
      </c>
      <c r="P88">
        <f t="shared" si="17"/>
        <v>916</v>
      </c>
      <c r="R88" s="17" t="s">
        <v>23</v>
      </c>
      <c r="S88" s="12">
        <v>20200925</v>
      </c>
      <c r="Z88" s="17">
        <v>20190506</v>
      </c>
      <c r="AA88">
        <f t="shared" si="18"/>
        <v>20190506</v>
      </c>
    </row>
    <row r="89" spans="1:27" x14ac:dyDescent="0.25">
      <c r="E89" s="30">
        <f t="shared" si="13"/>
        <v>20190329</v>
      </c>
      <c r="F89" s="21" t="str">
        <f t="shared" si="14"/>
        <v>2019/13</v>
      </c>
      <c r="G89" s="22">
        <v>43553</v>
      </c>
      <c r="H89" s="21" t="str">
        <f t="shared" si="10"/>
        <v>Férié</v>
      </c>
      <c r="I89" s="21" t="str">
        <f t="shared" si="15"/>
        <v/>
      </c>
      <c r="J89" s="21" t="str">
        <f t="shared" si="16"/>
        <v>Férié</v>
      </c>
      <c r="K89" s="30">
        <f t="shared" si="11"/>
        <v>20190329</v>
      </c>
      <c r="L89" s="30">
        <v>20</v>
      </c>
      <c r="M89">
        <f>IFERROR(VLOOKUP(K89,'Données Analyse Charge'!C:I,7,FALSE),0)</f>
        <v>0</v>
      </c>
      <c r="N89">
        <f t="shared" si="19"/>
        <v>915</v>
      </c>
      <c r="O89" s="17">
        <v>20200921</v>
      </c>
      <c r="P89">
        <f t="shared" si="17"/>
        <v>915</v>
      </c>
      <c r="R89" s="17" t="s">
        <v>24</v>
      </c>
      <c r="S89" s="12">
        <v>20201002</v>
      </c>
      <c r="Z89" s="17">
        <v>20190507</v>
      </c>
      <c r="AA89">
        <f t="shared" si="18"/>
        <v>20190507</v>
      </c>
    </row>
    <row r="90" spans="1:27" x14ac:dyDescent="0.25">
      <c r="E90" s="30">
        <f t="shared" si="13"/>
        <v>20190330</v>
      </c>
      <c r="F90" s="21" t="str">
        <f t="shared" si="14"/>
        <v>2019/13</v>
      </c>
      <c r="G90" s="22">
        <v>43554</v>
      </c>
      <c r="H90" s="21" t="str">
        <f t="shared" si="10"/>
        <v/>
      </c>
      <c r="I90" s="21" t="str">
        <f t="shared" si="15"/>
        <v>Samedi</v>
      </c>
      <c r="J90" s="21" t="str">
        <f t="shared" si="16"/>
        <v>Samedi</v>
      </c>
      <c r="K90" s="30">
        <f t="shared" si="11"/>
        <v>20190330</v>
      </c>
      <c r="L90" s="30">
        <v>20</v>
      </c>
      <c r="M90">
        <f>IFERROR(VLOOKUP(K90,'Données Analyse Charge'!C:I,7,FALSE),0)</f>
        <v>0</v>
      </c>
      <c r="N90">
        <f t="shared" si="19"/>
        <v>914</v>
      </c>
      <c r="O90" s="17">
        <v>20200918</v>
      </c>
      <c r="P90">
        <f t="shared" si="17"/>
        <v>914</v>
      </c>
      <c r="R90" s="17" t="s">
        <v>25</v>
      </c>
      <c r="S90" s="12">
        <v>20201009</v>
      </c>
      <c r="Z90" s="17">
        <v>20190508</v>
      </c>
      <c r="AA90">
        <f t="shared" si="18"/>
        <v>20190508</v>
      </c>
    </row>
    <row r="91" spans="1:27" x14ac:dyDescent="0.25">
      <c r="E91" s="30">
        <f t="shared" si="13"/>
        <v>20190331</v>
      </c>
      <c r="F91" s="21" t="str">
        <f t="shared" si="14"/>
        <v>2019/14</v>
      </c>
      <c r="G91" s="22">
        <v>43555</v>
      </c>
      <c r="H91" s="21" t="str">
        <f t="shared" si="10"/>
        <v/>
      </c>
      <c r="I91" s="21" t="str">
        <f t="shared" si="15"/>
        <v>Dimanche</v>
      </c>
      <c r="J91" s="21" t="str">
        <f t="shared" si="16"/>
        <v>Dimanche</v>
      </c>
      <c r="K91" s="30">
        <f t="shared" si="11"/>
        <v>20190331</v>
      </c>
      <c r="L91" s="30">
        <v>20</v>
      </c>
      <c r="M91">
        <f>IFERROR(VLOOKUP(K91,'Données Analyse Charge'!C:I,7,FALSE),0)</f>
        <v>0</v>
      </c>
      <c r="N91">
        <f t="shared" si="19"/>
        <v>913</v>
      </c>
      <c r="O91" s="17">
        <v>20200917</v>
      </c>
      <c r="P91">
        <f t="shared" si="17"/>
        <v>913</v>
      </c>
      <c r="R91" s="17" t="s">
        <v>26</v>
      </c>
      <c r="S91" s="12">
        <v>20201016</v>
      </c>
      <c r="Z91" s="17">
        <v>20190509</v>
      </c>
      <c r="AA91">
        <f t="shared" si="18"/>
        <v>20190509</v>
      </c>
    </row>
    <row r="92" spans="1:27" x14ac:dyDescent="0.25">
      <c r="E92" s="30">
        <f t="shared" si="13"/>
        <v>20190401</v>
      </c>
      <c r="F92" s="21" t="str">
        <f t="shared" si="14"/>
        <v>2019/14</v>
      </c>
      <c r="G92" s="22">
        <v>43556</v>
      </c>
      <c r="H92" s="21" t="str">
        <f t="shared" si="10"/>
        <v/>
      </c>
      <c r="I92" s="21" t="str">
        <f t="shared" si="15"/>
        <v/>
      </c>
      <c r="J92" s="21" t="str">
        <f t="shared" si="16"/>
        <v/>
      </c>
      <c r="K92" s="30">
        <f t="shared" si="11"/>
        <v>20190401</v>
      </c>
      <c r="L92" s="30">
        <v>20</v>
      </c>
      <c r="M92">
        <f>IFERROR(VLOOKUP(K92,'Données Analyse Charge'!C:I,7,FALSE),0)</f>
        <v>20</v>
      </c>
      <c r="N92">
        <f t="shared" si="19"/>
        <v>912</v>
      </c>
      <c r="O92" s="17">
        <v>20200916</v>
      </c>
      <c r="P92">
        <f t="shared" si="17"/>
        <v>912</v>
      </c>
      <c r="R92" s="17" t="s">
        <v>27</v>
      </c>
      <c r="S92" s="12">
        <v>20201023</v>
      </c>
      <c r="Z92" s="17">
        <v>20190510</v>
      </c>
      <c r="AA92">
        <f t="shared" si="18"/>
        <v>20190510</v>
      </c>
    </row>
    <row r="93" spans="1:27" x14ac:dyDescent="0.25">
      <c r="E93" s="30">
        <f t="shared" si="13"/>
        <v>20190402</v>
      </c>
      <c r="F93" s="21" t="str">
        <f t="shared" si="14"/>
        <v>2019/14</v>
      </c>
      <c r="G93" s="22">
        <v>43557</v>
      </c>
      <c r="H93" s="21" t="str">
        <f t="shared" si="10"/>
        <v/>
      </c>
      <c r="I93" s="21" t="str">
        <f t="shared" si="15"/>
        <v/>
      </c>
      <c r="J93" s="21" t="str">
        <f t="shared" si="16"/>
        <v/>
      </c>
      <c r="K93" s="30">
        <f t="shared" si="11"/>
        <v>20190402</v>
      </c>
      <c r="L93" s="30">
        <v>20</v>
      </c>
      <c r="M93">
        <f>IFERROR(VLOOKUP(K93,'Données Analyse Charge'!C:I,7,FALSE),0)</f>
        <v>20</v>
      </c>
      <c r="N93">
        <f t="shared" si="19"/>
        <v>911</v>
      </c>
      <c r="O93" s="17">
        <v>20200915</v>
      </c>
      <c r="P93">
        <f t="shared" si="17"/>
        <v>911</v>
      </c>
      <c r="R93" s="17" t="s">
        <v>28</v>
      </c>
      <c r="S93" s="12">
        <v>20201030</v>
      </c>
      <c r="Z93" s="17">
        <v>20190513</v>
      </c>
      <c r="AA93">
        <f t="shared" si="18"/>
        <v>20190513</v>
      </c>
    </row>
    <row r="94" spans="1:27" x14ac:dyDescent="0.25">
      <c r="E94" s="30">
        <f t="shared" si="13"/>
        <v>20190403</v>
      </c>
      <c r="F94" s="21" t="str">
        <f t="shared" si="14"/>
        <v>2019/14</v>
      </c>
      <c r="G94" s="22">
        <v>43558</v>
      </c>
      <c r="H94" s="21" t="str">
        <f t="shared" si="10"/>
        <v/>
      </c>
      <c r="I94" s="21" t="str">
        <f t="shared" si="15"/>
        <v/>
      </c>
      <c r="J94" s="21" t="str">
        <f t="shared" si="16"/>
        <v/>
      </c>
      <c r="K94" s="30">
        <f t="shared" si="11"/>
        <v>20190403</v>
      </c>
      <c r="L94" s="30">
        <v>20</v>
      </c>
      <c r="M94">
        <f>IFERROR(VLOOKUP(K94,'Données Analyse Charge'!C:I,7,FALSE),0)</f>
        <v>20</v>
      </c>
      <c r="N94">
        <f t="shared" si="19"/>
        <v>910</v>
      </c>
      <c r="O94" s="17">
        <v>20200914</v>
      </c>
      <c r="P94">
        <f t="shared" si="17"/>
        <v>910</v>
      </c>
      <c r="R94" s="17" t="s">
        <v>29</v>
      </c>
      <c r="S94" s="12">
        <v>20201106</v>
      </c>
      <c r="Z94" s="17">
        <v>20190514</v>
      </c>
      <c r="AA94">
        <f t="shared" si="18"/>
        <v>20190514</v>
      </c>
    </row>
    <row r="95" spans="1:27" x14ac:dyDescent="0.25">
      <c r="E95" s="30">
        <f t="shared" si="13"/>
        <v>20190404</v>
      </c>
      <c r="F95" s="21" t="str">
        <f t="shared" si="14"/>
        <v>2019/14</v>
      </c>
      <c r="G95" s="22">
        <v>43559</v>
      </c>
      <c r="H95" s="21" t="str">
        <f t="shared" si="10"/>
        <v/>
      </c>
      <c r="I95" s="21" t="str">
        <f t="shared" si="15"/>
        <v/>
      </c>
      <c r="J95" s="21" t="str">
        <f t="shared" si="16"/>
        <v/>
      </c>
      <c r="K95" s="30">
        <f t="shared" si="11"/>
        <v>20190404</v>
      </c>
      <c r="L95" s="30">
        <v>20</v>
      </c>
      <c r="M95">
        <f>IFERROR(VLOOKUP(K95,'Données Analyse Charge'!C:I,7,FALSE),0)</f>
        <v>20</v>
      </c>
      <c r="N95">
        <f t="shared" si="19"/>
        <v>909</v>
      </c>
      <c r="O95" s="17">
        <v>20200911</v>
      </c>
      <c r="P95">
        <f t="shared" si="17"/>
        <v>909</v>
      </c>
      <c r="R95" s="17" t="s">
        <v>30</v>
      </c>
      <c r="S95" s="12">
        <v>20201113</v>
      </c>
      <c r="Z95" s="17">
        <v>20190515</v>
      </c>
      <c r="AA95">
        <f t="shared" si="18"/>
        <v>20190515</v>
      </c>
    </row>
    <row r="96" spans="1:27" x14ac:dyDescent="0.25">
      <c r="E96" s="30">
        <f t="shared" si="13"/>
        <v>20190405</v>
      </c>
      <c r="F96" s="21" t="str">
        <f t="shared" si="14"/>
        <v>2019/14</v>
      </c>
      <c r="G96" s="22">
        <v>43560</v>
      </c>
      <c r="H96" s="21" t="str">
        <f t="shared" si="10"/>
        <v/>
      </c>
      <c r="I96" s="21" t="str">
        <f t="shared" si="15"/>
        <v/>
      </c>
      <c r="J96" s="21" t="str">
        <f t="shared" si="16"/>
        <v/>
      </c>
      <c r="K96" s="30">
        <f t="shared" si="11"/>
        <v>20190405</v>
      </c>
      <c r="L96" s="30">
        <v>20</v>
      </c>
      <c r="M96">
        <f>IFERROR(VLOOKUP(K96,'Données Analyse Charge'!C:I,7,FALSE),0)</f>
        <v>20</v>
      </c>
      <c r="N96">
        <f t="shared" si="19"/>
        <v>908</v>
      </c>
      <c r="O96" s="17">
        <v>20200910</v>
      </c>
      <c r="P96">
        <f t="shared" si="17"/>
        <v>908</v>
      </c>
      <c r="R96" s="17" t="s">
        <v>31</v>
      </c>
      <c r="S96" s="12">
        <v>20201120</v>
      </c>
      <c r="Z96" s="17">
        <v>20190516</v>
      </c>
      <c r="AA96">
        <f t="shared" si="18"/>
        <v>20190516</v>
      </c>
    </row>
    <row r="97" spans="5:27" x14ac:dyDescent="0.25">
      <c r="E97" s="30">
        <f t="shared" si="13"/>
        <v>20190406</v>
      </c>
      <c r="F97" s="21" t="str">
        <f t="shared" si="14"/>
        <v>2019/14</v>
      </c>
      <c r="G97" s="22">
        <v>43561</v>
      </c>
      <c r="H97" s="21" t="str">
        <f t="shared" si="10"/>
        <v/>
      </c>
      <c r="I97" s="21" t="str">
        <f t="shared" si="15"/>
        <v>Samedi</v>
      </c>
      <c r="J97" s="21" t="str">
        <f t="shared" si="16"/>
        <v>Samedi</v>
      </c>
      <c r="K97" s="30">
        <f t="shared" si="11"/>
        <v>20190406</v>
      </c>
      <c r="L97" s="30">
        <v>20</v>
      </c>
      <c r="M97">
        <f>IFERROR(VLOOKUP(K97,'Données Analyse Charge'!C:I,7,FALSE),0)</f>
        <v>0</v>
      </c>
      <c r="N97">
        <f t="shared" si="19"/>
        <v>907</v>
      </c>
      <c r="O97" s="17">
        <v>20200909</v>
      </c>
      <c r="P97">
        <f t="shared" si="17"/>
        <v>907</v>
      </c>
      <c r="R97" s="17" t="s">
        <v>32</v>
      </c>
      <c r="S97" s="12">
        <v>20201127</v>
      </c>
      <c r="Z97" s="17">
        <v>20190517</v>
      </c>
      <c r="AA97">
        <f t="shared" si="18"/>
        <v>20190517</v>
      </c>
    </row>
    <row r="98" spans="5:27" x14ac:dyDescent="0.25">
      <c r="E98" s="30">
        <f t="shared" si="13"/>
        <v>20190407</v>
      </c>
      <c r="F98" s="21" t="str">
        <f t="shared" si="14"/>
        <v>2019/15</v>
      </c>
      <c r="G98" s="22">
        <v>43562</v>
      </c>
      <c r="H98" s="21" t="str">
        <f t="shared" si="10"/>
        <v/>
      </c>
      <c r="I98" s="21" t="str">
        <f t="shared" si="15"/>
        <v>Dimanche</v>
      </c>
      <c r="J98" s="21" t="str">
        <f t="shared" si="16"/>
        <v>Dimanche</v>
      </c>
      <c r="K98" s="30">
        <f t="shared" si="11"/>
        <v>20190407</v>
      </c>
      <c r="L98" s="30">
        <v>20</v>
      </c>
      <c r="M98">
        <f>IFERROR(VLOOKUP(K98,'Données Analyse Charge'!C:I,7,FALSE),0)</f>
        <v>0</v>
      </c>
      <c r="N98">
        <f t="shared" si="19"/>
        <v>906</v>
      </c>
      <c r="O98" s="17">
        <v>20200908</v>
      </c>
      <c r="P98">
        <f t="shared" si="17"/>
        <v>906</v>
      </c>
      <c r="R98" s="17" t="s">
        <v>33</v>
      </c>
      <c r="S98" s="12">
        <v>20201204</v>
      </c>
      <c r="Z98" s="17">
        <v>20190520</v>
      </c>
      <c r="AA98">
        <f t="shared" si="18"/>
        <v>20190520</v>
      </c>
    </row>
    <row r="99" spans="5:27" x14ac:dyDescent="0.25">
      <c r="E99" s="30">
        <f t="shared" si="13"/>
        <v>20190408</v>
      </c>
      <c r="F99" s="21" t="str">
        <f t="shared" si="14"/>
        <v>2019/15</v>
      </c>
      <c r="G99" s="22">
        <v>43563</v>
      </c>
      <c r="H99" s="21" t="str">
        <f t="shared" si="10"/>
        <v/>
      </c>
      <c r="I99" s="21" t="str">
        <f t="shared" si="15"/>
        <v/>
      </c>
      <c r="J99" s="21" t="str">
        <f t="shared" si="16"/>
        <v/>
      </c>
      <c r="K99" s="30">
        <f t="shared" si="11"/>
        <v>20190408</v>
      </c>
      <c r="L99" s="30">
        <v>20</v>
      </c>
      <c r="M99">
        <f>IFERROR(VLOOKUP(K99,'Données Analyse Charge'!C:I,7,FALSE),0)</f>
        <v>20</v>
      </c>
      <c r="N99">
        <f t="shared" si="19"/>
        <v>905</v>
      </c>
      <c r="O99" s="17">
        <v>20200907</v>
      </c>
      <c r="P99">
        <f t="shared" si="17"/>
        <v>905</v>
      </c>
      <c r="R99" s="17" t="s">
        <v>34</v>
      </c>
      <c r="S99" s="12">
        <v>20201211</v>
      </c>
      <c r="Z99" s="17">
        <v>20190521</v>
      </c>
      <c r="AA99">
        <f t="shared" si="18"/>
        <v>20190521</v>
      </c>
    </row>
    <row r="100" spans="5:27" x14ac:dyDescent="0.25">
      <c r="E100" s="30">
        <f t="shared" si="13"/>
        <v>20190409</v>
      </c>
      <c r="F100" s="21" t="str">
        <f t="shared" si="14"/>
        <v>2019/15</v>
      </c>
      <c r="G100" s="22">
        <v>43564</v>
      </c>
      <c r="H100" s="21" t="str">
        <f t="shared" si="10"/>
        <v/>
      </c>
      <c r="I100" s="21" t="str">
        <f t="shared" si="15"/>
        <v/>
      </c>
      <c r="J100" s="21" t="str">
        <f t="shared" si="16"/>
        <v/>
      </c>
      <c r="K100" s="30">
        <f t="shared" si="11"/>
        <v>20190409</v>
      </c>
      <c r="L100" s="30">
        <v>20</v>
      </c>
      <c r="M100">
        <f>IFERROR(VLOOKUP(K100,'Données Analyse Charge'!C:I,7,FALSE),0)</f>
        <v>20</v>
      </c>
      <c r="N100">
        <f t="shared" si="19"/>
        <v>904</v>
      </c>
      <c r="O100" s="17">
        <v>20200904</v>
      </c>
      <c r="P100">
        <f t="shared" si="17"/>
        <v>904</v>
      </c>
      <c r="R100" s="17" t="s">
        <v>35</v>
      </c>
      <c r="S100" s="12">
        <v>20201218</v>
      </c>
      <c r="Z100" s="17">
        <v>20190522</v>
      </c>
      <c r="AA100">
        <f t="shared" si="18"/>
        <v>20190522</v>
      </c>
    </row>
    <row r="101" spans="5:27" x14ac:dyDescent="0.25">
      <c r="E101" s="30">
        <f t="shared" si="13"/>
        <v>20190410</v>
      </c>
      <c r="F101" s="21" t="str">
        <f t="shared" si="14"/>
        <v>2019/15</v>
      </c>
      <c r="G101" s="22">
        <v>43565</v>
      </c>
      <c r="H101" s="21" t="str">
        <f t="shared" si="10"/>
        <v/>
      </c>
      <c r="I101" s="21" t="str">
        <f t="shared" si="15"/>
        <v/>
      </c>
      <c r="J101" s="21" t="str">
        <f t="shared" si="16"/>
        <v/>
      </c>
      <c r="K101" s="30">
        <f t="shared" si="11"/>
        <v>20190410</v>
      </c>
      <c r="L101" s="30">
        <v>20</v>
      </c>
      <c r="M101">
        <f>IFERROR(VLOOKUP(K101,'Données Analyse Charge'!C:I,7,FALSE),0)</f>
        <v>20</v>
      </c>
      <c r="N101">
        <f t="shared" si="19"/>
        <v>903</v>
      </c>
      <c r="O101" s="17">
        <v>20200903</v>
      </c>
      <c r="P101">
        <f t="shared" si="17"/>
        <v>903</v>
      </c>
      <c r="R101" s="17" t="s">
        <v>36</v>
      </c>
      <c r="S101" s="12">
        <v>20201222</v>
      </c>
      <c r="Z101" s="17">
        <v>20190523</v>
      </c>
      <c r="AA101">
        <f t="shared" si="18"/>
        <v>20190523</v>
      </c>
    </row>
    <row r="102" spans="5:27" x14ac:dyDescent="0.25">
      <c r="E102" s="30">
        <f t="shared" si="13"/>
        <v>20190411</v>
      </c>
      <c r="F102" s="21" t="str">
        <f t="shared" si="14"/>
        <v>2019/15</v>
      </c>
      <c r="G102" s="22">
        <v>43566</v>
      </c>
      <c r="H102" s="21" t="str">
        <f t="shared" si="10"/>
        <v/>
      </c>
      <c r="I102" s="21" t="str">
        <f t="shared" si="15"/>
        <v/>
      </c>
      <c r="J102" s="21" t="str">
        <f t="shared" si="16"/>
        <v/>
      </c>
      <c r="K102" s="30">
        <f t="shared" si="11"/>
        <v>20190411</v>
      </c>
      <c r="L102" s="30">
        <v>20</v>
      </c>
      <c r="M102">
        <f>IFERROR(VLOOKUP(K102,'Données Analyse Charge'!C:I,7,FALSE),0)</f>
        <v>20</v>
      </c>
      <c r="N102">
        <f t="shared" si="19"/>
        <v>902</v>
      </c>
      <c r="O102" s="17">
        <v>20200902</v>
      </c>
      <c r="P102">
        <f t="shared" si="17"/>
        <v>902</v>
      </c>
      <c r="R102" s="17" t="s">
        <v>40</v>
      </c>
      <c r="S102" s="12">
        <v>20210108</v>
      </c>
      <c r="Z102" s="17">
        <v>20190524</v>
      </c>
      <c r="AA102">
        <f t="shared" si="18"/>
        <v>20190524</v>
      </c>
    </row>
    <row r="103" spans="5:27" x14ac:dyDescent="0.25">
      <c r="E103" s="30">
        <f t="shared" si="13"/>
        <v>20190412</v>
      </c>
      <c r="F103" s="21" t="str">
        <f t="shared" si="14"/>
        <v>2019/15</v>
      </c>
      <c r="G103" s="22">
        <v>43567</v>
      </c>
      <c r="H103" s="21" t="str">
        <f t="shared" si="10"/>
        <v/>
      </c>
      <c r="I103" s="21" t="str">
        <f t="shared" si="15"/>
        <v/>
      </c>
      <c r="J103" s="21" t="str">
        <f t="shared" si="16"/>
        <v/>
      </c>
      <c r="K103" s="30">
        <f t="shared" si="11"/>
        <v>20190412</v>
      </c>
      <c r="L103" s="30">
        <v>20</v>
      </c>
      <c r="M103">
        <f>IFERROR(VLOOKUP(K103,'Données Analyse Charge'!C:I,7,FALSE),0)</f>
        <v>20</v>
      </c>
      <c r="N103">
        <f t="shared" si="19"/>
        <v>901</v>
      </c>
      <c r="O103" s="17">
        <v>20200901</v>
      </c>
      <c r="P103">
        <f t="shared" si="17"/>
        <v>901</v>
      </c>
      <c r="R103" s="17" t="s">
        <v>41</v>
      </c>
      <c r="S103" s="12">
        <v>20210115</v>
      </c>
      <c r="Z103" s="17">
        <v>20190527</v>
      </c>
      <c r="AA103">
        <f t="shared" si="18"/>
        <v>20190527</v>
      </c>
    </row>
    <row r="104" spans="5:27" x14ac:dyDescent="0.25">
      <c r="E104" s="30">
        <f t="shared" si="13"/>
        <v>20190413</v>
      </c>
      <c r="F104" s="21" t="str">
        <f t="shared" si="14"/>
        <v>2019/15</v>
      </c>
      <c r="G104" s="22">
        <v>43568</v>
      </c>
      <c r="H104" s="21" t="str">
        <f t="shared" si="10"/>
        <v/>
      </c>
      <c r="I104" s="21" t="str">
        <f t="shared" si="15"/>
        <v>Samedi</v>
      </c>
      <c r="J104" s="21" t="str">
        <f t="shared" si="16"/>
        <v>Samedi</v>
      </c>
      <c r="K104" s="30">
        <f t="shared" si="11"/>
        <v>20190413</v>
      </c>
      <c r="L104" s="30">
        <v>20</v>
      </c>
      <c r="M104">
        <f>IFERROR(VLOOKUP(K104,'Données Analyse Charge'!C:I,7,FALSE),0)</f>
        <v>0</v>
      </c>
      <c r="N104">
        <f t="shared" si="19"/>
        <v>900</v>
      </c>
      <c r="O104" s="17">
        <v>20200831</v>
      </c>
      <c r="P104">
        <f t="shared" si="17"/>
        <v>900</v>
      </c>
      <c r="R104" s="17" t="s">
        <v>42</v>
      </c>
      <c r="S104" s="12">
        <v>20210122</v>
      </c>
      <c r="Z104" s="17">
        <v>20190528</v>
      </c>
      <c r="AA104">
        <f t="shared" si="18"/>
        <v>20190528</v>
      </c>
    </row>
    <row r="105" spans="5:27" x14ac:dyDescent="0.25">
      <c r="E105" s="30">
        <f t="shared" si="13"/>
        <v>20190414</v>
      </c>
      <c r="F105" s="21" t="str">
        <f t="shared" si="14"/>
        <v>2019/16</v>
      </c>
      <c r="G105" s="22">
        <v>43569</v>
      </c>
      <c r="H105" s="21" t="str">
        <f t="shared" si="10"/>
        <v/>
      </c>
      <c r="I105" s="21" t="str">
        <f t="shared" si="15"/>
        <v>Dimanche</v>
      </c>
      <c r="J105" s="21" t="str">
        <f t="shared" si="16"/>
        <v>Dimanche</v>
      </c>
      <c r="K105" s="30">
        <f t="shared" si="11"/>
        <v>20190414</v>
      </c>
      <c r="L105" s="30">
        <v>20</v>
      </c>
      <c r="M105">
        <f>IFERROR(VLOOKUP(K105,'Données Analyse Charge'!C:I,7,FALSE),0)</f>
        <v>0</v>
      </c>
      <c r="N105">
        <f t="shared" si="19"/>
        <v>899</v>
      </c>
      <c r="O105" s="17">
        <v>20200828</v>
      </c>
      <c r="P105">
        <f t="shared" si="17"/>
        <v>899</v>
      </c>
      <c r="R105" s="17" t="s">
        <v>43</v>
      </c>
      <c r="S105" s="12">
        <v>20210129</v>
      </c>
      <c r="Z105" s="17">
        <v>20190529</v>
      </c>
      <c r="AA105">
        <f t="shared" si="18"/>
        <v>20190529</v>
      </c>
    </row>
    <row r="106" spans="5:27" x14ac:dyDescent="0.25">
      <c r="E106" s="30">
        <f t="shared" si="13"/>
        <v>20190415</v>
      </c>
      <c r="F106" s="21" t="str">
        <f t="shared" si="14"/>
        <v>2019/16</v>
      </c>
      <c r="G106" s="22">
        <v>43570</v>
      </c>
      <c r="H106" s="21" t="str">
        <f t="shared" si="10"/>
        <v/>
      </c>
      <c r="I106" s="21" t="str">
        <f t="shared" si="15"/>
        <v/>
      </c>
      <c r="J106" s="21" t="str">
        <f t="shared" si="16"/>
        <v/>
      </c>
      <c r="K106" s="30">
        <f t="shared" si="11"/>
        <v>20190415</v>
      </c>
      <c r="L106" s="30">
        <v>20</v>
      </c>
      <c r="M106">
        <f>IFERROR(VLOOKUP(K106,'Données Analyse Charge'!C:I,7,FALSE),0)</f>
        <v>20</v>
      </c>
      <c r="N106">
        <f t="shared" si="19"/>
        <v>898</v>
      </c>
      <c r="O106" s="17">
        <v>20200827</v>
      </c>
      <c r="P106">
        <f t="shared" si="17"/>
        <v>898</v>
      </c>
      <c r="R106" s="17" t="s">
        <v>104</v>
      </c>
      <c r="S106" s="12">
        <v>20210129</v>
      </c>
      <c r="Z106" s="17">
        <v>20190531</v>
      </c>
      <c r="AA106">
        <f t="shared" si="18"/>
        <v>20190531</v>
      </c>
    </row>
    <row r="107" spans="5:27" x14ac:dyDescent="0.25">
      <c r="E107" s="30">
        <f t="shared" si="13"/>
        <v>20190416</v>
      </c>
      <c r="F107" s="21" t="str">
        <f t="shared" si="14"/>
        <v>2019/16</v>
      </c>
      <c r="G107" s="22">
        <v>43571</v>
      </c>
      <c r="H107" s="21" t="str">
        <f t="shared" si="10"/>
        <v/>
      </c>
      <c r="I107" s="21" t="str">
        <f t="shared" si="15"/>
        <v/>
      </c>
      <c r="J107" s="21" t="str">
        <f t="shared" si="16"/>
        <v/>
      </c>
      <c r="K107" s="30">
        <f t="shared" si="11"/>
        <v>20190416</v>
      </c>
      <c r="L107" s="30">
        <v>20</v>
      </c>
      <c r="M107">
        <f>IFERROR(VLOOKUP(K107,'Données Analyse Charge'!C:I,7,FALSE),0)</f>
        <v>20</v>
      </c>
      <c r="N107">
        <f t="shared" si="19"/>
        <v>897</v>
      </c>
      <c r="O107" s="17">
        <v>20200826</v>
      </c>
      <c r="P107">
        <f t="shared" si="17"/>
        <v>897</v>
      </c>
      <c r="Z107" s="17">
        <v>20190603</v>
      </c>
      <c r="AA107">
        <f t="shared" si="18"/>
        <v>20190603</v>
      </c>
    </row>
    <row r="108" spans="5:27" x14ac:dyDescent="0.25">
      <c r="E108" s="30">
        <f t="shared" si="13"/>
        <v>20190417</v>
      </c>
      <c r="F108" s="21" t="str">
        <f t="shared" si="14"/>
        <v>2019/16</v>
      </c>
      <c r="G108" s="22">
        <v>43572</v>
      </c>
      <c r="H108" s="21" t="str">
        <f t="shared" si="10"/>
        <v/>
      </c>
      <c r="I108" s="21" t="str">
        <f t="shared" si="15"/>
        <v/>
      </c>
      <c r="J108" s="21" t="str">
        <f t="shared" si="16"/>
        <v/>
      </c>
      <c r="K108" s="30">
        <f t="shared" si="11"/>
        <v>20190417</v>
      </c>
      <c r="L108" s="30">
        <v>20</v>
      </c>
      <c r="M108">
        <f>IFERROR(VLOOKUP(K108,'Données Analyse Charge'!C:I,7,FALSE),0)</f>
        <v>20</v>
      </c>
      <c r="N108">
        <f t="shared" si="19"/>
        <v>896</v>
      </c>
      <c r="O108" s="17">
        <v>20200825</v>
      </c>
      <c r="P108">
        <f t="shared" si="17"/>
        <v>896</v>
      </c>
      <c r="Z108" s="17">
        <v>20190604</v>
      </c>
      <c r="AA108">
        <f t="shared" si="18"/>
        <v>20190604</v>
      </c>
    </row>
    <row r="109" spans="5:27" x14ac:dyDescent="0.25">
      <c r="E109" s="30">
        <f t="shared" si="13"/>
        <v>20190418</v>
      </c>
      <c r="F109" s="21" t="str">
        <f t="shared" si="14"/>
        <v>2019/16</v>
      </c>
      <c r="G109" s="22">
        <v>43573</v>
      </c>
      <c r="H109" s="21" t="str">
        <f t="shared" si="10"/>
        <v/>
      </c>
      <c r="I109" s="21" t="str">
        <f t="shared" si="15"/>
        <v/>
      </c>
      <c r="J109" s="21" t="str">
        <f t="shared" si="16"/>
        <v/>
      </c>
      <c r="K109" s="30">
        <f t="shared" si="11"/>
        <v>20190418</v>
      </c>
      <c r="L109" s="30">
        <v>20</v>
      </c>
      <c r="M109">
        <f>IFERROR(VLOOKUP(K109,'Données Analyse Charge'!C:I,7,FALSE),0)</f>
        <v>20</v>
      </c>
      <c r="N109">
        <f t="shared" si="19"/>
        <v>895</v>
      </c>
      <c r="O109" s="17">
        <v>20200824</v>
      </c>
      <c r="P109">
        <f t="shared" si="17"/>
        <v>895</v>
      </c>
      <c r="Z109" s="17">
        <v>20190605</v>
      </c>
      <c r="AA109">
        <f t="shared" si="18"/>
        <v>20190605</v>
      </c>
    </row>
    <row r="110" spans="5:27" x14ac:dyDescent="0.25">
      <c r="E110" s="30">
        <f t="shared" si="13"/>
        <v>20190419</v>
      </c>
      <c r="F110" s="21" t="str">
        <f t="shared" si="14"/>
        <v>2019/16</v>
      </c>
      <c r="G110" s="22">
        <v>43574</v>
      </c>
      <c r="H110" s="21" t="str">
        <f t="shared" si="10"/>
        <v>Férié</v>
      </c>
      <c r="I110" s="21" t="str">
        <f t="shared" si="15"/>
        <v/>
      </c>
      <c r="J110" s="21" t="str">
        <f t="shared" si="16"/>
        <v>Férié</v>
      </c>
      <c r="K110" s="30">
        <f t="shared" si="11"/>
        <v>20190419</v>
      </c>
      <c r="L110" s="30">
        <v>20</v>
      </c>
      <c r="M110">
        <f>IFERROR(VLOOKUP(K110,'Données Analyse Charge'!C:I,7,FALSE),0)</f>
        <v>0</v>
      </c>
      <c r="N110">
        <f t="shared" si="19"/>
        <v>894</v>
      </c>
      <c r="O110" s="17">
        <v>20200821</v>
      </c>
      <c r="P110">
        <f t="shared" si="17"/>
        <v>894</v>
      </c>
      <c r="Z110" s="17">
        <v>20190606</v>
      </c>
      <c r="AA110">
        <f t="shared" si="18"/>
        <v>20190606</v>
      </c>
    </row>
    <row r="111" spans="5:27" x14ac:dyDescent="0.25">
      <c r="E111" s="30">
        <f t="shared" si="13"/>
        <v>20190420</v>
      </c>
      <c r="F111" s="21" t="str">
        <f t="shared" si="14"/>
        <v>2019/16</v>
      </c>
      <c r="G111" s="22">
        <v>43575</v>
      </c>
      <c r="H111" s="21" t="str">
        <f t="shared" si="10"/>
        <v/>
      </c>
      <c r="I111" s="21" t="str">
        <f t="shared" si="15"/>
        <v>Samedi</v>
      </c>
      <c r="J111" s="21" t="str">
        <f t="shared" si="16"/>
        <v>Samedi</v>
      </c>
      <c r="K111" s="30">
        <f t="shared" si="11"/>
        <v>20190420</v>
      </c>
      <c r="L111" s="30">
        <v>20</v>
      </c>
      <c r="M111">
        <f>IFERROR(VLOOKUP(K111,'Données Analyse Charge'!C:I,7,FALSE),0)</f>
        <v>0</v>
      </c>
      <c r="N111">
        <f t="shared" si="19"/>
        <v>893</v>
      </c>
      <c r="O111" s="17">
        <v>20200820</v>
      </c>
      <c r="P111">
        <f t="shared" si="17"/>
        <v>893</v>
      </c>
      <c r="Z111" s="17">
        <v>20190607</v>
      </c>
      <c r="AA111">
        <f t="shared" si="18"/>
        <v>20190607</v>
      </c>
    </row>
    <row r="112" spans="5:27" x14ac:dyDescent="0.25">
      <c r="E112" s="30">
        <f t="shared" si="13"/>
        <v>20190421</v>
      </c>
      <c r="F112" s="21" t="str">
        <f t="shared" si="14"/>
        <v>2019/17</v>
      </c>
      <c r="G112" s="22">
        <v>43576</v>
      </c>
      <c r="H112" s="21" t="str">
        <f t="shared" si="10"/>
        <v/>
      </c>
      <c r="I112" s="21" t="str">
        <f t="shared" si="15"/>
        <v>Dimanche</v>
      </c>
      <c r="J112" s="21" t="str">
        <f t="shared" si="16"/>
        <v>Dimanche</v>
      </c>
      <c r="K112" s="30">
        <f t="shared" si="11"/>
        <v>20190421</v>
      </c>
      <c r="L112" s="30">
        <v>20</v>
      </c>
      <c r="M112">
        <f>IFERROR(VLOOKUP(K112,'Données Analyse Charge'!C:I,7,FALSE),0)</f>
        <v>0</v>
      </c>
      <c r="N112">
        <f t="shared" si="19"/>
        <v>892</v>
      </c>
      <c r="O112" s="17">
        <v>20200819</v>
      </c>
      <c r="P112">
        <f t="shared" si="17"/>
        <v>892</v>
      </c>
      <c r="Z112" s="17">
        <v>20190611</v>
      </c>
      <c r="AA112">
        <f t="shared" si="18"/>
        <v>20190611</v>
      </c>
    </row>
    <row r="113" spans="5:27" x14ac:dyDescent="0.25">
      <c r="E113" s="30">
        <f t="shared" si="13"/>
        <v>20190422</v>
      </c>
      <c r="F113" s="21" t="str">
        <f t="shared" si="14"/>
        <v>2019/17</v>
      </c>
      <c r="G113" s="22">
        <v>43577</v>
      </c>
      <c r="H113" s="21" t="str">
        <f t="shared" si="10"/>
        <v>Férié</v>
      </c>
      <c r="I113" s="21" t="str">
        <f t="shared" si="15"/>
        <v/>
      </c>
      <c r="J113" s="21" t="str">
        <f t="shared" si="16"/>
        <v>Férié</v>
      </c>
      <c r="K113" s="30">
        <f t="shared" si="11"/>
        <v>20190422</v>
      </c>
      <c r="L113" s="30">
        <v>20</v>
      </c>
      <c r="M113">
        <f>IFERROR(VLOOKUP(K113,'Données Analyse Charge'!C:I,7,FALSE),0)</f>
        <v>0</v>
      </c>
      <c r="N113">
        <f t="shared" si="19"/>
        <v>891</v>
      </c>
      <c r="O113" s="17">
        <v>20200818</v>
      </c>
      <c r="P113">
        <f t="shared" si="17"/>
        <v>891</v>
      </c>
      <c r="Z113" s="17">
        <v>20190612</v>
      </c>
      <c r="AA113">
        <f t="shared" si="18"/>
        <v>20190612</v>
      </c>
    </row>
    <row r="114" spans="5:27" x14ac:dyDescent="0.25">
      <c r="E114" s="30">
        <f t="shared" si="13"/>
        <v>20190423</v>
      </c>
      <c r="F114" s="21" t="str">
        <f t="shared" si="14"/>
        <v>2019/17</v>
      </c>
      <c r="G114" s="22">
        <v>43578</v>
      </c>
      <c r="H114" s="21" t="str">
        <f t="shared" si="10"/>
        <v/>
      </c>
      <c r="I114" s="21" t="str">
        <f t="shared" si="15"/>
        <v/>
      </c>
      <c r="J114" s="21" t="str">
        <f t="shared" si="16"/>
        <v/>
      </c>
      <c r="K114" s="30">
        <f t="shared" si="11"/>
        <v>20190423</v>
      </c>
      <c r="L114" s="30">
        <v>20</v>
      </c>
      <c r="M114">
        <f>IFERROR(VLOOKUP(K114,'Données Analyse Charge'!C:I,7,FALSE),0)</f>
        <v>20</v>
      </c>
      <c r="N114">
        <f t="shared" si="19"/>
        <v>890</v>
      </c>
      <c r="O114" s="17">
        <v>20200817</v>
      </c>
      <c r="P114">
        <f t="shared" si="17"/>
        <v>890</v>
      </c>
      <c r="Z114" s="17">
        <v>20190613</v>
      </c>
      <c r="AA114">
        <f t="shared" si="18"/>
        <v>20190613</v>
      </c>
    </row>
    <row r="115" spans="5:27" x14ac:dyDescent="0.25">
      <c r="E115" s="30">
        <f t="shared" si="13"/>
        <v>20190424</v>
      </c>
      <c r="F115" s="21" t="str">
        <f t="shared" si="14"/>
        <v>2019/17</v>
      </c>
      <c r="G115" s="22">
        <v>43579</v>
      </c>
      <c r="H115" s="21" t="str">
        <f t="shared" si="10"/>
        <v/>
      </c>
      <c r="I115" s="21" t="str">
        <f t="shared" si="15"/>
        <v/>
      </c>
      <c r="J115" s="21" t="str">
        <f t="shared" si="16"/>
        <v/>
      </c>
      <c r="K115" s="30">
        <f t="shared" si="11"/>
        <v>20190424</v>
      </c>
      <c r="L115" s="30">
        <v>20</v>
      </c>
      <c r="M115">
        <f>IFERROR(VLOOKUP(K115,'Données Analyse Charge'!C:I,7,FALSE),0)</f>
        <v>20</v>
      </c>
      <c r="N115">
        <f t="shared" si="19"/>
        <v>889</v>
      </c>
      <c r="O115" s="17">
        <v>20200814</v>
      </c>
      <c r="P115">
        <f t="shared" si="17"/>
        <v>889</v>
      </c>
      <c r="Z115" s="17">
        <v>20190614</v>
      </c>
      <c r="AA115">
        <f t="shared" si="18"/>
        <v>20190614</v>
      </c>
    </row>
    <row r="116" spans="5:27" x14ac:dyDescent="0.25">
      <c r="E116" s="30">
        <f t="shared" si="13"/>
        <v>20190425</v>
      </c>
      <c r="F116" s="21" t="str">
        <f t="shared" si="14"/>
        <v>2019/17</v>
      </c>
      <c r="G116" s="22">
        <v>43580</v>
      </c>
      <c r="H116" s="21" t="str">
        <f t="shared" si="10"/>
        <v/>
      </c>
      <c r="I116" s="21" t="str">
        <f t="shared" si="15"/>
        <v/>
      </c>
      <c r="J116" s="21" t="str">
        <f t="shared" si="16"/>
        <v/>
      </c>
      <c r="K116" s="30">
        <f t="shared" si="11"/>
        <v>20190425</v>
      </c>
      <c r="L116" s="30">
        <v>20</v>
      </c>
      <c r="M116">
        <f>IFERROR(VLOOKUP(K116,'Données Analyse Charge'!C:I,7,FALSE),0)</f>
        <v>20</v>
      </c>
      <c r="N116">
        <f t="shared" si="19"/>
        <v>888</v>
      </c>
      <c r="O116" s="17">
        <v>20200813</v>
      </c>
      <c r="P116">
        <f t="shared" si="17"/>
        <v>888</v>
      </c>
      <c r="Z116" s="17">
        <v>20190617</v>
      </c>
      <c r="AA116">
        <f t="shared" si="18"/>
        <v>20190617</v>
      </c>
    </row>
    <row r="117" spans="5:27" x14ac:dyDescent="0.25">
      <c r="E117" s="30">
        <f t="shared" si="13"/>
        <v>20190426</v>
      </c>
      <c r="F117" s="21" t="str">
        <f t="shared" si="14"/>
        <v>2019/17</v>
      </c>
      <c r="G117" s="22">
        <v>43581</v>
      </c>
      <c r="H117" s="21" t="str">
        <f t="shared" si="10"/>
        <v/>
      </c>
      <c r="I117" s="21" t="str">
        <f t="shared" si="15"/>
        <v/>
      </c>
      <c r="J117" s="21" t="str">
        <f t="shared" si="16"/>
        <v/>
      </c>
      <c r="K117" s="30">
        <f t="shared" si="11"/>
        <v>20190426</v>
      </c>
      <c r="L117" s="30">
        <v>20</v>
      </c>
      <c r="M117">
        <f>IFERROR(VLOOKUP(K117,'Données Analyse Charge'!C:I,7,FALSE),0)</f>
        <v>20</v>
      </c>
      <c r="N117">
        <f t="shared" si="19"/>
        <v>887</v>
      </c>
      <c r="O117" s="17">
        <v>20200812</v>
      </c>
      <c r="P117">
        <f t="shared" si="17"/>
        <v>887</v>
      </c>
      <c r="Z117" s="17">
        <v>20190618</v>
      </c>
      <c r="AA117">
        <f t="shared" si="18"/>
        <v>20190618</v>
      </c>
    </row>
    <row r="118" spans="5:27" x14ac:dyDescent="0.25">
      <c r="E118" s="30">
        <f t="shared" si="13"/>
        <v>20190427</v>
      </c>
      <c r="F118" s="21" t="str">
        <f t="shared" si="14"/>
        <v>2019/17</v>
      </c>
      <c r="G118" s="22">
        <v>43582</v>
      </c>
      <c r="H118" s="21" t="str">
        <f t="shared" si="10"/>
        <v/>
      </c>
      <c r="I118" s="21" t="str">
        <f t="shared" si="15"/>
        <v>Samedi</v>
      </c>
      <c r="J118" s="21" t="str">
        <f t="shared" si="16"/>
        <v>Samedi</v>
      </c>
      <c r="K118" s="30">
        <f t="shared" si="11"/>
        <v>20190427</v>
      </c>
      <c r="L118" s="30">
        <v>20</v>
      </c>
      <c r="M118">
        <f>IFERROR(VLOOKUP(K118,'Données Analyse Charge'!C:I,7,FALSE),0)</f>
        <v>0</v>
      </c>
      <c r="N118">
        <f t="shared" si="19"/>
        <v>886</v>
      </c>
      <c r="O118" s="17">
        <v>20200811</v>
      </c>
      <c r="P118">
        <f t="shared" si="17"/>
        <v>886</v>
      </c>
      <c r="Z118" s="17">
        <v>20190619</v>
      </c>
      <c r="AA118">
        <f t="shared" si="18"/>
        <v>20190619</v>
      </c>
    </row>
    <row r="119" spans="5:27" x14ac:dyDescent="0.25">
      <c r="E119" s="30">
        <f t="shared" si="13"/>
        <v>20190428</v>
      </c>
      <c r="F119" s="21" t="str">
        <f t="shared" si="14"/>
        <v>2019/18</v>
      </c>
      <c r="G119" s="22">
        <v>43583</v>
      </c>
      <c r="H119" s="21" t="str">
        <f t="shared" si="10"/>
        <v/>
      </c>
      <c r="I119" s="21" t="str">
        <f t="shared" si="15"/>
        <v>Dimanche</v>
      </c>
      <c r="J119" s="21" t="str">
        <f t="shared" si="16"/>
        <v>Dimanche</v>
      </c>
      <c r="K119" s="30">
        <f t="shared" si="11"/>
        <v>20190428</v>
      </c>
      <c r="L119" s="30">
        <v>20</v>
      </c>
      <c r="M119">
        <f>IFERROR(VLOOKUP(K119,'Données Analyse Charge'!C:I,7,FALSE),0)</f>
        <v>0</v>
      </c>
      <c r="N119">
        <f t="shared" si="19"/>
        <v>885</v>
      </c>
      <c r="O119" s="17">
        <v>20200810</v>
      </c>
      <c r="P119">
        <f t="shared" si="17"/>
        <v>885</v>
      </c>
      <c r="Z119" s="17">
        <v>20190621</v>
      </c>
      <c r="AA119">
        <f t="shared" si="18"/>
        <v>20190621</v>
      </c>
    </row>
    <row r="120" spans="5:27" x14ac:dyDescent="0.25">
      <c r="E120" s="30">
        <f t="shared" si="13"/>
        <v>20190429</v>
      </c>
      <c r="F120" s="21" t="str">
        <f t="shared" si="14"/>
        <v>2019/18</v>
      </c>
      <c r="G120" s="22">
        <v>43584</v>
      </c>
      <c r="H120" s="21" t="str">
        <f t="shared" si="10"/>
        <v/>
      </c>
      <c r="I120" s="21" t="str">
        <f t="shared" si="15"/>
        <v/>
      </c>
      <c r="J120" s="21" t="str">
        <f t="shared" si="16"/>
        <v/>
      </c>
      <c r="K120" s="30">
        <f t="shared" si="11"/>
        <v>20190429</v>
      </c>
      <c r="L120" s="30">
        <v>20</v>
      </c>
      <c r="M120">
        <f>IFERROR(VLOOKUP(K120,'Données Analyse Charge'!C:I,7,FALSE),0)</f>
        <v>20</v>
      </c>
      <c r="N120">
        <f t="shared" si="19"/>
        <v>884</v>
      </c>
      <c r="O120" s="17">
        <v>20200724</v>
      </c>
      <c r="P120">
        <f t="shared" si="17"/>
        <v>884</v>
      </c>
      <c r="Z120" s="17">
        <v>20190624</v>
      </c>
      <c r="AA120">
        <f t="shared" si="18"/>
        <v>20190624</v>
      </c>
    </row>
    <row r="121" spans="5:27" x14ac:dyDescent="0.25">
      <c r="E121" s="30">
        <f t="shared" si="13"/>
        <v>20190430</v>
      </c>
      <c r="F121" s="21" t="str">
        <f t="shared" si="14"/>
        <v>2019/18</v>
      </c>
      <c r="G121" s="22">
        <v>43585</v>
      </c>
      <c r="H121" s="21" t="str">
        <f t="shared" si="10"/>
        <v/>
      </c>
      <c r="I121" s="21" t="str">
        <f t="shared" si="15"/>
        <v/>
      </c>
      <c r="J121" s="21" t="str">
        <f t="shared" si="16"/>
        <v/>
      </c>
      <c r="K121" s="30">
        <f t="shared" si="11"/>
        <v>20190430</v>
      </c>
      <c r="L121" s="30">
        <v>20</v>
      </c>
      <c r="M121">
        <f>IFERROR(VLOOKUP(K121,'Données Analyse Charge'!C:I,7,FALSE),0)</f>
        <v>20</v>
      </c>
      <c r="N121">
        <f t="shared" si="19"/>
        <v>883</v>
      </c>
      <c r="O121" s="17">
        <v>20200723</v>
      </c>
      <c r="P121">
        <f t="shared" si="17"/>
        <v>883</v>
      </c>
      <c r="Z121" s="17">
        <v>20190625</v>
      </c>
      <c r="AA121">
        <f t="shared" si="18"/>
        <v>20190625</v>
      </c>
    </row>
    <row r="122" spans="5:27" x14ac:dyDescent="0.25">
      <c r="E122" s="30">
        <f t="shared" si="13"/>
        <v>20190501</v>
      </c>
      <c r="F122" s="21" t="str">
        <f t="shared" si="14"/>
        <v>2019/18</v>
      </c>
      <c r="G122" s="22">
        <v>43586</v>
      </c>
      <c r="H122" s="21" t="str">
        <f t="shared" si="10"/>
        <v>Férié</v>
      </c>
      <c r="I122" s="21" t="str">
        <f t="shared" si="15"/>
        <v/>
      </c>
      <c r="J122" s="21" t="str">
        <f t="shared" si="16"/>
        <v>Férié</v>
      </c>
      <c r="K122" s="30">
        <f t="shared" si="11"/>
        <v>20190501</v>
      </c>
      <c r="L122" s="30">
        <v>20</v>
      </c>
      <c r="M122">
        <f>IFERROR(VLOOKUP(K122,'Données Analyse Charge'!C:I,7,FALSE),0)</f>
        <v>0</v>
      </c>
      <c r="N122">
        <f t="shared" si="19"/>
        <v>882</v>
      </c>
      <c r="O122" s="17">
        <v>20200722</v>
      </c>
      <c r="P122">
        <f t="shared" si="17"/>
        <v>882</v>
      </c>
      <c r="Z122" s="17">
        <v>20190626</v>
      </c>
      <c r="AA122">
        <f t="shared" si="18"/>
        <v>20190626</v>
      </c>
    </row>
    <row r="123" spans="5:27" x14ac:dyDescent="0.25">
      <c r="E123" s="30">
        <f t="shared" si="13"/>
        <v>20190502</v>
      </c>
      <c r="F123" s="21" t="str">
        <f t="shared" si="14"/>
        <v>2019/18</v>
      </c>
      <c r="G123" s="22">
        <v>43587</v>
      </c>
      <c r="H123" s="21" t="str">
        <f t="shared" si="10"/>
        <v/>
      </c>
      <c r="I123" s="21" t="str">
        <f t="shared" si="15"/>
        <v/>
      </c>
      <c r="J123" s="21" t="str">
        <f t="shared" si="16"/>
        <v/>
      </c>
      <c r="K123" s="30">
        <f t="shared" si="11"/>
        <v>20190502</v>
      </c>
      <c r="L123" s="30">
        <v>20</v>
      </c>
      <c r="M123">
        <f>IFERROR(VLOOKUP(K123,'Données Analyse Charge'!C:I,7,FALSE),0)</f>
        <v>20</v>
      </c>
      <c r="N123">
        <f t="shared" si="19"/>
        <v>881</v>
      </c>
      <c r="O123" s="17">
        <v>20200721</v>
      </c>
      <c r="P123">
        <f t="shared" si="17"/>
        <v>881</v>
      </c>
      <c r="Z123" s="17">
        <v>20190627</v>
      </c>
      <c r="AA123">
        <f t="shared" si="18"/>
        <v>20190627</v>
      </c>
    </row>
    <row r="124" spans="5:27" x14ac:dyDescent="0.25">
      <c r="E124" s="30">
        <f t="shared" si="13"/>
        <v>20190503</v>
      </c>
      <c r="F124" s="21" t="str">
        <f t="shared" si="14"/>
        <v>2019/18</v>
      </c>
      <c r="G124" s="22">
        <v>43588</v>
      </c>
      <c r="H124" s="21" t="str">
        <f t="shared" si="10"/>
        <v/>
      </c>
      <c r="I124" s="21" t="str">
        <f t="shared" si="15"/>
        <v/>
      </c>
      <c r="J124" s="21" t="str">
        <f t="shared" si="16"/>
        <v/>
      </c>
      <c r="K124" s="30">
        <f t="shared" si="11"/>
        <v>20190503</v>
      </c>
      <c r="L124" s="30">
        <v>20</v>
      </c>
      <c r="M124">
        <f>IFERROR(VLOOKUP(K124,'Données Analyse Charge'!C:I,7,FALSE),0)</f>
        <v>20</v>
      </c>
      <c r="N124">
        <f t="shared" si="19"/>
        <v>880</v>
      </c>
      <c r="O124" s="17">
        <v>20200720</v>
      </c>
      <c r="P124">
        <f t="shared" si="17"/>
        <v>880</v>
      </c>
      <c r="Z124" s="17">
        <v>20190701</v>
      </c>
      <c r="AA124">
        <f t="shared" si="18"/>
        <v>20190701</v>
      </c>
    </row>
    <row r="125" spans="5:27" x14ac:dyDescent="0.25">
      <c r="E125" s="30">
        <f t="shared" si="13"/>
        <v>20190504</v>
      </c>
      <c r="F125" s="21" t="str">
        <f t="shared" si="14"/>
        <v>2019/18</v>
      </c>
      <c r="G125" s="22">
        <v>43589</v>
      </c>
      <c r="H125" s="21" t="str">
        <f t="shared" si="10"/>
        <v/>
      </c>
      <c r="I125" s="21" t="str">
        <f t="shared" si="15"/>
        <v>Samedi</v>
      </c>
      <c r="J125" s="21" t="str">
        <f t="shared" si="16"/>
        <v>Samedi</v>
      </c>
      <c r="K125" s="30">
        <f t="shared" si="11"/>
        <v>20190504</v>
      </c>
      <c r="L125" s="30">
        <v>20</v>
      </c>
      <c r="M125">
        <f>IFERROR(VLOOKUP(K125,'Données Analyse Charge'!C:I,7,FALSE),0)</f>
        <v>0</v>
      </c>
      <c r="N125">
        <f t="shared" si="19"/>
        <v>879</v>
      </c>
      <c r="O125" s="17">
        <v>20200717</v>
      </c>
      <c r="P125">
        <f t="shared" si="17"/>
        <v>879</v>
      </c>
      <c r="Z125" s="17">
        <v>20190702</v>
      </c>
      <c r="AA125">
        <f t="shared" si="18"/>
        <v>20190702</v>
      </c>
    </row>
    <row r="126" spans="5:27" x14ac:dyDescent="0.25">
      <c r="E126" s="30">
        <f t="shared" si="13"/>
        <v>20190505</v>
      </c>
      <c r="F126" s="21" t="str">
        <f t="shared" si="14"/>
        <v>2019/19</v>
      </c>
      <c r="G126" s="22">
        <v>43590</v>
      </c>
      <c r="H126" s="21" t="str">
        <f t="shared" si="10"/>
        <v/>
      </c>
      <c r="I126" s="21" t="str">
        <f t="shared" si="15"/>
        <v>Dimanche</v>
      </c>
      <c r="J126" s="21" t="str">
        <f t="shared" si="16"/>
        <v>Dimanche</v>
      </c>
      <c r="K126" s="30">
        <f t="shared" si="11"/>
        <v>20190505</v>
      </c>
      <c r="L126" s="30">
        <v>20</v>
      </c>
      <c r="M126">
        <f>IFERROR(VLOOKUP(K126,'Données Analyse Charge'!C:I,7,FALSE),0)</f>
        <v>0</v>
      </c>
      <c r="N126">
        <f t="shared" si="19"/>
        <v>878</v>
      </c>
      <c r="O126" s="17">
        <v>20200716</v>
      </c>
      <c r="P126">
        <f t="shared" si="17"/>
        <v>878</v>
      </c>
      <c r="Z126" s="17">
        <v>20190703</v>
      </c>
      <c r="AA126">
        <f t="shared" si="18"/>
        <v>20190703</v>
      </c>
    </row>
    <row r="127" spans="5:27" x14ac:dyDescent="0.25">
      <c r="E127" s="30">
        <f t="shared" si="13"/>
        <v>20190506</v>
      </c>
      <c r="F127" s="21" t="str">
        <f t="shared" si="14"/>
        <v>2019/19</v>
      </c>
      <c r="G127" s="22">
        <v>43591</v>
      </c>
      <c r="H127" s="21" t="str">
        <f t="shared" si="10"/>
        <v/>
      </c>
      <c r="I127" s="21" t="str">
        <f t="shared" si="15"/>
        <v/>
      </c>
      <c r="J127" s="21" t="str">
        <f t="shared" si="16"/>
        <v/>
      </c>
      <c r="K127" s="30">
        <f t="shared" si="11"/>
        <v>20190506</v>
      </c>
      <c r="L127" s="30">
        <v>20</v>
      </c>
      <c r="M127">
        <f>IFERROR(VLOOKUP(K127,'Données Analyse Charge'!C:I,7,FALSE),0)</f>
        <v>20</v>
      </c>
      <c r="N127">
        <f t="shared" si="19"/>
        <v>877</v>
      </c>
      <c r="O127" s="17">
        <v>20200715</v>
      </c>
      <c r="P127">
        <f t="shared" si="17"/>
        <v>877</v>
      </c>
      <c r="Z127" s="17">
        <v>20190704</v>
      </c>
      <c r="AA127">
        <f t="shared" si="18"/>
        <v>20190704</v>
      </c>
    </row>
    <row r="128" spans="5:27" x14ac:dyDescent="0.25">
      <c r="E128" s="30">
        <f t="shared" si="13"/>
        <v>20190507</v>
      </c>
      <c r="F128" s="21" t="str">
        <f t="shared" si="14"/>
        <v>2019/19</v>
      </c>
      <c r="G128" s="22">
        <v>43592</v>
      </c>
      <c r="H128" s="21" t="str">
        <f t="shared" si="10"/>
        <v/>
      </c>
      <c r="I128" s="21" t="str">
        <f t="shared" si="15"/>
        <v/>
      </c>
      <c r="J128" s="21" t="str">
        <f t="shared" si="16"/>
        <v/>
      </c>
      <c r="K128" s="30">
        <f t="shared" si="11"/>
        <v>20190507</v>
      </c>
      <c r="L128" s="30">
        <v>20</v>
      </c>
      <c r="M128">
        <f>IFERROR(VLOOKUP(K128,'Données Analyse Charge'!C:I,7,FALSE),0)</f>
        <v>20</v>
      </c>
      <c r="N128">
        <f t="shared" si="19"/>
        <v>876</v>
      </c>
      <c r="O128" s="17">
        <v>20200714</v>
      </c>
      <c r="P128">
        <f t="shared" si="17"/>
        <v>876</v>
      </c>
      <c r="Z128" s="17">
        <v>20190705</v>
      </c>
      <c r="AA128">
        <f t="shared" si="18"/>
        <v>20190705</v>
      </c>
    </row>
    <row r="129" spans="5:27" x14ac:dyDescent="0.25">
      <c r="E129" s="30">
        <f t="shared" si="13"/>
        <v>20190508</v>
      </c>
      <c r="F129" s="21" t="str">
        <f t="shared" si="14"/>
        <v>2019/19</v>
      </c>
      <c r="G129" s="22">
        <v>43593</v>
      </c>
      <c r="H129" s="21" t="str">
        <f t="shared" si="10"/>
        <v/>
      </c>
      <c r="I129" s="21" t="str">
        <f t="shared" si="15"/>
        <v/>
      </c>
      <c r="J129" s="21" t="str">
        <f t="shared" si="16"/>
        <v/>
      </c>
      <c r="K129" s="30">
        <f t="shared" si="11"/>
        <v>20190508</v>
      </c>
      <c r="L129" s="30">
        <v>20</v>
      </c>
      <c r="M129">
        <f>IFERROR(VLOOKUP(K129,'Données Analyse Charge'!C:I,7,FALSE),0)</f>
        <v>20</v>
      </c>
      <c r="N129">
        <f t="shared" si="19"/>
        <v>875</v>
      </c>
      <c r="O129" s="17">
        <v>20200713</v>
      </c>
      <c r="P129">
        <f t="shared" si="17"/>
        <v>875</v>
      </c>
      <c r="Z129" s="17">
        <v>20190708</v>
      </c>
      <c r="AA129">
        <f t="shared" si="18"/>
        <v>20190708</v>
      </c>
    </row>
    <row r="130" spans="5:27" x14ac:dyDescent="0.25">
      <c r="E130" s="30">
        <f t="shared" si="13"/>
        <v>20190509</v>
      </c>
      <c r="F130" s="21" t="str">
        <f t="shared" si="14"/>
        <v>2019/19</v>
      </c>
      <c r="G130" s="22">
        <v>43594</v>
      </c>
      <c r="H130" s="21" t="str">
        <f t="shared" ref="H130:H193" si="20">IFERROR(VLOOKUP(G130,C:D,2,FALSE),"")</f>
        <v/>
      </c>
      <c r="I130" s="21" t="str">
        <f t="shared" si="15"/>
        <v/>
      </c>
      <c r="J130" s="21" t="str">
        <f t="shared" si="16"/>
        <v/>
      </c>
      <c r="K130" s="30">
        <f t="shared" ref="K130:K193" si="21">YEAR(G130)*10000+MONTH(G130)*100+DAY(G130)</f>
        <v>20190509</v>
      </c>
      <c r="L130" s="30">
        <v>20</v>
      </c>
      <c r="M130">
        <f>IFERROR(VLOOKUP(K130,'Données Analyse Charge'!C:I,7,FALSE),0)</f>
        <v>20</v>
      </c>
      <c r="N130">
        <f t="shared" si="19"/>
        <v>874</v>
      </c>
      <c r="O130" s="17">
        <v>20200710</v>
      </c>
      <c r="P130">
        <f t="shared" si="17"/>
        <v>874</v>
      </c>
      <c r="Z130" s="17">
        <v>20190709</v>
      </c>
      <c r="AA130">
        <f t="shared" si="18"/>
        <v>20190709</v>
      </c>
    </row>
    <row r="131" spans="5:27" x14ac:dyDescent="0.25">
      <c r="E131" s="30">
        <f t="shared" ref="E131:E194" si="22">YEAR(G131)*10000+MONTH(G131)*100+DAY(G131)</f>
        <v>20190510</v>
      </c>
      <c r="F131" s="21" t="str">
        <f t="shared" ref="F131:F194" si="23">YEAR(G131)&amp;"/"&amp;IF(WEEKNUM(G131)&lt;=9,"0"&amp;WEEKNUM(G131),WEEKNUM(G131))</f>
        <v>2019/19</v>
      </c>
      <c r="G131" s="22">
        <v>43595</v>
      </c>
      <c r="H131" s="21" t="str">
        <f t="shared" si="20"/>
        <v/>
      </c>
      <c r="I131" s="21" t="str">
        <f t="shared" ref="I131:I194" si="24">IF(WEEKDAY(G131)=7,"Samedi",IF(WEEKDAY(G131)=1,"Dimanche",""))</f>
        <v/>
      </c>
      <c r="J131" s="21" t="str">
        <f t="shared" ref="J131:J194" si="25">IF(H131&lt;&gt;"",H131,IF(I131&lt;&gt;"",I131,""))</f>
        <v/>
      </c>
      <c r="K131" s="30">
        <f t="shared" si="21"/>
        <v>20190510</v>
      </c>
      <c r="L131" s="30">
        <v>20</v>
      </c>
      <c r="M131">
        <f>IFERROR(VLOOKUP(K131,'Données Analyse Charge'!C:I,7,FALSE),0)</f>
        <v>20</v>
      </c>
      <c r="N131">
        <f t="shared" si="19"/>
        <v>873</v>
      </c>
      <c r="O131" s="17">
        <v>20200709</v>
      </c>
      <c r="P131">
        <f t="shared" si="17"/>
        <v>873</v>
      </c>
      <c r="Z131" s="17">
        <v>20190710</v>
      </c>
      <c r="AA131">
        <f t="shared" si="18"/>
        <v>20190710</v>
      </c>
    </row>
    <row r="132" spans="5:27" x14ac:dyDescent="0.25">
      <c r="E132" s="30">
        <f t="shared" si="22"/>
        <v>20190511</v>
      </c>
      <c r="F132" s="21" t="str">
        <f t="shared" si="23"/>
        <v>2019/19</v>
      </c>
      <c r="G132" s="22">
        <v>43596</v>
      </c>
      <c r="H132" s="21" t="str">
        <f t="shared" si="20"/>
        <v/>
      </c>
      <c r="I132" s="21" t="str">
        <f t="shared" si="24"/>
        <v>Samedi</v>
      </c>
      <c r="J132" s="21" t="str">
        <f t="shared" si="25"/>
        <v>Samedi</v>
      </c>
      <c r="K132" s="30">
        <f t="shared" si="21"/>
        <v>20190511</v>
      </c>
      <c r="L132" s="30">
        <v>20</v>
      </c>
      <c r="M132">
        <f>IFERROR(VLOOKUP(K132,'Données Analyse Charge'!C:I,7,FALSE),0)</f>
        <v>0</v>
      </c>
      <c r="N132">
        <f t="shared" si="19"/>
        <v>872</v>
      </c>
      <c r="O132" s="17">
        <v>20200708</v>
      </c>
      <c r="P132">
        <f t="shared" si="17"/>
        <v>872</v>
      </c>
      <c r="Z132" s="17">
        <v>20190711</v>
      </c>
      <c r="AA132">
        <f t="shared" si="18"/>
        <v>20190711</v>
      </c>
    </row>
    <row r="133" spans="5:27" x14ac:dyDescent="0.25">
      <c r="E133" s="30">
        <f t="shared" si="22"/>
        <v>20190512</v>
      </c>
      <c r="F133" s="21" t="str">
        <f t="shared" si="23"/>
        <v>2019/20</v>
      </c>
      <c r="G133" s="22">
        <v>43597</v>
      </c>
      <c r="H133" s="21" t="str">
        <f t="shared" si="20"/>
        <v/>
      </c>
      <c r="I133" s="21" t="str">
        <f t="shared" si="24"/>
        <v>Dimanche</v>
      </c>
      <c r="J133" s="21" t="str">
        <f t="shared" si="25"/>
        <v>Dimanche</v>
      </c>
      <c r="K133" s="30">
        <f t="shared" si="21"/>
        <v>20190512</v>
      </c>
      <c r="L133" s="30">
        <v>20</v>
      </c>
      <c r="M133">
        <f>IFERROR(VLOOKUP(K133,'Données Analyse Charge'!C:I,7,FALSE),0)</f>
        <v>0</v>
      </c>
      <c r="N133">
        <f t="shared" si="19"/>
        <v>871</v>
      </c>
      <c r="O133" s="17">
        <v>20200707</v>
      </c>
      <c r="P133">
        <f t="shared" ref="P133:P196" si="26">+N133</f>
        <v>871</v>
      </c>
      <c r="Z133" s="17">
        <v>20190712</v>
      </c>
      <c r="AA133">
        <f t="shared" ref="AA133:AA196" si="27">+Z133</f>
        <v>20190712</v>
      </c>
    </row>
    <row r="134" spans="5:27" x14ac:dyDescent="0.25">
      <c r="E134" s="30">
        <f t="shared" si="22"/>
        <v>20190513</v>
      </c>
      <c r="F134" s="21" t="str">
        <f t="shared" si="23"/>
        <v>2019/20</v>
      </c>
      <c r="G134" s="22">
        <v>43598</v>
      </c>
      <c r="H134" s="21" t="str">
        <f t="shared" si="20"/>
        <v/>
      </c>
      <c r="I134" s="21" t="str">
        <f t="shared" si="24"/>
        <v/>
      </c>
      <c r="J134" s="21" t="str">
        <f t="shared" si="25"/>
        <v/>
      </c>
      <c r="K134" s="30">
        <f t="shared" si="21"/>
        <v>20190513</v>
      </c>
      <c r="L134" s="30">
        <v>20</v>
      </c>
      <c r="M134">
        <f>IFERROR(VLOOKUP(K134,'Données Analyse Charge'!C:I,7,FALSE),0)</f>
        <v>20</v>
      </c>
      <c r="N134">
        <f t="shared" ref="N134:N197" si="28">+N133-1</f>
        <v>870</v>
      </c>
      <c r="O134" s="17">
        <v>20200706</v>
      </c>
      <c r="P134">
        <f t="shared" si="26"/>
        <v>870</v>
      </c>
      <c r="Z134" s="17">
        <v>20190715</v>
      </c>
      <c r="AA134">
        <f t="shared" si="27"/>
        <v>20190715</v>
      </c>
    </row>
    <row r="135" spans="5:27" x14ac:dyDescent="0.25">
      <c r="E135" s="30">
        <f t="shared" si="22"/>
        <v>20190514</v>
      </c>
      <c r="F135" s="21" t="str">
        <f t="shared" si="23"/>
        <v>2019/20</v>
      </c>
      <c r="G135" s="22">
        <v>43599</v>
      </c>
      <c r="H135" s="21" t="str">
        <f t="shared" si="20"/>
        <v/>
      </c>
      <c r="I135" s="21" t="str">
        <f t="shared" si="24"/>
        <v/>
      </c>
      <c r="J135" s="21" t="str">
        <f t="shared" si="25"/>
        <v/>
      </c>
      <c r="K135" s="30">
        <f t="shared" si="21"/>
        <v>20190514</v>
      </c>
      <c r="L135" s="30">
        <v>20</v>
      </c>
      <c r="M135">
        <f>IFERROR(VLOOKUP(K135,'Données Analyse Charge'!C:I,7,FALSE),0)</f>
        <v>20</v>
      </c>
      <c r="N135">
        <f t="shared" si="28"/>
        <v>869</v>
      </c>
      <c r="O135" s="17">
        <v>20200703</v>
      </c>
      <c r="P135">
        <f t="shared" si="26"/>
        <v>869</v>
      </c>
      <c r="Z135" s="17">
        <v>20190716</v>
      </c>
      <c r="AA135">
        <f t="shared" si="27"/>
        <v>20190716</v>
      </c>
    </row>
    <row r="136" spans="5:27" x14ac:dyDescent="0.25">
      <c r="E136" s="30">
        <f t="shared" si="22"/>
        <v>20190515</v>
      </c>
      <c r="F136" s="21" t="str">
        <f t="shared" si="23"/>
        <v>2019/20</v>
      </c>
      <c r="G136" s="22">
        <v>43600</v>
      </c>
      <c r="H136" s="21" t="str">
        <f t="shared" si="20"/>
        <v/>
      </c>
      <c r="I136" s="21" t="str">
        <f t="shared" si="24"/>
        <v/>
      </c>
      <c r="J136" s="21" t="str">
        <f t="shared" si="25"/>
        <v/>
      </c>
      <c r="K136" s="30">
        <f t="shared" si="21"/>
        <v>20190515</v>
      </c>
      <c r="L136" s="30">
        <v>20</v>
      </c>
      <c r="M136">
        <f>IFERROR(VLOOKUP(K136,'Données Analyse Charge'!C:I,7,FALSE),0)</f>
        <v>20</v>
      </c>
      <c r="N136">
        <f t="shared" si="28"/>
        <v>868</v>
      </c>
      <c r="O136" s="17">
        <v>20200702</v>
      </c>
      <c r="P136">
        <f t="shared" si="26"/>
        <v>868</v>
      </c>
      <c r="Z136" s="17">
        <v>20190717</v>
      </c>
      <c r="AA136">
        <f t="shared" si="27"/>
        <v>20190717</v>
      </c>
    </row>
    <row r="137" spans="5:27" x14ac:dyDescent="0.25">
      <c r="E137" s="30">
        <f t="shared" si="22"/>
        <v>20190516</v>
      </c>
      <c r="F137" s="21" t="str">
        <f t="shared" si="23"/>
        <v>2019/20</v>
      </c>
      <c r="G137" s="22">
        <v>43601</v>
      </c>
      <c r="H137" s="21" t="str">
        <f t="shared" si="20"/>
        <v/>
      </c>
      <c r="I137" s="21" t="str">
        <f t="shared" si="24"/>
        <v/>
      </c>
      <c r="J137" s="21" t="str">
        <f t="shared" si="25"/>
        <v/>
      </c>
      <c r="K137" s="30">
        <f t="shared" si="21"/>
        <v>20190516</v>
      </c>
      <c r="L137" s="30">
        <v>20</v>
      </c>
      <c r="M137">
        <f>IFERROR(VLOOKUP(K137,'Données Analyse Charge'!C:I,7,FALSE),0)</f>
        <v>20</v>
      </c>
      <c r="N137">
        <f t="shared" si="28"/>
        <v>867</v>
      </c>
      <c r="O137" s="17">
        <v>20200701</v>
      </c>
      <c r="P137">
        <f t="shared" si="26"/>
        <v>867</v>
      </c>
      <c r="Z137" s="17">
        <v>20190718</v>
      </c>
      <c r="AA137">
        <f t="shared" si="27"/>
        <v>20190718</v>
      </c>
    </row>
    <row r="138" spans="5:27" x14ac:dyDescent="0.25">
      <c r="E138" s="30">
        <f t="shared" si="22"/>
        <v>20190517</v>
      </c>
      <c r="F138" s="21" t="str">
        <f t="shared" si="23"/>
        <v>2019/20</v>
      </c>
      <c r="G138" s="22">
        <v>43602</v>
      </c>
      <c r="H138" s="21" t="str">
        <f t="shared" si="20"/>
        <v/>
      </c>
      <c r="I138" s="21" t="str">
        <f t="shared" si="24"/>
        <v/>
      </c>
      <c r="J138" s="21" t="str">
        <f t="shared" si="25"/>
        <v/>
      </c>
      <c r="K138" s="30">
        <f t="shared" si="21"/>
        <v>20190517</v>
      </c>
      <c r="L138" s="30">
        <v>20</v>
      </c>
      <c r="M138">
        <f>IFERROR(VLOOKUP(K138,'Données Analyse Charge'!C:I,7,FALSE),0)</f>
        <v>20</v>
      </c>
      <c r="N138">
        <f t="shared" si="28"/>
        <v>866</v>
      </c>
      <c r="O138" s="17">
        <v>20200630</v>
      </c>
      <c r="P138">
        <f t="shared" si="26"/>
        <v>866</v>
      </c>
      <c r="Z138" s="17">
        <v>20190719</v>
      </c>
      <c r="AA138">
        <f t="shared" si="27"/>
        <v>20190719</v>
      </c>
    </row>
    <row r="139" spans="5:27" x14ac:dyDescent="0.25">
      <c r="E139" s="30">
        <f t="shared" si="22"/>
        <v>20190518</v>
      </c>
      <c r="F139" s="21" t="str">
        <f t="shared" si="23"/>
        <v>2019/20</v>
      </c>
      <c r="G139" s="22">
        <v>43603</v>
      </c>
      <c r="H139" s="21" t="str">
        <f t="shared" si="20"/>
        <v/>
      </c>
      <c r="I139" s="21" t="str">
        <f t="shared" si="24"/>
        <v>Samedi</v>
      </c>
      <c r="J139" s="21" t="str">
        <f t="shared" si="25"/>
        <v>Samedi</v>
      </c>
      <c r="K139" s="30">
        <f t="shared" si="21"/>
        <v>20190518</v>
      </c>
      <c r="L139" s="30">
        <v>20</v>
      </c>
      <c r="M139">
        <f>IFERROR(VLOOKUP(K139,'Données Analyse Charge'!C:I,7,FALSE),0)</f>
        <v>0</v>
      </c>
      <c r="N139">
        <f t="shared" si="28"/>
        <v>865</v>
      </c>
      <c r="O139" s="17">
        <v>20200629</v>
      </c>
      <c r="P139">
        <f t="shared" si="26"/>
        <v>865</v>
      </c>
      <c r="Z139" s="17">
        <v>20190805</v>
      </c>
      <c r="AA139">
        <f t="shared" si="27"/>
        <v>20190805</v>
      </c>
    </row>
    <row r="140" spans="5:27" x14ac:dyDescent="0.25">
      <c r="E140" s="30">
        <f t="shared" si="22"/>
        <v>20190519</v>
      </c>
      <c r="F140" s="21" t="str">
        <f t="shared" si="23"/>
        <v>2019/21</v>
      </c>
      <c r="G140" s="22">
        <v>43604</v>
      </c>
      <c r="H140" s="21" t="str">
        <f t="shared" si="20"/>
        <v/>
      </c>
      <c r="I140" s="21" t="str">
        <f t="shared" si="24"/>
        <v>Dimanche</v>
      </c>
      <c r="J140" s="21" t="str">
        <f t="shared" si="25"/>
        <v>Dimanche</v>
      </c>
      <c r="K140" s="30">
        <f t="shared" si="21"/>
        <v>20190519</v>
      </c>
      <c r="L140" s="30">
        <v>20</v>
      </c>
      <c r="M140">
        <f>IFERROR(VLOOKUP(K140,'Données Analyse Charge'!C:I,7,FALSE),0)</f>
        <v>0</v>
      </c>
      <c r="N140">
        <f t="shared" si="28"/>
        <v>864</v>
      </c>
      <c r="O140" s="17">
        <v>20200626</v>
      </c>
      <c r="P140">
        <f t="shared" si="26"/>
        <v>864</v>
      </c>
      <c r="Z140" s="17">
        <v>20190806</v>
      </c>
      <c r="AA140">
        <f t="shared" si="27"/>
        <v>20190806</v>
      </c>
    </row>
    <row r="141" spans="5:27" x14ac:dyDescent="0.25">
      <c r="E141" s="30">
        <f t="shared" si="22"/>
        <v>20190520</v>
      </c>
      <c r="F141" s="21" t="str">
        <f t="shared" si="23"/>
        <v>2019/21</v>
      </c>
      <c r="G141" s="22">
        <v>43605</v>
      </c>
      <c r="H141" s="21" t="str">
        <f t="shared" si="20"/>
        <v/>
      </c>
      <c r="I141" s="21" t="str">
        <f t="shared" si="24"/>
        <v/>
      </c>
      <c r="J141" s="21" t="str">
        <f t="shared" si="25"/>
        <v/>
      </c>
      <c r="K141" s="30">
        <f t="shared" si="21"/>
        <v>20190520</v>
      </c>
      <c r="L141" s="30">
        <v>20</v>
      </c>
      <c r="M141">
        <f>IFERROR(VLOOKUP(K141,'Données Analyse Charge'!C:I,7,FALSE),0)</f>
        <v>20</v>
      </c>
      <c r="N141">
        <f t="shared" si="28"/>
        <v>863</v>
      </c>
      <c r="O141" s="17">
        <v>20200625</v>
      </c>
      <c r="P141">
        <f t="shared" si="26"/>
        <v>863</v>
      </c>
      <c r="Z141" s="17">
        <v>20190807</v>
      </c>
      <c r="AA141">
        <f t="shared" si="27"/>
        <v>20190807</v>
      </c>
    </row>
    <row r="142" spans="5:27" x14ac:dyDescent="0.25">
      <c r="E142" s="30">
        <f t="shared" si="22"/>
        <v>20190521</v>
      </c>
      <c r="F142" s="21" t="str">
        <f t="shared" si="23"/>
        <v>2019/21</v>
      </c>
      <c r="G142" s="22">
        <v>43606</v>
      </c>
      <c r="H142" s="21" t="str">
        <f t="shared" si="20"/>
        <v/>
      </c>
      <c r="I142" s="21" t="str">
        <f t="shared" si="24"/>
        <v/>
      </c>
      <c r="J142" s="21" t="str">
        <f t="shared" si="25"/>
        <v/>
      </c>
      <c r="K142" s="30">
        <f t="shared" si="21"/>
        <v>20190521</v>
      </c>
      <c r="L142" s="30">
        <v>20</v>
      </c>
      <c r="M142">
        <f>IFERROR(VLOOKUP(K142,'Données Analyse Charge'!C:I,7,FALSE),0)</f>
        <v>20</v>
      </c>
      <c r="N142">
        <f t="shared" si="28"/>
        <v>862</v>
      </c>
      <c r="O142" s="17">
        <v>20200624</v>
      </c>
      <c r="P142">
        <f t="shared" si="26"/>
        <v>862</v>
      </c>
      <c r="Z142" s="17">
        <v>20190808</v>
      </c>
      <c r="AA142">
        <f t="shared" si="27"/>
        <v>20190808</v>
      </c>
    </row>
    <row r="143" spans="5:27" x14ac:dyDescent="0.25">
      <c r="E143" s="30">
        <f t="shared" si="22"/>
        <v>20190522</v>
      </c>
      <c r="F143" s="21" t="str">
        <f t="shared" si="23"/>
        <v>2019/21</v>
      </c>
      <c r="G143" s="22">
        <v>43607</v>
      </c>
      <c r="H143" s="21" t="str">
        <f t="shared" si="20"/>
        <v/>
      </c>
      <c r="I143" s="21" t="str">
        <f t="shared" si="24"/>
        <v/>
      </c>
      <c r="J143" s="21" t="str">
        <f t="shared" si="25"/>
        <v/>
      </c>
      <c r="K143" s="30">
        <f t="shared" si="21"/>
        <v>20190522</v>
      </c>
      <c r="L143" s="30">
        <v>20</v>
      </c>
      <c r="M143">
        <f>IFERROR(VLOOKUP(K143,'Données Analyse Charge'!C:I,7,FALSE),0)</f>
        <v>20</v>
      </c>
      <c r="N143">
        <f t="shared" si="28"/>
        <v>861</v>
      </c>
      <c r="O143" s="17">
        <v>20200622</v>
      </c>
      <c r="P143">
        <f t="shared" si="26"/>
        <v>861</v>
      </c>
      <c r="Z143" s="17">
        <v>20190809</v>
      </c>
      <c r="AA143">
        <f t="shared" si="27"/>
        <v>20190809</v>
      </c>
    </row>
    <row r="144" spans="5:27" x14ac:dyDescent="0.25">
      <c r="E144" s="30">
        <f t="shared" si="22"/>
        <v>20190523</v>
      </c>
      <c r="F144" s="21" t="str">
        <f t="shared" si="23"/>
        <v>2019/21</v>
      </c>
      <c r="G144" s="22">
        <v>43608</v>
      </c>
      <c r="H144" s="21" t="str">
        <f t="shared" si="20"/>
        <v/>
      </c>
      <c r="I144" s="21" t="str">
        <f t="shared" si="24"/>
        <v/>
      </c>
      <c r="J144" s="21" t="str">
        <f t="shared" si="25"/>
        <v/>
      </c>
      <c r="K144" s="30">
        <f t="shared" si="21"/>
        <v>20190523</v>
      </c>
      <c r="L144" s="30">
        <v>20</v>
      </c>
      <c r="M144">
        <f>IFERROR(VLOOKUP(K144,'Données Analyse Charge'!C:I,7,FALSE),0)</f>
        <v>20</v>
      </c>
      <c r="N144">
        <f t="shared" si="28"/>
        <v>860</v>
      </c>
      <c r="O144" s="17">
        <v>20200619</v>
      </c>
      <c r="P144">
        <f t="shared" si="26"/>
        <v>860</v>
      </c>
      <c r="Z144" s="17">
        <v>20190812</v>
      </c>
      <c r="AA144">
        <f t="shared" si="27"/>
        <v>20190812</v>
      </c>
    </row>
    <row r="145" spans="5:27" x14ac:dyDescent="0.25">
      <c r="E145" s="30">
        <f t="shared" si="22"/>
        <v>20190524</v>
      </c>
      <c r="F145" s="21" t="str">
        <f t="shared" si="23"/>
        <v>2019/21</v>
      </c>
      <c r="G145" s="22">
        <v>43609</v>
      </c>
      <c r="H145" s="21" t="str">
        <f t="shared" si="20"/>
        <v/>
      </c>
      <c r="I145" s="21" t="str">
        <f t="shared" si="24"/>
        <v/>
      </c>
      <c r="J145" s="21" t="str">
        <f t="shared" si="25"/>
        <v/>
      </c>
      <c r="K145" s="30">
        <f t="shared" si="21"/>
        <v>20190524</v>
      </c>
      <c r="L145" s="30">
        <v>20</v>
      </c>
      <c r="M145">
        <f>IFERROR(VLOOKUP(K145,'Données Analyse Charge'!C:I,7,FALSE),0)</f>
        <v>20</v>
      </c>
      <c r="N145">
        <f t="shared" si="28"/>
        <v>859</v>
      </c>
      <c r="O145" s="17">
        <v>20200618</v>
      </c>
      <c r="P145">
        <f t="shared" si="26"/>
        <v>859</v>
      </c>
      <c r="Z145" s="17">
        <v>20190813</v>
      </c>
      <c r="AA145">
        <f t="shared" si="27"/>
        <v>20190813</v>
      </c>
    </row>
    <row r="146" spans="5:27" x14ac:dyDescent="0.25">
      <c r="E146" s="30">
        <f t="shared" si="22"/>
        <v>20190525</v>
      </c>
      <c r="F146" s="21" t="str">
        <f t="shared" si="23"/>
        <v>2019/21</v>
      </c>
      <c r="G146" s="22">
        <v>43610</v>
      </c>
      <c r="H146" s="21" t="str">
        <f t="shared" si="20"/>
        <v/>
      </c>
      <c r="I146" s="21" t="str">
        <f t="shared" si="24"/>
        <v>Samedi</v>
      </c>
      <c r="J146" s="21" t="str">
        <f t="shared" si="25"/>
        <v>Samedi</v>
      </c>
      <c r="K146" s="30">
        <f t="shared" si="21"/>
        <v>20190525</v>
      </c>
      <c r="L146" s="30">
        <v>20</v>
      </c>
      <c r="M146">
        <f>IFERROR(VLOOKUP(K146,'Données Analyse Charge'!C:I,7,FALSE),0)</f>
        <v>0</v>
      </c>
      <c r="N146">
        <f t="shared" si="28"/>
        <v>858</v>
      </c>
      <c r="O146" s="17">
        <v>20200617</v>
      </c>
      <c r="P146">
        <f t="shared" si="26"/>
        <v>858</v>
      </c>
      <c r="Z146" s="17">
        <v>20190814</v>
      </c>
      <c r="AA146">
        <f t="shared" si="27"/>
        <v>20190814</v>
      </c>
    </row>
    <row r="147" spans="5:27" x14ac:dyDescent="0.25">
      <c r="E147" s="30">
        <f t="shared" si="22"/>
        <v>20190526</v>
      </c>
      <c r="F147" s="21" t="str">
        <f t="shared" si="23"/>
        <v>2019/22</v>
      </c>
      <c r="G147" s="22">
        <v>43611</v>
      </c>
      <c r="H147" s="21" t="str">
        <f t="shared" si="20"/>
        <v/>
      </c>
      <c r="I147" s="21" t="str">
        <f t="shared" si="24"/>
        <v>Dimanche</v>
      </c>
      <c r="J147" s="21" t="str">
        <f t="shared" si="25"/>
        <v>Dimanche</v>
      </c>
      <c r="K147" s="30">
        <f t="shared" si="21"/>
        <v>20190526</v>
      </c>
      <c r="L147" s="30">
        <v>20</v>
      </c>
      <c r="M147">
        <f>IFERROR(VLOOKUP(K147,'Données Analyse Charge'!C:I,7,FALSE),0)</f>
        <v>0</v>
      </c>
      <c r="N147">
        <f t="shared" si="28"/>
        <v>857</v>
      </c>
      <c r="O147" s="17">
        <v>20200616</v>
      </c>
      <c r="P147">
        <f t="shared" si="26"/>
        <v>857</v>
      </c>
      <c r="Z147" s="17">
        <v>20190816</v>
      </c>
      <c r="AA147">
        <f t="shared" si="27"/>
        <v>20190816</v>
      </c>
    </row>
    <row r="148" spans="5:27" x14ac:dyDescent="0.25">
      <c r="E148" s="30">
        <f t="shared" si="22"/>
        <v>20190527</v>
      </c>
      <c r="F148" s="21" t="str">
        <f t="shared" si="23"/>
        <v>2019/22</v>
      </c>
      <c r="G148" s="22">
        <v>43612</v>
      </c>
      <c r="H148" s="21" t="str">
        <f t="shared" si="20"/>
        <v/>
      </c>
      <c r="I148" s="21" t="str">
        <f t="shared" si="24"/>
        <v/>
      </c>
      <c r="J148" s="21" t="str">
        <f t="shared" si="25"/>
        <v/>
      </c>
      <c r="K148" s="30">
        <f t="shared" si="21"/>
        <v>20190527</v>
      </c>
      <c r="L148" s="30">
        <v>20</v>
      </c>
      <c r="M148">
        <f>IFERROR(VLOOKUP(K148,'Données Analyse Charge'!C:I,7,FALSE),0)</f>
        <v>20</v>
      </c>
      <c r="N148">
        <f t="shared" si="28"/>
        <v>856</v>
      </c>
      <c r="O148" s="17">
        <v>20200615</v>
      </c>
      <c r="P148">
        <f t="shared" si="26"/>
        <v>856</v>
      </c>
      <c r="Z148" s="17">
        <v>20190819</v>
      </c>
      <c r="AA148">
        <f t="shared" si="27"/>
        <v>20190819</v>
      </c>
    </row>
    <row r="149" spans="5:27" x14ac:dyDescent="0.25">
      <c r="E149" s="30">
        <f t="shared" si="22"/>
        <v>20190528</v>
      </c>
      <c r="F149" s="21" t="str">
        <f t="shared" si="23"/>
        <v>2019/22</v>
      </c>
      <c r="G149" s="22">
        <v>43613</v>
      </c>
      <c r="H149" s="21" t="str">
        <f t="shared" si="20"/>
        <v/>
      </c>
      <c r="I149" s="21" t="str">
        <f t="shared" si="24"/>
        <v/>
      </c>
      <c r="J149" s="21" t="str">
        <f t="shared" si="25"/>
        <v/>
      </c>
      <c r="K149" s="30">
        <f t="shared" si="21"/>
        <v>20190528</v>
      </c>
      <c r="L149" s="30">
        <v>20</v>
      </c>
      <c r="M149">
        <f>IFERROR(VLOOKUP(K149,'Données Analyse Charge'!C:I,7,FALSE),0)</f>
        <v>20</v>
      </c>
      <c r="N149">
        <f t="shared" si="28"/>
        <v>855</v>
      </c>
      <c r="O149" s="17">
        <v>20200612</v>
      </c>
      <c r="P149">
        <f t="shared" si="26"/>
        <v>855</v>
      </c>
      <c r="Z149" s="17">
        <v>20190820</v>
      </c>
      <c r="AA149">
        <f t="shared" si="27"/>
        <v>20190820</v>
      </c>
    </row>
    <row r="150" spans="5:27" x14ac:dyDescent="0.25">
      <c r="E150" s="30">
        <f t="shared" si="22"/>
        <v>20190529</v>
      </c>
      <c r="F150" s="21" t="str">
        <f t="shared" si="23"/>
        <v>2019/22</v>
      </c>
      <c r="G150" s="22">
        <v>43614</v>
      </c>
      <c r="H150" s="21" t="str">
        <f t="shared" si="20"/>
        <v/>
      </c>
      <c r="I150" s="21" t="str">
        <f t="shared" si="24"/>
        <v/>
      </c>
      <c r="J150" s="21" t="str">
        <f t="shared" si="25"/>
        <v/>
      </c>
      <c r="K150" s="30">
        <f t="shared" si="21"/>
        <v>20190529</v>
      </c>
      <c r="L150" s="30">
        <v>20</v>
      </c>
      <c r="M150">
        <f>IFERROR(VLOOKUP(K150,'Données Analyse Charge'!C:I,7,FALSE),0)</f>
        <v>20</v>
      </c>
      <c r="N150">
        <f t="shared" si="28"/>
        <v>854</v>
      </c>
      <c r="O150" s="17">
        <v>20200610</v>
      </c>
      <c r="P150">
        <f t="shared" si="26"/>
        <v>854</v>
      </c>
      <c r="Z150" s="17">
        <v>20190821</v>
      </c>
      <c r="AA150">
        <f t="shared" si="27"/>
        <v>20190821</v>
      </c>
    </row>
    <row r="151" spans="5:27" x14ac:dyDescent="0.25">
      <c r="E151" s="30">
        <f t="shared" si="22"/>
        <v>20190530</v>
      </c>
      <c r="F151" s="21" t="str">
        <f t="shared" si="23"/>
        <v>2019/22</v>
      </c>
      <c r="G151" s="22">
        <v>43615</v>
      </c>
      <c r="H151" s="21" t="str">
        <f t="shared" si="20"/>
        <v>Férié</v>
      </c>
      <c r="I151" s="21" t="str">
        <f t="shared" si="24"/>
        <v/>
      </c>
      <c r="J151" s="21" t="str">
        <f t="shared" si="25"/>
        <v>Férié</v>
      </c>
      <c r="K151" s="30">
        <f t="shared" si="21"/>
        <v>20190530</v>
      </c>
      <c r="L151" s="30">
        <v>20</v>
      </c>
      <c r="M151">
        <f>IFERROR(VLOOKUP(K151,'Données Analyse Charge'!C:I,7,FALSE),0)</f>
        <v>0</v>
      </c>
      <c r="N151">
        <f t="shared" si="28"/>
        <v>853</v>
      </c>
      <c r="O151" s="17">
        <v>20200609</v>
      </c>
      <c r="P151">
        <f t="shared" si="26"/>
        <v>853</v>
      </c>
      <c r="Z151" s="17">
        <v>20190822</v>
      </c>
      <c r="AA151">
        <f t="shared" si="27"/>
        <v>20190822</v>
      </c>
    </row>
    <row r="152" spans="5:27" x14ac:dyDescent="0.25">
      <c r="E152" s="30">
        <f t="shared" si="22"/>
        <v>20190531</v>
      </c>
      <c r="F152" s="21" t="str">
        <f t="shared" si="23"/>
        <v>2019/22</v>
      </c>
      <c r="G152" s="22">
        <v>43616</v>
      </c>
      <c r="H152" s="21" t="str">
        <f t="shared" si="20"/>
        <v/>
      </c>
      <c r="I152" s="21" t="str">
        <f t="shared" si="24"/>
        <v/>
      </c>
      <c r="J152" s="21" t="str">
        <f t="shared" si="25"/>
        <v/>
      </c>
      <c r="K152" s="30">
        <f t="shared" si="21"/>
        <v>20190531</v>
      </c>
      <c r="L152" s="30">
        <v>20</v>
      </c>
      <c r="M152">
        <f>IFERROR(VLOOKUP(K152,'Données Analyse Charge'!C:I,7,FALSE),0)</f>
        <v>20</v>
      </c>
      <c r="N152">
        <f t="shared" si="28"/>
        <v>852</v>
      </c>
      <c r="O152" s="17">
        <v>20200608</v>
      </c>
      <c r="P152">
        <f t="shared" si="26"/>
        <v>852</v>
      </c>
      <c r="Z152" s="17">
        <v>20190823</v>
      </c>
      <c r="AA152">
        <f t="shared" si="27"/>
        <v>20190823</v>
      </c>
    </row>
    <row r="153" spans="5:27" x14ac:dyDescent="0.25">
      <c r="E153" s="30">
        <f t="shared" si="22"/>
        <v>20190601</v>
      </c>
      <c r="F153" s="21" t="str">
        <f t="shared" si="23"/>
        <v>2019/22</v>
      </c>
      <c r="G153" s="22">
        <v>43617</v>
      </c>
      <c r="H153" s="21" t="str">
        <f t="shared" si="20"/>
        <v/>
      </c>
      <c r="I153" s="21" t="str">
        <f t="shared" si="24"/>
        <v>Samedi</v>
      </c>
      <c r="J153" s="21" t="str">
        <f t="shared" si="25"/>
        <v>Samedi</v>
      </c>
      <c r="K153" s="30">
        <f t="shared" si="21"/>
        <v>20190601</v>
      </c>
      <c r="L153" s="30">
        <v>20</v>
      </c>
      <c r="M153">
        <f>IFERROR(VLOOKUP(K153,'Données Analyse Charge'!C:I,7,FALSE),0)</f>
        <v>0</v>
      </c>
      <c r="N153">
        <f t="shared" si="28"/>
        <v>851</v>
      </c>
      <c r="O153" s="17">
        <v>20200605</v>
      </c>
      <c r="P153">
        <f t="shared" si="26"/>
        <v>851</v>
      </c>
      <c r="Z153" s="17">
        <v>20190826</v>
      </c>
      <c r="AA153">
        <f t="shared" si="27"/>
        <v>20190826</v>
      </c>
    </row>
    <row r="154" spans="5:27" x14ac:dyDescent="0.25">
      <c r="E154" s="30">
        <f t="shared" si="22"/>
        <v>20190602</v>
      </c>
      <c r="F154" s="21" t="str">
        <f t="shared" si="23"/>
        <v>2019/23</v>
      </c>
      <c r="G154" s="22">
        <v>43618</v>
      </c>
      <c r="H154" s="21" t="str">
        <f t="shared" si="20"/>
        <v/>
      </c>
      <c r="I154" s="21" t="str">
        <f t="shared" si="24"/>
        <v>Dimanche</v>
      </c>
      <c r="J154" s="21" t="str">
        <f t="shared" si="25"/>
        <v>Dimanche</v>
      </c>
      <c r="K154" s="30">
        <f t="shared" si="21"/>
        <v>20190602</v>
      </c>
      <c r="L154" s="30">
        <v>20</v>
      </c>
      <c r="M154">
        <f>IFERROR(VLOOKUP(K154,'Données Analyse Charge'!C:I,7,FALSE),0)</f>
        <v>0</v>
      </c>
      <c r="N154">
        <f t="shared" si="28"/>
        <v>850</v>
      </c>
      <c r="O154" s="17">
        <v>20200604</v>
      </c>
      <c r="P154">
        <f t="shared" si="26"/>
        <v>850</v>
      </c>
      <c r="Z154" s="17">
        <v>20190827</v>
      </c>
      <c r="AA154">
        <f t="shared" si="27"/>
        <v>20190827</v>
      </c>
    </row>
    <row r="155" spans="5:27" x14ac:dyDescent="0.25">
      <c r="E155" s="30">
        <f t="shared" si="22"/>
        <v>20190603</v>
      </c>
      <c r="F155" s="21" t="str">
        <f t="shared" si="23"/>
        <v>2019/23</v>
      </c>
      <c r="G155" s="22">
        <v>43619</v>
      </c>
      <c r="H155" s="21" t="str">
        <f t="shared" si="20"/>
        <v/>
      </c>
      <c r="I155" s="21" t="str">
        <f t="shared" si="24"/>
        <v/>
      </c>
      <c r="J155" s="21" t="str">
        <f t="shared" si="25"/>
        <v/>
      </c>
      <c r="K155" s="30">
        <f t="shared" si="21"/>
        <v>20190603</v>
      </c>
      <c r="L155" s="30">
        <v>20</v>
      </c>
      <c r="M155">
        <f>IFERROR(VLOOKUP(K155,'Données Analyse Charge'!C:I,7,FALSE),0)</f>
        <v>20</v>
      </c>
      <c r="N155">
        <f t="shared" si="28"/>
        <v>849</v>
      </c>
      <c r="O155" s="17">
        <v>20200603</v>
      </c>
      <c r="P155">
        <f t="shared" si="26"/>
        <v>849</v>
      </c>
      <c r="Z155" s="17">
        <v>20190828</v>
      </c>
      <c r="AA155">
        <f t="shared" si="27"/>
        <v>20190828</v>
      </c>
    </row>
    <row r="156" spans="5:27" x14ac:dyDescent="0.25">
      <c r="E156" s="30">
        <f t="shared" si="22"/>
        <v>20190604</v>
      </c>
      <c r="F156" s="21" t="str">
        <f t="shared" si="23"/>
        <v>2019/23</v>
      </c>
      <c r="G156" s="22">
        <v>43620</v>
      </c>
      <c r="H156" s="21" t="str">
        <f t="shared" si="20"/>
        <v/>
      </c>
      <c r="I156" s="21" t="str">
        <f t="shared" si="24"/>
        <v/>
      </c>
      <c r="J156" s="21" t="str">
        <f t="shared" si="25"/>
        <v/>
      </c>
      <c r="K156" s="30">
        <f t="shared" si="21"/>
        <v>20190604</v>
      </c>
      <c r="L156" s="30">
        <v>20</v>
      </c>
      <c r="M156">
        <f>IFERROR(VLOOKUP(K156,'Données Analyse Charge'!C:I,7,FALSE),0)</f>
        <v>20</v>
      </c>
      <c r="N156">
        <f t="shared" si="28"/>
        <v>848</v>
      </c>
      <c r="O156" s="17">
        <v>20200602</v>
      </c>
      <c r="P156">
        <f t="shared" si="26"/>
        <v>848</v>
      </c>
      <c r="Z156" s="17">
        <v>20190829</v>
      </c>
      <c r="AA156">
        <f t="shared" si="27"/>
        <v>20190829</v>
      </c>
    </row>
    <row r="157" spans="5:27" x14ac:dyDescent="0.25">
      <c r="E157" s="30">
        <f t="shared" si="22"/>
        <v>20190605</v>
      </c>
      <c r="F157" s="21" t="str">
        <f t="shared" si="23"/>
        <v>2019/23</v>
      </c>
      <c r="G157" s="22">
        <v>43621</v>
      </c>
      <c r="H157" s="21" t="str">
        <f t="shared" si="20"/>
        <v/>
      </c>
      <c r="I157" s="21" t="str">
        <f t="shared" si="24"/>
        <v/>
      </c>
      <c r="J157" s="21" t="str">
        <f t="shared" si="25"/>
        <v/>
      </c>
      <c r="K157" s="30">
        <f t="shared" si="21"/>
        <v>20190605</v>
      </c>
      <c r="L157" s="30">
        <v>20</v>
      </c>
      <c r="M157">
        <f>IFERROR(VLOOKUP(K157,'Données Analyse Charge'!C:I,7,FALSE),0)</f>
        <v>20</v>
      </c>
      <c r="N157">
        <f t="shared" si="28"/>
        <v>847</v>
      </c>
      <c r="O157" s="17">
        <v>20200529</v>
      </c>
      <c r="P157">
        <f t="shared" si="26"/>
        <v>847</v>
      </c>
      <c r="Z157" s="17">
        <v>20190830</v>
      </c>
      <c r="AA157">
        <f t="shared" si="27"/>
        <v>20190830</v>
      </c>
    </row>
    <row r="158" spans="5:27" x14ac:dyDescent="0.25">
      <c r="E158" s="30">
        <f t="shared" si="22"/>
        <v>20190606</v>
      </c>
      <c r="F158" s="21" t="str">
        <f t="shared" si="23"/>
        <v>2019/23</v>
      </c>
      <c r="G158" s="22">
        <v>43622</v>
      </c>
      <c r="H158" s="21" t="str">
        <f t="shared" si="20"/>
        <v/>
      </c>
      <c r="I158" s="21" t="str">
        <f t="shared" si="24"/>
        <v/>
      </c>
      <c r="J158" s="21" t="str">
        <f t="shared" si="25"/>
        <v/>
      </c>
      <c r="K158" s="30">
        <f t="shared" si="21"/>
        <v>20190606</v>
      </c>
      <c r="L158" s="30">
        <v>20</v>
      </c>
      <c r="M158">
        <f>IFERROR(VLOOKUP(K158,'Données Analyse Charge'!C:I,7,FALSE),0)</f>
        <v>20</v>
      </c>
      <c r="N158">
        <f t="shared" si="28"/>
        <v>846</v>
      </c>
      <c r="O158" s="17">
        <v>20200528</v>
      </c>
      <c r="P158">
        <f t="shared" si="26"/>
        <v>846</v>
      </c>
      <c r="Z158" s="17">
        <v>20190902</v>
      </c>
      <c r="AA158">
        <f t="shared" si="27"/>
        <v>20190902</v>
      </c>
    </row>
    <row r="159" spans="5:27" x14ac:dyDescent="0.25">
      <c r="E159" s="30">
        <f t="shared" si="22"/>
        <v>20190607</v>
      </c>
      <c r="F159" s="21" t="str">
        <f t="shared" si="23"/>
        <v>2019/23</v>
      </c>
      <c r="G159" s="22">
        <v>43623</v>
      </c>
      <c r="H159" s="21" t="str">
        <f t="shared" si="20"/>
        <v/>
      </c>
      <c r="I159" s="21" t="str">
        <f t="shared" si="24"/>
        <v/>
      </c>
      <c r="J159" s="21" t="str">
        <f t="shared" si="25"/>
        <v/>
      </c>
      <c r="K159" s="30">
        <f t="shared" si="21"/>
        <v>20190607</v>
      </c>
      <c r="L159" s="30">
        <v>20</v>
      </c>
      <c r="M159">
        <f>IFERROR(VLOOKUP(K159,'Données Analyse Charge'!C:I,7,FALSE),0)</f>
        <v>20</v>
      </c>
      <c r="N159">
        <f t="shared" si="28"/>
        <v>845</v>
      </c>
      <c r="O159" s="17">
        <v>20200527</v>
      </c>
      <c r="P159">
        <f t="shared" si="26"/>
        <v>845</v>
      </c>
      <c r="Z159" s="17">
        <v>20190903</v>
      </c>
      <c r="AA159">
        <f t="shared" si="27"/>
        <v>20190903</v>
      </c>
    </row>
    <row r="160" spans="5:27" x14ac:dyDescent="0.25">
      <c r="E160" s="30">
        <f t="shared" si="22"/>
        <v>20190608</v>
      </c>
      <c r="F160" s="21" t="str">
        <f t="shared" si="23"/>
        <v>2019/23</v>
      </c>
      <c r="G160" s="22">
        <v>43624</v>
      </c>
      <c r="H160" s="21" t="str">
        <f t="shared" si="20"/>
        <v/>
      </c>
      <c r="I160" s="21" t="str">
        <f t="shared" si="24"/>
        <v>Samedi</v>
      </c>
      <c r="J160" s="21" t="str">
        <f t="shared" si="25"/>
        <v>Samedi</v>
      </c>
      <c r="K160" s="30">
        <f t="shared" si="21"/>
        <v>20190608</v>
      </c>
      <c r="L160" s="30">
        <v>20</v>
      </c>
      <c r="M160">
        <f>IFERROR(VLOOKUP(K160,'Données Analyse Charge'!C:I,7,FALSE),0)</f>
        <v>0</v>
      </c>
      <c r="N160">
        <f t="shared" si="28"/>
        <v>844</v>
      </c>
      <c r="O160" s="17">
        <v>20200526</v>
      </c>
      <c r="P160">
        <f t="shared" si="26"/>
        <v>844</v>
      </c>
      <c r="Z160" s="17">
        <v>20190904</v>
      </c>
      <c r="AA160">
        <f t="shared" si="27"/>
        <v>20190904</v>
      </c>
    </row>
    <row r="161" spans="5:27" x14ac:dyDescent="0.25">
      <c r="E161" s="30">
        <f t="shared" si="22"/>
        <v>20190609</v>
      </c>
      <c r="F161" s="21" t="str">
        <f t="shared" si="23"/>
        <v>2019/24</v>
      </c>
      <c r="G161" s="22">
        <v>43625</v>
      </c>
      <c r="H161" s="21" t="str">
        <f t="shared" si="20"/>
        <v/>
      </c>
      <c r="I161" s="21" t="str">
        <f t="shared" si="24"/>
        <v>Dimanche</v>
      </c>
      <c r="J161" s="21" t="str">
        <f t="shared" si="25"/>
        <v>Dimanche</v>
      </c>
      <c r="K161" s="30">
        <f t="shared" si="21"/>
        <v>20190609</v>
      </c>
      <c r="L161" s="30">
        <v>20</v>
      </c>
      <c r="M161">
        <f>IFERROR(VLOOKUP(K161,'Données Analyse Charge'!C:I,7,FALSE),0)</f>
        <v>0</v>
      </c>
      <c r="N161">
        <f t="shared" si="28"/>
        <v>843</v>
      </c>
      <c r="O161" s="17">
        <v>20200525</v>
      </c>
      <c r="P161">
        <f t="shared" si="26"/>
        <v>843</v>
      </c>
      <c r="Z161" s="17">
        <v>20190905</v>
      </c>
      <c r="AA161">
        <f t="shared" si="27"/>
        <v>20190905</v>
      </c>
    </row>
    <row r="162" spans="5:27" x14ac:dyDescent="0.25">
      <c r="E162" s="30">
        <f t="shared" si="22"/>
        <v>20190610</v>
      </c>
      <c r="F162" s="21" t="str">
        <f t="shared" si="23"/>
        <v>2019/24</v>
      </c>
      <c r="G162" s="22">
        <v>43626</v>
      </c>
      <c r="H162" s="21" t="str">
        <f t="shared" si="20"/>
        <v>Férié</v>
      </c>
      <c r="I162" s="21" t="str">
        <f t="shared" si="24"/>
        <v/>
      </c>
      <c r="J162" s="21" t="str">
        <f t="shared" si="25"/>
        <v>Férié</v>
      </c>
      <c r="K162" s="30">
        <f t="shared" si="21"/>
        <v>20190610</v>
      </c>
      <c r="L162" s="30">
        <v>20</v>
      </c>
      <c r="M162">
        <f>IFERROR(VLOOKUP(K162,'Données Analyse Charge'!C:I,7,FALSE),0)</f>
        <v>0</v>
      </c>
      <c r="N162">
        <f t="shared" si="28"/>
        <v>842</v>
      </c>
      <c r="O162" s="17">
        <v>20200520</v>
      </c>
      <c r="P162">
        <f t="shared" si="26"/>
        <v>842</v>
      </c>
      <c r="Z162" s="17">
        <v>20190906</v>
      </c>
      <c r="AA162">
        <f t="shared" si="27"/>
        <v>20190906</v>
      </c>
    </row>
    <row r="163" spans="5:27" x14ac:dyDescent="0.25">
      <c r="E163" s="30">
        <f t="shared" si="22"/>
        <v>20190611</v>
      </c>
      <c r="F163" s="21" t="str">
        <f t="shared" si="23"/>
        <v>2019/24</v>
      </c>
      <c r="G163" s="22">
        <v>43627</v>
      </c>
      <c r="H163" s="21" t="str">
        <f t="shared" si="20"/>
        <v/>
      </c>
      <c r="I163" s="21" t="str">
        <f t="shared" si="24"/>
        <v/>
      </c>
      <c r="J163" s="21" t="str">
        <f t="shared" si="25"/>
        <v/>
      </c>
      <c r="K163" s="30">
        <f t="shared" si="21"/>
        <v>20190611</v>
      </c>
      <c r="L163" s="30">
        <v>20</v>
      </c>
      <c r="M163">
        <f>IFERROR(VLOOKUP(K163,'Données Analyse Charge'!C:I,7,FALSE),0)</f>
        <v>20</v>
      </c>
      <c r="N163">
        <f t="shared" si="28"/>
        <v>841</v>
      </c>
      <c r="O163" s="17">
        <v>20200519</v>
      </c>
      <c r="P163">
        <f t="shared" si="26"/>
        <v>841</v>
      </c>
      <c r="Z163" s="17">
        <v>20190909</v>
      </c>
      <c r="AA163">
        <f t="shared" si="27"/>
        <v>20190909</v>
      </c>
    </row>
    <row r="164" spans="5:27" x14ac:dyDescent="0.25">
      <c r="E164" s="30">
        <f t="shared" si="22"/>
        <v>20190612</v>
      </c>
      <c r="F164" s="21" t="str">
        <f t="shared" si="23"/>
        <v>2019/24</v>
      </c>
      <c r="G164" s="22">
        <v>43628</v>
      </c>
      <c r="H164" s="21" t="str">
        <f t="shared" si="20"/>
        <v/>
      </c>
      <c r="I164" s="21" t="str">
        <f t="shared" si="24"/>
        <v/>
      </c>
      <c r="J164" s="21" t="str">
        <f t="shared" si="25"/>
        <v/>
      </c>
      <c r="K164" s="30">
        <f t="shared" si="21"/>
        <v>20190612</v>
      </c>
      <c r="L164" s="30">
        <v>20</v>
      </c>
      <c r="M164">
        <f>IFERROR(VLOOKUP(K164,'Données Analyse Charge'!C:I,7,FALSE),0)</f>
        <v>20</v>
      </c>
      <c r="N164">
        <f t="shared" si="28"/>
        <v>840</v>
      </c>
      <c r="O164" s="17">
        <v>20200518</v>
      </c>
      <c r="P164">
        <f t="shared" si="26"/>
        <v>840</v>
      </c>
      <c r="Z164" s="17">
        <v>20190910</v>
      </c>
      <c r="AA164">
        <f t="shared" si="27"/>
        <v>20190910</v>
      </c>
    </row>
    <row r="165" spans="5:27" x14ac:dyDescent="0.25">
      <c r="E165" s="30">
        <f t="shared" si="22"/>
        <v>20190613</v>
      </c>
      <c r="F165" s="21" t="str">
        <f t="shared" si="23"/>
        <v>2019/24</v>
      </c>
      <c r="G165" s="22">
        <v>43629</v>
      </c>
      <c r="H165" s="21" t="str">
        <f t="shared" si="20"/>
        <v/>
      </c>
      <c r="I165" s="21" t="str">
        <f t="shared" si="24"/>
        <v/>
      </c>
      <c r="J165" s="21" t="str">
        <f t="shared" si="25"/>
        <v/>
      </c>
      <c r="K165" s="30">
        <f t="shared" si="21"/>
        <v>20190613</v>
      </c>
      <c r="L165" s="30">
        <v>20</v>
      </c>
      <c r="M165">
        <f>IFERROR(VLOOKUP(K165,'Données Analyse Charge'!C:I,7,FALSE),0)</f>
        <v>20</v>
      </c>
      <c r="N165">
        <f t="shared" si="28"/>
        <v>839</v>
      </c>
      <c r="O165" s="17">
        <v>20200515</v>
      </c>
      <c r="P165">
        <f t="shared" si="26"/>
        <v>839</v>
      </c>
      <c r="Z165" s="17">
        <v>20190911</v>
      </c>
      <c r="AA165">
        <f t="shared" si="27"/>
        <v>20190911</v>
      </c>
    </row>
    <row r="166" spans="5:27" x14ac:dyDescent="0.25">
      <c r="E166" s="30">
        <f t="shared" si="22"/>
        <v>20190614</v>
      </c>
      <c r="F166" s="21" t="str">
        <f t="shared" si="23"/>
        <v>2019/24</v>
      </c>
      <c r="G166" s="22">
        <v>43630</v>
      </c>
      <c r="H166" s="21" t="str">
        <f t="shared" si="20"/>
        <v/>
      </c>
      <c r="I166" s="21" t="str">
        <f t="shared" si="24"/>
        <v/>
      </c>
      <c r="J166" s="21" t="str">
        <f t="shared" si="25"/>
        <v/>
      </c>
      <c r="K166" s="30">
        <f t="shared" si="21"/>
        <v>20190614</v>
      </c>
      <c r="L166" s="30">
        <v>20</v>
      </c>
      <c r="M166">
        <f>IFERROR(VLOOKUP(K166,'Données Analyse Charge'!C:I,7,FALSE),0)</f>
        <v>20</v>
      </c>
      <c r="N166">
        <f t="shared" si="28"/>
        <v>838</v>
      </c>
      <c r="O166" s="17">
        <v>20200514</v>
      </c>
      <c r="P166">
        <f t="shared" si="26"/>
        <v>838</v>
      </c>
      <c r="Z166" s="17">
        <v>20190912</v>
      </c>
      <c r="AA166">
        <f t="shared" si="27"/>
        <v>20190912</v>
      </c>
    </row>
    <row r="167" spans="5:27" x14ac:dyDescent="0.25">
      <c r="E167" s="30">
        <f t="shared" si="22"/>
        <v>20190615</v>
      </c>
      <c r="F167" s="21" t="str">
        <f t="shared" si="23"/>
        <v>2019/24</v>
      </c>
      <c r="G167" s="22">
        <v>43631</v>
      </c>
      <c r="H167" s="21" t="str">
        <f t="shared" si="20"/>
        <v/>
      </c>
      <c r="I167" s="21" t="str">
        <f t="shared" si="24"/>
        <v>Samedi</v>
      </c>
      <c r="J167" s="21" t="str">
        <f t="shared" si="25"/>
        <v>Samedi</v>
      </c>
      <c r="K167" s="30">
        <f t="shared" si="21"/>
        <v>20190615</v>
      </c>
      <c r="L167" s="30">
        <v>20</v>
      </c>
      <c r="M167">
        <f>IFERROR(VLOOKUP(K167,'Données Analyse Charge'!C:I,7,FALSE),0)</f>
        <v>0</v>
      </c>
      <c r="N167">
        <f t="shared" si="28"/>
        <v>837</v>
      </c>
      <c r="O167" s="17">
        <v>20200513</v>
      </c>
      <c r="P167">
        <f t="shared" si="26"/>
        <v>837</v>
      </c>
      <c r="Z167" s="17">
        <v>20190913</v>
      </c>
      <c r="AA167">
        <f t="shared" si="27"/>
        <v>20190913</v>
      </c>
    </row>
    <row r="168" spans="5:27" x14ac:dyDescent="0.25">
      <c r="E168" s="30">
        <f t="shared" si="22"/>
        <v>20190616</v>
      </c>
      <c r="F168" s="21" t="str">
        <f t="shared" si="23"/>
        <v>2019/25</v>
      </c>
      <c r="G168" s="22">
        <v>43632</v>
      </c>
      <c r="H168" s="21" t="str">
        <f t="shared" si="20"/>
        <v/>
      </c>
      <c r="I168" s="21" t="str">
        <f t="shared" si="24"/>
        <v>Dimanche</v>
      </c>
      <c r="J168" s="21" t="str">
        <f t="shared" si="25"/>
        <v>Dimanche</v>
      </c>
      <c r="K168" s="30">
        <f t="shared" si="21"/>
        <v>20190616</v>
      </c>
      <c r="L168" s="30">
        <v>20</v>
      </c>
      <c r="M168">
        <f>IFERROR(VLOOKUP(K168,'Données Analyse Charge'!C:I,7,FALSE),0)</f>
        <v>0</v>
      </c>
      <c r="N168">
        <f t="shared" si="28"/>
        <v>836</v>
      </c>
      <c r="O168" s="17">
        <v>20200512</v>
      </c>
      <c r="P168">
        <f t="shared" si="26"/>
        <v>836</v>
      </c>
      <c r="Z168" s="17">
        <v>20190916</v>
      </c>
      <c r="AA168">
        <f t="shared" si="27"/>
        <v>20190916</v>
      </c>
    </row>
    <row r="169" spans="5:27" x14ac:dyDescent="0.25">
      <c r="E169" s="30">
        <f t="shared" si="22"/>
        <v>20190617</v>
      </c>
      <c r="F169" s="21" t="str">
        <f t="shared" si="23"/>
        <v>2019/25</v>
      </c>
      <c r="G169" s="22">
        <v>43633</v>
      </c>
      <c r="H169" s="21" t="str">
        <f t="shared" si="20"/>
        <v/>
      </c>
      <c r="I169" s="21" t="str">
        <f t="shared" si="24"/>
        <v/>
      </c>
      <c r="J169" s="21" t="str">
        <f t="shared" si="25"/>
        <v/>
      </c>
      <c r="K169" s="30">
        <f t="shared" si="21"/>
        <v>20190617</v>
      </c>
      <c r="L169" s="30">
        <v>20</v>
      </c>
      <c r="M169">
        <f>IFERROR(VLOOKUP(K169,'Données Analyse Charge'!C:I,7,FALSE),0)</f>
        <v>20</v>
      </c>
      <c r="N169">
        <f t="shared" si="28"/>
        <v>835</v>
      </c>
      <c r="O169" s="17">
        <v>20200511</v>
      </c>
      <c r="P169">
        <f t="shared" si="26"/>
        <v>835</v>
      </c>
      <c r="Z169" s="17">
        <v>20190917</v>
      </c>
      <c r="AA169">
        <f t="shared" si="27"/>
        <v>20190917</v>
      </c>
    </row>
    <row r="170" spans="5:27" x14ac:dyDescent="0.25">
      <c r="E170" s="30">
        <f t="shared" si="22"/>
        <v>20190618</v>
      </c>
      <c r="F170" s="21" t="str">
        <f t="shared" si="23"/>
        <v>2019/25</v>
      </c>
      <c r="G170" s="22">
        <v>43634</v>
      </c>
      <c r="H170" s="21" t="str">
        <f t="shared" si="20"/>
        <v/>
      </c>
      <c r="I170" s="21" t="str">
        <f t="shared" si="24"/>
        <v/>
      </c>
      <c r="J170" s="21" t="str">
        <f t="shared" si="25"/>
        <v/>
      </c>
      <c r="K170" s="30">
        <f t="shared" si="21"/>
        <v>20190618</v>
      </c>
      <c r="L170" s="30">
        <v>20</v>
      </c>
      <c r="M170">
        <f>IFERROR(VLOOKUP(K170,'Données Analyse Charge'!C:I,7,FALSE),0)</f>
        <v>20</v>
      </c>
      <c r="N170">
        <f t="shared" si="28"/>
        <v>834</v>
      </c>
      <c r="O170" s="17">
        <v>20200508</v>
      </c>
      <c r="P170">
        <f t="shared" si="26"/>
        <v>834</v>
      </c>
      <c r="Z170" s="17">
        <v>20190918</v>
      </c>
      <c r="AA170">
        <f t="shared" si="27"/>
        <v>20190918</v>
      </c>
    </row>
    <row r="171" spans="5:27" x14ac:dyDescent="0.25">
      <c r="E171" s="30">
        <f t="shared" si="22"/>
        <v>20190619</v>
      </c>
      <c r="F171" s="21" t="str">
        <f t="shared" si="23"/>
        <v>2019/25</v>
      </c>
      <c r="G171" s="22">
        <v>43635</v>
      </c>
      <c r="H171" s="21" t="str">
        <f t="shared" si="20"/>
        <v/>
      </c>
      <c r="I171" s="21" t="str">
        <f t="shared" si="24"/>
        <v/>
      </c>
      <c r="J171" s="21" t="str">
        <f t="shared" si="25"/>
        <v/>
      </c>
      <c r="K171" s="30">
        <f t="shared" si="21"/>
        <v>20190619</v>
      </c>
      <c r="L171" s="30">
        <v>20</v>
      </c>
      <c r="M171">
        <f>IFERROR(VLOOKUP(K171,'Données Analyse Charge'!C:I,7,FALSE),0)</f>
        <v>20</v>
      </c>
      <c r="N171">
        <f t="shared" si="28"/>
        <v>833</v>
      </c>
      <c r="O171" s="17">
        <v>20200507</v>
      </c>
      <c r="P171">
        <f t="shared" si="26"/>
        <v>833</v>
      </c>
      <c r="Z171" s="17">
        <v>20190919</v>
      </c>
      <c r="AA171">
        <f t="shared" si="27"/>
        <v>20190919</v>
      </c>
    </row>
    <row r="172" spans="5:27" x14ac:dyDescent="0.25">
      <c r="E172" s="30">
        <f t="shared" si="22"/>
        <v>20190620</v>
      </c>
      <c r="F172" s="21" t="str">
        <f t="shared" si="23"/>
        <v>2019/25</v>
      </c>
      <c r="G172" s="22">
        <v>43636</v>
      </c>
      <c r="H172" s="21" t="str">
        <f t="shared" si="20"/>
        <v>Férié</v>
      </c>
      <c r="I172" s="21" t="str">
        <f t="shared" si="24"/>
        <v/>
      </c>
      <c r="J172" s="21" t="str">
        <f t="shared" si="25"/>
        <v>Férié</v>
      </c>
      <c r="K172" s="30">
        <f t="shared" si="21"/>
        <v>20190620</v>
      </c>
      <c r="L172" s="30">
        <v>20</v>
      </c>
      <c r="M172">
        <f>IFERROR(VLOOKUP(K172,'Données Analyse Charge'!C:I,7,FALSE),0)</f>
        <v>0</v>
      </c>
      <c r="N172">
        <f t="shared" si="28"/>
        <v>832</v>
      </c>
      <c r="O172" s="17">
        <v>20200506</v>
      </c>
      <c r="P172">
        <f t="shared" si="26"/>
        <v>832</v>
      </c>
      <c r="Z172" s="17">
        <v>20190920</v>
      </c>
      <c r="AA172">
        <f t="shared" si="27"/>
        <v>20190920</v>
      </c>
    </row>
    <row r="173" spans="5:27" x14ac:dyDescent="0.25">
      <c r="E173" s="30">
        <f t="shared" si="22"/>
        <v>20190621</v>
      </c>
      <c r="F173" s="21" t="str">
        <f t="shared" si="23"/>
        <v>2019/25</v>
      </c>
      <c r="G173" s="22">
        <v>43637</v>
      </c>
      <c r="H173" s="21" t="str">
        <f t="shared" si="20"/>
        <v/>
      </c>
      <c r="I173" s="21" t="str">
        <f t="shared" si="24"/>
        <v/>
      </c>
      <c r="J173" s="21" t="str">
        <f t="shared" si="25"/>
        <v/>
      </c>
      <c r="K173" s="30">
        <f t="shared" si="21"/>
        <v>20190621</v>
      </c>
      <c r="L173" s="30">
        <v>20</v>
      </c>
      <c r="M173">
        <f>IFERROR(VLOOKUP(K173,'Données Analyse Charge'!C:I,7,FALSE),0)</f>
        <v>20</v>
      </c>
      <c r="N173">
        <f t="shared" si="28"/>
        <v>831</v>
      </c>
      <c r="O173" s="17">
        <v>20200505</v>
      </c>
      <c r="P173">
        <f t="shared" si="26"/>
        <v>831</v>
      </c>
      <c r="Z173" s="17">
        <v>20190923</v>
      </c>
      <c r="AA173">
        <f t="shared" si="27"/>
        <v>20190923</v>
      </c>
    </row>
    <row r="174" spans="5:27" x14ac:dyDescent="0.25">
      <c r="E174" s="30">
        <f t="shared" si="22"/>
        <v>20190622</v>
      </c>
      <c r="F174" s="21" t="str">
        <f t="shared" si="23"/>
        <v>2019/25</v>
      </c>
      <c r="G174" s="22">
        <v>43638</v>
      </c>
      <c r="H174" s="21" t="str">
        <f t="shared" si="20"/>
        <v/>
      </c>
      <c r="I174" s="21" t="str">
        <f t="shared" si="24"/>
        <v>Samedi</v>
      </c>
      <c r="J174" s="21" t="str">
        <f t="shared" si="25"/>
        <v>Samedi</v>
      </c>
      <c r="K174" s="30">
        <f t="shared" si="21"/>
        <v>20190622</v>
      </c>
      <c r="L174" s="30">
        <v>20</v>
      </c>
      <c r="M174">
        <f>IFERROR(VLOOKUP(K174,'Données Analyse Charge'!C:I,7,FALSE),0)</f>
        <v>0</v>
      </c>
      <c r="N174">
        <f t="shared" si="28"/>
        <v>830</v>
      </c>
      <c r="O174" s="17">
        <v>20200504</v>
      </c>
      <c r="P174">
        <f t="shared" si="26"/>
        <v>830</v>
      </c>
      <c r="Z174" s="17">
        <v>20190924</v>
      </c>
      <c r="AA174">
        <f t="shared" si="27"/>
        <v>20190924</v>
      </c>
    </row>
    <row r="175" spans="5:27" x14ac:dyDescent="0.25">
      <c r="E175" s="30">
        <f t="shared" si="22"/>
        <v>20190623</v>
      </c>
      <c r="F175" s="21" t="str">
        <f t="shared" si="23"/>
        <v>2019/26</v>
      </c>
      <c r="G175" s="22">
        <v>43639</v>
      </c>
      <c r="H175" s="21" t="str">
        <f t="shared" si="20"/>
        <v/>
      </c>
      <c r="I175" s="21" t="str">
        <f t="shared" si="24"/>
        <v>Dimanche</v>
      </c>
      <c r="J175" s="21" t="str">
        <f t="shared" si="25"/>
        <v>Dimanche</v>
      </c>
      <c r="K175" s="30">
        <f t="shared" si="21"/>
        <v>20190623</v>
      </c>
      <c r="L175" s="30">
        <v>20</v>
      </c>
      <c r="M175">
        <f>IFERROR(VLOOKUP(K175,'Données Analyse Charge'!C:I,7,FALSE),0)</f>
        <v>0</v>
      </c>
      <c r="N175">
        <f t="shared" si="28"/>
        <v>829</v>
      </c>
      <c r="O175" s="17">
        <v>20200430</v>
      </c>
      <c r="P175">
        <f t="shared" si="26"/>
        <v>829</v>
      </c>
      <c r="Z175" s="17">
        <v>20190925</v>
      </c>
      <c r="AA175">
        <f t="shared" si="27"/>
        <v>20190925</v>
      </c>
    </row>
    <row r="176" spans="5:27" x14ac:dyDescent="0.25">
      <c r="E176" s="30">
        <f t="shared" si="22"/>
        <v>20190624</v>
      </c>
      <c r="F176" s="21" t="str">
        <f t="shared" si="23"/>
        <v>2019/26</v>
      </c>
      <c r="G176" s="22">
        <v>43640</v>
      </c>
      <c r="H176" s="21" t="str">
        <f t="shared" si="20"/>
        <v/>
      </c>
      <c r="I176" s="21" t="str">
        <f t="shared" si="24"/>
        <v/>
      </c>
      <c r="J176" s="21" t="str">
        <f t="shared" si="25"/>
        <v/>
      </c>
      <c r="K176" s="30">
        <f t="shared" si="21"/>
        <v>20190624</v>
      </c>
      <c r="L176" s="30">
        <v>20</v>
      </c>
      <c r="M176">
        <f>IFERROR(VLOOKUP(K176,'Données Analyse Charge'!C:I,7,FALSE),0)</f>
        <v>20</v>
      </c>
      <c r="N176">
        <f t="shared" si="28"/>
        <v>828</v>
      </c>
      <c r="O176" s="17">
        <v>20200429</v>
      </c>
      <c r="P176">
        <f t="shared" si="26"/>
        <v>828</v>
      </c>
      <c r="Z176" s="17">
        <v>20190926</v>
      </c>
      <c r="AA176">
        <f t="shared" si="27"/>
        <v>20190926</v>
      </c>
    </row>
    <row r="177" spans="5:27" x14ac:dyDescent="0.25">
      <c r="E177" s="30">
        <f t="shared" si="22"/>
        <v>20190625</v>
      </c>
      <c r="F177" s="21" t="str">
        <f t="shared" si="23"/>
        <v>2019/26</v>
      </c>
      <c r="G177" s="22">
        <v>43641</v>
      </c>
      <c r="H177" s="21" t="str">
        <f t="shared" si="20"/>
        <v/>
      </c>
      <c r="I177" s="21" t="str">
        <f t="shared" si="24"/>
        <v/>
      </c>
      <c r="J177" s="21" t="str">
        <f t="shared" si="25"/>
        <v/>
      </c>
      <c r="K177" s="30">
        <f t="shared" si="21"/>
        <v>20190625</v>
      </c>
      <c r="L177" s="30">
        <v>20</v>
      </c>
      <c r="M177">
        <f>IFERROR(VLOOKUP(K177,'Données Analyse Charge'!C:I,7,FALSE),0)</f>
        <v>20</v>
      </c>
      <c r="N177">
        <f t="shared" si="28"/>
        <v>827</v>
      </c>
      <c r="O177" s="17">
        <v>20200428</v>
      </c>
      <c r="P177">
        <f t="shared" si="26"/>
        <v>827</v>
      </c>
      <c r="Z177" s="17">
        <v>20190930</v>
      </c>
      <c r="AA177">
        <f t="shared" si="27"/>
        <v>20190930</v>
      </c>
    </row>
    <row r="178" spans="5:27" x14ac:dyDescent="0.25">
      <c r="E178" s="30">
        <f t="shared" si="22"/>
        <v>20190626</v>
      </c>
      <c r="F178" s="21" t="str">
        <f t="shared" si="23"/>
        <v>2019/26</v>
      </c>
      <c r="G178" s="22">
        <v>43642</v>
      </c>
      <c r="H178" s="21" t="str">
        <f t="shared" si="20"/>
        <v/>
      </c>
      <c r="I178" s="21" t="str">
        <f t="shared" si="24"/>
        <v/>
      </c>
      <c r="J178" s="21" t="str">
        <f t="shared" si="25"/>
        <v/>
      </c>
      <c r="K178" s="30">
        <f t="shared" si="21"/>
        <v>20190626</v>
      </c>
      <c r="L178" s="30">
        <v>20</v>
      </c>
      <c r="M178">
        <f>IFERROR(VLOOKUP(K178,'Données Analyse Charge'!C:I,7,FALSE),0)</f>
        <v>20</v>
      </c>
      <c r="N178">
        <f t="shared" si="28"/>
        <v>826</v>
      </c>
      <c r="O178" s="17">
        <v>20200427</v>
      </c>
      <c r="P178">
        <f t="shared" si="26"/>
        <v>826</v>
      </c>
      <c r="Z178" s="17">
        <v>20191001</v>
      </c>
      <c r="AA178">
        <f t="shared" si="27"/>
        <v>20191001</v>
      </c>
    </row>
    <row r="179" spans="5:27" x14ac:dyDescent="0.25">
      <c r="E179" s="30">
        <f t="shared" si="22"/>
        <v>20190627</v>
      </c>
      <c r="F179" s="21" t="str">
        <f t="shared" si="23"/>
        <v>2019/26</v>
      </c>
      <c r="G179" s="22">
        <v>43643</v>
      </c>
      <c r="H179" s="21" t="str">
        <f t="shared" si="20"/>
        <v/>
      </c>
      <c r="I179" s="21" t="str">
        <f t="shared" si="24"/>
        <v/>
      </c>
      <c r="J179" s="21" t="str">
        <f t="shared" si="25"/>
        <v/>
      </c>
      <c r="K179" s="30">
        <f t="shared" si="21"/>
        <v>20190627</v>
      </c>
      <c r="L179" s="30">
        <v>20</v>
      </c>
      <c r="M179">
        <f>IFERROR(VLOOKUP(K179,'Données Analyse Charge'!C:I,7,FALSE),0)</f>
        <v>20</v>
      </c>
      <c r="N179">
        <f t="shared" si="28"/>
        <v>825</v>
      </c>
      <c r="O179" s="17">
        <v>20200424</v>
      </c>
      <c r="P179">
        <f t="shared" si="26"/>
        <v>825</v>
      </c>
      <c r="Z179" s="17">
        <v>20191002</v>
      </c>
      <c r="AA179">
        <f t="shared" si="27"/>
        <v>20191002</v>
      </c>
    </row>
    <row r="180" spans="5:27" x14ac:dyDescent="0.25">
      <c r="E180" s="30">
        <f t="shared" si="22"/>
        <v>20190628</v>
      </c>
      <c r="F180" s="21" t="str">
        <f t="shared" si="23"/>
        <v>2019/26</v>
      </c>
      <c r="G180" s="22">
        <v>43644</v>
      </c>
      <c r="H180" s="21" t="str">
        <f t="shared" si="20"/>
        <v>Férié</v>
      </c>
      <c r="I180" s="21" t="str">
        <f t="shared" si="24"/>
        <v/>
      </c>
      <c r="J180" s="21" t="str">
        <f t="shared" si="25"/>
        <v>Férié</v>
      </c>
      <c r="K180" s="30">
        <f t="shared" si="21"/>
        <v>20190628</v>
      </c>
      <c r="L180" s="30">
        <v>20</v>
      </c>
      <c r="M180">
        <f>IFERROR(VLOOKUP(K180,'Données Analyse Charge'!C:I,7,FALSE),0)</f>
        <v>0</v>
      </c>
      <c r="N180">
        <f t="shared" si="28"/>
        <v>824</v>
      </c>
      <c r="O180" s="17">
        <v>20200423</v>
      </c>
      <c r="P180">
        <f t="shared" si="26"/>
        <v>824</v>
      </c>
      <c r="Z180" s="17">
        <v>20191003</v>
      </c>
      <c r="AA180">
        <f t="shared" si="27"/>
        <v>20191003</v>
      </c>
    </row>
    <row r="181" spans="5:27" x14ac:dyDescent="0.25">
      <c r="E181" s="30">
        <f t="shared" si="22"/>
        <v>20190629</v>
      </c>
      <c r="F181" s="21" t="str">
        <f t="shared" si="23"/>
        <v>2019/26</v>
      </c>
      <c r="G181" s="22">
        <v>43645</v>
      </c>
      <c r="H181" s="21" t="str">
        <f t="shared" si="20"/>
        <v/>
      </c>
      <c r="I181" s="21" t="str">
        <f t="shared" si="24"/>
        <v>Samedi</v>
      </c>
      <c r="J181" s="21" t="str">
        <f t="shared" si="25"/>
        <v>Samedi</v>
      </c>
      <c r="K181" s="30">
        <f t="shared" si="21"/>
        <v>20190629</v>
      </c>
      <c r="L181" s="30">
        <v>20</v>
      </c>
      <c r="M181">
        <f>IFERROR(VLOOKUP(K181,'Données Analyse Charge'!C:I,7,FALSE),0)</f>
        <v>0</v>
      </c>
      <c r="N181">
        <f t="shared" si="28"/>
        <v>823</v>
      </c>
      <c r="O181" s="17">
        <v>20200422</v>
      </c>
      <c r="P181">
        <f t="shared" si="26"/>
        <v>823</v>
      </c>
      <c r="Z181" s="17">
        <v>20191004</v>
      </c>
      <c r="AA181">
        <f t="shared" si="27"/>
        <v>20191004</v>
      </c>
    </row>
    <row r="182" spans="5:27" x14ac:dyDescent="0.25">
      <c r="E182" s="30">
        <f t="shared" si="22"/>
        <v>20190630</v>
      </c>
      <c r="F182" s="21" t="str">
        <f t="shared" si="23"/>
        <v>2019/27</v>
      </c>
      <c r="G182" s="22">
        <v>43646</v>
      </c>
      <c r="H182" s="21" t="str">
        <f t="shared" si="20"/>
        <v>Férié</v>
      </c>
      <c r="I182" s="21" t="str">
        <f t="shared" si="24"/>
        <v>Dimanche</v>
      </c>
      <c r="J182" s="21" t="str">
        <f t="shared" si="25"/>
        <v>Férié</v>
      </c>
      <c r="K182" s="30">
        <f t="shared" si="21"/>
        <v>20190630</v>
      </c>
      <c r="L182" s="30">
        <v>20</v>
      </c>
      <c r="M182">
        <f>IFERROR(VLOOKUP(K182,'Données Analyse Charge'!C:I,7,FALSE),0)</f>
        <v>0</v>
      </c>
      <c r="N182">
        <f t="shared" si="28"/>
        <v>822</v>
      </c>
      <c r="O182" s="17">
        <v>20200421</v>
      </c>
      <c r="P182">
        <f t="shared" si="26"/>
        <v>822</v>
      </c>
      <c r="Z182" s="17">
        <v>20191007</v>
      </c>
      <c r="AA182">
        <f t="shared" si="27"/>
        <v>20191007</v>
      </c>
    </row>
    <row r="183" spans="5:27" x14ac:dyDescent="0.25">
      <c r="E183" s="30">
        <f t="shared" si="22"/>
        <v>20190701</v>
      </c>
      <c r="F183" s="21" t="str">
        <f t="shared" si="23"/>
        <v>2019/27</v>
      </c>
      <c r="G183" s="22">
        <v>43647</v>
      </c>
      <c r="H183" s="21" t="str">
        <f t="shared" si="20"/>
        <v/>
      </c>
      <c r="I183" s="21" t="str">
        <f t="shared" si="24"/>
        <v/>
      </c>
      <c r="J183" s="21" t="str">
        <f t="shared" si="25"/>
        <v/>
      </c>
      <c r="K183" s="30">
        <f t="shared" si="21"/>
        <v>20190701</v>
      </c>
      <c r="L183" s="30">
        <v>20</v>
      </c>
      <c r="M183">
        <f>IFERROR(VLOOKUP(K183,'Données Analyse Charge'!C:I,7,FALSE),0)</f>
        <v>20</v>
      </c>
      <c r="N183">
        <f t="shared" si="28"/>
        <v>821</v>
      </c>
      <c r="O183" s="17">
        <v>20200420</v>
      </c>
      <c r="P183">
        <f t="shared" si="26"/>
        <v>821</v>
      </c>
      <c r="Z183" s="17">
        <v>20191008</v>
      </c>
      <c r="AA183">
        <f t="shared" si="27"/>
        <v>20191008</v>
      </c>
    </row>
    <row r="184" spans="5:27" x14ac:dyDescent="0.25">
      <c r="E184" s="30">
        <f t="shared" si="22"/>
        <v>20190702</v>
      </c>
      <c r="F184" s="21" t="str">
        <f t="shared" si="23"/>
        <v>2019/27</v>
      </c>
      <c r="G184" s="22">
        <v>43648</v>
      </c>
      <c r="H184" s="21" t="str">
        <f t="shared" si="20"/>
        <v/>
      </c>
      <c r="I184" s="21" t="str">
        <f t="shared" si="24"/>
        <v/>
      </c>
      <c r="J184" s="21" t="str">
        <f t="shared" si="25"/>
        <v/>
      </c>
      <c r="K184" s="30">
        <f t="shared" si="21"/>
        <v>20190702</v>
      </c>
      <c r="L184" s="30">
        <v>20</v>
      </c>
      <c r="M184">
        <f>IFERROR(VLOOKUP(K184,'Données Analyse Charge'!C:I,7,FALSE),0)</f>
        <v>20</v>
      </c>
      <c r="N184">
        <f t="shared" si="28"/>
        <v>820</v>
      </c>
      <c r="O184" s="17">
        <v>20200417</v>
      </c>
      <c r="P184">
        <f t="shared" si="26"/>
        <v>820</v>
      </c>
      <c r="Z184" s="17">
        <v>20191009</v>
      </c>
      <c r="AA184">
        <f t="shared" si="27"/>
        <v>20191009</v>
      </c>
    </row>
    <row r="185" spans="5:27" x14ac:dyDescent="0.25">
      <c r="E185" s="30">
        <f t="shared" si="22"/>
        <v>20190703</v>
      </c>
      <c r="F185" s="21" t="str">
        <f t="shared" si="23"/>
        <v>2019/27</v>
      </c>
      <c r="G185" s="22">
        <v>43649</v>
      </c>
      <c r="H185" s="21" t="str">
        <f t="shared" si="20"/>
        <v/>
      </c>
      <c r="I185" s="21" t="str">
        <f t="shared" si="24"/>
        <v/>
      </c>
      <c r="J185" s="21" t="str">
        <f t="shared" si="25"/>
        <v/>
      </c>
      <c r="K185" s="30">
        <f t="shared" si="21"/>
        <v>20190703</v>
      </c>
      <c r="L185" s="30">
        <v>20</v>
      </c>
      <c r="M185">
        <f>IFERROR(VLOOKUP(K185,'Données Analyse Charge'!C:I,7,FALSE),0)</f>
        <v>20</v>
      </c>
      <c r="N185">
        <f t="shared" si="28"/>
        <v>819</v>
      </c>
      <c r="O185" s="17">
        <v>20200416</v>
      </c>
      <c r="P185">
        <f t="shared" si="26"/>
        <v>819</v>
      </c>
      <c r="Z185" s="17">
        <v>20191010</v>
      </c>
      <c r="AA185">
        <f t="shared" si="27"/>
        <v>20191010</v>
      </c>
    </row>
    <row r="186" spans="5:27" x14ac:dyDescent="0.25">
      <c r="E186" s="30">
        <f t="shared" si="22"/>
        <v>20190704</v>
      </c>
      <c r="F186" s="21" t="str">
        <f t="shared" si="23"/>
        <v>2019/27</v>
      </c>
      <c r="G186" s="22">
        <v>43650</v>
      </c>
      <c r="H186" s="21" t="str">
        <f t="shared" si="20"/>
        <v/>
      </c>
      <c r="I186" s="21" t="str">
        <f t="shared" si="24"/>
        <v/>
      </c>
      <c r="J186" s="21" t="str">
        <f t="shared" si="25"/>
        <v/>
      </c>
      <c r="K186" s="30">
        <f t="shared" si="21"/>
        <v>20190704</v>
      </c>
      <c r="L186" s="30">
        <v>20</v>
      </c>
      <c r="M186">
        <f>IFERROR(VLOOKUP(K186,'Données Analyse Charge'!C:I,7,FALSE),0)</f>
        <v>20</v>
      </c>
      <c r="N186">
        <f t="shared" si="28"/>
        <v>818</v>
      </c>
      <c r="O186" s="17">
        <v>20200415</v>
      </c>
      <c r="P186">
        <f t="shared" si="26"/>
        <v>818</v>
      </c>
      <c r="Z186" s="17">
        <v>20191011</v>
      </c>
      <c r="AA186">
        <f t="shared" si="27"/>
        <v>20191011</v>
      </c>
    </row>
    <row r="187" spans="5:27" x14ac:dyDescent="0.25">
      <c r="E187" s="30">
        <f t="shared" si="22"/>
        <v>20190705</v>
      </c>
      <c r="F187" s="21" t="str">
        <f t="shared" si="23"/>
        <v>2019/27</v>
      </c>
      <c r="G187" s="22">
        <v>43651</v>
      </c>
      <c r="H187" s="21" t="str">
        <f t="shared" si="20"/>
        <v/>
      </c>
      <c r="I187" s="21" t="str">
        <f t="shared" si="24"/>
        <v/>
      </c>
      <c r="J187" s="21" t="str">
        <f t="shared" si="25"/>
        <v/>
      </c>
      <c r="K187" s="30">
        <f t="shared" si="21"/>
        <v>20190705</v>
      </c>
      <c r="L187" s="30">
        <v>20</v>
      </c>
      <c r="M187">
        <f>IFERROR(VLOOKUP(K187,'Données Analyse Charge'!C:I,7,FALSE),0)</f>
        <v>20</v>
      </c>
      <c r="N187">
        <f t="shared" si="28"/>
        <v>817</v>
      </c>
      <c r="O187" s="17">
        <v>20200414</v>
      </c>
      <c r="P187">
        <f t="shared" si="26"/>
        <v>817</v>
      </c>
      <c r="Z187" s="17">
        <v>20191014</v>
      </c>
      <c r="AA187">
        <f t="shared" si="27"/>
        <v>20191014</v>
      </c>
    </row>
    <row r="188" spans="5:27" x14ac:dyDescent="0.25">
      <c r="E188" s="30">
        <f t="shared" si="22"/>
        <v>20190706</v>
      </c>
      <c r="F188" s="21" t="str">
        <f t="shared" si="23"/>
        <v>2019/27</v>
      </c>
      <c r="G188" s="22">
        <v>43652</v>
      </c>
      <c r="H188" s="21" t="str">
        <f t="shared" si="20"/>
        <v/>
      </c>
      <c r="I188" s="21" t="str">
        <f t="shared" si="24"/>
        <v>Samedi</v>
      </c>
      <c r="J188" s="21" t="str">
        <f t="shared" si="25"/>
        <v>Samedi</v>
      </c>
      <c r="K188" s="30">
        <f t="shared" si="21"/>
        <v>20190706</v>
      </c>
      <c r="L188" s="30">
        <v>20</v>
      </c>
      <c r="M188">
        <f>IFERROR(VLOOKUP(K188,'Données Analyse Charge'!C:I,7,FALSE),0)</f>
        <v>0</v>
      </c>
      <c r="N188">
        <f t="shared" si="28"/>
        <v>816</v>
      </c>
      <c r="O188" s="17">
        <v>20200409</v>
      </c>
      <c r="P188">
        <f t="shared" si="26"/>
        <v>816</v>
      </c>
      <c r="Z188" s="17">
        <v>20191015</v>
      </c>
      <c r="AA188">
        <f t="shared" si="27"/>
        <v>20191015</v>
      </c>
    </row>
    <row r="189" spans="5:27" x14ac:dyDescent="0.25">
      <c r="E189" s="30">
        <f t="shared" si="22"/>
        <v>20190707</v>
      </c>
      <c r="F189" s="21" t="str">
        <f t="shared" si="23"/>
        <v>2019/28</v>
      </c>
      <c r="G189" s="22">
        <v>43653</v>
      </c>
      <c r="H189" s="21" t="str">
        <f t="shared" si="20"/>
        <v/>
      </c>
      <c r="I189" s="21" t="str">
        <f t="shared" si="24"/>
        <v>Dimanche</v>
      </c>
      <c r="J189" s="21" t="str">
        <f t="shared" si="25"/>
        <v>Dimanche</v>
      </c>
      <c r="K189" s="30">
        <f t="shared" si="21"/>
        <v>20190707</v>
      </c>
      <c r="L189" s="30">
        <v>20</v>
      </c>
      <c r="M189">
        <f>IFERROR(VLOOKUP(K189,'Données Analyse Charge'!C:I,7,FALSE),0)</f>
        <v>0</v>
      </c>
      <c r="N189">
        <f t="shared" si="28"/>
        <v>815</v>
      </c>
      <c r="O189" s="17">
        <v>20200408</v>
      </c>
      <c r="P189">
        <f t="shared" si="26"/>
        <v>815</v>
      </c>
      <c r="Z189" s="17">
        <v>20191016</v>
      </c>
      <c r="AA189">
        <f t="shared" si="27"/>
        <v>20191016</v>
      </c>
    </row>
    <row r="190" spans="5:27" x14ac:dyDescent="0.25">
      <c r="E190" s="30">
        <f t="shared" si="22"/>
        <v>20190708</v>
      </c>
      <c r="F190" s="21" t="str">
        <f t="shared" si="23"/>
        <v>2019/28</v>
      </c>
      <c r="G190" s="22">
        <v>43654</v>
      </c>
      <c r="H190" s="21" t="str">
        <f t="shared" si="20"/>
        <v/>
      </c>
      <c r="I190" s="21" t="str">
        <f t="shared" si="24"/>
        <v/>
      </c>
      <c r="J190" s="21" t="str">
        <f t="shared" si="25"/>
        <v/>
      </c>
      <c r="K190" s="30">
        <f t="shared" si="21"/>
        <v>20190708</v>
      </c>
      <c r="L190" s="30">
        <v>20</v>
      </c>
      <c r="M190">
        <f>IFERROR(VLOOKUP(K190,'Données Analyse Charge'!C:I,7,FALSE),0)</f>
        <v>20</v>
      </c>
      <c r="N190">
        <f t="shared" si="28"/>
        <v>814</v>
      </c>
      <c r="O190" s="17">
        <v>20200407</v>
      </c>
      <c r="P190">
        <f t="shared" si="26"/>
        <v>814</v>
      </c>
      <c r="Z190" s="17">
        <v>20191017</v>
      </c>
      <c r="AA190">
        <f t="shared" si="27"/>
        <v>20191017</v>
      </c>
    </row>
    <row r="191" spans="5:27" x14ac:dyDescent="0.25">
      <c r="E191" s="30">
        <f t="shared" si="22"/>
        <v>20190709</v>
      </c>
      <c r="F191" s="21" t="str">
        <f t="shared" si="23"/>
        <v>2019/28</v>
      </c>
      <c r="G191" s="22">
        <v>43655</v>
      </c>
      <c r="H191" s="21" t="str">
        <f t="shared" si="20"/>
        <v/>
      </c>
      <c r="I191" s="21" t="str">
        <f t="shared" si="24"/>
        <v/>
      </c>
      <c r="J191" s="21" t="str">
        <f t="shared" si="25"/>
        <v/>
      </c>
      <c r="K191" s="30">
        <f t="shared" si="21"/>
        <v>20190709</v>
      </c>
      <c r="L191" s="30">
        <v>20</v>
      </c>
      <c r="M191">
        <f>IFERROR(VLOOKUP(K191,'Données Analyse Charge'!C:I,7,FALSE),0)</f>
        <v>20</v>
      </c>
      <c r="N191">
        <f t="shared" si="28"/>
        <v>813</v>
      </c>
      <c r="O191" s="17">
        <v>20200406</v>
      </c>
      <c r="P191">
        <f t="shared" si="26"/>
        <v>813</v>
      </c>
      <c r="Z191" s="17">
        <v>20191018</v>
      </c>
      <c r="AA191">
        <f t="shared" si="27"/>
        <v>20191018</v>
      </c>
    </row>
    <row r="192" spans="5:27" x14ac:dyDescent="0.25">
      <c r="E192" s="30">
        <f t="shared" si="22"/>
        <v>20190710</v>
      </c>
      <c r="F192" s="21" t="str">
        <f t="shared" si="23"/>
        <v>2019/28</v>
      </c>
      <c r="G192" s="22">
        <v>43656</v>
      </c>
      <c r="H192" s="21" t="str">
        <f t="shared" si="20"/>
        <v/>
      </c>
      <c r="I192" s="21" t="str">
        <f t="shared" si="24"/>
        <v/>
      </c>
      <c r="J192" s="21" t="str">
        <f t="shared" si="25"/>
        <v/>
      </c>
      <c r="K192" s="30">
        <f t="shared" si="21"/>
        <v>20190710</v>
      </c>
      <c r="L192" s="30">
        <v>20</v>
      </c>
      <c r="M192">
        <f>IFERROR(VLOOKUP(K192,'Données Analyse Charge'!C:I,7,FALSE),0)</f>
        <v>20</v>
      </c>
      <c r="N192">
        <f t="shared" si="28"/>
        <v>812</v>
      </c>
      <c r="O192" s="17">
        <v>20200403</v>
      </c>
      <c r="P192">
        <f t="shared" si="26"/>
        <v>812</v>
      </c>
      <c r="Z192" s="17">
        <v>20191021</v>
      </c>
      <c r="AA192">
        <f t="shared" si="27"/>
        <v>20191021</v>
      </c>
    </row>
    <row r="193" spans="5:27" x14ac:dyDescent="0.25">
      <c r="E193" s="30">
        <f t="shared" si="22"/>
        <v>20190711</v>
      </c>
      <c r="F193" s="21" t="str">
        <f t="shared" si="23"/>
        <v>2019/28</v>
      </c>
      <c r="G193" s="22">
        <v>43657</v>
      </c>
      <c r="H193" s="21" t="str">
        <f t="shared" si="20"/>
        <v/>
      </c>
      <c r="I193" s="21" t="str">
        <f t="shared" si="24"/>
        <v/>
      </c>
      <c r="J193" s="21" t="str">
        <f t="shared" si="25"/>
        <v/>
      </c>
      <c r="K193" s="30">
        <f t="shared" si="21"/>
        <v>20190711</v>
      </c>
      <c r="L193" s="30">
        <v>20</v>
      </c>
      <c r="M193">
        <f>IFERROR(VLOOKUP(K193,'Données Analyse Charge'!C:I,7,FALSE),0)</f>
        <v>20</v>
      </c>
      <c r="N193">
        <f t="shared" si="28"/>
        <v>811</v>
      </c>
      <c r="O193" s="17">
        <v>20200402</v>
      </c>
      <c r="P193">
        <f t="shared" si="26"/>
        <v>811</v>
      </c>
      <c r="Z193" s="17">
        <v>20191022</v>
      </c>
      <c r="AA193">
        <f t="shared" si="27"/>
        <v>20191022</v>
      </c>
    </row>
    <row r="194" spans="5:27" x14ac:dyDescent="0.25">
      <c r="E194" s="30">
        <f t="shared" si="22"/>
        <v>20190712</v>
      </c>
      <c r="F194" s="21" t="str">
        <f t="shared" si="23"/>
        <v>2019/28</v>
      </c>
      <c r="G194" s="22">
        <v>43658</v>
      </c>
      <c r="H194" s="21" t="str">
        <f t="shared" ref="H194:H257" si="29">IFERROR(VLOOKUP(G194,C:D,2,FALSE),"")</f>
        <v/>
      </c>
      <c r="I194" s="21" t="str">
        <f t="shared" si="24"/>
        <v/>
      </c>
      <c r="J194" s="21" t="str">
        <f t="shared" si="25"/>
        <v/>
      </c>
      <c r="K194" s="30">
        <f t="shared" ref="K194:K257" si="30">YEAR(G194)*10000+MONTH(G194)*100+DAY(G194)</f>
        <v>20190712</v>
      </c>
      <c r="L194" s="30">
        <v>20</v>
      </c>
      <c r="M194">
        <f>IFERROR(VLOOKUP(K194,'Données Analyse Charge'!C:I,7,FALSE),0)</f>
        <v>20</v>
      </c>
      <c r="N194">
        <f t="shared" si="28"/>
        <v>810</v>
      </c>
      <c r="O194" s="17">
        <v>20200401</v>
      </c>
      <c r="P194">
        <f t="shared" si="26"/>
        <v>810</v>
      </c>
      <c r="Z194" s="17">
        <v>20191023</v>
      </c>
      <c r="AA194">
        <f t="shared" si="27"/>
        <v>20191023</v>
      </c>
    </row>
    <row r="195" spans="5:27" x14ac:dyDescent="0.25">
      <c r="E195" s="30">
        <f t="shared" ref="E195:E258" si="31">YEAR(G195)*10000+MONTH(G195)*100+DAY(G195)</f>
        <v>20190713</v>
      </c>
      <c r="F195" s="21" t="str">
        <f t="shared" ref="F195:F258" si="32">YEAR(G195)&amp;"/"&amp;IF(WEEKNUM(G195)&lt;=9,"0"&amp;WEEKNUM(G195),WEEKNUM(G195))</f>
        <v>2019/28</v>
      </c>
      <c r="G195" s="22">
        <v>43659</v>
      </c>
      <c r="H195" s="21" t="str">
        <f t="shared" si="29"/>
        <v/>
      </c>
      <c r="I195" s="21" t="str">
        <f t="shared" ref="I195:I258" si="33">IF(WEEKDAY(G195)=7,"Samedi",IF(WEEKDAY(G195)=1,"Dimanche",""))</f>
        <v>Samedi</v>
      </c>
      <c r="J195" s="21" t="str">
        <f t="shared" ref="J195:J258" si="34">IF(H195&lt;&gt;"",H195,IF(I195&lt;&gt;"",I195,""))</f>
        <v>Samedi</v>
      </c>
      <c r="K195" s="30">
        <f t="shared" si="30"/>
        <v>20190713</v>
      </c>
      <c r="L195" s="30">
        <v>20</v>
      </c>
      <c r="M195">
        <f>IFERROR(VLOOKUP(K195,'Données Analyse Charge'!C:I,7,FALSE),0)</f>
        <v>0</v>
      </c>
      <c r="N195">
        <f t="shared" si="28"/>
        <v>809</v>
      </c>
      <c r="O195" s="17">
        <v>20200330</v>
      </c>
      <c r="P195">
        <f t="shared" si="26"/>
        <v>809</v>
      </c>
      <c r="Z195" s="17">
        <v>20191024</v>
      </c>
      <c r="AA195">
        <f t="shared" si="27"/>
        <v>20191024</v>
      </c>
    </row>
    <row r="196" spans="5:27" x14ac:dyDescent="0.25">
      <c r="E196" s="30">
        <f t="shared" si="31"/>
        <v>20190714</v>
      </c>
      <c r="F196" s="21" t="str">
        <f t="shared" si="32"/>
        <v>2019/29</v>
      </c>
      <c r="G196" s="22">
        <v>43660</v>
      </c>
      <c r="H196" s="21" t="str">
        <f t="shared" si="29"/>
        <v/>
      </c>
      <c r="I196" s="21" t="str">
        <f t="shared" si="33"/>
        <v>Dimanche</v>
      </c>
      <c r="J196" s="21" t="str">
        <f t="shared" si="34"/>
        <v>Dimanche</v>
      </c>
      <c r="K196" s="30">
        <f t="shared" si="30"/>
        <v>20190714</v>
      </c>
      <c r="L196" s="30">
        <v>20</v>
      </c>
      <c r="M196">
        <f>IFERROR(VLOOKUP(K196,'Données Analyse Charge'!C:I,7,FALSE),0)</f>
        <v>0</v>
      </c>
      <c r="N196">
        <f t="shared" si="28"/>
        <v>808</v>
      </c>
      <c r="O196" s="17">
        <v>20200327</v>
      </c>
      <c r="P196">
        <f t="shared" si="26"/>
        <v>808</v>
      </c>
      <c r="Z196" s="17">
        <v>20191025</v>
      </c>
      <c r="AA196">
        <f t="shared" si="27"/>
        <v>20191025</v>
      </c>
    </row>
    <row r="197" spans="5:27" x14ac:dyDescent="0.25">
      <c r="E197" s="30">
        <f t="shared" si="31"/>
        <v>20190715</v>
      </c>
      <c r="F197" s="21" t="str">
        <f t="shared" si="32"/>
        <v>2019/29</v>
      </c>
      <c r="G197" s="22">
        <v>43661</v>
      </c>
      <c r="H197" s="21" t="str">
        <f t="shared" si="29"/>
        <v/>
      </c>
      <c r="I197" s="21" t="str">
        <f t="shared" si="33"/>
        <v/>
      </c>
      <c r="J197" s="21" t="str">
        <f t="shared" si="34"/>
        <v/>
      </c>
      <c r="K197" s="30">
        <f t="shared" si="30"/>
        <v>20190715</v>
      </c>
      <c r="L197" s="30">
        <v>20</v>
      </c>
      <c r="M197">
        <f>IFERROR(VLOOKUP(K197,'Données Analyse Charge'!C:I,7,FALSE),0)</f>
        <v>20</v>
      </c>
      <c r="N197">
        <f t="shared" si="28"/>
        <v>807</v>
      </c>
      <c r="O197" s="17">
        <v>20200326</v>
      </c>
      <c r="P197">
        <f t="shared" ref="P197:P260" si="35">+N197</f>
        <v>807</v>
      </c>
      <c r="Z197" s="17">
        <v>20191028</v>
      </c>
      <c r="AA197">
        <f t="shared" ref="AA197:AA260" si="36">+Z197</f>
        <v>20191028</v>
      </c>
    </row>
    <row r="198" spans="5:27" x14ac:dyDescent="0.25">
      <c r="E198" s="30">
        <f t="shared" si="31"/>
        <v>20190716</v>
      </c>
      <c r="F198" s="21" t="str">
        <f t="shared" si="32"/>
        <v>2019/29</v>
      </c>
      <c r="G198" s="22">
        <v>43662</v>
      </c>
      <c r="H198" s="21" t="str">
        <f t="shared" si="29"/>
        <v/>
      </c>
      <c r="I198" s="21" t="str">
        <f t="shared" si="33"/>
        <v/>
      </c>
      <c r="J198" s="21" t="str">
        <f t="shared" si="34"/>
        <v/>
      </c>
      <c r="K198" s="30">
        <f t="shared" si="30"/>
        <v>20190716</v>
      </c>
      <c r="L198" s="30">
        <v>20</v>
      </c>
      <c r="M198">
        <f>IFERROR(VLOOKUP(K198,'Données Analyse Charge'!C:I,7,FALSE),0)</f>
        <v>20</v>
      </c>
      <c r="N198">
        <f t="shared" ref="N198:N261" si="37">+N197-1</f>
        <v>806</v>
      </c>
      <c r="O198" s="17">
        <v>20200325</v>
      </c>
      <c r="P198">
        <f t="shared" si="35"/>
        <v>806</v>
      </c>
      <c r="Z198" s="17">
        <v>20191029</v>
      </c>
      <c r="AA198">
        <f t="shared" si="36"/>
        <v>20191029</v>
      </c>
    </row>
    <row r="199" spans="5:27" x14ac:dyDescent="0.25">
      <c r="E199" s="30">
        <f t="shared" si="31"/>
        <v>20190717</v>
      </c>
      <c r="F199" s="21" t="str">
        <f t="shared" si="32"/>
        <v>2019/29</v>
      </c>
      <c r="G199" s="22">
        <v>43663</v>
      </c>
      <c r="H199" s="21" t="str">
        <f t="shared" si="29"/>
        <v/>
      </c>
      <c r="I199" s="21" t="str">
        <f t="shared" si="33"/>
        <v/>
      </c>
      <c r="J199" s="21" t="str">
        <f t="shared" si="34"/>
        <v/>
      </c>
      <c r="K199" s="30">
        <f t="shared" si="30"/>
        <v>20190717</v>
      </c>
      <c r="L199" s="30">
        <v>20</v>
      </c>
      <c r="M199">
        <f>IFERROR(VLOOKUP(K199,'Données Analyse Charge'!C:I,7,FALSE),0)</f>
        <v>20</v>
      </c>
      <c r="N199">
        <f t="shared" si="37"/>
        <v>805</v>
      </c>
      <c r="O199" s="17">
        <v>20200324</v>
      </c>
      <c r="P199">
        <f t="shared" si="35"/>
        <v>805</v>
      </c>
      <c r="Z199" s="17">
        <v>20191030</v>
      </c>
      <c r="AA199">
        <f t="shared" si="36"/>
        <v>20191030</v>
      </c>
    </row>
    <row r="200" spans="5:27" x14ac:dyDescent="0.25">
      <c r="E200" s="30">
        <f t="shared" si="31"/>
        <v>20190718</v>
      </c>
      <c r="F200" s="21" t="str">
        <f t="shared" si="32"/>
        <v>2019/29</v>
      </c>
      <c r="G200" s="22">
        <v>43664</v>
      </c>
      <c r="H200" s="21" t="str">
        <f t="shared" si="29"/>
        <v/>
      </c>
      <c r="I200" s="21" t="str">
        <f t="shared" si="33"/>
        <v/>
      </c>
      <c r="J200" s="21" t="str">
        <f t="shared" si="34"/>
        <v/>
      </c>
      <c r="K200" s="30">
        <f t="shared" si="30"/>
        <v>20190718</v>
      </c>
      <c r="L200" s="30">
        <v>20</v>
      </c>
      <c r="M200">
        <f>IFERROR(VLOOKUP(K200,'Données Analyse Charge'!C:I,7,FALSE),0)</f>
        <v>20</v>
      </c>
      <c r="N200">
        <f t="shared" si="37"/>
        <v>804</v>
      </c>
      <c r="O200" s="17">
        <v>20200323</v>
      </c>
      <c r="P200">
        <f t="shared" si="35"/>
        <v>804</v>
      </c>
      <c r="Z200" s="17">
        <v>20191031</v>
      </c>
      <c r="AA200">
        <f t="shared" si="36"/>
        <v>20191031</v>
      </c>
    </row>
    <row r="201" spans="5:27" x14ac:dyDescent="0.25">
      <c r="E201" s="30">
        <f t="shared" si="31"/>
        <v>20190719</v>
      </c>
      <c r="F201" s="21" t="str">
        <f t="shared" si="32"/>
        <v>2019/29</v>
      </c>
      <c r="G201" s="22">
        <v>43665</v>
      </c>
      <c r="H201" s="21" t="str">
        <f t="shared" si="29"/>
        <v/>
      </c>
      <c r="I201" s="21" t="str">
        <f t="shared" si="33"/>
        <v/>
      </c>
      <c r="J201" s="21" t="str">
        <f t="shared" si="34"/>
        <v/>
      </c>
      <c r="K201" s="30">
        <f t="shared" si="30"/>
        <v>20190719</v>
      </c>
      <c r="L201" s="30">
        <v>20</v>
      </c>
      <c r="M201">
        <f>IFERROR(VLOOKUP(K201,'Données Analyse Charge'!C:I,7,FALSE),0)</f>
        <v>20</v>
      </c>
      <c r="N201">
        <f t="shared" si="37"/>
        <v>803</v>
      </c>
      <c r="O201" s="17">
        <v>20200320</v>
      </c>
      <c r="P201">
        <f t="shared" si="35"/>
        <v>803</v>
      </c>
      <c r="Z201" s="17">
        <v>20191104</v>
      </c>
      <c r="AA201">
        <f t="shared" si="36"/>
        <v>20191104</v>
      </c>
    </row>
    <row r="202" spans="5:27" x14ac:dyDescent="0.25">
      <c r="E202" s="30">
        <f t="shared" si="31"/>
        <v>20190720</v>
      </c>
      <c r="F202" s="21" t="str">
        <f t="shared" si="32"/>
        <v>2019/29</v>
      </c>
      <c r="G202" s="22">
        <v>43666</v>
      </c>
      <c r="H202" s="21" t="str">
        <f t="shared" si="29"/>
        <v/>
      </c>
      <c r="I202" s="21" t="str">
        <f t="shared" si="33"/>
        <v>Samedi</v>
      </c>
      <c r="J202" s="21" t="str">
        <f t="shared" si="34"/>
        <v>Samedi</v>
      </c>
      <c r="K202" s="30">
        <f t="shared" si="30"/>
        <v>20190720</v>
      </c>
      <c r="L202" s="30">
        <v>20</v>
      </c>
      <c r="M202">
        <f>IFERROR(VLOOKUP(K202,'Données Analyse Charge'!C:I,7,FALSE),0)</f>
        <v>0</v>
      </c>
      <c r="N202">
        <f t="shared" si="37"/>
        <v>802</v>
      </c>
      <c r="O202" s="17">
        <v>20200319</v>
      </c>
      <c r="P202">
        <f t="shared" si="35"/>
        <v>802</v>
      </c>
      <c r="Z202" s="17">
        <v>20191105</v>
      </c>
      <c r="AA202">
        <f t="shared" si="36"/>
        <v>20191105</v>
      </c>
    </row>
    <row r="203" spans="5:27" x14ac:dyDescent="0.25">
      <c r="E203" s="30">
        <f t="shared" si="31"/>
        <v>20190721</v>
      </c>
      <c r="F203" s="21" t="str">
        <f t="shared" si="32"/>
        <v>2019/30</v>
      </c>
      <c r="G203" s="22">
        <v>43667</v>
      </c>
      <c r="H203" s="21" t="str">
        <f t="shared" si="29"/>
        <v/>
      </c>
      <c r="I203" s="21" t="str">
        <f t="shared" si="33"/>
        <v>Dimanche</v>
      </c>
      <c r="J203" s="21" t="str">
        <f t="shared" si="34"/>
        <v>Dimanche</v>
      </c>
      <c r="K203" s="30">
        <f t="shared" si="30"/>
        <v>20190721</v>
      </c>
      <c r="L203" s="30">
        <v>20</v>
      </c>
      <c r="M203">
        <f>IFERROR(VLOOKUP(K203,'Données Analyse Charge'!C:I,7,FALSE),0)</f>
        <v>0</v>
      </c>
      <c r="N203">
        <f t="shared" si="37"/>
        <v>801</v>
      </c>
      <c r="O203" s="17">
        <v>20200318</v>
      </c>
      <c r="P203">
        <f t="shared" si="35"/>
        <v>801</v>
      </c>
      <c r="Z203" s="17">
        <v>20191106</v>
      </c>
      <c r="AA203">
        <f t="shared" si="36"/>
        <v>20191106</v>
      </c>
    </row>
    <row r="204" spans="5:27" x14ac:dyDescent="0.25">
      <c r="E204" s="30">
        <f t="shared" si="31"/>
        <v>20190722</v>
      </c>
      <c r="F204" s="21" t="str">
        <f t="shared" si="32"/>
        <v>2019/30</v>
      </c>
      <c r="G204" s="22">
        <v>43668</v>
      </c>
      <c r="H204" s="21" t="str">
        <f t="shared" si="29"/>
        <v>Férié</v>
      </c>
      <c r="I204" s="21" t="str">
        <f t="shared" si="33"/>
        <v/>
      </c>
      <c r="J204" s="21" t="str">
        <f t="shared" si="34"/>
        <v>Férié</v>
      </c>
      <c r="K204" s="30">
        <f t="shared" si="30"/>
        <v>20190722</v>
      </c>
      <c r="L204" s="30">
        <v>20</v>
      </c>
      <c r="M204">
        <f>IFERROR(VLOOKUP(K204,'Données Analyse Charge'!C:I,7,FALSE),0)</f>
        <v>0</v>
      </c>
      <c r="N204">
        <f t="shared" si="37"/>
        <v>800</v>
      </c>
      <c r="O204" s="17">
        <v>20200317</v>
      </c>
      <c r="P204">
        <f t="shared" si="35"/>
        <v>800</v>
      </c>
      <c r="Z204" s="17">
        <v>20191107</v>
      </c>
      <c r="AA204">
        <f t="shared" si="36"/>
        <v>20191107</v>
      </c>
    </row>
    <row r="205" spans="5:27" x14ac:dyDescent="0.25">
      <c r="E205" s="30">
        <f t="shared" si="31"/>
        <v>20190723</v>
      </c>
      <c r="F205" s="21" t="str">
        <f t="shared" si="32"/>
        <v>2019/30</v>
      </c>
      <c r="G205" s="22">
        <v>43669</v>
      </c>
      <c r="H205" s="21" t="str">
        <f t="shared" si="29"/>
        <v>Férié</v>
      </c>
      <c r="I205" s="21" t="str">
        <f t="shared" si="33"/>
        <v/>
      </c>
      <c r="J205" s="21" t="str">
        <f t="shared" si="34"/>
        <v>Férié</v>
      </c>
      <c r="K205" s="30">
        <f t="shared" si="30"/>
        <v>20190723</v>
      </c>
      <c r="L205" s="30">
        <v>20</v>
      </c>
      <c r="M205">
        <f>IFERROR(VLOOKUP(K205,'Données Analyse Charge'!C:I,7,FALSE),0)</f>
        <v>0</v>
      </c>
      <c r="N205">
        <f t="shared" si="37"/>
        <v>799</v>
      </c>
      <c r="O205" s="17">
        <v>20200316</v>
      </c>
      <c r="P205">
        <f t="shared" si="35"/>
        <v>799</v>
      </c>
      <c r="Z205" s="17">
        <v>20191108</v>
      </c>
      <c r="AA205">
        <f t="shared" si="36"/>
        <v>20191108</v>
      </c>
    </row>
    <row r="206" spans="5:27" x14ac:dyDescent="0.25">
      <c r="E206" s="30">
        <f t="shared" si="31"/>
        <v>20190724</v>
      </c>
      <c r="F206" s="21" t="str">
        <f t="shared" si="32"/>
        <v>2019/30</v>
      </c>
      <c r="G206" s="22">
        <v>43670</v>
      </c>
      <c r="H206" s="21" t="str">
        <f t="shared" si="29"/>
        <v>Férié</v>
      </c>
      <c r="I206" s="21" t="str">
        <f t="shared" si="33"/>
        <v/>
      </c>
      <c r="J206" s="21" t="str">
        <f t="shared" si="34"/>
        <v>Férié</v>
      </c>
      <c r="K206" s="30">
        <f t="shared" si="30"/>
        <v>20190724</v>
      </c>
      <c r="L206" s="30">
        <v>20</v>
      </c>
      <c r="M206">
        <f>IFERROR(VLOOKUP(K206,'Données Analyse Charge'!C:I,7,FALSE),0)</f>
        <v>0</v>
      </c>
      <c r="N206">
        <f t="shared" si="37"/>
        <v>798</v>
      </c>
      <c r="O206" s="17">
        <v>20200313</v>
      </c>
      <c r="P206">
        <f t="shared" si="35"/>
        <v>798</v>
      </c>
      <c r="Z206" s="17">
        <v>20191111</v>
      </c>
      <c r="AA206">
        <f t="shared" si="36"/>
        <v>20191111</v>
      </c>
    </row>
    <row r="207" spans="5:27" x14ac:dyDescent="0.25">
      <c r="E207" s="30">
        <f t="shared" si="31"/>
        <v>20190725</v>
      </c>
      <c r="F207" s="21" t="str">
        <f t="shared" si="32"/>
        <v>2019/30</v>
      </c>
      <c r="G207" s="22">
        <v>43671</v>
      </c>
      <c r="H207" s="21" t="str">
        <f t="shared" si="29"/>
        <v>Férié</v>
      </c>
      <c r="I207" s="21" t="str">
        <f t="shared" si="33"/>
        <v/>
      </c>
      <c r="J207" s="21" t="str">
        <f t="shared" si="34"/>
        <v>Férié</v>
      </c>
      <c r="K207" s="30">
        <f t="shared" si="30"/>
        <v>20190725</v>
      </c>
      <c r="L207" s="30">
        <v>20</v>
      </c>
      <c r="M207">
        <f>IFERROR(VLOOKUP(K207,'Données Analyse Charge'!C:I,7,FALSE),0)</f>
        <v>0</v>
      </c>
      <c r="N207">
        <f t="shared" si="37"/>
        <v>797</v>
      </c>
      <c r="O207" s="17">
        <v>20200312</v>
      </c>
      <c r="P207">
        <f t="shared" si="35"/>
        <v>797</v>
      </c>
      <c r="Z207" s="17">
        <v>20191112</v>
      </c>
      <c r="AA207">
        <f t="shared" si="36"/>
        <v>20191112</v>
      </c>
    </row>
    <row r="208" spans="5:27" x14ac:dyDescent="0.25">
      <c r="E208" s="30">
        <f t="shared" si="31"/>
        <v>20190726</v>
      </c>
      <c r="F208" s="21" t="str">
        <f t="shared" si="32"/>
        <v>2019/30</v>
      </c>
      <c r="G208" s="22">
        <v>43672</v>
      </c>
      <c r="H208" s="21" t="str">
        <f t="shared" si="29"/>
        <v>Férié</v>
      </c>
      <c r="I208" s="21" t="str">
        <f t="shared" si="33"/>
        <v/>
      </c>
      <c r="J208" s="21" t="str">
        <f t="shared" si="34"/>
        <v>Férié</v>
      </c>
      <c r="K208" s="30">
        <f t="shared" si="30"/>
        <v>20190726</v>
      </c>
      <c r="L208" s="30">
        <v>20</v>
      </c>
      <c r="M208">
        <f>IFERROR(VLOOKUP(K208,'Données Analyse Charge'!C:I,7,FALSE),0)</f>
        <v>0</v>
      </c>
      <c r="N208">
        <f t="shared" si="37"/>
        <v>796</v>
      </c>
      <c r="O208" s="17">
        <v>20200311</v>
      </c>
      <c r="P208">
        <f t="shared" si="35"/>
        <v>796</v>
      </c>
      <c r="Z208" s="17">
        <v>20191113</v>
      </c>
      <c r="AA208">
        <f t="shared" si="36"/>
        <v>20191113</v>
      </c>
    </row>
    <row r="209" spans="5:27" x14ac:dyDescent="0.25">
      <c r="E209" s="30">
        <f t="shared" si="31"/>
        <v>20190727</v>
      </c>
      <c r="F209" s="21" t="str">
        <f t="shared" si="32"/>
        <v>2019/30</v>
      </c>
      <c r="G209" s="22">
        <v>43673</v>
      </c>
      <c r="H209" s="21" t="str">
        <f t="shared" si="29"/>
        <v/>
      </c>
      <c r="I209" s="21" t="str">
        <f t="shared" si="33"/>
        <v>Samedi</v>
      </c>
      <c r="J209" s="21" t="str">
        <f t="shared" si="34"/>
        <v>Samedi</v>
      </c>
      <c r="K209" s="30">
        <f t="shared" si="30"/>
        <v>20190727</v>
      </c>
      <c r="L209" s="30">
        <v>20</v>
      </c>
      <c r="M209">
        <f>IFERROR(VLOOKUP(K209,'Données Analyse Charge'!C:I,7,FALSE),0)</f>
        <v>0</v>
      </c>
      <c r="N209">
        <f t="shared" si="37"/>
        <v>795</v>
      </c>
      <c r="O209" s="17">
        <v>20200310</v>
      </c>
      <c r="P209">
        <f t="shared" si="35"/>
        <v>795</v>
      </c>
      <c r="Z209" s="17">
        <v>20191114</v>
      </c>
      <c r="AA209">
        <f t="shared" si="36"/>
        <v>20191114</v>
      </c>
    </row>
    <row r="210" spans="5:27" x14ac:dyDescent="0.25">
      <c r="E210" s="30">
        <f t="shared" si="31"/>
        <v>20190728</v>
      </c>
      <c r="F210" s="21" t="str">
        <f t="shared" si="32"/>
        <v>2019/31</v>
      </c>
      <c r="G210" s="22">
        <v>43674</v>
      </c>
      <c r="H210" s="21" t="str">
        <f t="shared" si="29"/>
        <v/>
      </c>
      <c r="I210" s="21" t="str">
        <f t="shared" si="33"/>
        <v>Dimanche</v>
      </c>
      <c r="J210" s="21" t="str">
        <f t="shared" si="34"/>
        <v>Dimanche</v>
      </c>
      <c r="K210" s="30">
        <f t="shared" si="30"/>
        <v>20190728</v>
      </c>
      <c r="L210" s="30">
        <v>20</v>
      </c>
      <c r="M210">
        <f>IFERROR(VLOOKUP(K210,'Données Analyse Charge'!C:I,7,FALSE),0)</f>
        <v>0</v>
      </c>
      <c r="N210">
        <f t="shared" si="37"/>
        <v>794</v>
      </c>
      <c r="O210" s="17">
        <v>20200309</v>
      </c>
      <c r="P210">
        <f t="shared" si="35"/>
        <v>794</v>
      </c>
      <c r="Z210" s="17">
        <v>20191115</v>
      </c>
      <c r="AA210">
        <f t="shared" si="36"/>
        <v>20191115</v>
      </c>
    </row>
    <row r="211" spans="5:27" x14ac:dyDescent="0.25">
      <c r="E211" s="30">
        <f t="shared" si="31"/>
        <v>20190729</v>
      </c>
      <c r="F211" s="21" t="str">
        <f t="shared" si="32"/>
        <v>2019/31</v>
      </c>
      <c r="G211" s="22">
        <v>43675</v>
      </c>
      <c r="H211" s="21" t="str">
        <f t="shared" si="29"/>
        <v>Férié</v>
      </c>
      <c r="I211" s="21" t="str">
        <f t="shared" si="33"/>
        <v/>
      </c>
      <c r="J211" s="21" t="str">
        <f t="shared" si="34"/>
        <v>Férié</v>
      </c>
      <c r="K211" s="30">
        <f t="shared" si="30"/>
        <v>20190729</v>
      </c>
      <c r="L211" s="30">
        <v>20</v>
      </c>
      <c r="M211">
        <f>IFERROR(VLOOKUP(K211,'Données Analyse Charge'!C:I,7,FALSE),0)</f>
        <v>0</v>
      </c>
      <c r="N211">
        <f t="shared" si="37"/>
        <v>793</v>
      </c>
      <c r="O211" s="17">
        <v>20200306</v>
      </c>
      <c r="P211">
        <f t="shared" si="35"/>
        <v>793</v>
      </c>
      <c r="Z211" s="17">
        <v>20191118</v>
      </c>
      <c r="AA211">
        <f t="shared" si="36"/>
        <v>20191118</v>
      </c>
    </row>
    <row r="212" spans="5:27" x14ac:dyDescent="0.25">
      <c r="E212" s="30">
        <f t="shared" si="31"/>
        <v>20190730</v>
      </c>
      <c r="F212" s="21" t="str">
        <f t="shared" si="32"/>
        <v>2019/31</v>
      </c>
      <c r="G212" s="22">
        <v>43676</v>
      </c>
      <c r="H212" s="21" t="str">
        <f t="shared" si="29"/>
        <v>Férié</v>
      </c>
      <c r="I212" s="21" t="str">
        <f t="shared" si="33"/>
        <v/>
      </c>
      <c r="J212" s="21" t="str">
        <f t="shared" si="34"/>
        <v>Férié</v>
      </c>
      <c r="K212" s="30">
        <f t="shared" si="30"/>
        <v>20190730</v>
      </c>
      <c r="L212" s="30">
        <v>20</v>
      </c>
      <c r="M212">
        <f>IFERROR(VLOOKUP(K212,'Données Analyse Charge'!C:I,7,FALSE),0)</f>
        <v>0</v>
      </c>
      <c r="N212">
        <f t="shared" si="37"/>
        <v>792</v>
      </c>
      <c r="O212" s="17">
        <v>20200305</v>
      </c>
      <c r="P212">
        <f t="shared" si="35"/>
        <v>792</v>
      </c>
      <c r="Z212" s="17">
        <v>20191119</v>
      </c>
      <c r="AA212">
        <f t="shared" si="36"/>
        <v>20191119</v>
      </c>
    </row>
    <row r="213" spans="5:27" x14ac:dyDescent="0.25">
      <c r="E213" s="30">
        <f t="shared" si="31"/>
        <v>20190731</v>
      </c>
      <c r="F213" s="21" t="str">
        <f t="shared" si="32"/>
        <v>2019/31</v>
      </c>
      <c r="G213" s="22">
        <v>43677</v>
      </c>
      <c r="H213" s="21" t="str">
        <f t="shared" si="29"/>
        <v>Férié</v>
      </c>
      <c r="I213" s="21" t="str">
        <f t="shared" si="33"/>
        <v/>
      </c>
      <c r="J213" s="21" t="str">
        <f t="shared" si="34"/>
        <v>Férié</v>
      </c>
      <c r="K213" s="30">
        <f t="shared" si="30"/>
        <v>20190731</v>
      </c>
      <c r="L213" s="30">
        <v>20</v>
      </c>
      <c r="M213">
        <f>IFERROR(VLOOKUP(K213,'Données Analyse Charge'!C:I,7,FALSE),0)</f>
        <v>0</v>
      </c>
      <c r="N213">
        <f t="shared" si="37"/>
        <v>791</v>
      </c>
      <c r="O213" s="17">
        <v>20200304</v>
      </c>
      <c r="P213">
        <f t="shared" si="35"/>
        <v>791</v>
      </c>
      <c r="Z213" s="17">
        <v>20191120</v>
      </c>
      <c r="AA213">
        <f t="shared" si="36"/>
        <v>20191120</v>
      </c>
    </row>
    <row r="214" spans="5:27" x14ac:dyDescent="0.25">
      <c r="E214" s="30">
        <f t="shared" si="31"/>
        <v>20190801</v>
      </c>
      <c r="F214" s="21" t="str">
        <f t="shared" si="32"/>
        <v>2019/31</v>
      </c>
      <c r="G214" s="22">
        <v>43678</v>
      </c>
      <c r="H214" s="21" t="str">
        <f t="shared" si="29"/>
        <v>Férié</v>
      </c>
      <c r="I214" s="21" t="str">
        <f t="shared" si="33"/>
        <v/>
      </c>
      <c r="J214" s="21" t="str">
        <f t="shared" si="34"/>
        <v>Férié</v>
      </c>
      <c r="K214" s="30">
        <f t="shared" si="30"/>
        <v>20190801</v>
      </c>
      <c r="L214" s="30">
        <v>20</v>
      </c>
      <c r="M214">
        <f>IFERROR(VLOOKUP(K214,'Données Analyse Charge'!C:I,7,FALSE),0)</f>
        <v>0</v>
      </c>
      <c r="N214">
        <f t="shared" si="37"/>
        <v>790</v>
      </c>
      <c r="O214" s="17">
        <v>20200303</v>
      </c>
      <c r="P214">
        <f t="shared" si="35"/>
        <v>790</v>
      </c>
      <c r="Z214" s="17">
        <v>20191121</v>
      </c>
      <c r="AA214">
        <f t="shared" si="36"/>
        <v>20191121</v>
      </c>
    </row>
    <row r="215" spans="5:27" x14ac:dyDescent="0.25">
      <c r="E215" s="30">
        <f t="shared" si="31"/>
        <v>20190802</v>
      </c>
      <c r="F215" s="21" t="str">
        <f t="shared" si="32"/>
        <v>2019/31</v>
      </c>
      <c r="G215" s="22">
        <v>43679</v>
      </c>
      <c r="H215" s="21" t="str">
        <f t="shared" si="29"/>
        <v>Férié</v>
      </c>
      <c r="I215" s="21" t="str">
        <f t="shared" si="33"/>
        <v/>
      </c>
      <c r="J215" s="21" t="str">
        <f t="shared" si="34"/>
        <v>Férié</v>
      </c>
      <c r="K215" s="30">
        <f t="shared" si="30"/>
        <v>20190802</v>
      </c>
      <c r="L215" s="30">
        <v>20</v>
      </c>
      <c r="M215">
        <f>IFERROR(VLOOKUP(K215,'Données Analyse Charge'!C:I,7,FALSE),0)</f>
        <v>0</v>
      </c>
      <c r="N215">
        <f t="shared" si="37"/>
        <v>789</v>
      </c>
      <c r="O215" s="17">
        <v>20200302</v>
      </c>
      <c r="P215">
        <f t="shared" si="35"/>
        <v>789</v>
      </c>
      <c r="Z215" s="17">
        <v>20191122</v>
      </c>
      <c r="AA215">
        <f t="shared" si="36"/>
        <v>20191122</v>
      </c>
    </row>
    <row r="216" spans="5:27" x14ac:dyDescent="0.25">
      <c r="E216" s="30">
        <f t="shared" si="31"/>
        <v>20190803</v>
      </c>
      <c r="F216" s="21" t="str">
        <f t="shared" si="32"/>
        <v>2019/31</v>
      </c>
      <c r="G216" s="22">
        <v>43680</v>
      </c>
      <c r="H216" s="21" t="str">
        <f t="shared" si="29"/>
        <v/>
      </c>
      <c r="I216" s="21" t="str">
        <f t="shared" si="33"/>
        <v>Samedi</v>
      </c>
      <c r="J216" s="21" t="str">
        <f t="shared" si="34"/>
        <v>Samedi</v>
      </c>
      <c r="K216" s="30">
        <f t="shared" si="30"/>
        <v>20190803</v>
      </c>
      <c r="L216" s="30">
        <v>20</v>
      </c>
      <c r="M216">
        <f>IFERROR(VLOOKUP(K216,'Données Analyse Charge'!C:I,7,FALSE),0)</f>
        <v>0</v>
      </c>
      <c r="N216">
        <f t="shared" si="37"/>
        <v>788</v>
      </c>
      <c r="O216" s="17">
        <v>20200228</v>
      </c>
      <c r="P216">
        <f t="shared" si="35"/>
        <v>788</v>
      </c>
      <c r="Z216" s="17">
        <v>20191125</v>
      </c>
      <c r="AA216">
        <f t="shared" si="36"/>
        <v>20191125</v>
      </c>
    </row>
    <row r="217" spans="5:27" x14ac:dyDescent="0.25">
      <c r="E217" s="30">
        <f t="shared" si="31"/>
        <v>20190804</v>
      </c>
      <c r="F217" s="21" t="str">
        <f t="shared" si="32"/>
        <v>2019/32</v>
      </c>
      <c r="G217" s="22">
        <v>43681</v>
      </c>
      <c r="H217" s="21" t="str">
        <f t="shared" si="29"/>
        <v/>
      </c>
      <c r="I217" s="21" t="str">
        <f t="shared" si="33"/>
        <v>Dimanche</v>
      </c>
      <c r="J217" s="21" t="str">
        <f t="shared" si="34"/>
        <v>Dimanche</v>
      </c>
      <c r="K217" s="30">
        <f t="shared" si="30"/>
        <v>20190804</v>
      </c>
      <c r="L217" s="30">
        <v>20</v>
      </c>
      <c r="M217">
        <f>IFERROR(VLOOKUP(K217,'Données Analyse Charge'!C:I,7,FALSE),0)</f>
        <v>0</v>
      </c>
      <c r="N217">
        <f t="shared" si="37"/>
        <v>787</v>
      </c>
      <c r="O217" s="17">
        <v>20200227</v>
      </c>
      <c r="P217">
        <f t="shared" si="35"/>
        <v>787</v>
      </c>
      <c r="Z217" s="17">
        <v>20191126</v>
      </c>
      <c r="AA217">
        <f t="shared" si="36"/>
        <v>20191126</v>
      </c>
    </row>
    <row r="218" spans="5:27" x14ac:dyDescent="0.25">
      <c r="E218" s="30">
        <f t="shared" si="31"/>
        <v>20190805</v>
      </c>
      <c r="F218" s="21" t="str">
        <f t="shared" si="32"/>
        <v>2019/32</v>
      </c>
      <c r="G218" s="22">
        <v>43682</v>
      </c>
      <c r="H218" s="21" t="str">
        <f t="shared" si="29"/>
        <v/>
      </c>
      <c r="I218" s="21" t="str">
        <f t="shared" si="33"/>
        <v/>
      </c>
      <c r="J218" s="21" t="str">
        <f t="shared" si="34"/>
        <v/>
      </c>
      <c r="K218" s="30">
        <f t="shared" si="30"/>
        <v>20190805</v>
      </c>
      <c r="L218" s="30">
        <v>20</v>
      </c>
      <c r="M218">
        <f>IFERROR(VLOOKUP(K218,'Données Analyse Charge'!C:I,7,FALSE),0)</f>
        <v>20</v>
      </c>
      <c r="N218">
        <f t="shared" si="37"/>
        <v>786</v>
      </c>
      <c r="O218" s="17">
        <v>20200226</v>
      </c>
      <c r="P218">
        <f t="shared" si="35"/>
        <v>786</v>
      </c>
      <c r="Z218" s="17">
        <v>20191127</v>
      </c>
      <c r="AA218">
        <f t="shared" si="36"/>
        <v>20191127</v>
      </c>
    </row>
    <row r="219" spans="5:27" x14ac:dyDescent="0.25">
      <c r="E219" s="30">
        <f t="shared" si="31"/>
        <v>20190806</v>
      </c>
      <c r="F219" s="21" t="str">
        <f t="shared" si="32"/>
        <v>2019/32</v>
      </c>
      <c r="G219" s="22">
        <v>43683</v>
      </c>
      <c r="H219" s="21" t="str">
        <f t="shared" si="29"/>
        <v/>
      </c>
      <c r="I219" s="21" t="str">
        <f t="shared" si="33"/>
        <v/>
      </c>
      <c r="J219" s="21" t="str">
        <f t="shared" si="34"/>
        <v/>
      </c>
      <c r="K219" s="30">
        <f t="shared" si="30"/>
        <v>20190806</v>
      </c>
      <c r="L219" s="30">
        <v>20</v>
      </c>
      <c r="M219">
        <f>IFERROR(VLOOKUP(K219,'Données Analyse Charge'!C:I,7,FALSE),0)</f>
        <v>20</v>
      </c>
      <c r="N219">
        <f t="shared" si="37"/>
        <v>785</v>
      </c>
      <c r="O219" s="17">
        <v>20200225</v>
      </c>
      <c r="P219">
        <f t="shared" si="35"/>
        <v>785</v>
      </c>
      <c r="Z219" s="17">
        <v>20191128</v>
      </c>
      <c r="AA219">
        <f t="shared" si="36"/>
        <v>20191128</v>
      </c>
    </row>
    <row r="220" spans="5:27" x14ac:dyDescent="0.25">
      <c r="E220" s="30">
        <f t="shared" si="31"/>
        <v>20190807</v>
      </c>
      <c r="F220" s="21" t="str">
        <f t="shared" si="32"/>
        <v>2019/32</v>
      </c>
      <c r="G220" s="22">
        <v>43684</v>
      </c>
      <c r="H220" s="21" t="str">
        <f t="shared" si="29"/>
        <v/>
      </c>
      <c r="I220" s="21" t="str">
        <f t="shared" si="33"/>
        <v/>
      </c>
      <c r="J220" s="21" t="str">
        <f t="shared" si="34"/>
        <v/>
      </c>
      <c r="K220" s="30">
        <f t="shared" si="30"/>
        <v>20190807</v>
      </c>
      <c r="L220" s="30">
        <v>20</v>
      </c>
      <c r="M220">
        <f>IFERROR(VLOOKUP(K220,'Données Analyse Charge'!C:I,7,FALSE),0)</f>
        <v>20</v>
      </c>
      <c r="N220">
        <f t="shared" si="37"/>
        <v>784</v>
      </c>
      <c r="O220" s="17">
        <v>20200224</v>
      </c>
      <c r="P220">
        <f t="shared" si="35"/>
        <v>784</v>
      </c>
      <c r="Z220" s="17">
        <v>20191129</v>
      </c>
      <c r="AA220">
        <f t="shared" si="36"/>
        <v>20191129</v>
      </c>
    </row>
    <row r="221" spans="5:27" x14ac:dyDescent="0.25">
      <c r="E221" s="30">
        <f t="shared" si="31"/>
        <v>20190808</v>
      </c>
      <c r="F221" s="21" t="str">
        <f t="shared" si="32"/>
        <v>2019/32</v>
      </c>
      <c r="G221" s="22">
        <v>43685</v>
      </c>
      <c r="H221" s="21" t="str">
        <f t="shared" si="29"/>
        <v/>
      </c>
      <c r="I221" s="21" t="str">
        <f t="shared" si="33"/>
        <v/>
      </c>
      <c r="J221" s="21" t="str">
        <f t="shared" si="34"/>
        <v/>
      </c>
      <c r="K221" s="30">
        <f t="shared" si="30"/>
        <v>20190808</v>
      </c>
      <c r="L221" s="30">
        <v>20</v>
      </c>
      <c r="M221">
        <f>IFERROR(VLOOKUP(K221,'Données Analyse Charge'!C:I,7,FALSE),0)</f>
        <v>20</v>
      </c>
      <c r="N221">
        <f t="shared" si="37"/>
        <v>783</v>
      </c>
      <c r="O221" s="17">
        <v>20200221</v>
      </c>
      <c r="P221">
        <f t="shared" si="35"/>
        <v>783</v>
      </c>
      <c r="Z221" s="17">
        <v>20191202</v>
      </c>
      <c r="AA221">
        <f t="shared" si="36"/>
        <v>20191202</v>
      </c>
    </row>
    <row r="222" spans="5:27" x14ac:dyDescent="0.25">
      <c r="E222" s="30">
        <f t="shared" si="31"/>
        <v>20190809</v>
      </c>
      <c r="F222" s="21" t="str">
        <f t="shared" si="32"/>
        <v>2019/32</v>
      </c>
      <c r="G222" s="22">
        <v>43686</v>
      </c>
      <c r="H222" s="21" t="str">
        <f t="shared" si="29"/>
        <v/>
      </c>
      <c r="I222" s="21" t="str">
        <f t="shared" si="33"/>
        <v/>
      </c>
      <c r="J222" s="21" t="str">
        <f t="shared" si="34"/>
        <v/>
      </c>
      <c r="K222" s="30">
        <f t="shared" si="30"/>
        <v>20190809</v>
      </c>
      <c r="L222" s="30">
        <v>20</v>
      </c>
      <c r="M222">
        <f>IFERROR(VLOOKUP(K222,'Données Analyse Charge'!C:I,7,FALSE),0)</f>
        <v>20</v>
      </c>
      <c r="N222">
        <f t="shared" si="37"/>
        <v>782</v>
      </c>
      <c r="O222" s="17">
        <v>20200220</v>
      </c>
      <c r="P222">
        <f t="shared" si="35"/>
        <v>782</v>
      </c>
      <c r="Z222" s="17">
        <v>20191203</v>
      </c>
      <c r="AA222">
        <f t="shared" si="36"/>
        <v>20191203</v>
      </c>
    </row>
    <row r="223" spans="5:27" x14ac:dyDescent="0.25">
      <c r="E223" s="30">
        <f t="shared" si="31"/>
        <v>20190810</v>
      </c>
      <c r="F223" s="21" t="str">
        <f t="shared" si="32"/>
        <v>2019/32</v>
      </c>
      <c r="G223" s="22">
        <v>43687</v>
      </c>
      <c r="H223" s="21" t="str">
        <f t="shared" si="29"/>
        <v/>
      </c>
      <c r="I223" s="21" t="str">
        <f t="shared" si="33"/>
        <v>Samedi</v>
      </c>
      <c r="J223" s="21" t="str">
        <f t="shared" si="34"/>
        <v>Samedi</v>
      </c>
      <c r="K223" s="30">
        <f t="shared" si="30"/>
        <v>20190810</v>
      </c>
      <c r="L223" s="30">
        <v>20</v>
      </c>
      <c r="M223">
        <f>IFERROR(VLOOKUP(K223,'Données Analyse Charge'!C:I,7,FALSE),0)</f>
        <v>0</v>
      </c>
      <c r="N223">
        <f t="shared" si="37"/>
        <v>781</v>
      </c>
      <c r="O223" s="17">
        <v>20200219</v>
      </c>
      <c r="P223">
        <f t="shared" si="35"/>
        <v>781</v>
      </c>
      <c r="Z223" s="17">
        <v>20191204</v>
      </c>
      <c r="AA223">
        <f t="shared" si="36"/>
        <v>20191204</v>
      </c>
    </row>
    <row r="224" spans="5:27" x14ac:dyDescent="0.25">
      <c r="E224" s="30">
        <f t="shared" si="31"/>
        <v>20190811</v>
      </c>
      <c r="F224" s="21" t="str">
        <f t="shared" si="32"/>
        <v>2019/33</v>
      </c>
      <c r="G224" s="22">
        <v>43688</v>
      </c>
      <c r="H224" s="21" t="str">
        <f t="shared" si="29"/>
        <v/>
      </c>
      <c r="I224" s="21" t="str">
        <f t="shared" si="33"/>
        <v>Dimanche</v>
      </c>
      <c r="J224" s="21" t="str">
        <f t="shared" si="34"/>
        <v>Dimanche</v>
      </c>
      <c r="K224" s="30">
        <f t="shared" si="30"/>
        <v>20190811</v>
      </c>
      <c r="L224" s="30">
        <v>20</v>
      </c>
      <c r="M224">
        <f>IFERROR(VLOOKUP(K224,'Données Analyse Charge'!C:I,7,FALSE),0)</f>
        <v>0</v>
      </c>
      <c r="N224">
        <f t="shared" si="37"/>
        <v>780</v>
      </c>
      <c r="O224" s="17">
        <v>20200218</v>
      </c>
      <c r="P224">
        <f t="shared" si="35"/>
        <v>780</v>
      </c>
      <c r="Z224" s="17">
        <v>20191205</v>
      </c>
      <c r="AA224">
        <f t="shared" si="36"/>
        <v>20191205</v>
      </c>
    </row>
    <row r="225" spans="5:27" x14ac:dyDescent="0.25">
      <c r="E225" s="30">
        <f t="shared" si="31"/>
        <v>20190812</v>
      </c>
      <c r="F225" s="21" t="str">
        <f t="shared" si="32"/>
        <v>2019/33</v>
      </c>
      <c r="G225" s="22">
        <v>43689</v>
      </c>
      <c r="H225" s="21" t="str">
        <f t="shared" si="29"/>
        <v/>
      </c>
      <c r="I225" s="21" t="str">
        <f t="shared" si="33"/>
        <v/>
      </c>
      <c r="J225" s="21" t="str">
        <f t="shared" si="34"/>
        <v/>
      </c>
      <c r="K225" s="30">
        <f t="shared" si="30"/>
        <v>20190812</v>
      </c>
      <c r="L225" s="30">
        <v>20</v>
      </c>
      <c r="M225">
        <f>IFERROR(VLOOKUP(K225,'Données Analyse Charge'!C:I,7,FALSE),0)</f>
        <v>20</v>
      </c>
      <c r="N225">
        <f t="shared" si="37"/>
        <v>779</v>
      </c>
      <c r="O225" s="17">
        <v>20200217</v>
      </c>
      <c r="P225">
        <f t="shared" si="35"/>
        <v>779</v>
      </c>
      <c r="Z225" s="17">
        <v>20191206</v>
      </c>
      <c r="AA225">
        <f t="shared" si="36"/>
        <v>20191206</v>
      </c>
    </row>
    <row r="226" spans="5:27" x14ac:dyDescent="0.25">
      <c r="E226" s="30">
        <f t="shared" si="31"/>
        <v>20190813</v>
      </c>
      <c r="F226" s="21" t="str">
        <f t="shared" si="32"/>
        <v>2019/33</v>
      </c>
      <c r="G226" s="22">
        <v>43690</v>
      </c>
      <c r="H226" s="21" t="str">
        <f t="shared" si="29"/>
        <v/>
      </c>
      <c r="I226" s="21" t="str">
        <f t="shared" si="33"/>
        <v/>
      </c>
      <c r="J226" s="21" t="str">
        <f t="shared" si="34"/>
        <v/>
      </c>
      <c r="K226" s="30">
        <f t="shared" si="30"/>
        <v>20190813</v>
      </c>
      <c r="L226" s="30">
        <v>20</v>
      </c>
      <c r="M226">
        <f>IFERROR(VLOOKUP(K226,'Données Analyse Charge'!C:I,7,FALSE),0)</f>
        <v>20</v>
      </c>
      <c r="N226">
        <f t="shared" si="37"/>
        <v>778</v>
      </c>
      <c r="O226" s="17">
        <v>20200214</v>
      </c>
      <c r="P226">
        <f t="shared" si="35"/>
        <v>778</v>
      </c>
      <c r="Z226" s="17">
        <v>20191209</v>
      </c>
      <c r="AA226">
        <f t="shared" si="36"/>
        <v>20191209</v>
      </c>
    </row>
    <row r="227" spans="5:27" x14ac:dyDescent="0.25">
      <c r="E227" s="30">
        <f t="shared" si="31"/>
        <v>20190814</v>
      </c>
      <c r="F227" s="21" t="str">
        <f t="shared" si="32"/>
        <v>2019/33</v>
      </c>
      <c r="G227" s="22">
        <v>43691</v>
      </c>
      <c r="H227" s="21" t="str">
        <f t="shared" si="29"/>
        <v/>
      </c>
      <c r="I227" s="21" t="str">
        <f t="shared" si="33"/>
        <v/>
      </c>
      <c r="J227" s="21" t="str">
        <f t="shared" si="34"/>
        <v/>
      </c>
      <c r="K227" s="30">
        <f t="shared" si="30"/>
        <v>20190814</v>
      </c>
      <c r="L227" s="30">
        <v>20</v>
      </c>
      <c r="M227">
        <f>IFERROR(VLOOKUP(K227,'Données Analyse Charge'!C:I,7,FALSE),0)</f>
        <v>20</v>
      </c>
      <c r="N227">
        <f t="shared" si="37"/>
        <v>777</v>
      </c>
      <c r="O227" s="17">
        <v>20200213</v>
      </c>
      <c r="P227">
        <f t="shared" si="35"/>
        <v>777</v>
      </c>
      <c r="Z227" s="17">
        <v>20191210</v>
      </c>
      <c r="AA227">
        <f t="shared" si="36"/>
        <v>20191210</v>
      </c>
    </row>
    <row r="228" spans="5:27" x14ac:dyDescent="0.25">
      <c r="E228" s="30">
        <f t="shared" si="31"/>
        <v>20190815</v>
      </c>
      <c r="F228" s="21" t="str">
        <f t="shared" si="32"/>
        <v>2019/33</v>
      </c>
      <c r="G228" s="22">
        <v>43692</v>
      </c>
      <c r="H228" s="21" t="str">
        <f t="shared" si="29"/>
        <v>Férié</v>
      </c>
      <c r="I228" s="21" t="str">
        <f t="shared" si="33"/>
        <v/>
      </c>
      <c r="J228" s="21" t="str">
        <f t="shared" si="34"/>
        <v>Férié</v>
      </c>
      <c r="K228" s="30">
        <f t="shared" si="30"/>
        <v>20190815</v>
      </c>
      <c r="L228" s="30">
        <v>20</v>
      </c>
      <c r="M228">
        <f>IFERROR(VLOOKUP(K228,'Données Analyse Charge'!C:I,7,FALSE),0)</f>
        <v>0</v>
      </c>
      <c r="N228">
        <f t="shared" si="37"/>
        <v>776</v>
      </c>
      <c r="O228" s="17">
        <v>20200212</v>
      </c>
      <c r="P228">
        <f t="shared" si="35"/>
        <v>776</v>
      </c>
      <c r="Z228" s="17">
        <v>20191211</v>
      </c>
      <c r="AA228">
        <f t="shared" si="36"/>
        <v>20191211</v>
      </c>
    </row>
    <row r="229" spans="5:27" x14ac:dyDescent="0.25">
      <c r="E229" s="30">
        <f t="shared" si="31"/>
        <v>20190816</v>
      </c>
      <c r="F229" s="21" t="str">
        <f t="shared" si="32"/>
        <v>2019/33</v>
      </c>
      <c r="G229" s="22">
        <v>43693</v>
      </c>
      <c r="H229" s="21" t="str">
        <f t="shared" si="29"/>
        <v/>
      </c>
      <c r="I229" s="21" t="str">
        <f t="shared" si="33"/>
        <v/>
      </c>
      <c r="J229" s="21" t="str">
        <f t="shared" si="34"/>
        <v/>
      </c>
      <c r="K229" s="30">
        <f t="shared" si="30"/>
        <v>20190816</v>
      </c>
      <c r="L229" s="30">
        <v>20</v>
      </c>
      <c r="M229">
        <f>IFERROR(VLOOKUP(K229,'Données Analyse Charge'!C:I,7,FALSE),0)</f>
        <v>20</v>
      </c>
      <c r="N229">
        <f t="shared" si="37"/>
        <v>775</v>
      </c>
      <c r="O229" s="17">
        <v>20200211</v>
      </c>
      <c r="P229">
        <f t="shared" si="35"/>
        <v>775</v>
      </c>
      <c r="Z229" s="17">
        <v>20191212</v>
      </c>
      <c r="AA229">
        <f t="shared" si="36"/>
        <v>20191212</v>
      </c>
    </row>
    <row r="230" spans="5:27" x14ac:dyDescent="0.25">
      <c r="E230" s="30">
        <f t="shared" si="31"/>
        <v>20190817</v>
      </c>
      <c r="F230" s="21" t="str">
        <f t="shared" si="32"/>
        <v>2019/33</v>
      </c>
      <c r="G230" s="22">
        <v>43694</v>
      </c>
      <c r="H230" s="21" t="str">
        <f t="shared" si="29"/>
        <v/>
      </c>
      <c r="I230" s="21" t="str">
        <f t="shared" si="33"/>
        <v>Samedi</v>
      </c>
      <c r="J230" s="21" t="str">
        <f t="shared" si="34"/>
        <v>Samedi</v>
      </c>
      <c r="K230" s="30">
        <f t="shared" si="30"/>
        <v>20190817</v>
      </c>
      <c r="L230" s="30">
        <v>20</v>
      </c>
      <c r="M230">
        <f>IFERROR(VLOOKUP(K230,'Données Analyse Charge'!C:I,7,FALSE),0)</f>
        <v>0</v>
      </c>
      <c r="N230">
        <f t="shared" si="37"/>
        <v>774</v>
      </c>
      <c r="O230" s="17">
        <v>20200210</v>
      </c>
      <c r="P230">
        <f t="shared" si="35"/>
        <v>774</v>
      </c>
      <c r="Z230" s="17">
        <v>20191213</v>
      </c>
      <c r="AA230">
        <f t="shared" si="36"/>
        <v>20191213</v>
      </c>
    </row>
    <row r="231" spans="5:27" x14ac:dyDescent="0.25">
      <c r="E231" s="30">
        <f t="shared" si="31"/>
        <v>20190818</v>
      </c>
      <c r="F231" s="21" t="str">
        <f t="shared" si="32"/>
        <v>2019/34</v>
      </c>
      <c r="G231" s="22">
        <v>43695</v>
      </c>
      <c r="H231" s="21" t="str">
        <f t="shared" si="29"/>
        <v/>
      </c>
      <c r="I231" s="21" t="str">
        <f t="shared" si="33"/>
        <v>Dimanche</v>
      </c>
      <c r="J231" s="21" t="str">
        <f t="shared" si="34"/>
        <v>Dimanche</v>
      </c>
      <c r="K231" s="30">
        <f t="shared" si="30"/>
        <v>20190818</v>
      </c>
      <c r="L231" s="30">
        <v>20</v>
      </c>
      <c r="M231">
        <f>IFERROR(VLOOKUP(K231,'Données Analyse Charge'!C:I,7,FALSE),0)</f>
        <v>0</v>
      </c>
      <c r="N231">
        <f t="shared" si="37"/>
        <v>773</v>
      </c>
      <c r="O231" s="17">
        <v>20200207</v>
      </c>
      <c r="P231">
        <f t="shared" si="35"/>
        <v>773</v>
      </c>
      <c r="Z231" s="17">
        <v>20191216</v>
      </c>
      <c r="AA231">
        <f t="shared" si="36"/>
        <v>20191216</v>
      </c>
    </row>
    <row r="232" spans="5:27" x14ac:dyDescent="0.25">
      <c r="E232" s="30">
        <f t="shared" si="31"/>
        <v>20190819</v>
      </c>
      <c r="F232" s="21" t="str">
        <f t="shared" si="32"/>
        <v>2019/34</v>
      </c>
      <c r="G232" s="22">
        <v>43696</v>
      </c>
      <c r="H232" s="21" t="str">
        <f t="shared" si="29"/>
        <v/>
      </c>
      <c r="I232" s="21" t="str">
        <f t="shared" si="33"/>
        <v/>
      </c>
      <c r="J232" s="21" t="str">
        <f t="shared" si="34"/>
        <v/>
      </c>
      <c r="K232" s="30">
        <f t="shared" si="30"/>
        <v>20190819</v>
      </c>
      <c r="L232" s="30">
        <v>20</v>
      </c>
      <c r="M232">
        <f>IFERROR(VLOOKUP(K232,'Données Analyse Charge'!C:I,7,FALSE),0)</f>
        <v>20</v>
      </c>
      <c r="N232">
        <f t="shared" si="37"/>
        <v>772</v>
      </c>
      <c r="O232" s="17">
        <v>20200206</v>
      </c>
      <c r="P232">
        <f t="shared" si="35"/>
        <v>772</v>
      </c>
      <c r="Z232" s="17">
        <v>20191217</v>
      </c>
      <c r="AA232">
        <f t="shared" si="36"/>
        <v>20191217</v>
      </c>
    </row>
    <row r="233" spans="5:27" x14ac:dyDescent="0.25">
      <c r="E233" s="30">
        <f t="shared" si="31"/>
        <v>20190820</v>
      </c>
      <c r="F233" s="21" t="str">
        <f t="shared" si="32"/>
        <v>2019/34</v>
      </c>
      <c r="G233" s="22">
        <v>43697</v>
      </c>
      <c r="H233" s="21" t="str">
        <f t="shared" si="29"/>
        <v/>
      </c>
      <c r="I233" s="21" t="str">
        <f t="shared" si="33"/>
        <v/>
      </c>
      <c r="J233" s="21" t="str">
        <f t="shared" si="34"/>
        <v/>
      </c>
      <c r="K233" s="30">
        <f t="shared" si="30"/>
        <v>20190820</v>
      </c>
      <c r="L233" s="30">
        <v>20</v>
      </c>
      <c r="M233">
        <f>IFERROR(VLOOKUP(K233,'Données Analyse Charge'!C:I,7,FALSE),0)</f>
        <v>20</v>
      </c>
      <c r="N233">
        <f t="shared" si="37"/>
        <v>771</v>
      </c>
      <c r="O233" s="17">
        <v>20200205</v>
      </c>
      <c r="P233">
        <f t="shared" si="35"/>
        <v>771</v>
      </c>
      <c r="Z233" s="17">
        <v>20191218</v>
      </c>
      <c r="AA233">
        <f t="shared" si="36"/>
        <v>20191218</v>
      </c>
    </row>
    <row r="234" spans="5:27" x14ac:dyDescent="0.25">
      <c r="E234" s="30">
        <f t="shared" si="31"/>
        <v>20190821</v>
      </c>
      <c r="F234" s="21" t="str">
        <f t="shared" si="32"/>
        <v>2019/34</v>
      </c>
      <c r="G234" s="22">
        <v>43698</v>
      </c>
      <c r="H234" s="21" t="str">
        <f t="shared" si="29"/>
        <v/>
      </c>
      <c r="I234" s="21" t="str">
        <f t="shared" si="33"/>
        <v/>
      </c>
      <c r="J234" s="21" t="str">
        <f t="shared" si="34"/>
        <v/>
      </c>
      <c r="K234" s="30">
        <f t="shared" si="30"/>
        <v>20190821</v>
      </c>
      <c r="L234" s="30">
        <v>20</v>
      </c>
      <c r="M234">
        <f>IFERROR(VLOOKUP(K234,'Données Analyse Charge'!C:I,7,FALSE),0)</f>
        <v>20</v>
      </c>
      <c r="N234">
        <f t="shared" si="37"/>
        <v>770</v>
      </c>
      <c r="O234" s="17">
        <v>20200204</v>
      </c>
      <c r="P234">
        <f t="shared" si="35"/>
        <v>770</v>
      </c>
      <c r="Z234" s="17">
        <v>20191219</v>
      </c>
      <c r="AA234">
        <f t="shared" si="36"/>
        <v>20191219</v>
      </c>
    </row>
    <row r="235" spans="5:27" x14ac:dyDescent="0.25">
      <c r="E235" s="30">
        <f t="shared" si="31"/>
        <v>20190822</v>
      </c>
      <c r="F235" s="21" t="str">
        <f t="shared" si="32"/>
        <v>2019/34</v>
      </c>
      <c r="G235" s="22">
        <v>43699</v>
      </c>
      <c r="H235" s="21" t="str">
        <f t="shared" si="29"/>
        <v/>
      </c>
      <c r="I235" s="21" t="str">
        <f t="shared" si="33"/>
        <v/>
      </c>
      <c r="J235" s="21" t="str">
        <f t="shared" si="34"/>
        <v/>
      </c>
      <c r="K235" s="30">
        <f t="shared" si="30"/>
        <v>20190822</v>
      </c>
      <c r="L235" s="30">
        <v>20</v>
      </c>
      <c r="M235">
        <f>IFERROR(VLOOKUP(K235,'Données Analyse Charge'!C:I,7,FALSE),0)</f>
        <v>20</v>
      </c>
      <c r="N235">
        <f t="shared" si="37"/>
        <v>769</v>
      </c>
      <c r="O235" s="17">
        <v>20200203</v>
      </c>
      <c r="P235">
        <f t="shared" si="35"/>
        <v>769</v>
      </c>
      <c r="Z235" s="17">
        <v>20200106</v>
      </c>
      <c r="AA235">
        <f t="shared" si="36"/>
        <v>20200106</v>
      </c>
    </row>
    <row r="236" spans="5:27" x14ac:dyDescent="0.25">
      <c r="E236" s="30">
        <f t="shared" si="31"/>
        <v>20190823</v>
      </c>
      <c r="F236" s="21" t="str">
        <f t="shared" si="32"/>
        <v>2019/34</v>
      </c>
      <c r="G236" s="22">
        <v>43700</v>
      </c>
      <c r="H236" s="21" t="str">
        <f t="shared" si="29"/>
        <v/>
      </c>
      <c r="I236" s="21" t="str">
        <f t="shared" si="33"/>
        <v/>
      </c>
      <c r="J236" s="21" t="str">
        <f t="shared" si="34"/>
        <v/>
      </c>
      <c r="K236" s="30">
        <f t="shared" si="30"/>
        <v>20190823</v>
      </c>
      <c r="L236" s="30">
        <v>20</v>
      </c>
      <c r="M236">
        <f>IFERROR(VLOOKUP(K236,'Données Analyse Charge'!C:I,7,FALSE),0)</f>
        <v>20</v>
      </c>
      <c r="N236">
        <f t="shared" si="37"/>
        <v>768</v>
      </c>
      <c r="O236" s="17">
        <v>20200131</v>
      </c>
      <c r="P236">
        <f t="shared" si="35"/>
        <v>768</v>
      </c>
      <c r="Z236" s="17">
        <v>20200107</v>
      </c>
      <c r="AA236">
        <f t="shared" si="36"/>
        <v>20200107</v>
      </c>
    </row>
    <row r="237" spans="5:27" x14ac:dyDescent="0.25">
      <c r="E237" s="30">
        <f t="shared" si="31"/>
        <v>20190824</v>
      </c>
      <c r="F237" s="21" t="str">
        <f t="shared" si="32"/>
        <v>2019/34</v>
      </c>
      <c r="G237" s="22">
        <v>43701</v>
      </c>
      <c r="H237" s="21" t="str">
        <f t="shared" si="29"/>
        <v/>
      </c>
      <c r="I237" s="21" t="str">
        <f t="shared" si="33"/>
        <v>Samedi</v>
      </c>
      <c r="J237" s="21" t="str">
        <f t="shared" si="34"/>
        <v>Samedi</v>
      </c>
      <c r="K237" s="30">
        <f t="shared" si="30"/>
        <v>20190824</v>
      </c>
      <c r="L237" s="30">
        <v>20</v>
      </c>
      <c r="M237">
        <f>IFERROR(VLOOKUP(K237,'Données Analyse Charge'!C:I,7,FALSE),0)</f>
        <v>0</v>
      </c>
      <c r="N237">
        <f t="shared" si="37"/>
        <v>767</v>
      </c>
      <c r="O237" s="17">
        <v>20200130</v>
      </c>
      <c r="P237">
        <f t="shared" si="35"/>
        <v>767</v>
      </c>
      <c r="Z237" s="17">
        <v>20200108</v>
      </c>
      <c r="AA237">
        <f t="shared" si="36"/>
        <v>20200108</v>
      </c>
    </row>
    <row r="238" spans="5:27" x14ac:dyDescent="0.25">
      <c r="E238" s="30">
        <f t="shared" si="31"/>
        <v>20190825</v>
      </c>
      <c r="F238" s="21" t="str">
        <f t="shared" si="32"/>
        <v>2019/35</v>
      </c>
      <c r="G238" s="22">
        <v>43702</v>
      </c>
      <c r="H238" s="21" t="str">
        <f t="shared" si="29"/>
        <v/>
      </c>
      <c r="I238" s="21" t="str">
        <f t="shared" si="33"/>
        <v>Dimanche</v>
      </c>
      <c r="J238" s="21" t="str">
        <f t="shared" si="34"/>
        <v>Dimanche</v>
      </c>
      <c r="K238" s="30">
        <f t="shared" si="30"/>
        <v>20190825</v>
      </c>
      <c r="L238" s="30">
        <v>20</v>
      </c>
      <c r="M238">
        <f>IFERROR(VLOOKUP(K238,'Données Analyse Charge'!C:I,7,FALSE),0)</f>
        <v>0</v>
      </c>
      <c r="N238">
        <f t="shared" si="37"/>
        <v>766</v>
      </c>
      <c r="O238" s="17">
        <v>20200129</v>
      </c>
      <c r="P238">
        <f t="shared" si="35"/>
        <v>766</v>
      </c>
      <c r="Z238" s="17">
        <v>20200109</v>
      </c>
      <c r="AA238">
        <f t="shared" si="36"/>
        <v>20200109</v>
      </c>
    </row>
    <row r="239" spans="5:27" x14ac:dyDescent="0.25">
      <c r="E239" s="30">
        <f t="shared" si="31"/>
        <v>20190826</v>
      </c>
      <c r="F239" s="21" t="str">
        <f t="shared" si="32"/>
        <v>2019/35</v>
      </c>
      <c r="G239" s="22">
        <v>43703</v>
      </c>
      <c r="H239" s="21" t="str">
        <f t="shared" si="29"/>
        <v/>
      </c>
      <c r="I239" s="21" t="str">
        <f t="shared" si="33"/>
        <v/>
      </c>
      <c r="J239" s="21" t="str">
        <f t="shared" si="34"/>
        <v/>
      </c>
      <c r="K239" s="30">
        <f t="shared" si="30"/>
        <v>20190826</v>
      </c>
      <c r="L239" s="30">
        <v>20</v>
      </c>
      <c r="M239">
        <f>IFERROR(VLOOKUP(K239,'Données Analyse Charge'!C:I,7,FALSE),0)</f>
        <v>20</v>
      </c>
      <c r="N239">
        <f t="shared" si="37"/>
        <v>765</v>
      </c>
      <c r="O239" s="17">
        <v>20200128</v>
      </c>
      <c r="P239">
        <f t="shared" si="35"/>
        <v>765</v>
      </c>
      <c r="Z239" s="17">
        <v>20200110</v>
      </c>
      <c r="AA239">
        <f t="shared" si="36"/>
        <v>20200110</v>
      </c>
    </row>
    <row r="240" spans="5:27" x14ac:dyDescent="0.25">
      <c r="E240" s="30">
        <f t="shared" si="31"/>
        <v>20190827</v>
      </c>
      <c r="F240" s="21" t="str">
        <f t="shared" si="32"/>
        <v>2019/35</v>
      </c>
      <c r="G240" s="22">
        <v>43704</v>
      </c>
      <c r="H240" s="21" t="str">
        <f t="shared" si="29"/>
        <v/>
      </c>
      <c r="I240" s="21" t="str">
        <f t="shared" si="33"/>
        <v/>
      </c>
      <c r="J240" s="21" t="str">
        <f t="shared" si="34"/>
        <v/>
      </c>
      <c r="K240" s="30">
        <f t="shared" si="30"/>
        <v>20190827</v>
      </c>
      <c r="L240" s="30">
        <v>20</v>
      </c>
      <c r="M240">
        <f>IFERROR(VLOOKUP(K240,'Données Analyse Charge'!C:I,7,FALSE),0)</f>
        <v>20</v>
      </c>
      <c r="N240">
        <f t="shared" si="37"/>
        <v>764</v>
      </c>
      <c r="O240" s="17">
        <v>20200127</v>
      </c>
      <c r="P240">
        <f t="shared" si="35"/>
        <v>764</v>
      </c>
      <c r="Z240" s="17">
        <v>20200113</v>
      </c>
      <c r="AA240">
        <f t="shared" si="36"/>
        <v>20200113</v>
      </c>
    </row>
    <row r="241" spans="5:27" x14ac:dyDescent="0.25">
      <c r="E241" s="30">
        <f t="shared" si="31"/>
        <v>20190828</v>
      </c>
      <c r="F241" s="21" t="str">
        <f t="shared" si="32"/>
        <v>2019/35</v>
      </c>
      <c r="G241" s="22">
        <v>43705</v>
      </c>
      <c r="H241" s="21" t="str">
        <f t="shared" si="29"/>
        <v/>
      </c>
      <c r="I241" s="21" t="str">
        <f t="shared" si="33"/>
        <v/>
      </c>
      <c r="J241" s="21" t="str">
        <f t="shared" si="34"/>
        <v/>
      </c>
      <c r="K241" s="30">
        <f t="shared" si="30"/>
        <v>20190828</v>
      </c>
      <c r="L241" s="30">
        <v>20</v>
      </c>
      <c r="M241">
        <f>IFERROR(VLOOKUP(K241,'Données Analyse Charge'!C:I,7,FALSE),0)</f>
        <v>20</v>
      </c>
      <c r="N241">
        <f t="shared" si="37"/>
        <v>763</v>
      </c>
      <c r="O241" s="17">
        <v>20200124</v>
      </c>
      <c r="P241">
        <f t="shared" si="35"/>
        <v>763</v>
      </c>
      <c r="Z241" s="17">
        <v>20200114</v>
      </c>
      <c r="AA241">
        <f t="shared" si="36"/>
        <v>20200114</v>
      </c>
    </row>
    <row r="242" spans="5:27" x14ac:dyDescent="0.25">
      <c r="E242" s="30">
        <f t="shared" si="31"/>
        <v>20190829</v>
      </c>
      <c r="F242" s="21" t="str">
        <f t="shared" si="32"/>
        <v>2019/35</v>
      </c>
      <c r="G242" s="22">
        <v>43706</v>
      </c>
      <c r="H242" s="21" t="str">
        <f t="shared" si="29"/>
        <v/>
      </c>
      <c r="I242" s="21" t="str">
        <f t="shared" si="33"/>
        <v/>
      </c>
      <c r="J242" s="21" t="str">
        <f t="shared" si="34"/>
        <v/>
      </c>
      <c r="K242" s="30">
        <f t="shared" si="30"/>
        <v>20190829</v>
      </c>
      <c r="L242" s="30">
        <v>20</v>
      </c>
      <c r="M242">
        <f>IFERROR(VLOOKUP(K242,'Données Analyse Charge'!C:I,7,FALSE),0)</f>
        <v>20</v>
      </c>
      <c r="N242">
        <f t="shared" si="37"/>
        <v>762</v>
      </c>
      <c r="O242" s="17">
        <v>20200123</v>
      </c>
      <c r="P242">
        <f t="shared" si="35"/>
        <v>762</v>
      </c>
      <c r="Z242" s="17">
        <v>20200115</v>
      </c>
      <c r="AA242">
        <f t="shared" si="36"/>
        <v>20200115</v>
      </c>
    </row>
    <row r="243" spans="5:27" x14ac:dyDescent="0.25">
      <c r="E243" s="30">
        <f t="shared" si="31"/>
        <v>20190830</v>
      </c>
      <c r="F243" s="21" t="str">
        <f t="shared" si="32"/>
        <v>2019/35</v>
      </c>
      <c r="G243" s="22">
        <v>43707</v>
      </c>
      <c r="H243" s="21" t="str">
        <f t="shared" si="29"/>
        <v/>
      </c>
      <c r="I243" s="21" t="str">
        <f t="shared" si="33"/>
        <v/>
      </c>
      <c r="J243" s="21" t="str">
        <f t="shared" si="34"/>
        <v/>
      </c>
      <c r="K243" s="30">
        <f t="shared" si="30"/>
        <v>20190830</v>
      </c>
      <c r="L243" s="30">
        <v>20</v>
      </c>
      <c r="M243">
        <f>IFERROR(VLOOKUP(K243,'Données Analyse Charge'!C:I,7,FALSE),0)</f>
        <v>20</v>
      </c>
      <c r="N243">
        <f t="shared" si="37"/>
        <v>761</v>
      </c>
      <c r="O243" s="17">
        <v>20200122</v>
      </c>
      <c r="P243">
        <f t="shared" si="35"/>
        <v>761</v>
      </c>
      <c r="Z243" s="17">
        <v>20200116</v>
      </c>
      <c r="AA243">
        <f t="shared" si="36"/>
        <v>20200116</v>
      </c>
    </row>
    <row r="244" spans="5:27" x14ac:dyDescent="0.25">
      <c r="E244" s="30">
        <f t="shared" si="31"/>
        <v>20190831</v>
      </c>
      <c r="F244" s="21" t="str">
        <f t="shared" si="32"/>
        <v>2019/35</v>
      </c>
      <c r="G244" s="22">
        <v>43708</v>
      </c>
      <c r="H244" s="21" t="str">
        <f t="shared" si="29"/>
        <v/>
      </c>
      <c r="I244" s="21" t="str">
        <f t="shared" si="33"/>
        <v>Samedi</v>
      </c>
      <c r="J244" s="21" t="str">
        <f t="shared" si="34"/>
        <v>Samedi</v>
      </c>
      <c r="K244" s="30">
        <f t="shared" si="30"/>
        <v>20190831</v>
      </c>
      <c r="L244" s="30">
        <v>20</v>
      </c>
      <c r="M244">
        <f>IFERROR(VLOOKUP(K244,'Données Analyse Charge'!C:I,7,FALSE),0)</f>
        <v>0</v>
      </c>
      <c r="N244">
        <f t="shared" si="37"/>
        <v>760</v>
      </c>
      <c r="O244" s="17">
        <v>20200121</v>
      </c>
      <c r="P244">
        <f t="shared" si="35"/>
        <v>760</v>
      </c>
      <c r="Z244" s="17">
        <v>20200117</v>
      </c>
      <c r="AA244">
        <f t="shared" si="36"/>
        <v>20200117</v>
      </c>
    </row>
    <row r="245" spans="5:27" x14ac:dyDescent="0.25">
      <c r="E245" s="30">
        <f t="shared" si="31"/>
        <v>20190901</v>
      </c>
      <c r="F245" s="21" t="str">
        <f t="shared" si="32"/>
        <v>2019/36</v>
      </c>
      <c r="G245" s="22">
        <v>43709</v>
      </c>
      <c r="H245" s="21" t="str">
        <f t="shared" si="29"/>
        <v/>
      </c>
      <c r="I245" s="21" t="str">
        <f t="shared" si="33"/>
        <v>Dimanche</v>
      </c>
      <c r="J245" s="21" t="str">
        <f t="shared" si="34"/>
        <v>Dimanche</v>
      </c>
      <c r="K245" s="30">
        <f t="shared" si="30"/>
        <v>20190901</v>
      </c>
      <c r="L245" s="30">
        <v>20</v>
      </c>
      <c r="M245">
        <f>IFERROR(VLOOKUP(K245,'Données Analyse Charge'!C:I,7,FALSE),0)</f>
        <v>0</v>
      </c>
      <c r="N245">
        <f t="shared" si="37"/>
        <v>759</v>
      </c>
      <c r="O245" s="17">
        <v>20200120</v>
      </c>
      <c r="P245">
        <f t="shared" si="35"/>
        <v>759</v>
      </c>
      <c r="Z245" s="17">
        <v>20200120</v>
      </c>
      <c r="AA245">
        <f t="shared" si="36"/>
        <v>20200120</v>
      </c>
    </row>
    <row r="246" spans="5:27" x14ac:dyDescent="0.25">
      <c r="E246" s="30">
        <f t="shared" si="31"/>
        <v>20190902</v>
      </c>
      <c r="F246" s="21" t="str">
        <f t="shared" si="32"/>
        <v>2019/36</v>
      </c>
      <c r="G246" s="22">
        <v>43710</v>
      </c>
      <c r="H246" s="21" t="str">
        <f t="shared" si="29"/>
        <v/>
      </c>
      <c r="I246" s="21" t="str">
        <f t="shared" si="33"/>
        <v/>
      </c>
      <c r="J246" s="21" t="str">
        <f t="shared" si="34"/>
        <v/>
      </c>
      <c r="K246" s="30">
        <f t="shared" si="30"/>
        <v>20190902</v>
      </c>
      <c r="L246" s="30">
        <v>20</v>
      </c>
      <c r="M246">
        <f>IFERROR(VLOOKUP(K246,'Données Analyse Charge'!C:I,7,FALSE),0)</f>
        <v>20</v>
      </c>
      <c r="N246">
        <f t="shared" si="37"/>
        <v>758</v>
      </c>
      <c r="O246" s="17">
        <v>20200117</v>
      </c>
      <c r="P246">
        <f t="shared" si="35"/>
        <v>758</v>
      </c>
      <c r="Z246" s="17">
        <v>20200121</v>
      </c>
      <c r="AA246">
        <f t="shared" si="36"/>
        <v>20200121</v>
      </c>
    </row>
    <row r="247" spans="5:27" x14ac:dyDescent="0.25">
      <c r="E247" s="30">
        <f t="shared" si="31"/>
        <v>20190903</v>
      </c>
      <c r="F247" s="21" t="str">
        <f t="shared" si="32"/>
        <v>2019/36</v>
      </c>
      <c r="G247" s="22">
        <v>43711</v>
      </c>
      <c r="H247" s="21" t="str">
        <f t="shared" si="29"/>
        <v/>
      </c>
      <c r="I247" s="21" t="str">
        <f t="shared" si="33"/>
        <v/>
      </c>
      <c r="J247" s="21" t="str">
        <f t="shared" si="34"/>
        <v/>
      </c>
      <c r="K247" s="30">
        <f t="shared" si="30"/>
        <v>20190903</v>
      </c>
      <c r="L247" s="30">
        <v>20</v>
      </c>
      <c r="M247">
        <f>IFERROR(VLOOKUP(K247,'Données Analyse Charge'!C:I,7,FALSE),0)</f>
        <v>20</v>
      </c>
      <c r="N247">
        <f t="shared" si="37"/>
        <v>757</v>
      </c>
      <c r="O247" s="17">
        <v>20200116</v>
      </c>
      <c r="P247">
        <f t="shared" si="35"/>
        <v>757</v>
      </c>
      <c r="Z247" s="17">
        <v>20200122</v>
      </c>
      <c r="AA247">
        <f t="shared" si="36"/>
        <v>20200122</v>
      </c>
    </row>
    <row r="248" spans="5:27" x14ac:dyDescent="0.25">
      <c r="E248" s="30">
        <f t="shared" si="31"/>
        <v>20190904</v>
      </c>
      <c r="F248" s="21" t="str">
        <f t="shared" si="32"/>
        <v>2019/36</v>
      </c>
      <c r="G248" s="22">
        <v>43712</v>
      </c>
      <c r="H248" s="21" t="str">
        <f t="shared" si="29"/>
        <v/>
      </c>
      <c r="I248" s="21" t="str">
        <f t="shared" si="33"/>
        <v/>
      </c>
      <c r="J248" s="21" t="str">
        <f t="shared" si="34"/>
        <v/>
      </c>
      <c r="K248" s="30">
        <f t="shared" si="30"/>
        <v>20190904</v>
      </c>
      <c r="L248" s="30">
        <v>20</v>
      </c>
      <c r="M248">
        <f>IFERROR(VLOOKUP(K248,'Données Analyse Charge'!C:I,7,FALSE),0)</f>
        <v>20</v>
      </c>
      <c r="N248">
        <f t="shared" si="37"/>
        <v>756</v>
      </c>
      <c r="O248" s="17">
        <v>20200115</v>
      </c>
      <c r="P248">
        <f t="shared" si="35"/>
        <v>756</v>
      </c>
      <c r="Z248" s="17">
        <v>20200123</v>
      </c>
      <c r="AA248">
        <f t="shared" si="36"/>
        <v>20200123</v>
      </c>
    </row>
    <row r="249" spans="5:27" x14ac:dyDescent="0.25">
      <c r="E249" s="30">
        <f t="shared" si="31"/>
        <v>20190905</v>
      </c>
      <c r="F249" s="21" t="str">
        <f t="shared" si="32"/>
        <v>2019/36</v>
      </c>
      <c r="G249" s="22">
        <v>43713</v>
      </c>
      <c r="H249" s="21" t="str">
        <f t="shared" si="29"/>
        <v/>
      </c>
      <c r="I249" s="21" t="str">
        <f t="shared" si="33"/>
        <v/>
      </c>
      <c r="J249" s="21" t="str">
        <f t="shared" si="34"/>
        <v/>
      </c>
      <c r="K249" s="30">
        <f t="shared" si="30"/>
        <v>20190905</v>
      </c>
      <c r="L249" s="30">
        <v>20</v>
      </c>
      <c r="M249">
        <f>IFERROR(VLOOKUP(K249,'Données Analyse Charge'!C:I,7,FALSE),0)</f>
        <v>20</v>
      </c>
      <c r="N249">
        <f t="shared" si="37"/>
        <v>755</v>
      </c>
      <c r="O249" s="17">
        <v>20200114</v>
      </c>
      <c r="P249">
        <f t="shared" si="35"/>
        <v>755</v>
      </c>
      <c r="Z249" s="17">
        <v>20200124</v>
      </c>
      <c r="AA249">
        <f t="shared" si="36"/>
        <v>20200124</v>
      </c>
    </row>
    <row r="250" spans="5:27" x14ac:dyDescent="0.25">
      <c r="E250" s="30">
        <f t="shared" si="31"/>
        <v>20190906</v>
      </c>
      <c r="F250" s="21" t="str">
        <f t="shared" si="32"/>
        <v>2019/36</v>
      </c>
      <c r="G250" s="22">
        <v>43714</v>
      </c>
      <c r="H250" s="21" t="str">
        <f t="shared" si="29"/>
        <v/>
      </c>
      <c r="I250" s="21" t="str">
        <f t="shared" si="33"/>
        <v/>
      </c>
      <c r="J250" s="21" t="str">
        <f t="shared" si="34"/>
        <v/>
      </c>
      <c r="K250" s="30">
        <f t="shared" si="30"/>
        <v>20190906</v>
      </c>
      <c r="L250" s="30">
        <v>20</v>
      </c>
      <c r="M250">
        <f>IFERROR(VLOOKUP(K250,'Données Analyse Charge'!C:I,7,FALSE),0)</f>
        <v>20</v>
      </c>
      <c r="N250">
        <f t="shared" si="37"/>
        <v>754</v>
      </c>
      <c r="O250" s="17">
        <v>20200113</v>
      </c>
      <c r="P250">
        <f t="shared" si="35"/>
        <v>754</v>
      </c>
      <c r="Z250" s="17">
        <v>20200127</v>
      </c>
      <c r="AA250">
        <f t="shared" si="36"/>
        <v>20200127</v>
      </c>
    </row>
    <row r="251" spans="5:27" x14ac:dyDescent="0.25">
      <c r="E251" s="30">
        <f t="shared" si="31"/>
        <v>20190907</v>
      </c>
      <c r="F251" s="21" t="str">
        <f t="shared" si="32"/>
        <v>2019/36</v>
      </c>
      <c r="G251" s="22">
        <v>43715</v>
      </c>
      <c r="H251" s="21" t="str">
        <f t="shared" si="29"/>
        <v/>
      </c>
      <c r="I251" s="21" t="str">
        <f t="shared" si="33"/>
        <v>Samedi</v>
      </c>
      <c r="J251" s="21" t="str">
        <f t="shared" si="34"/>
        <v>Samedi</v>
      </c>
      <c r="K251" s="30">
        <f t="shared" si="30"/>
        <v>20190907</v>
      </c>
      <c r="L251" s="30">
        <v>20</v>
      </c>
      <c r="M251">
        <f>IFERROR(VLOOKUP(K251,'Données Analyse Charge'!C:I,7,FALSE),0)</f>
        <v>0</v>
      </c>
      <c r="N251">
        <f t="shared" si="37"/>
        <v>753</v>
      </c>
      <c r="O251" s="17">
        <v>20200110</v>
      </c>
      <c r="P251">
        <f t="shared" si="35"/>
        <v>753</v>
      </c>
      <c r="Z251" s="17">
        <v>20200128</v>
      </c>
      <c r="AA251">
        <f t="shared" si="36"/>
        <v>20200128</v>
      </c>
    </row>
    <row r="252" spans="5:27" x14ac:dyDescent="0.25">
      <c r="E252" s="30">
        <f t="shared" si="31"/>
        <v>20190908</v>
      </c>
      <c r="F252" s="21" t="str">
        <f t="shared" si="32"/>
        <v>2019/37</v>
      </c>
      <c r="G252" s="22">
        <v>43716</v>
      </c>
      <c r="H252" s="21" t="str">
        <f t="shared" si="29"/>
        <v/>
      </c>
      <c r="I252" s="21" t="str">
        <f t="shared" si="33"/>
        <v>Dimanche</v>
      </c>
      <c r="J252" s="21" t="str">
        <f t="shared" si="34"/>
        <v>Dimanche</v>
      </c>
      <c r="K252" s="30">
        <f t="shared" si="30"/>
        <v>20190908</v>
      </c>
      <c r="L252" s="30">
        <v>20</v>
      </c>
      <c r="M252">
        <f>IFERROR(VLOOKUP(K252,'Données Analyse Charge'!C:I,7,FALSE),0)</f>
        <v>0</v>
      </c>
      <c r="N252">
        <f t="shared" si="37"/>
        <v>752</v>
      </c>
      <c r="O252" s="17">
        <v>20200109</v>
      </c>
      <c r="P252">
        <f t="shared" si="35"/>
        <v>752</v>
      </c>
      <c r="Z252" s="17">
        <v>20200129</v>
      </c>
      <c r="AA252">
        <f t="shared" si="36"/>
        <v>20200129</v>
      </c>
    </row>
    <row r="253" spans="5:27" x14ac:dyDescent="0.25">
      <c r="E253" s="30">
        <f t="shared" si="31"/>
        <v>20190909</v>
      </c>
      <c r="F253" s="21" t="str">
        <f t="shared" si="32"/>
        <v>2019/37</v>
      </c>
      <c r="G253" s="22">
        <v>43717</v>
      </c>
      <c r="H253" s="21" t="str">
        <f t="shared" si="29"/>
        <v/>
      </c>
      <c r="I253" s="21" t="str">
        <f t="shared" si="33"/>
        <v/>
      </c>
      <c r="J253" s="21" t="str">
        <f t="shared" si="34"/>
        <v/>
      </c>
      <c r="K253" s="30">
        <f t="shared" si="30"/>
        <v>20190909</v>
      </c>
      <c r="L253" s="30">
        <v>20</v>
      </c>
      <c r="M253">
        <f>IFERROR(VLOOKUP(K253,'Données Analyse Charge'!C:I,7,FALSE),0)</f>
        <v>20</v>
      </c>
      <c r="N253">
        <f t="shared" si="37"/>
        <v>751</v>
      </c>
      <c r="O253" s="17">
        <v>20200108</v>
      </c>
      <c r="P253">
        <f t="shared" si="35"/>
        <v>751</v>
      </c>
      <c r="Z253" s="17">
        <v>20200130</v>
      </c>
      <c r="AA253">
        <f t="shared" si="36"/>
        <v>20200130</v>
      </c>
    </row>
    <row r="254" spans="5:27" x14ac:dyDescent="0.25">
      <c r="E254" s="30">
        <f t="shared" si="31"/>
        <v>20190910</v>
      </c>
      <c r="F254" s="21" t="str">
        <f t="shared" si="32"/>
        <v>2019/37</v>
      </c>
      <c r="G254" s="22">
        <v>43718</v>
      </c>
      <c r="H254" s="21" t="str">
        <f t="shared" si="29"/>
        <v/>
      </c>
      <c r="I254" s="21" t="str">
        <f t="shared" si="33"/>
        <v/>
      </c>
      <c r="J254" s="21" t="str">
        <f t="shared" si="34"/>
        <v/>
      </c>
      <c r="K254" s="30">
        <f t="shared" si="30"/>
        <v>20190910</v>
      </c>
      <c r="L254" s="30">
        <v>20</v>
      </c>
      <c r="M254">
        <f>IFERROR(VLOOKUP(K254,'Données Analyse Charge'!C:I,7,FALSE),0)</f>
        <v>20</v>
      </c>
      <c r="N254">
        <f t="shared" si="37"/>
        <v>750</v>
      </c>
      <c r="O254" s="17">
        <v>20200107</v>
      </c>
      <c r="P254">
        <f t="shared" si="35"/>
        <v>750</v>
      </c>
      <c r="Z254" s="17">
        <v>20200131</v>
      </c>
      <c r="AA254">
        <f t="shared" si="36"/>
        <v>20200131</v>
      </c>
    </row>
    <row r="255" spans="5:27" x14ac:dyDescent="0.25">
      <c r="E255" s="30">
        <f t="shared" si="31"/>
        <v>20190911</v>
      </c>
      <c r="F255" s="21" t="str">
        <f t="shared" si="32"/>
        <v>2019/37</v>
      </c>
      <c r="G255" s="22">
        <v>43719</v>
      </c>
      <c r="H255" s="21" t="str">
        <f t="shared" si="29"/>
        <v/>
      </c>
      <c r="I255" s="21" t="str">
        <f t="shared" si="33"/>
        <v/>
      </c>
      <c r="J255" s="21" t="str">
        <f t="shared" si="34"/>
        <v/>
      </c>
      <c r="K255" s="30">
        <f t="shared" si="30"/>
        <v>20190911</v>
      </c>
      <c r="L255" s="30">
        <v>20</v>
      </c>
      <c r="M255">
        <f>IFERROR(VLOOKUP(K255,'Données Analyse Charge'!C:I,7,FALSE),0)</f>
        <v>20</v>
      </c>
      <c r="N255">
        <f t="shared" si="37"/>
        <v>749</v>
      </c>
      <c r="O255" s="17">
        <v>20200106</v>
      </c>
      <c r="P255">
        <f t="shared" si="35"/>
        <v>749</v>
      </c>
      <c r="Z255" s="17">
        <v>20200203</v>
      </c>
      <c r="AA255">
        <f t="shared" si="36"/>
        <v>20200203</v>
      </c>
    </row>
    <row r="256" spans="5:27" x14ac:dyDescent="0.25">
      <c r="E256" s="30">
        <f t="shared" si="31"/>
        <v>20190912</v>
      </c>
      <c r="F256" s="21" t="str">
        <f t="shared" si="32"/>
        <v>2019/37</v>
      </c>
      <c r="G256" s="22">
        <v>43720</v>
      </c>
      <c r="H256" s="21" t="str">
        <f t="shared" si="29"/>
        <v/>
      </c>
      <c r="I256" s="21" t="str">
        <f t="shared" si="33"/>
        <v/>
      </c>
      <c r="J256" s="21" t="str">
        <f t="shared" si="34"/>
        <v/>
      </c>
      <c r="K256" s="30">
        <f t="shared" si="30"/>
        <v>20190912</v>
      </c>
      <c r="L256" s="30">
        <v>20</v>
      </c>
      <c r="M256">
        <f>IFERROR(VLOOKUP(K256,'Données Analyse Charge'!C:I,7,FALSE),0)</f>
        <v>20</v>
      </c>
      <c r="N256">
        <f t="shared" si="37"/>
        <v>748</v>
      </c>
      <c r="O256" s="17">
        <v>20191219</v>
      </c>
      <c r="P256">
        <f t="shared" si="35"/>
        <v>748</v>
      </c>
      <c r="Z256" s="17">
        <v>20200204</v>
      </c>
      <c r="AA256">
        <f t="shared" si="36"/>
        <v>20200204</v>
      </c>
    </row>
    <row r="257" spans="5:27" x14ac:dyDescent="0.25">
      <c r="E257" s="30">
        <f t="shared" si="31"/>
        <v>20190913</v>
      </c>
      <c r="F257" s="21" t="str">
        <f t="shared" si="32"/>
        <v>2019/37</v>
      </c>
      <c r="G257" s="22">
        <v>43721</v>
      </c>
      <c r="H257" s="21" t="str">
        <f t="shared" si="29"/>
        <v/>
      </c>
      <c r="I257" s="21" t="str">
        <f t="shared" si="33"/>
        <v/>
      </c>
      <c r="J257" s="21" t="str">
        <f t="shared" si="34"/>
        <v/>
      </c>
      <c r="K257" s="30">
        <f t="shared" si="30"/>
        <v>20190913</v>
      </c>
      <c r="L257" s="30">
        <v>20</v>
      </c>
      <c r="M257">
        <f>IFERROR(VLOOKUP(K257,'Données Analyse Charge'!C:I,7,FALSE),0)</f>
        <v>20</v>
      </c>
      <c r="N257">
        <f t="shared" si="37"/>
        <v>747</v>
      </c>
      <c r="O257" s="17">
        <v>20191218</v>
      </c>
      <c r="P257">
        <f t="shared" si="35"/>
        <v>747</v>
      </c>
      <c r="Z257" s="17">
        <v>20200205</v>
      </c>
      <c r="AA257">
        <f t="shared" si="36"/>
        <v>20200205</v>
      </c>
    </row>
    <row r="258" spans="5:27" x14ac:dyDescent="0.25">
      <c r="E258" s="30">
        <f t="shared" si="31"/>
        <v>20190914</v>
      </c>
      <c r="F258" s="21" t="str">
        <f t="shared" si="32"/>
        <v>2019/37</v>
      </c>
      <c r="G258" s="22">
        <v>43722</v>
      </c>
      <c r="H258" s="21" t="str">
        <f t="shared" ref="H258:H321" si="38">IFERROR(VLOOKUP(G258,C:D,2,FALSE),"")</f>
        <v/>
      </c>
      <c r="I258" s="21" t="str">
        <f t="shared" si="33"/>
        <v>Samedi</v>
      </c>
      <c r="J258" s="21" t="str">
        <f t="shared" si="34"/>
        <v>Samedi</v>
      </c>
      <c r="K258" s="30">
        <f t="shared" ref="K258:K321" si="39">YEAR(G258)*10000+MONTH(G258)*100+DAY(G258)</f>
        <v>20190914</v>
      </c>
      <c r="L258" s="30">
        <v>20</v>
      </c>
      <c r="M258">
        <f>IFERROR(VLOOKUP(K258,'Données Analyse Charge'!C:I,7,FALSE),0)</f>
        <v>0</v>
      </c>
      <c r="N258">
        <f t="shared" si="37"/>
        <v>746</v>
      </c>
      <c r="O258" s="17">
        <v>20191217</v>
      </c>
      <c r="P258">
        <f t="shared" si="35"/>
        <v>746</v>
      </c>
      <c r="Z258" s="17">
        <v>20200206</v>
      </c>
      <c r="AA258">
        <f t="shared" si="36"/>
        <v>20200206</v>
      </c>
    </row>
    <row r="259" spans="5:27" x14ac:dyDescent="0.25">
      <c r="E259" s="30">
        <f t="shared" ref="E259:E322" si="40">YEAR(G259)*10000+MONTH(G259)*100+DAY(G259)</f>
        <v>20190915</v>
      </c>
      <c r="F259" s="21" t="str">
        <f t="shared" ref="F259:F322" si="41">YEAR(G259)&amp;"/"&amp;IF(WEEKNUM(G259)&lt;=9,"0"&amp;WEEKNUM(G259),WEEKNUM(G259))</f>
        <v>2019/38</v>
      </c>
      <c r="G259" s="22">
        <v>43723</v>
      </c>
      <c r="H259" s="21" t="str">
        <f t="shared" si="38"/>
        <v/>
      </c>
      <c r="I259" s="21" t="str">
        <f t="shared" ref="I259:I322" si="42">IF(WEEKDAY(G259)=7,"Samedi",IF(WEEKDAY(G259)=1,"Dimanche",""))</f>
        <v>Dimanche</v>
      </c>
      <c r="J259" s="21" t="str">
        <f t="shared" ref="J259:J322" si="43">IF(H259&lt;&gt;"",H259,IF(I259&lt;&gt;"",I259,""))</f>
        <v>Dimanche</v>
      </c>
      <c r="K259" s="30">
        <f t="shared" si="39"/>
        <v>20190915</v>
      </c>
      <c r="L259" s="30">
        <v>20</v>
      </c>
      <c r="M259">
        <f>IFERROR(VLOOKUP(K259,'Données Analyse Charge'!C:I,7,FALSE),0)</f>
        <v>0</v>
      </c>
      <c r="N259">
        <f t="shared" si="37"/>
        <v>745</v>
      </c>
      <c r="O259" s="17">
        <v>20191216</v>
      </c>
      <c r="P259">
        <f t="shared" si="35"/>
        <v>745</v>
      </c>
      <c r="Z259" s="17">
        <v>20200207</v>
      </c>
      <c r="AA259">
        <f t="shared" si="36"/>
        <v>20200207</v>
      </c>
    </row>
    <row r="260" spans="5:27" x14ac:dyDescent="0.25">
      <c r="E260" s="30">
        <f t="shared" si="40"/>
        <v>20190916</v>
      </c>
      <c r="F260" s="21" t="str">
        <f t="shared" si="41"/>
        <v>2019/38</v>
      </c>
      <c r="G260" s="22">
        <v>43724</v>
      </c>
      <c r="H260" s="21" t="str">
        <f t="shared" si="38"/>
        <v/>
      </c>
      <c r="I260" s="21" t="str">
        <f t="shared" si="42"/>
        <v/>
      </c>
      <c r="J260" s="21" t="str">
        <f t="shared" si="43"/>
        <v/>
      </c>
      <c r="K260" s="30">
        <f t="shared" si="39"/>
        <v>20190916</v>
      </c>
      <c r="L260" s="30">
        <v>20</v>
      </c>
      <c r="M260">
        <f>IFERROR(VLOOKUP(K260,'Données Analyse Charge'!C:I,7,FALSE),0)</f>
        <v>20</v>
      </c>
      <c r="N260">
        <f t="shared" si="37"/>
        <v>744</v>
      </c>
      <c r="O260" s="17">
        <v>20191213</v>
      </c>
      <c r="P260">
        <f t="shared" si="35"/>
        <v>744</v>
      </c>
      <c r="Z260" s="17">
        <v>20200210</v>
      </c>
      <c r="AA260">
        <f t="shared" si="36"/>
        <v>20200210</v>
      </c>
    </row>
    <row r="261" spans="5:27" x14ac:dyDescent="0.25">
      <c r="E261" s="30">
        <f t="shared" si="40"/>
        <v>20190917</v>
      </c>
      <c r="F261" s="21" t="str">
        <f t="shared" si="41"/>
        <v>2019/38</v>
      </c>
      <c r="G261" s="22">
        <v>43725</v>
      </c>
      <c r="H261" s="21" t="str">
        <f t="shared" si="38"/>
        <v/>
      </c>
      <c r="I261" s="21" t="str">
        <f t="shared" si="42"/>
        <v/>
      </c>
      <c r="J261" s="21" t="str">
        <f t="shared" si="43"/>
        <v/>
      </c>
      <c r="K261" s="30">
        <f t="shared" si="39"/>
        <v>20190917</v>
      </c>
      <c r="L261" s="30">
        <v>20</v>
      </c>
      <c r="M261">
        <f>IFERROR(VLOOKUP(K261,'Données Analyse Charge'!C:I,7,FALSE),0)</f>
        <v>20</v>
      </c>
      <c r="N261">
        <f t="shared" si="37"/>
        <v>743</v>
      </c>
      <c r="O261" s="17">
        <v>20191212</v>
      </c>
      <c r="P261">
        <f t="shared" ref="P261:P324" si="44">+N261</f>
        <v>743</v>
      </c>
      <c r="Z261" s="17">
        <v>20200211</v>
      </c>
      <c r="AA261">
        <f t="shared" ref="AA261:AA324" si="45">+Z261</f>
        <v>20200211</v>
      </c>
    </row>
    <row r="262" spans="5:27" x14ac:dyDescent="0.25">
      <c r="E262" s="30">
        <f t="shared" si="40"/>
        <v>20190918</v>
      </c>
      <c r="F262" s="21" t="str">
        <f t="shared" si="41"/>
        <v>2019/38</v>
      </c>
      <c r="G262" s="22">
        <v>43726</v>
      </c>
      <c r="H262" s="21" t="str">
        <f t="shared" si="38"/>
        <v/>
      </c>
      <c r="I262" s="21" t="str">
        <f t="shared" si="42"/>
        <v/>
      </c>
      <c r="J262" s="21" t="str">
        <f t="shared" si="43"/>
        <v/>
      </c>
      <c r="K262" s="30">
        <f t="shared" si="39"/>
        <v>20190918</v>
      </c>
      <c r="L262" s="30">
        <v>20</v>
      </c>
      <c r="M262">
        <f>IFERROR(VLOOKUP(K262,'Données Analyse Charge'!C:I,7,FALSE),0)</f>
        <v>20</v>
      </c>
      <c r="N262">
        <f t="shared" ref="N262:N325" si="46">+N261-1</f>
        <v>742</v>
      </c>
      <c r="O262" s="17">
        <v>20191211</v>
      </c>
      <c r="P262">
        <f t="shared" si="44"/>
        <v>742</v>
      </c>
      <c r="Z262" s="17">
        <v>20200212</v>
      </c>
      <c r="AA262">
        <f t="shared" si="45"/>
        <v>20200212</v>
      </c>
    </row>
    <row r="263" spans="5:27" x14ac:dyDescent="0.25">
      <c r="E263" s="30">
        <f t="shared" si="40"/>
        <v>20190919</v>
      </c>
      <c r="F263" s="21" t="str">
        <f t="shared" si="41"/>
        <v>2019/38</v>
      </c>
      <c r="G263" s="22">
        <v>43727</v>
      </c>
      <c r="H263" s="21" t="str">
        <f t="shared" si="38"/>
        <v/>
      </c>
      <c r="I263" s="21" t="str">
        <f t="shared" si="42"/>
        <v/>
      </c>
      <c r="J263" s="21" t="str">
        <f t="shared" si="43"/>
        <v/>
      </c>
      <c r="K263" s="30">
        <f t="shared" si="39"/>
        <v>20190919</v>
      </c>
      <c r="L263" s="30">
        <v>20</v>
      </c>
      <c r="M263">
        <f>IFERROR(VLOOKUP(K263,'Données Analyse Charge'!C:I,7,FALSE),0)</f>
        <v>20</v>
      </c>
      <c r="N263">
        <f t="shared" si="46"/>
        <v>741</v>
      </c>
      <c r="O263" s="17">
        <v>20191210</v>
      </c>
      <c r="P263">
        <f t="shared" si="44"/>
        <v>741</v>
      </c>
      <c r="Z263" s="17">
        <v>20200213</v>
      </c>
      <c r="AA263">
        <f t="shared" si="45"/>
        <v>20200213</v>
      </c>
    </row>
    <row r="264" spans="5:27" x14ac:dyDescent="0.25">
      <c r="E264" s="30">
        <f t="shared" si="40"/>
        <v>20190920</v>
      </c>
      <c r="F264" s="21" t="str">
        <f t="shared" si="41"/>
        <v>2019/38</v>
      </c>
      <c r="G264" s="22">
        <v>43728</v>
      </c>
      <c r="H264" s="21" t="str">
        <f t="shared" si="38"/>
        <v/>
      </c>
      <c r="I264" s="21" t="str">
        <f t="shared" si="42"/>
        <v/>
      </c>
      <c r="J264" s="21" t="str">
        <f t="shared" si="43"/>
        <v/>
      </c>
      <c r="K264" s="30">
        <f t="shared" si="39"/>
        <v>20190920</v>
      </c>
      <c r="L264" s="30">
        <v>20</v>
      </c>
      <c r="M264">
        <f>IFERROR(VLOOKUP(K264,'Données Analyse Charge'!C:I,7,FALSE),0)</f>
        <v>20</v>
      </c>
      <c r="N264">
        <f t="shared" si="46"/>
        <v>740</v>
      </c>
      <c r="O264" s="17">
        <v>20191209</v>
      </c>
      <c r="P264">
        <f t="shared" si="44"/>
        <v>740</v>
      </c>
      <c r="Z264" s="17">
        <v>20200214</v>
      </c>
      <c r="AA264">
        <f t="shared" si="45"/>
        <v>20200214</v>
      </c>
    </row>
    <row r="265" spans="5:27" x14ac:dyDescent="0.25">
      <c r="E265" s="30">
        <f t="shared" si="40"/>
        <v>20190921</v>
      </c>
      <c r="F265" s="21" t="str">
        <f t="shared" si="41"/>
        <v>2019/38</v>
      </c>
      <c r="G265" s="22">
        <v>43729</v>
      </c>
      <c r="H265" s="21" t="str">
        <f t="shared" si="38"/>
        <v/>
      </c>
      <c r="I265" s="21" t="str">
        <f t="shared" si="42"/>
        <v>Samedi</v>
      </c>
      <c r="J265" s="21" t="str">
        <f t="shared" si="43"/>
        <v>Samedi</v>
      </c>
      <c r="K265" s="30">
        <f t="shared" si="39"/>
        <v>20190921</v>
      </c>
      <c r="L265" s="30">
        <v>20</v>
      </c>
      <c r="M265">
        <f>IFERROR(VLOOKUP(K265,'Données Analyse Charge'!C:I,7,FALSE),0)</f>
        <v>0</v>
      </c>
      <c r="N265">
        <f t="shared" si="46"/>
        <v>739</v>
      </c>
      <c r="O265" s="17">
        <v>20191206</v>
      </c>
      <c r="P265">
        <f t="shared" si="44"/>
        <v>739</v>
      </c>
      <c r="Z265" s="17">
        <v>20200217</v>
      </c>
      <c r="AA265">
        <f t="shared" si="45"/>
        <v>20200217</v>
      </c>
    </row>
    <row r="266" spans="5:27" x14ac:dyDescent="0.25">
      <c r="E266" s="30">
        <f t="shared" si="40"/>
        <v>20190922</v>
      </c>
      <c r="F266" s="21" t="str">
        <f t="shared" si="41"/>
        <v>2019/39</v>
      </c>
      <c r="G266" s="22">
        <v>43730</v>
      </c>
      <c r="H266" s="21" t="str">
        <f t="shared" si="38"/>
        <v/>
      </c>
      <c r="I266" s="21" t="str">
        <f t="shared" si="42"/>
        <v>Dimanche</v>
      </c>
      <c r="J266" s="21" t="str">
        <f t="shared" si="43"/>
        <v>Dimanche</v>
      </c>
      <c r="K266" s="30">
        <f t="shared" si="39"/>
        <v>20190922</v>
      </c>
      <c r="L266" s="30">
        <v>20</v>
      </c>
      <c r="M266">
        <f>IFERROR(VLOOKUP(K266,'Données Analyse Charge'!C:I,7,FALSE),0)</f>
        <v>0</v>
      </c>
      <c r="N266">
        <f t="shared" si="46"/>
        <v>738</v>
      </c>
      <c r="O266" s="17">
        <v>20191205</v>
      </c>
      <c r="P266">
        <f t="shared" si="44"/>
        <v>738</v>
      </c>
      <c r="Z266" s="17">
        <v>20200218</v>
      </c>
      <c r="AA266">
        <f t="shared" si="45"/>
        <v>20200218</v>
      </c>
    </row>
    <row r="267" spans="5:27" x14ac:dyDescent="0.25">
      <c r="E267" s="30">
        <f t="shared" si="40"/>
        <v>20190923</v>
      </c>
      <c r="F267" s="21" t="str">
        <f t="shared" si="41"/>
        <v>2019/39</v>
      </c>
      <c r="G267" s="22">
        <v>43731</v>
      </c>
      <c r="H267" s="21" t="str">
        <f t="shared" si="38"/>
        <v/>
      </c>
      <c r="I267" s="21" t="str">
        <f t="shared" si="42"/>
        <v/>
      </c>
      <c r="J267" s="21" t="str">
        <f t="shared" si="43"/>
        <v/>
      </c>
      <c r="K267" s="30">
        <f t="shared" si="39"/>
        <v>20190923</v>
      </c>
      <c r="L267" s="30">
        <v>20</v>
      </c>
      <c r="M267">
        <f>IFERROR(VLOOKUP(K267,'Données Analyse Charge'!C:I,7,FALSE),0)</f>
        <v>20</v>
      </c>
      <c r="N267">
        <f t="shared" si="46"/>
        <v>737</v>
      </c>
      <c r="O267" s="17">
        <v>20191204</v>
      </c>
      <c r="P267">
        <f t="shared" si="44"/>
        <v>737</v>
      </c>
      <c r="Z267" s="17">
        <v>20200219</v>
      </c>
      <c r="AA267">
        <f t="shared" si="45"/>
        <v>20200219</v>
      </c>
    </row>
    <row r="268" spans="5:27" x14ac:dyDescent="0.25">
      <c r="E268" s="30">
        <f t="shared" si="40"/>
        <v>20190924</v>
      </c>
      <c r="F268" s="21" t="str">
        <f t="shared" si="41"/>
        <v>2019/39</v>
      </c>
      <c r="G268" s="22">
        <v>43732</v>
      </c>
      <c r="H268" s="21" t="str">
        <f t="shared" si="38"/>
        <v/>
      </c>
      <c r="I268" s="21" t="str">
        <f t="shared" si="42"/>
        <v/>
      </c>
      <c r="J268" s="21" t="str">
        <f t="shared" si="43"/>
        <v/>
      </c>
      <c r="K268" s="30">
        <f t="shared" si="39"/>
        <v>20190924</v>
      </c>
      <c r="L268" s="30">
        <v>20</v>
      </c>
      <c r="M268">
        <f>IFERROR(VLOOKUP(K268,'Données Analyse Charge'!C:I,7,FALSE),0)</f>
        <v>20</v>
      </c>
      <c r="N268">
        <f t="shared" si="46"/>
        <v>736</v>
      </c>
      <c r="O268" s="17">
        <v>20191203</v>
      </c>
      <c r="P268">
        <f t="shared" si="44"/>
        <v>736</v>
      </c>
      <c r="Z268" s="17">
        <v>20200220</v>
      </c>
      <c r="AA268">
        <f t="shared" si="45"/>
        <v>20200220</v>
      </c>
    </row>
    <row r="269" spans="5:27" x14ac:dyDescent="0.25">
      <c r="E269" s="30">
        <f t="shared" si="40"/>
        <v>20190925</v>
      </c>
      <c r="F269" s="21" t="str">
        <f t="shared" si="41"/>
        <v>2019/39</v>
      </c>
      <c r="G269" s="22">
        <v>43733</v>
      </c>
      <c r="H269" s="21" t="str">
        <f t="shared" si="38"/>
        <v/>
      </c>
      <c r="I269" s="21" t="str">
        <f t="shared" si="42"/>
        <v/>
      </c>
      <c r="J269" s="21" t="str">
        <f t="shared" si="43"/>
        <v/>
      </c>
      <c r="K269" s="30">
        <f t="shared" si="39"/>
        <v>20190925</v>
      </c>
      <c r="L269" s="30">
        <v>20</v>
      </c>
      <c r="M269">
        <f>IFERROR(VLOOKUP(K269,'Données Analyse Charge'!C:I,7,FALSE),0)</f>
        <v>20</v>
      </c>
      <c r="N269">
        <f t="shared" si="46"/>
        <v>735</v>
      </c>
      <c r="O269" s="17">
        <v>20191202</v>
      </c>
      <c r="P269">
        <f t="shared" si="44"/>
        <v>735</v>
      </c>
      <c r="Z269" s="17">
        <v>20200221</v>
      </c>
      <c r="AA269">
        <f t="shared" si="45"/>
        <v>20200221</v>
      </c>
    </row>
    <row r="270" spans="5:27" x14ac:dyDescent="0.25">
      <c r="E270" s="30">
        <f t="shared" si="40"/>
        <v>20190926</v>
      </c>
      <c r="F270" s="21" t="str">
        <f t="shared" si="41"/>
        <v>2019/39</v>
      </c>
      <c r="G270" s="22">
        <v>43734</v>
      </c>
      <c r="H270" s="21" t="str">
        <f t="shared" si="38"/>
        <v/>
      </c>
      <c r="I270" s="21" t="str">
        <f t="shared" si="42"/>
        <v/>
      </c>
      <c r="J270" s="21" t="str">
        <f t="shared" si="43"/>
        <v/>
      </c>
      <c r="K270" s="30">
        <f t="shared" si="39"/>
        <v>20190926</v>
      </c>
      <c r="L270" s="30">
        <v>20</v>
      </c>
      <c r="M270">
        <f>IFERROR(VLOOKUP(K270,'Données Analyse Charge'!C:I,7,FALSE),0)</f>
        <v>20</v>
      </c>
      <c r="N270">
        <f t="shared" si="46"/>
        <v>734</v>
      </c>
      <c r="O270" s="17">
        <v>20191129</v>
      </c>
      <c r="P270">
        <f t="shared" si="44"/>
        <v>734</v>
      </c>
      <c r="Z270" s="17">
        <v>20200224</v>
      </c>
      <c r="AA270">
        <f t="shared" si="45"/>
        <v>20200224</v>
      </c>
    </row>
    <row r="271" spans="5:27" x14ac:dyDescent="0.25">
      <c r="E271" s="30">
        <f t="shared" si="40"/>
        <v>20190927</v>
      </c>
      <c r="F271" s="21" t="str">
        <f t="shared" si="41"/>
        <v>2019/39</v>
      </c>
      <c r="G271" s="22">
        <v>43735</v>
      </c>
      <c r="H271" s="21" t="str">
        <f t="shared" si="38"/>
        <v>Férié</v>
      </c>
      <c r="I271" s="21" t="str">
        <f t="shared" si="42"/>
        <v/>
      </c>
      <c r="J271" s="21" t="str">
        <f t="shared" si="43"/>
        <v>Férié</v>
      </c>
      <c r="K271" s="30">
        <f t="shared" si="39"/>
        <v>20190927</v>
      </c>
      <c r="L271" s="30">
        <v>20</v>
      </c>
      <c r="M271">
        <f>IFERROR(VLOOKUP(K271,'Données Analyse Charge'!C:I,7,FALSE),0)</f>
        <v>0</v>
      </c>
      <c r="N271">
        <f t="shared" si="46"/>
        <v>733</v>
      </c>
      <c r="O271" s="17">
        <v>20191128</v>
      </c>
      <c r="P271">
        <f t="shared" si="44"/>
        <v>733</v>
      </c>
      <c r="Z271" s="17">
        <v>20200225</v>
      </c>
      <c r="AA271">
        <f t="shared" si="45"/>
        <v>20200225</v>
      </c>
    </row>
    <row r="272" spans="5:27" x14ac:dyDescent="0.25">
      <c r="E272" s="30">
        <f t="shared" si="40"/>
        <v>20190928</v>
      </c>
      <c r="F272" s="21" t="str">
        <f t="shared" si="41"/>
        <v>2019/39</v>
      </c>
      <c r="G272" s="22">
        <v>43736</v>
      </c>
      <c r="H272" s="21" t="str">
        <f t="shared" si="38"/>
        <v/>
      </c>
      <c r="I272" s="21" t="str">
        <f t="shared" si="42"/>
        <v>Samedi</v>
      </c>
      <c r="J272" s="21" t="str">
        <f t="shared" si="43"/>
        <v>Samedi</v>
      </c>
      <c r="K272" s="30">
        <f t="shared" si="39"/>
        <v>20190928</v>
      </c>
      <c r="L272" s="30">
        <v>20</v>
      </c>
      <c r="M272">
        <f>IFERROR(VLOOKUP(K272,'Données Analyse Charge'!C:I,7,FALSE),0)</f>
        <v>0</v>
      </c>
      <c r="N272">
        <f t="shared" si="46"/>
        <v>732</v>
      </c>
      <c r="O272" s="17">
        <v>20191127</v>
      </c>
      <c r="P272">
        <f t="shared" si="44"/>
        <v>732</v>
      </c>
      <c r="Z272" s="17">
        <v>20200226</v>
      </c>
      <c r="AA272">
        <f t="shared" si="45"/>
        <v>20200226</v>
      </c>
    </row>
    <row r="273" spans="5:27" x14ac:dyDescent="0.25">
      <c r="E273" s="30">
        <f t="shared" si="40"/>
        <v>20190929</v>
      </c>
      <c r="F273" s="21" t="str">
        <f t="shared" si="41"/>
        <v>2019/40</v>
      </c>
      <c r="G273" s="22">
        <v>43737</v>
      </c>
      <c r="H273" s="21" t="str">
        <f t="shared" si="38"/>
        <v/>
      </c>
      <c r="I273" s="21" t="str">
        <f t="shared" si="42"/>
        <v>Dimanche</v>
      </c>
      <c r="J273" s="21" t="str">
        <f t="shared" si="43"/>
        <v>Dimanche</v>
      </c>
      <c r="K273" s="30">
        <f t="shared" si="39"/>
        <v>20190929</v>
      </c>
      <c r="L273" s="30">
        <v>20</v>
      </c>
      <c r="M273">
        <f>IFERROR(VLOOKUP(K273,'Données Analyse Charge'!C:I,7,FALSE),0)</f>
        <v>0</v>
      </c>
      <c r="N273">
        <f t="shared" si="46"/>
        <v>731</v>
      </c>
      <c r="O273" s="17">
        <v>20191126</v>
      </c>
      <c r="P273">
        <f t="shared" si="44"/>
        <v>731</v>
      </c>
      <c r="Z273" s="17">
        <v>20200227</v>
      </c>
      <c r="AA273">
        <f t="shared" si="45"/>
        <v>20200227</v>
      </c>
    </row>
    <row r="274" spans="5:27" x14ac:dyDescent="0.25">
      <c r="E274" s="30">
        <f t="shared" si="40"/>
        <v>20190930</v>
      </c>
      <c r="F274" s="21" t="str">
        <f t="shared" si="41"/>
        <v>2019/40</v>
      </c>
      <c r="G274" s="22">
        <v>43738</v>
      </c>
      <c r="H274" s="21" t="str">
        <f t="shared" si="38"/>
        <v/>
      </c>
      <c r="I274" s="21" t="str">
        <f t="shared" si="42"/>
        <v/>
      </c>
      <c r="J274" s="21" t="str">
        <f t="shared" si="43"/>
        <v/>
      </c>
      <c r="K274" s="30">
        <f t="shared" si="39"/>
        <v>20190930</v>
      </c>
      <c r="L274" s="30">
        <v>20</v>
      </c>
      <c r="M274">
        <f>IFERROR(VLOOKUP(K274,'Données Analyse Charge'!C:I,7,FALSE),0)</f>
        <v>20</v>
      </c>
      <c r="N274">
        <f t="shared" si="46"/>
        <v>730</v>
      </c>
      <c r="O274" s="17">
        <v>20191125</v>
      </c>
      <c r="P274">
        <f t="shared" si="44"/>
        <v>730</v>
      </c>
      <c r="Z274" s="17">
        <v>20200228</v>
      </c>
      <c r="AA274">
        <f t="shared" si="45"/>
        <v>20200228</v>
      </c>
    </row>
    <row r="275" spans="5:27" x14ac:dyDescent="0.25">
      <c r="E275" s="30">
        <f t="shared" si="40"/>
        <v>20191001</v>
      </c>
      <c r="F275" s="21" t="str">
        <f t="shared" si="41"/>
        <v>2019/40</v>
      </c>
      <c r="G275" s="22">
        <v>43739</v>
      </c>
      <c r="H275" s="21" t="str">
        <f t="shared" si="38"/>
        <v/>
      </c>
      <c r="I275" s="21" t="str">
        <f t="shared" si="42"/>
        <v/>
      </c>
      <c r="J275" s="21" t="str">
        <f t="shared" si="43"/>
        <v/>
      </c>
      <c r="K275" s="30">
        <f t="shared" si="39"/>
        <v>20191001</v>
      </c>
      <c r="L275" s="30">
        <v>20</v>
      </c>
      <c r="M275">
        <f>IFERROR(VLOOKUP(K275,'Données Analyse Charge'!C:I,7,FALSE),0)</f>
        <v>20</v>
      </c>
      <c r="N275">
        <f t="shared" si="46"/>
        <v>729</v>
      </c>
      <c r="O275" s="17">
        <v>20191122</v>
      </c>
      <c r="P275">
        <f t="shared" si="44"/>
        <v>729</v>
      </c>
      <c r="Z275" s="17">
        <v>20200302</v>
      </c>
      <c r="AA275">
        <f t="shared" si="45"/>
        <v>20200302</v>
      </c>
    </row>
    <row r="276" spans="5:27" x14ac:dyDescent="0.25">
      <c r="E276" s="30">
        <f t="shared" si="40"/>
        <v>20191002</v>
      </c>
      <c r="F276" s="21" t="str">
        <f t="shared" si="41"/>
        <v>2019/40</v>
      </c>
      <c r="G276" s="22">
        <v>43740</v>
      </c>
      <c r="H276" s="21" t="str">
        <f t="shared" si="38"/>
        <v/>
      </c>
      <c r="I276" s="21" t="str">
        <f t="shared" si="42"/>
        <v/>
      </c>
      <c r="J276" s="21" t="str">
        <f t="shared" si="43"/>
        <v/>
      </c>
      <c r="K276" s="30">
        <f t="shared" si="39"/>
        <v>20191002</v>
      </c>
      <c r="L276" s="30">
        <v>20</v>
      </c>
      <c r="M276">
        <f>IFERROR(VLOOKUP(K276,'Données Analyse Charge'!C:I,7,FALSE),0)</f>
        <v>20</v>
      </c>
      <c r="N276">
        <f t="shared" si="46"/>
        <v>728</v>
      </c>
      <c r="O276" s="17">
        <v>20191121</v>
      </c>
      <c r="P276">
        <f t="shared" si="44"/>
        <v>728</v>
      </c>
      <c r="Z276" s="17">
        <v>20200303</v>
      </c>
      <c r="AA276">
        <f t="shared" si="45"/>
        <v>20200303</v>
      </c>
    </row>
    <row r="277" spans="5:27" x14ac:dyDescent="0.25">
      <c r="E277" s="30">
        <f t="shared" si="40"/>
        <v>20191003</v>
      </c>
      <c r="F277" s="21" t="str">
        <f t="shared" si="41"/>
        <v>2019/40</v>
      </c>
      <c r="G277" s="22">
        <v>43741</v>
      </c>
      <c r="H277" s="21" t="str">
        <f t="shared" si="38"/>
        <v/>
      </c>
      <c r="I277" s="21" t="str">
        <f t="shared" si="42"/>
        <v/>
      </c>
      <c r="J277" s="21" t="str">
        <f t="shared" si="43"/>
        <v/>
      </c>
      <c r="K277" s="30">
        <f t="shared" si="39"/>
        <v>20191003</v>
      </c>
      <c r="L277" s="30">
        <v>20</v>
      </c>
      <c r="M277">
        <f>IFERROR(VLOOKUP(K277,'Données Analyse Charge'!C:I,7,FALSE),0)</f>
        <v>20</v>
      </c>
      <c r="N277">
        <f t="shared" si="46"/>
        <v>727</v>
      </c>
      <c r="O277" s="17">
        <v>20191120</v>
      </c>
      <c r="P277">
        <f t="shared" si="44"/>
        <v>727</v>
      </c>
      <c r="Z277" s="17">
        <v>20200304</v>
      </c>
      <c r="AA277">
        <f t="shared" si="45"/>
        <v>20200304</v>
      </c>
    </row>
    <row r="278" spans="5:27" x14ac:dyDescent="0.25">
      <c r="E278" s="30">
        <f t="shared" si="40"/>
        <v>20191004</v>
      </c>
      <c r="F278" s="21" t="str">
        <f t="shared" si="41"/>
        <v>2019/40</v>
      </c>
      <c r="G278" s="22">
        <v>43742</v>
      </c>
      <c r="H278" s="21" t="str">
        <f t="shared" si="38"/>
        <v/>
      </c>
      <c r="I278" s="21" t="str">
        <f t="shared" si="42"/>
        <v/>
      </c>
      <c r="J278" s="21" t="str">
        <f t="shared" si="43"/>
        <v/>
      </c>
      <c r="K278" s="30">
        <f t="shared" si="39"/>
        <v>20191004</v>
      </c>
      <c r="L278" s="30">
        <v>20</v>
      </c>
      <c r="M278">
        <f>IFERROR(VLOOKUP(K278,'Données Analyse Charge'!C:I,7,FALSE),0)</f>
        <v>20</v>
      </c>
      <c r="N278">
        <f t="shared" si="46"/>
        <v>726</v>
      </c>
      <c r="O278" s="17">
        <v>20191119</v>
      </c>
      <c r="P278">
        <f t="shared" si="44"/>
        <v>726</v>
      </c>
      <c r="Z278" s="17">
        <v>20200305</v>
      </c>
      <c r="AA278">
        <f t="shared" si="45"/>
        <v>20200305</v>
      </c>
    </row>
    <row r="279" spans="5:27" x14ac:dyDescent="0.25">
      <c r="E279" s="30">
        <f t="shared" si="40"/>
        <v>20191005</v>
      </c>
      <c r="F279" s="21" t="str">
        <f t="shared" si="41"/>
        <v>2019/40</v>
      </c>
      <c r="G279" s="22">
        <v>43743</v>
      </c>
      <c r="H279" s="21" t="str">
        <f t="shared" si="38"/>
        <v/>
      </c>
      <c r="I279" s="21" t="str">
        <f t="shared" si="42"/>
        <v>Samedi</v>
      </c>
      <c r="J279" s="21" t="str">
        <f t="shared" si="43"/>
        <v>Samedi</v>
      </c>
      <c r="K279" s="30">
        <f t="shared" si="39"/>
        <v>20191005</v>
      </c>
      <c r="L279" s="30">
        <v>20</v>
      </c>
      <c r="M279">
        <f>IFERROR(VLOOKUP(K279,'Données Analyse Charge'!C:I,7,FALSE),0)</f>
        <v>0</v>
      </c>
      <c r="N279">
        <f t="shared" si="46"/>
        <v>725</v>
      </c>
      <c r="O279" s="17">
        <v>20191118</v>
      </c>
      <c r="P279">
        <f t="shared" si="44"/>
        <v>725</v>
      </c>
      <c r="Z279" s="17">
        <v>20200306</v>
      </c>
      <c r="AA279">
        <f t="shared" si="45"/>
        <v>20200306</v>
      </c>
    </row>
    <row r="280" spans="5:27" x14ac:dyDescent="0.25">
      <c r="E280" s="30">
        <f t="shared" si="40"/>
        <v>20191006</v>
      </c>
      <c r="F280" s="21" t="str">
        <f t="shared" si="41"/>
        <v>2019/41</v>
      </c>
      <c r="G280" s="22">
        <v>43744</v>
      </c>
      <c r="H280" s="21" t="str">
        <f t="shared" si="38"/>
        <v/>
      </c>
      <c r="I280" s="21" t="str">
        <f t="shared" si="42"/>
        <v>Dimanche</v>
      </c>
      <c r="J280" s="21" t="str">
        <f t="shared" si="43"/>
        <v>Dimanche</v>
      </c>
      <c r="K280" s="30">
        <f t="shared" si="39"/>
        <v>20191006</v>
      </c>
      <c r="L280" s="30">
        <v>20</v>
      </c>
      <c r="M280">
        <f>IFERROR(VLOOKUP(K280,'Données Analyse Charge'!C:I,7,FALSE),0)</f>
        <v>0</v>
      </c>
      <c r="N280">
        <f t="shared" si="46"/>
        <v>724</v>
      </c>
      <c r="O280" s="17">
        <v>20191115</v>
      </c>
      <c r="P280">
        <f t="shared" si="44"/>
        <v>724</v>
      </c>
      <c r="Z280" s="17">
        <v>20200309</v>
      </c>
      <c r="AA280">
        <f t="shared" si="45"/>
        <v>20200309</v>
      </c>
    </row>
    <row r="281" spans="5:27" x14ac:dyDescent="0.25">
      <c r="E281" s="30">
        <f t="shared" si="40"/>
        <v>20191007</v>
      </c>
      <c r="F281" s="21" t="str">
        <f t="shared" si="41"/>
        <v>2019/41</v>
      </c>
      <c r="G281" s="22">
        <v>43745</v>
      </c>
      <c r="H281" s="21" t="str">
        <f t="shared" si="38"/>
        <v/>
      </c>
      <c r="I281" s="21" t="str">
        <f t="shared" si="42"/>
        <v/>
      </c>
      <c r="J281" s="21" t="str">
        <f t="shared" si="43"/>
        <v/>
      </c>
      <c r="K281" s="30">
        <f t="shared" si="39"/>
        <v>20191007</v>
      </c>
      <c r="L281" s="30">
        <v>20</v>
      </c>
      <c r="M281">
        <f>IFERROR(VLOOKUP(K281,'Données Analyse Charge'!C:I,7,FALSE),0)</f>
        <v>20</v>
      </c>
      <c r="N281">
        <f t="shared" si="46"/>
        <v>723</v>
      </c>
      <c r="O281" s="17">
        <v>20191114</v>
      </c>
      <c r="P281">
        <f t="shared" si="44"/>
        <v>723</v>
      </c>
      <c r="Z281" s="17">
        <v>20200310</v>
      </c>
      <c r="AA281">
        <f t="shared" si="45"/>
        <v>20200310</v>
      </c>
    </row>
    <row r="282" spans="5:27" x14ac:dyDescent="0.25">
      <c r="E282" s="30">
        <f t="shared" si="40"/>
        <v>20191008</v>
      </c>
      <c r="F282" s="21" t="str">
        <f t="shared" si="41"/>
        <v>2019/41</v>
      </c>
      <c r="G282" s="22">
        <v>43746</v>
      </c>
      <c r="H282" s="21" t="str">
        <f t="shared" si="38"/>
        <v/>
      </c>
      <c r="I282" s="21" t="str">
        <f t="shared" si="42"/>
        <v/>
      </c>
      <c r="J282" s="21" t="str">
        <f t="shared" si="43"/>
        <v/>
      </c>
      <c r="K282" s="30">
        <f t="shared" si="39"/>
        <v>20191008</v>
      </c>
      <c r="L282" s="30">
        <v>20</v>
      </c>
      <c r="M282">
        <f>IFERROR(VLOOKUP(K282,'Données Analyse Charge'!C:I,7,FALSE),0)</f>
        <v>20</v>
      </c>
      <c r="N282">
        <f t="shared" si="46"/>
        <v>722</v>
      </c>
      <c r="O282" s="17">
        <v>20191113</v>
      </c>
      <c r="P282">
        <f t="shared" si="44"/>
        <v>722</v>
      </c>
      <c r="Z282" s="17">
        <v>20200311</v>
      </c>
      <c r="AA282">
        <f t="shared" si="45"/>
        <v>20200311</v>
      </c>
    </row>
    <row r="283" spans="5:27" x14ac:dyDescent="0.25">
      <c r="E283" s="30">
        <f t="shared" si="40"/>
        <v>20191009</v>
      </c>
      <c r="F283" s="21" t="str">
        <f t="shared" si="41"/>
        <v>2019/41</v>
      </c>
      <c r="G283" s="22">
        <v>43747</v>
      </c>
      <c r="H283" s="21" t="str">
        <f t="shared" si="38"/>
        <v/>
      </c>
      <c r="I283" s="21" t="str">
        <f t="shared" si="42"/>
        <v/>
      </c>
      <c r="J283" s="21" t="str">
        <f t="shared" si="43"/>
        <v/>
      </c>
      <c r="K283" s="30">
        <f t="shared" si="39"/>
        <v>20191009</v>
      </c>
      <c r="L283" s="30">
        <v>20</v>
      </c>
      <c r="M283">
        <f>IFERROR(VLOOKUP(K283,'Données Analyse Charge'!C:I,7,FALSE),0)</f>
        <v>20</v>
      </c>
      <c r="N283">
        <f t="shared" si="46"/>
        <v>721</v>
      </c>
      <c r="O283" s="17">
        <v>20191112</v>
      </c>
      <c r="P283">
        <f t="shared" si="44"/>
        <v>721</v>
      </c>
      <c r="Z283" s="17">
        <v>20200312</v>
      </c>
      <c r="AA283">
        <f t="shared" si="45"/>
        <v>20200312</v>
      </c>
    </row>
    <row r="284" spans="5:27" x14ac:dyDescent="0.25">
      <c r="E284" s="30">
        <f t="shared" si="40"/>
        <v>20191010</v>
      </c>
      <c r="F284" s="21" t="str">
        <f t="shared" si="41"/>
        <v>2019/41</v>
      </c>
      <c r="G284" s="22">
        <v>43748</v>
      </c>
      <c r="H284" s="21" t="str">
        <f t="shared" si="38"/>
        <v/>
      </c>
      <c r="I284" s="21" t="str">
        <f t="shared" si="42"/>
        <v/>
      </c>
      <c r="J284" s="21" t="str">
        <f t="shared" si="43"/>
        <v/>
      </c>
      <c r="K284" s="30">
        <f t="shared" si="39"/>
        <v>20191010</v>
      </c>
      <c r="L284" s="30">
        <v>20</v>
      </c>
      <c r="M284">
        <f>IFERROR(VLOOKUP(K284,'Données Analyse Charge'!C:I,7,FALSE),0)</f>
        <v>20</v>
      </c>
      <c r="N284">
        <f t="shared" si="46"/>
        <v>720</v>
      </c>
      <c r="O284" s="17">
        <v>20191111</v>
      </c>
      <c r="P284">
        <f t="shared" si="44"/>
        <v>720</v>
      </c>
      <c r="Z284" s="17">
        <v>20200313</v>
      </c>
      <c r="AA284">
        <f t="shared" si="45"/>
        <v>20200313</v>
      </c>
    </row>
    <row r="285" spans="5:27" x14ac:dyDescent="0.25">
      <c r="E285" s="30">
        <f t="shared" si="40"/>
        <v>20191011</v>
      </c>
      <c r="F285" s="21" t="str">
        <f t="shared" si="41"/>
        <v>2019/41</v>
      </c>
      <c r="G285" s="22">
        <v>43749</v>
      </c>
      <c r="H285" s="21" t="str">
        <f t="shared" si="38"/>
        <v/>
      </c>
      <c r="I285" s="21" t="str">
        <f t="shared" si="42"/>
        <v/>
      </c>
      <c r="J285" s="21" t="str">
        <f t="shared" si="43"/>
        <v/>
      </c>
      <c r="K285" s="30">
        <f t="shared" si="39"/>
        <v>20191011</v>
      </c>
      <c r="L285" s="30">
        <v>20</v>
      </c>
      <c r="M285">
        <f>IFERROR(VLOOKUP(K285,'Données Analyse Charge'!C:I,7,FALSE),0)</f>
        <v>20</v>
      </c>
      <c r="N285">
        <f t="shared" si="46"/>
        <v>719</v>
      </c>
      <c r="O285" s="17">
        <v>20191108</v>
      </c>
      <c r="P285">
        <f t="shared" si="44"/>
        <v>719</v>
      </c>
      <c r="Z285" s="17">
        <v>20200316</v>
      </c>
      <c r="AA285">
        <f t="shared" si="45"/>
        <v>20200316</v>
      </c>
    </row>
    <row r="286" spans="5:27" x14ac:dyDescent="0.25">
      <c r="E286" s="30">
        <f t="shared" si="40"/>
        <v>20191012</v>
      </c>
      <c r="F286" s="21" t="str">
        <f t="shared" si="41"/>
        <v>2019/41</v>
      </c>
      <c r="G286" s="22">
        <v>43750</v>
      </c>
      <c r="H286" s="21" t="str">
        <f t="shared" si="38"/>
        <v/>
      </c>
      <c r="I286" s="21" t="str">
        <f t="shared" si="42"/>
        <v>Samedi</v>
      </c>
      <c r="J286" s="21" t="str">
        <f t="shared" si="43"/>
        <v>Samedi</v>
      </c>
      <c r="K286" s="30">
        <f t="shared" si="39"/>
        <v>20191012</v>
      </c>
      <c r="L286" s="30">
        <v>20</v>
      </c>
      <c r="M286">
        <f>IFERROR(VLOOKUP(K286,'Données Analyse Charge'!C:I,7,FALSE),0)</f>
        <v>0</v>
      </c>
      <c r="N286">
        <f t="shared" si="46"/>
        <v>718</v>
      </c>
      <c r="O286" s="17">
        <v>20191107</v>
      </c>
      <c r="P286">
        <f t="shared" si="44"/>
        <v>718</v>
      </c>
      <c r="Z286" s="17">
        <v>20200317</v>
      </c>
      <c r="AA286">
        <f t="shared" si="45"/>
        <v>20200317</v>
      </c>
    </row>
    <row r="287" spans="5:27" x14ac:dyDescent="0.25">
      <c r="E287" s="30">
        <f t="shared" si="40"/>
        <v>20191013</v>
      </c>
      <c r="F287" s="21" t="str">
        <f t="shared" si="41"/>
        <v>2019/42</v>
      </c>
      <c r="G287" s="22">
        <v>43751</v>
      </c>
      <c r="H287" s="21" t="str">
        <f t="shared" si="38"/>
        <v/>
      </c>
      <c r="I287" s="21" t="str">
        <f t="shared" si="42"/>
        <v>Dimanche</v>
      </c>
      <c r="J287" s="21" t="str">
        <f t="shared" si="43"/>
        <v>Dimanche</v>
      </c>
      <c r="K287" s="30">
        <f t="shared" si="39"/>
        <v>20191013</v>
      </c>
      <c r="L287" s="30">
        <v>20</v>
      </c>
      <c r="M287">
        <f>IFERROR(VLOOKUP(K287,'Données Analyse Charge'!C:I,7,FALSE),0)</f>
        <v>0</v>
      </c>
      <c r="N287">
        <f t="shared" si="46"/>
        <v>717</v>
      </c>
      <c r="O287" s="17">
        <v>20191106</v>
      </c>
      <c r="P287">
        <f t="shared" si="44"/>
        <v>717</v>
      </c>
      <c r="Z287" s="17">
        <v>20200318</v>
      </c>
      <c r="AA287">
        <f t="shared" si="45"/>
        <v>20200318</v>
      </c>
    </row>
    <row r="288" spans="5:27" x14ac:dyDescent="0.25">
      <c r="E288" s="30">
        <f t="shared" si="40"/>
        <v>20191014</v>
      </c>
      <c r="F288" s="21" t="str">
        <f t="shared" si="41"/>
        <v>2019/42</v>
      </c>
      <c r="G288" s="22">
        <v>43752</v>
      </c>
      <c r="H288" s="21" t="str">
        <f t="shared" si="38"/>
        <v/>
      </c>
      <c r="I288" s="21" t="str">
        <f t="shared" si="42"/>
        <v/>
      </c>
      <c r="J288" s="21" t="str">
        <f t="shared" si="43"/>
        <v/>
      </c>
      <c r="K288" s="30">
        <f t="shared" si="39"/>
        <v>20191014</v>
      </c>
      <c r="L288" s="30">
        <v>20</v>
      </c>
      <c r="M288">
        <f>IFERROR(VLOOKUP(K288,'Données Analyse Charge'!C:I,7,FALSE),0)</f>
        <v>20</v>
      </c>
      <c r="N288">
        <f t="shared" si="46"/>
        <v>716</v>
      </c>
      <c r="O288" s="17">
        <v>20191105</v>
      </c>
      <c r="P288">
        <f t="shared" si="44"/>
        <v>716</v>
      </c>
      <c r="Z288" s="17">
        <v>20200319</v>
      </c>
      <c r="AA288">
        <f t="shared" si="45"/>
        <v>20200319</v>
      </c>
    </row>
    <row r="289" spans="5:27" x14ac:dyDescent="0.25">
      <c r="E289" s="30">
        <f t="shared" si="40"/>
        <v>20191015</v>
      </c>
      <c r="F289" s="21" t="str">
        <f t="shared" si="41"/>
        <v>2019/42</v>
      </c>
      <c r="G289" s="22">
        <v>43753</v>
      </c>
      <c r="H289" s="21" t="str">
        <f t="shared" si="38"/>
        <v/>
      </c>
      <c r="I289" s="21" t="str">
        <f t="shared" si="42"/>
        <v/>
      </c>
      <c r="J289" s="21" t="str">
        <f t="shared" si="43"/>
        <v/>
      </c>
      <c r="K289" s="30">
        <f t="shared" si="39"/>
        <v>20191015</v>
      </c>
      <c r="L289" s="30">
        <v>20</v>
      </c>
      <c r="M289">
        <f>IFERROR(VLOOKUP(K289,'Données Analyse Charge'!C:I,7,FALSE),0)</f>
        <v>20</v>
      </c>
      <c r="N289">
        <f t="shared" si="46"/>
        <v>715</v>
      </c>
      <c r="O289" s="17">
        <v>20191104</v>
      </c>
      <c r="P289">
        <f t="shared" si="44"/>
        <v>715</v>
      </c>
      <c r="Z289" s="17">
        <v>20200320</v>
      </c>
      <c r="AA289">
        <f t="shared" si="45"/>
        <v>20200320</v>
      </c>
    </row>
    <row r="290" spans="5:27" x14ac:dyDescent="0.25">
      <c r="E290" s="30">
        <f t="shared" si="40"/>
        <v>20191016</v>
      </c>
      <c r="F290" s="21" t="str">
        <f t="shared" si="41"/>
        <v>2019/42</v>
      </c>
      <c r="G290" s="22">
        <v>43754</v>
      </c>
      <c r="H290" s="21" t="str">
        <f t="shared" si="38"/>
        <v/>
      </c>
      <c r="I290" s="21" t="str">
        <f t="shared" si="42"/>
        <v/>
      </c>
      <c r="J290" s="21" t="str">
        <f t="shared" si="43"/>
        <v/>
      </c>
      <c r="K290" s="30">
        <f t="shared" si="39"/>
        <v>20191016</v>
      </c>
      <c r="L290" s="30">
        <v>20</v>
      </c>
      <c r="M290">
        <f>IFERROR(VLOOKUP(K290,'Données Analyse Charge'!C:I,7,FALSE),0)</f>
        <v>20</v>
      </c>
      <c r="N290">
        <f t="shared" si="46"/>
        <v>714</v>
      </c>
      <c r="O290" s="17">
        <v>20191031</v>
      </c>
      <c r="P290">
        <f t="shared" si="44"/>
        <v>714</v>
      </c>
      <c r="Z290" s="17">
        <v>20200323</v>
      </c>
      <c r="AA290">
        <f t="shared" si="45"/>
        <v>20200323</v>
      </c>
    </row>
    <row r="291" spans="5:27" x14ac:dyDescent="0.25">
      <c r="E291" s="30">
        <f t="shared" si="40"/>
        <v>20191017</v>
      </c>
      <c r="F291" s="21" t="str">
        <f t="shared" si="41"/>
        <v>2019/42</v>
      </c>
      <c r="G291" s="22">
        <v>43755</v>
      </c>
      <c r="H291" s="21" t="str">
        <f t="shared" si="38"/>
        <v/>
      </c>
      <c r="I291" s="21" t="str">
        <f t="shared" si="42"/>
        <v/>
      </c>
      <c r="J291" s="21" t="str">
        <f t="shared" si="43"/>
        <v/>
      </c>
      <c r="K291" s="30">
        <f t="shared" si="39"/>
        <v>20191017</v>
      </c>
      <c r="L291" s="30">
        <v>20</v>
      </c>
      <c r="M291">
        <f>IFERROR(VLOOKUP(K291,'Données Analyse Charge'!C:I,7,FALSE),0)</f>
        <v>20</v>
      </c>
      <c r="N291">
        <f t="shared" si="46"/>
        <v>713</v>
      </c>
      <c r="O291" s="17">
        <v>20191030</v>
      </c>
      <c r="P291">
        <f t="shared" si="44"/>
        <v>713</v>
      </c>
      <c r="Z291" s="17">
        <v>20200324</v>
      </c>
      <c r="AA291">
        <f t="shared" si="45"/>
        <v>20200324</v>
      </c>
    </row>
    <row r="292" spans="5:27" x14ac:dyDescent="0.25">
      <c r="E292" s="30">
        <f t="shared" si="40"/>
        <v>20191018</v>
      </c>
      <c r="F292" s="21" t="str">
        <f t="shared" si="41"/>
        <v>2019/42</v>
      </c>
      <c r="G292" s="22">
        <v>43756</v>
      </c>
      <c r="H292" s="21" t="str">
        <f t="shared" si="38"/>
        <v/>
      </c>
      <c r="I292" s="21" t="str">
        <f t="shared" si="42"/>
        <v/>
      </c>
      <c r="J292" s="21" t="str">
        <f t="shared" si="43"/>
        <v/>
      </c>
      <c r="K292" s="30">
        <f t="shared" si="39"/>
        <v>20191018</v>
      </c>
      <c r="L292" s="30">
        <v>20</v>
      </c>
      <c r="M292">
        <f>IFERROR(VLOOKUP(K292,'Données Analyse Charge'!C:I,7,FALSE),0)</f>
        <v>20</v>
      </c>
      <c r="N292">
        <f t="shared" si="46"/>
        <v>712</v>
      </c>
      <c r="O292" s="17">
        <v>20191029</v>
      </c>
      <c r="P292">
        <f t="shared" si="44"/>
        <v>712</v>
      </c>
      <c r="Z292" s="17">
        <v>20200325</v>
      </c>
      <c r="AA292">
        <f t="shared" si="45"/>
        <v>20200325</v>
      </c>
    </row>
    <row r="293" spans="5:27" x14ac:dyDescent="0.25">
      <c r="E293" s="30">
        <f t="shared" si="40"/>
        <v>20191019</v>
      </c>
      <c r="F293" s="21" t="str">
        <f t="shared" si="41"/>
        <v>2019/42</v>
      </c>
      <c r="G293" s="22">
        <v>43757</v>
      </c>
      <c r="H293" s="21" t="str">
        <f t="shared" si="38"/>
        <v/>
      </c>
      <c r="I293" s="21" t="str">
        <f t="shared" si="42"/>
        <v>Samedi</v>
      </c>
      <c r="J293" s="21" t="str">
        <f t="shared" si="43"/>
        <v>Samedi</v>
      </c>
      <c r="K293" s="30">
        <f t="shared" si="39"/>
        <v>20191019</v>
      </c>
      <c r="L293" s="30">
        <v>20</v>
      </c>
      <c r="M293">
        <f>IFERROR(VLOOKUP(K293,'Données Analyse Charge'!C:I,7,FALSE),0)</f>
        <v>0</v>
      </c>
      <c r="N293">
        <f t="shared" si="46"/>
        <v>711</v>
      </c>
      <c r="O293" s="17">
        <v>20191028</v>
      </c>
      <c r="P293">
        <f t="shared" si="44"/>
        <v>711</v>
      </c>
      <c r="Z293" s="17">
        <v>20200326</v>
      </c>
      <c r="AA293">
        <f t="shared" si="45"/>
        <v>20200326</v>
      </c>
    </row>
    <row r="294" spans="5:27" x14ac:dyDescent="0.25">
      <c r="E294" s="30">
        <f t="shared" si="40"/>
        <v>20191020</v>
      </c>
      <c r="F294" s="21" t="str">
        <f t="shared" si="41"/>
        <v>2019/43</v>
      </c>
      <c r="G294" s="22">
        <v>43758</v>
      </c>
      <c r="H294" s="21" t="str">
        <f t="shared" si="38"/>
        <v/>
      </c>
      <c r="I294" s="21" t="str">
        <f t="shared" si="42"/>
        <v>Dimanche</v>
      </c>
      <c r="J294" s="21" t="str">
        <f t="shared" si="43"/>
        <v>Dimanche</v>
      </c>
      <c r="K294" s="30">
        <f t="shared" si="39"/>
        <v>20191020</v>
      </c>
      <c r="L294" s="30">
        <v>20</v>
      </c>
      <c r="M294">
        <f>IFERROR(VLOOKUP(K294,'Données Analyse Charge'!C:I,7,FALSE),0)</f>
        <v>0</v>
      </c>
      <c r="N294">
        <f t="shared" si="46"/>
        <v>710</v>
      </c>
      <c r="O294" s="17">
        <v>20191025</v>
      </c>
      <c r="P294">
        <f t="shared" si="44"/>
        <v>710</v>
      </c>
      <c r="Z294" s="17">
        <v>20200327</v>
      </c>
      <c r="AA294">
        <f t="shared" si="45"/>
        <v>20200327</v>
      </c>
    </row>
    <row r="295" spans="5:27" x14ac:dyDescent="0.25">
      <c r="E295" s="30">
        <f t="shared" si="40"/>
        <v>20191021</v>
      </c>
      <c r="F295" s="21" t="str">
        <f t="shared" si="41"/>
        <v>2019/43</v>
      </c>
      <c r="G295" s="22">
        <v>43759</v>
      </c>
      <c r="H295" s="21" t="str">
        <f t="shared" si="38"/>
        <v/>
      </c>
      <c r="I295" s="21" t="str">
        <f t="shared" si="42"/>
        <v/>
      </c>
      <c r="J295" s="21" t="str">
        <f t="shared" si="43"/>
        <v/>
      </c>
      <c r="K295" s="30">
        <f t="shared" si="39"/>
        <v>20191021</v>
      </c>
      <c r="L295" s="30">
        <v>20</v>
      </c>
      <c r="M295">
        <f>IFERROR(VLOOKUP(K295,'Données Analyse Charge'!C:I,7,FALSE),0)</f>
        <v>20</v>
      </c>
      <c r="N295">
        <f t="shared" si="46"/>
        <v>709</v>
      </c>
      <c r="O295" s="17">
        <v>20191024</v>
      </c>
      <c r="P295">
        <f t="shared" si="44"/>
        <v>709</v>
      </c>
      <c r="Z295" s="17">
        <v>20200330</v>
      </c>
      <c r="AA295">
        <f t="shared" si="45"/>
        <v>20200330</v>
      </c>
    </row>
    <row r="296" spans="5:27" x14ac:dyDescent="0.25">
      <c r="E296" s="30">
        <f t="shared" si="40"/>
        <v>20191022</v>
      </c>
      <c r="F296" s="21" t="str">
        <f t="shared" si="41"/>
        <v>2019/43</v>
      </c>
      <c r="G296" s="22">
        <v>43760</v>
      </c>
      <c r="H296" s="21" t="str">
        <f t="shared" si="38"/>
        <v/>
      </c>
      <c r="I296" s="21" t="str">
        <f t="shared" si="42"/>
        <v/>
      </c>
      <c r="J296" s="21" t="str">
        <f t="shared" si="43"/>
        <v/>
      </c>
      <c r="K296" s="30">
        <f t="shared" si="39"/>
        <v>20191022</v>
      </c>
      <c r="L296" s="30">
        <v>20</v>
      </c>
      <c r="M296">
        <f>IFERROR(VLOOKUP(K296,'Données Analyse Charge'!C:I,7,FALSE),0)</f>
        <v>20</v>
      </c>
      <c r="N296">
        <f t="shared" si="46"/>
        <v>708</v>
      </c>
      <c r="O296" s="17">
        <v>20191023</v>
      </c>
      <c r="P296">
        <f t="shared" si="44"/>
        <v>708</v>
      </c>
      <c r="Z296" s="17">
        <v>20200401</v>
      </c>
      <c r="AA296">
        <f t="shared" si="45"/>
        <v>20200401</v>
      </c>
    </row>
    <row r="297" spans="5:27" x14ac:dyDescent="0.25">
      <c r="E297" s="30">
        <f t="shared" si="40"/>
        <v>20191023</v>
      </c>
      <c r="F297" s="21" t="str">
        <f t="shared" si="41"/>
        <v>2019/43</v>
      </c>
      <c r="G297" s="22">
        <v>43761</v>
      </c>
      <c r="H297" s="21" t="str">
        <f t="shared" si="38"/>
        <v/>
      </c>
      <c r="I297" s="21" t="str">
        <f t="shared" si="42"/>
        <v/>
      </c>
      <c r="J297" s="21" t="str">
        <f t="shared" si="43"/>
        <v/>
      </c>
      <c r="K297" s="30">
        <f t="shared" si="39"/>
        <v>20191023</v>
      </c>
      <c r="L297" s="30">
        <v>20</v>
      </c>
      <c r="M297">
        <f>IFERROR(VLOOKUP(K297,'Données Analyse Charge'!C:I,7,FALSE),0)</f>
        <v>20</v>
      </c>
      <c r="N297">
        <f t="shared" si="46"/>
        <v>707</v>
      </c>
      <c r="O297" s="17">
        <v>20191022</v>
      </c>
      <c r="P297">
        <f t="shared" si="44"/>
        <v>707</v>
      </c>
      <c r="Z297" s="17">
        <v>20200402</v>
      </c>
      <c r="AA297">
        <f t="shared" si="45"/>
        <v>20200402</v>
      </c>
    </row>
    <row r="298" spans="5:27" x14ac:dyDescent="0.25">
      <c r="E298" s="30">
        <f t="shared" si="40"/>
        <v>20191024</v>
      </c>
      <c r="F298" s="21" t="str">
        <f t="shared" si="41"/>
        <v>2019/43</v>
      </c>
      <c r="G298" s="22">
        <v>43762</v>
      </c>
      <c r="H298" s="21" t="str">
        <f t="shared" si="38"/>
        <v/>
      </c>
      <c r="I298" s="21" t="str">
        <f t="shared" si="42"/>
        <v/>
      </c>
      <c r="J298" s="21" t="str">
        <f t="shared" si="43"/>
        <v/>
      </c>
      <c r="K298" s="30">
        <f t="shared" si="39"/>
        <v>20191024</v>
      </c>
      <c r="L298" s="30">
        <v>20</v>
      </c>
      <c r="M298">
        <f>IFERROR(VLOOKUP(K298,'Données Analyse Charge'!C:I,7,FALSE),0)</f>
        <v>20</v>
      </c>
      <c r="N298">
        <f t="shared" si="46"/>
        <v>706</v>
      </c>
      <c r="O298" s="17">
        <v>20191021</v>
      </c>
      <c r="P298">
        <f t="shared" si="44"/>
        <v>706</v>
      </c>
      <c r="Z298" s="17">
        <v>20200403</v>
      </c>
      <c r="AA298">
        <f t="shared" si="45"/>
        <v>20200403</v>
      </c>
    </row>
    <row r="299" spans="5:27" x14ac:dyDescent="0.25">
      <c r="E299" s="30">
        <f t="shared" si="40"/>
        <v>20191025</v>
      </c>
      <c r="F299" s="21" t="str">
        <f t="shared" si="41"/>
        <v>2019/43</v>
      </c>
      <c r="G299" s="22">
        <v>43763</v>
      </c>
      <c r="H299" s="21" t="str">
        <f t="shared" si="38"/>
        <v/>
      </c>
      <c r="I299" s="21" t="str">
        <f t="shared" si="42"/>
        <v/>
      </c>
      <c r="J299" s="21" t="str">
        <f t="shared" si="43"/>
        <v/>
      </c>
      <c r="K299" s="30">
        <f t="shared" si="39"/>
        <v>20191025</v>
      </c>
      <c r="L299" s="30">
        <v>20</v>
      </c>
      <c r="M299">
        <f>IFERROR(VLOOKUP(K299,'Données Analyse Charge'!C:I,7,FALSE),0)</f>
        <v>20</v>
      </c>
      <c r="N299">
        <f t="shared" si="46"/>
        <v>705</v>
      </c>
      <c r="O299" s="17">
        <v>20191018</v>
      </c>
      <c r="P299">
        <f t="shared" si="44"/>
        <v>705</v>
      </c>
      <c r="Z299" s="17">
        <v>20200406</v>
      </c>
      <c r="AA299">
        <f t="shared" si="45"/>
        <v>20200406</v>
      </c>
    </row>
    <row r="300" spans="5:27" x14ac:dyDescent="0.25">
      <c r="E300" s="30">
        <f t="shared" si="40"/>
        <v>20191026</v>
      </c>
      <c r="F300" s="21" t="str">
        <f t="shared" si="41"/>
        <v>2019/43</v>
      </c>
      <c r="G300" s="22">
        <v>43764</v>
      </c>
      <c r="H300" s="21" t="str">
        <f t="shared" si="38"/>
        <v/>
      </c>
      <c r="I300" s="21" t="str">
        <f t="shared" si="42"/>
        <v>Samedi</v>
      </c>
      <c r="J300" s="21" t="str">
        <f t="shared" si="43"/>
        <v>Samedi</v>
      </c>
      <c r="K300" s="30">
        <f t="shared" si="39"/>
        <v>20191026</v>
      </c>
      <c r="L300" s="30">
        <v>20</v>
      </c>
      <c r="M300">
        <f>IFERROR(VLOOKUP(K300,'Données Analyse Charge'!C:I,7,FALSE),0)</f>
        <v>0</v>
      </c>
      <c r="N300">
        <f t="shared" si="46"/>
        <v>704</v>
      </c>
      <c r="O300" s="17">
        <v>20191017</v>
      </c>
      <c r="P300">
        <f t="shared" si="44"/>
        <v>704</v>
      </c>
      <c r="Z300" s="17">
        <v>20200407</v>
      </c>
      <c r="AA300">
        <f t="shared" si="45"/>
        <v>20200407</v>
      </c>
    </row>
    <row r="301" spans="5:27" x14ac:dyDescent="0.25">
      <c r="E301" s="30">
        <f t="shared" si="40"/>
        <v>20191027</v>
      </c>
      <c r="F301" s="21" t="str">
        <f t="shared" si="41"/>
        <v>2019/44</v>
      </c>
      <c r="G301" s="22">
        <v>43765</v>
      </c>
      <c r="H301" s="21" t="str">
        <f t="shared" si="38"/>
        <v/>
      </c>
      <c r="I301" s="21" t="str">
        <f t="shared" si="42"/>
        <v>Dimanche</v>
      </c>
      <c r="J301" s="21" t="str">
        <f t="shared" si="43"/>
        <v>Dimanche</v>
      </c>
      <c r="K301" s="30">
        <f t="shared" si="39"/>
        <v>20191027</v>
      </c>
      <c r="L301" s="30">
        <v>20</v>
      </c>
      <c r="M301">
        <f>IFERROR(VLOOKUP(K301,'Données Analyse Charge'!C:I,7,FALSE),0)</f>
        <v>0</v>
      </c>
      <c r="N301">
        <f t="shared" si="46"/>
        <v>703</v>
      </c>
      <c r="O301" s="17">
        <v>20191016</v>
      </c>
      <c r="P301">
        <f t="shared" si="44"/>
        <v>703</v>
      </c>
      <c r="Z301" s="17">
        <v>20200408</v>
      </c>
      <c r="AA301">
        <f t="shared" si="45"/>
        <v>20200408</v>
      </c>
    </row>
    <row r="302" spans="5:27" x14ac:dyDescent="0.25">
      <c r="E302" s="30">
        <f t="shared" si="40"/>
        <v>20191028</v>
      </c>
      <c r="F302" s="21" t="str">
        <f t="shared" si="41"/>
        <v>2019/44</v>
      </c>
      <c r="G302" s="22">
        <v>43766</v>
      </c>
      <c r="H302" s="21" t="str">
        <f t="shared" si="38"/>
        <v/>
      </c>
      <c r="I302" s="21" t="str">
        <f t="shared" si="42"/>
        <v/>
      </c>
      <c r="J302" s="21" t="str">
        <f t="shared" si="43"/>
        <v/>
      </c>
      <c r="K302" s="30">
        <f t="shared" si="39"/>
        <v>20191028</v>
      </c>
      <c r="L302" s="30">
        <v>20</v>
      </c>
      <c r="M302">
        <f>IFERROR(VLOOKUP(K302,'Données Analyse Charge'!C:I,7,FALSE),0)</f>
        <v>20</v>
      </c>
      <c r="N302">
        <f t="shared" si="46"/>
        <v>702</v>
      </c>
      <c r="O302" s="17">
        <v>20191015</v>
      </c>
      <c r="P302">
        <f t="shared" si="44"/>
        <v>702</v>
      </c>
      <c r="Z302" s="17">
        <v>20200409</v>
      </c>
      <c r="AA302">
        <f t="shared" si="45"/>
        <v>20200409</v>
      </c>
    </row>
    <row r="303" spans="5:27" x14ac:dyDescent="0.25">
      <c r="E303" s="30">
        <f t="shared" si="40"/>
        <v>20191029</v>
      </c>
      <c r="F303" s="21" t="str">
        <f t="shared" si="41"/>
        <v>2019/44</v>
      </c>
      <c r="G303" s="22">
        <v>43767</v>
      </c>
      <c r="H303" s="21" t="str">
        <f t="shared" si="38"/>
        <v/>
      </c>
      <c r="I303" s="21" t="str">
        <f t="shared" si="42"/>
        <v/>
      </c>
      <c r="J303" s="21" t="str">
        <f t="shared" si="43"/>
        <v/>
      </c>
      <c r="K303" s="30">
        <f t="shared" si="39"/>
        <v>20191029</v>
      </c>
      <c r="L303" s="30">
        <v>20</v>
      </c>
      <c r="M303">
        <f>IFERROR(VLOOKUP(K303,'Données Analyse Charge'!C:I,7,FALSE),0)</f>
        <v>20</v>
      </c>
      <c r="N303">
        <f t="shared" si="46"/>
        <v>701</v>
      </c>
      <c r="O303" s="17">
        <v>20191014</v>
      </c>
      <c r="P303">
        <f t="shared" si="44"/>
        <v>701</v>
      </c>
      <c r="Z303" s="17">
        <v>20200414</v>
      </c>
      <c r="AA303">
        <f t="shared" si="45"/>
        <v>20200414</v>
      </c>
    </row>
    <row r="304" spans="5:27" x14ac:dyDescent="0.25">
      <c r="E304" s="30">
        <f t="shared" si="40"/>
        <v>20191030</v>
      </c>
      <c r="F304" s="21" t="str">
        <f t="shared" si="41"/>
        <v>2019/44</v>
      </c>
      <c r="G304" s="22">
        <v>43768</v>
      </c>
      <c r="H304" s="21" t="str">
        <f t="shared" si="38"/>
        <v/>
      </c>
      <c r="I304" s="21" t="str">
        <f t="shared" si="42"/>
        <v/>
      </c>
      <c r="J304" s="21" t="str">
        <f t="shared" si="43"/>
        <v/>
      </c>
      <c r="K304" s="30">
        <f t="shared" si="39"/>
        <v>20191030</v>
      </c>
      <c r="L304" s="30">
        <v>20</v>
      </c>
      <c r="M304">
        <f>IFERROR(VLOOKUP(K304,'Données Analyse Charge'!C:I,7,FALSE),0)</f>
        <v>20</v>
      </c>
      <c r="N304">
        <f t="shared" si="46"/>
        <v>700</v>
      </c>
      <c r="O304" s="17">
        <v>20191011</v>
      </c>
      <c r="P304">
        <f t="shared" si="44"/>
        <v>700</v>
      </c>
      <c r="Z304" s="17">
        <v>20200415</v>
      </c>
      <c r="AA304">
        <f t="shared" si="45"/>
        <v>20200415</v>
      </c>
    </row>
    <row r="305" spans="5:27" x14ac:dyDescent="0.25">
      <c r="E305" s="30">
        <f t="shared" si="40"/>
        <v>20191031</v>
      </c>
      <c r="F305" s="21" t="str">
        <f t="shared" si="41"/>
        <v>2019/44</v>
      </c>
      <c r="G305" s="22">
        <v>43769</v>
      </c>
      <c r="H305" s="21" t="str">
        <f t="shared" si="38"/>
        <v/>
      </c>
      <c r="I305" s="21" t="str">
        <f t="shared" si="42"/>
        <v/>
      </c>
      <c r="J305" s="21" t="str">
        <f t="shared" si="43"/>
        <v/>
      </c>
      <c r="K305" s="30">
        <f t="shared" si="39"/>
        <v>20191031</v>
      </c>
      <c r="L305" s="30">
        <v>20</v>
      </c>
      <c r="M305">
        <f>IFERROR(VLOOKUP(K305,'Données Analyse Charge'!C:I,7,FALSE),0)</f>
        <v>20</v>
      </c>
      <c r="N305">
        <f t="shared" si="46"/>
        <v>699</v>
      </c>
      <c r="O305" s="17">
        <v>20191010</v>
      </c>
      <c r="P305">
        <f t="shared" si="44"/>
        <v>699</v>
      </c>
      <c r="Z305" s="17">
        <v>20200416</v>
      </c>
      <c r="AA305">
        <f t="shared" si="45"/>
        <v>20200416</v>
      </c>
    </row>
    <row r="306" spans="5:27" x14ac:dyDescent="0.25">
      <c r="E306" s="30">
        <f t="shared" si="40"/>
        <v>20191101</v>
      </c>
      <c r="F306" s="21" t="str">
        <f t="shared" si="41"/>
        <v>2019/44</v>
      </c>
      <c r="G306" s="22">
        <v>43770</v>
      </c>
      <c r="H306" s="21" t="str">
        <f t="shared" si="38"/>
        <v>Férié</v>
      </c>
      <c r="I306" s="21" t="str">
        <f t="shared" si="42"/>
        <v/>
      </c>
      <c r="J306" s="21" t="str">
        <f t="shared" si="43"/>
        <v>Férié</v>
      </c>
      <c r="K306" s="30">
        <f t="shared" si="39"/>
        <v>20191101</v>
      </c>
      <c r="L306" s="30">
        <v>20</v>
      </c>
      <c r="M306">
        <f>IFERROR(VLOOKUP(K306,'Données Analyse Charge'!C:I,7,FALSE),0)</f>
        <v>0</v>
      </c>
      <c r="N306">
        <f t="shared" si="46"/>
        <v>698</v>
      </c>
      <c r="O306" s="17">
        <v>20191009</v>
      </c>
      <c r="P306">
        <f t="shared" si="44"/>
        <v>698</v>
      </c>
      <c r="Z306" s="17">
        <v>20200417</v>
      </c>
      <c r="AA306">
        <f t="shared" si="45"/>
        <v>20200417</v>
      </c>
    </row>
    <row r="307" spans="5:27" x14ac:dyDescent="0.25">
      <c r="E307" s="30">
        <f t="shared" si="40"/>
        <v>20191102</v>
      </c>
      <c r="F307" s="21" t="str">
        <f t="shared" si="41"/>
        <v>2019/44</v>
      </c>
      <c r="G307" s="22">
        <v>43771</v>
      </c>
      <c r="H307" s="21" t="str">
        <f t="shared" si="38"/>
        <v/>
      </c>
      <c r="I307" s="21" t="str">
        <f t="shared" si="42"/>
        <v>Samedi</v>
      </c>
      <c r="J307" s="21" t="str">
        <f t="shared" si="43"/>
        <v>Samedi</v>
      </c>
      <c r="K307" s="30">
        <f t="shared" si="39"/>
        <v>20191102</v>
      </c>
      <c r="L307" s="30">
        <v>20</v>
      </c>
      <c r="M307">
        <f>IFERROR(VLOOKUP(K307,'Données Analyse Charge'!C:I,7,FALSE),0)</f>
        <v>0</v>
      </c>
      <c r="N307">
        <f t="shared" si="46"/>
        <v>697</v>
      </c>
      <c r="O307" s="17">
        <v>20191008</v>
      </c>
      <c r="P307">
        <f t="shared" si="44"/>
        <v>697</v>
      </c>
      <c r="Z307" s="17">
        <v>20200420</v>
      </c>
      <c r="AA307">
        <f t="shared" si="45"/>
        <v>20200420</v>
      </c>
    </row>
    <row r="308" spans="5:27" x14ac:dyDescent="0.25">
      <c r="E308" s="30">
        <f t="shared" si="40"/>
        <v>20191103</v>
      </c>
      <c r="F308" s="21" t="str">
        <f t="shared" si="41"/>
        <v>2019/45</v>
      </c>
      <c r="G308" s="22">
        <v>43772</v>
      </c>
      <c r="H308" s="21" t="str">
        <f t="shared" si="38"/>
        <v/>
      </c>
      <c r="I308" s="21" t="str">
        <f t="shared" si="42"/>
        <v>Dimanche</v>
      </c>
      <c r="J308" s="21" t="str">
        <f t="shared" si="43"/>
        <v>Dimanche</v>
      </c>
      <c r="K308" s="30">
        <f t="shared" si="39"/>
        <v>20191103</v>
      </c>
      <c r="L308" s="30">
        <v>20</v>
      </c>
      <c r="M308">
        <f>IFERROR(VLOOKUP(K308,'Données Analyse Charge'!C:I,7,FALSE),0)</f>
        <v>0</v>
      </c>
      <c r="N308">
        <f t="shared" si="46"/>
        <v>696</v>
      </c>
      <c r="O308" s="17">
        <v>20191007</v>
      </c>
      <c r="P308">
        <f t="shared" si="44"/>
        <v>696</v>
      </c>
      <c r="Z308" s="17">
        <v>20200421</v>
      </c>
      <c r="AA308">
        <f t="shared" si="45"/>
        <v>20200421</v>
      </c>
    </row>
    <row r="309" spans="5:27" x14ac:dyDescent="0.25">
      <c r="E309" s="30">
        <f t="shared" si="40"/>
        <v>20191104</v>
      </c>
      <c r="F309" s="21" t="str">
        <f t="shared" si="41"/>
        <v>2019/45</v>
      </c>
      <c r="G309" s="22">
        <v>43773</v>
      </c>
      <c r="H309" s="21" t="str">
        <f t="shared" si="38"/>
        <v/>
      </c>
      <c r="I309" s="21" t="str">
        <f t="shared" si="42"/>
        <v/>
      </c>
      <c r="J309" s="21" t="str">
        <f t="shared" si="43"/>
        <v/>
      </c>
      <c r="K309" s="30">
        <f t="shared" si="39"/>
        <v>20191104</v>
      </c>
      <c r="L309" s="30">
        <v>20</v>
      </c>
      <c r="M309">
        <f>IFERROR(VLOOKUP(K309,'Données Analyse Charge'!C:I,7,FALSE),0)</f>
        <v>20</v>
      </c>
      <c r="N309">
        <f t="shared" si="46"/>
        <v>695</v>
      </c>
      <c r="O309" s="17">
        <v>20191004</v>
      </c>
      <c r="P309">
        <f t="shared" si="44"/>
        <v>695</v>
      </c>
      <c r="Z309" s="17">
        <v>20200422</v>
      </c>
      <c r="AA309">
        <f t="shared" si="45"/>
        <v>20200422</v>
      </c>
    </row>
    <row r="310" spans="5:27" x14ac:dyDescent="0.25">
      <c r="E310" s="30">
        <f t="shared" si="40"/>
        <v>20191105</v>
      </c>
      <c r="F310" s="21" t="str">
        <f t="shared" si="41"/>
        <v>2019/45</v>
      </c>
      <c r="G310" s="22">
        <v>43774</v>
      </c>
      <c r="H310" s="21" t="str">
        <f t="shared" si="38"/>
        <v/>
      </c>
      <c r="I310" s="21" t="str">
        <f t="shared" si="42"/>
        <v/>
      </c>
      <c r="J310" s="21" t="str">
        <f t="shared" si="43"/>
        <v/>
      </c>
      <c r="K310" s="30">
        <f t="shared" si="39"/>
        <v>20191105</v>
      </c>
      <c r="L310" s="30">
        <v>20</v>
      </c>
      <c r="M310">
        <f>IFERROR(VLOOKUP(K310,'Données Analyse Charge'!C:I,7,FALSE),0)</f>
        <v>20</v>
      </c>
      <c r="N310">
        <f t="shared" si="46"/>
        <v>694</v>
      </c>
      <c r="O310" s="17">
        <v>20191003</v>
      </c>
      <c r="P310">
        <f t="shared" si="44"/>
        <v>694</v>
      </c>
      <c r="Z310" s="17">
        <v>20200423</v>
      </c>
      <c r="AA310">
        <f t="shared" si="45"/>
        <v>20200423</v>
      </c>
    </row>
    <row r="311" spans="5:27" x14ac:dyDescent="0.25">
      <c r="E311" s="30">
        <f t="shared" si="40"/>
        <v>20191106</v>
      </c>
      <c r="F311" s="21" t="str">
        <f t="shared" si="41"/>
        <v>2019/45</v>
      </c>
      <c r="G311" s="22">
        <v>43775</v>
      </c>
      <c r="H311" s="21" t="str">
        <f t="shared" si="38"/>
        <v/>
      </c>
      <c r="I311" s="21" t="str">
        <f t="shared" si="42"/>
        <v/>
      </c>
      <c r="J311" s="21" t="str">
        <f t="shared" si="43"/>
        <v/>
      </c>
      <c r="K311" s="30">
        <f t="shared" si="39"/>
        <v>20191106</v>
      </c>
      <c r="L311" s="30">
        <v>20</v>
      </c>
      <c r="M311">
        <f>IFERROR(VLOOKUP(K311,'Données Analyse Charge'!C:I,7,FALSE),0)</f>
        <v>20</v>
      </c>
      <c r="N311">
        <f t="shared" si="46"/>
        <v>693</v>
      </c>
      <c r="O311" s="17">
        <v>20191002</v>
      </c>
      <c r="P311">
        <f t="shared" si="44"/>
        <v>693</v>
      </c>
      <c r="Z311" s="17">
        <v>20200424</v>
      </c>
      <c r="AA311">
        <f t="shared" si="45"/>
        <v>20200424</v>
      </c>
    </row>
    <row r="312" spans="5:27" x14ac:dyDescent="0.25">
      <c r="E312" s="30">
        <f t="shared" si="40"/>
        <v>20191107</v>
      </c>
      <c r="F312" s="21" t="str">
        <f t="shared" si="41"/>
        <v>2019/45</v>
      </c>
      <c r="G312" s="22">
        <v>43776</v>
      </c>
      <c r="H312" s="21" t="str">
        <f t="shared" si="38"/>
        <v/>
      </c>
      <c r="I312" s="21" t="str">
        <f t="shared" si="42"/>
        <v/>
      </c>
      <c r="J312" s="21" t="str">
        <f t="shared" si="43"/>
        <v/>
      </c>
      <c r="K312" s="30">
        <f t="shared" si="39"/>
        <v>20191107</v>
      </c>
      <c r="L312" s="30">
        <v>20</v>
      </c>
      <c r="M312">
        <f>IFERROR(VLOOKUP(K312,'Données Analyse Charge'!C:I,7,FALSE),0)</f>
        <v>20</v>
      </c>
      <c r="N312">
        <f t="shared" si="46"/>
        <v>692</v>
      </c>
      <c r="O312" s="17">
        <v>20191001</v>
      </c>
      <c r="P312">
        <f t="shared" si="44"/>
        <v>692</v>
      </c>
      <c r="Z312" s="17">
        <v>20200427</v>
      </c>
      <c r="AA312">
        <f t="shared" si="45"/>
        <v>20200427</v>
      </c>
    </row>
    <row r="313" spans="5:27" x14ac:dyDescent="0.25">
      <c r="E313" s="30">
        <f t="shared" si="40"/>
        <v>20191108</v>
      </c>
      <c r="F313" s="21" t="str">
        <f t="shared" si="41"/>
        <v>2019/45</v>
      </c>
      <c r="G313" s="22">
        <v>43777</v>
      </c>
      <c r="H313" s="21" t="str">
        <f t="shared" si="38"/>
        <v/>
      </c>
      <c r="I313" s="21" t="str">
        <f t="shared" si="42"/>
        <v/>
      </c>
      <c r="J313" s="21" t="str">
        <f t="shared" si="43"/>
        <v/>
      </c>
      <c r="K313" s="30">
        <f t="shared" si="39"/>
        <v>20191108</v>
      </c>
      <c r="L313" s="30">
        <v>20</v>
      </c>
      <c r="M313">
        <f>IFERROR(VLOOKUP(K313,'Données Analyse Charge'!C:I,7,FALSE),0)</f>
        <v>20</v>
      </c>
      <c r="N313">
        <f t="shared" si="46"/>
        <v>691</v>
      </c>
      <c r="O313" s="17">
        <v>20190930</v>
      </c>
      <c r="P313">
        <f t="shared" si="44"/>
        <v>691</v>
      </c>
      <c r="Z313" s="17">
        <v>20200428</v>
      </c>
      <c r="AA313">
        <f t="shared" si="45"/>
        <v>20200428</v>
      </c>
    </row>
    <row r="314" spans="5:27" x14ac:dyDescent="0.25">
      <c r="E314" s="30">
        <f t="shared" si="40"/>
        <v>20191109</v>
      </c>
      <c r="F314" s="21" t="str">
        <f t="shared" si="41"/>
        <v>2019/45</v>
      </c>
      <c r="G314" s="22">
        <v>43778</v>
      </c>
      <c r="H314" s="21" t="str">
        <f t="shared" si="38"/>
        <v/>
      </c>
      <c r="I314" s="21" t="str">
        <f t="shared" si="42"/>
        <v>Samedi</v>
      </c>
      <c r="J314" s="21" t="str">
        <f t="shared" si="43"/>
        <v>Samedi</v>
      </c>
      <c r="K314" s="30">
        <f t="shared" si="39"/>
        <v>20191109</v>
      </c>
      <c r="L314" s="30">
        <v>20</v>
      </c>
      <c r="M314">
        <f>IFERROR(VLOOKUP(K314,'Données Analyse Charge'!C:I,7,FALSE),0)</f>
        <v>0</v>
      </c>
      <c r="N314">
        <f t="shared" si="46"/>
        <v>690</v>
      </c>
      <c r="O314" s="17">
        <v>20190926</v>
      </c>
      <c r="P314">
        <f t="shared" si="44"/>
        <v>690</v>
      </c>
      <c r="Z314" s="17">
        <v>20200429</v>
      </c>
      <c r="AA314">
        <f t="shared" si="45"/>
        <v>20200429</v>
      </c>
    </row>
    <row r="315" spans="5:27" x14ac:dyDescent="0.25">
      <c r="E315" s="30">
        <f t="shared" si="40"/>
        <v>20191110</v>
      </c>
      <c r="F315" s="21" t="str">
        <f t="shared" si="41"/>
        <v>2019/46</v>
      </c>
      <c r="G315" s="22">
        <v>43779</v>
      </c>
      <c r="H315" s="21" t="str">
        <f t="shared" si="38"/>
        <v/>
      </c>
      <c r="I315" s="21" t="str">
        <f t="shared" si="42"/>
        <v>Dimanche</v>
      </c>
      <c r="J315" s="21" t="str">
        <f t="shared" si="43"/>
        <v>Dimanche</v>
      </c>
      <c r="K315" s="30">
        <f t="shared" si="39"/>
        <v>20191110</v>
      </c>
      <c r="L315" s="30">
        <v>20</v>
      </c>
      <c r="M315">
        <f>IFERROR(VLOOKUP(K315,'Données Analyse Charge'!C:I,7,FALSE),0)</f>
        <v>0</v>
      </c>
      <c r="N315">
        <f t="shared" si="46"/>
        <v>689</v>
      </c>
      <c r="O315" s="17">
        <v>20190925</v>
      </c>
      <c r="P315">
        <f t="shared" si="44"/>
        <v>689</v>
      </c>
      <c r="Z315" s="17">
        <v>20200430</v>
      </c>
      <c r="AA315">
        <f t="shared" si="45"/>
        <v>20200430</v>
      </c>
    </row>
    <row r="316" spans="5:27" x14ac:dyDescent="0.25">
      <c r="E316" s="30">
        <f t="shared" si="40"/>
        <v>20191111</v>
      </c>
      <c r="F316" s="21" t="str">
        <f t="shared" si="41"/>
        <v>2019/46</v>
      </c>
      <c r="G316" s="22">
        <v>43780</v>
      </c>
      <c r="H316" s="21" t="str">
        <f t="shared" si="38"/>
        <v/>
      </c>
      <c r="I316" s="21" t="str">
        <f t="shared" si="42"/>
        <v/>
      </c>
      <c r="J316" s="21" t="str">
        <f t="shared" si="43"/>
        <v/>
      </c>
      <c r="K316" s="30">
        <f t="shared" si="39"/>
        <v>20191111</v>
      </c>
      <c r="L316" s="30">
        <v>20</v>
      </c>
      <c r="M316">
        <f>IFERROR(VLOOKUP(K316,'Données Analyse Charge'!C:I,7,FALSE),0)</f>
        <v>20</v>
      </c>
      <c r="N316">
        <f t="shared" si="46"/>
        <v>688</v>
      </c>
      <c r="O316" s="17">
        <v>20190924</v>
      </c>
      <c r="P316">
        <f t="shared" si="44"/>
        <v>688</v>
      </c>
      <c r="Z316" s="17">
        <v>20200504</v>
      </c>
      <c r="AA316">
        <f t="shared" si="45"/>
        <v>20200504</v>
      </c>
    </row>
    <row r="317" spans="5:27" x14ac:dyDescent="0.25">
      <c r="E317" s="30">
        <f t="shared" si="40"/>
        <v>20191112</v>
      </c>
      <c r="F317" s="21" t="str">
        <f t="shared" si="41"/>
        <v>2019/46</v>
      </c>
      <c r="G317" s="22">
        <v>43781</v>
      </c>
      <c r="H317" s="21" t="str">
        <f t="shared" si="38"/>
        <v/>
      </c>
      <c r="I317" s="21" t="str">
        <f t="shared" si="42"/>
        <v/>
      </c>
      <c r="J317" s="21" t="str">
        <f t="shared" si="43"/>
        <v/>
      </c>
      <c r="K317" s="30">
        <f t="shared" si="39"/>
        <v>20191112</v>
      </c>
      <c r="L317" s="30">
        <v>20</v>
      </c>
      <c r="M317">
        <f>IFERROR(VLOOKUP(K317,'Données Analyse Charge'!C:I,7,FALSE),0)</f>
        <v>20</v>
      </c>
      <c r="N317">
        <f t="shared" si="46"/>
        <v>687</v>
      </c>
      <c r="O317" s="17">
        <v>20190923</v>
      </c>
      <c r="P317">
        <f t="shared" si="44"/>
        <v>687</v>
      </c>
      <c r="Z317" s="17">
        <v>20200505</v>
      </c>
      <c r="AA317">
        <f t="shared" si="45"/>
        <v>20200505</v>
      </c>
    </row>
    <row r="318" spans="5:27" x14ac:dyDescent="0.25">
      <c r="E318" s="30">
        <f t="shared" si="40"/>
        <v>20191113</v>
      </c>
      <c r="F318" s="21" t="str">
        <f t="shared" si="41"/>
        <v>2019/46</v>
      </c>
      <c r="G318" s="22">
        <v>43782</v>
      </c>
      <c r="H318" s="21" t="str">
        <f t="shared" si="38"/>
        <v/>
      </c>
      <c r="I318" s="21" t="str">
        <f t="shared" si="42"/>
        <v/>
      </c>
      <c r="J318" s="21" t="str">
        <f t="shared" si="43"/>
        <v/>
      </c>
      <c r="K318" s="30">
        <f t="shared" si="39"/>
        <v>20191113</v>
      </c>
      <c r="L318" s="30">
        <v>20</v>
      </c>
      <c r="M318">
        <f>IFERROR(VLOOKUP(K318,'Données Analyse Charge'!C:I,7,FALSE),0)</f>
        <v>20</v>
      </c>
      <c r="N318">
        <f t="shared" si="46"/>
        <v>686</v>
      </c>
      <c r="O318" s="17">
        <v>20190920</v>
      </c>
      <c r="P318">
        <f t="shared" si="44"/>
        <v>686</v>
      </c>
      <c r="Z318" s="17">
        <v>20200506</v>
      </c>
      <c r="AA318">
        <f t="shared" si="45"/>
        <v>20200506</v>
      </c>
    </row>
    <row r="319" spans="5:27" x14ac:dyDescent="0.25">
      <c r="E319" s="30">
        <f t="shared" si="40"/>
        <v>20191114</v>
      </c>
      <c r="F319" s="21" t="str">
        <f t="shared" si="41"/>
        <v>2019/46</v>
      </c>
      <c r="G319" s="22">
        <v>43783</v>
      </c>
      <c r="H319" s="21" t="str">
        <f t="shared" si="38"/>
        <v/>
      </c>
      <c r="I319" s="21" t="str">
        <f t="shared" si="42"/>
        <v/>
      </c>
      <c r="J319" s="21" t="str">
        <f t="shared" si="43"/>
        <v/>
      </c>
      <c r="K319" s="30">
        <f t="shared" si="39"/>
        <v>20191114</v>
      </c>
      <c r="L319" s="30">
        <v>20</v>
      </c>
      <c r="M319">
        <f>IFERROR(VLOOKUP(K319,'Données Analyse Charge'!C:I,7,FALSE),0)</f>
        <v>20</v>
      </c>
      <c r="N319">
        <f t="shared" si="46"/>
        <v>685</v>
      </c>
      <c r="O319" s="17">
        <v>20190919</v>
      </c>
      <c r="P319">
        <f t="shared" si="44"/>
        <v>685</v>
      </c>
      <c r="Z319" s="17">
        <v>20200507</v>
      </c>
      <c r="AA319">
        <f t="shared" si="45"/>
        <v>20200507</v>
      </c>
    </row>
    <row r="320" spans="5:27" x14ac:dyDescent="0.25">
      <c r="E320" s="30">
        <f t="shared" si="40"/>
        <v>20191115</v>
      </c>
      <c r="F320" s="21" t="str">
        <f t="shared" si="41"/>
        <v>2019/46</v>
      </c>
      <c r="G320" s="22">
        <v>43784</v>
      </c>
      <c r="H320" s="21" t="str">
        <f t="shared" si="38"/>
        <v/>
      </c>
      <c r="I320" s="21" t="str">
        <f t="shared" si="42"/>
        <v/>
      </c>
      <c r="J320" s="21" t="str">
        <f t="shared" si="43"/>
        <v/>
      </c>
      <c r="K320" s="30">
        <f t="shared" si="39"/>
        <v>20191115</v>
      </c>
      <c r="L320" s="30">
        <v>20</v>
      </c>
      <c r="M320">
        <f>IFERROR(VLOOKUP(K320,'Données Analyse Charge'!C:I,7,FALSE),0)</f>
        <v>20</v>
      </c>
      <c r="N320">
        <f t="shared" si="46"/>
        <v>684</v>
      </c>
      <c r="O320" s="17">
        <v>20190918</v>
      </c>
      <c r="P320">
        <f t="shared" si="44"/>
        <v>684</v>
      </c>
      <c r="Z320" s="17">
        <v>20200508</v>
      </c>
      <c r="AA320">
        <f t="shared" si="45"/>
        <v>20200508</v>
      </c>
    </row>
    <row r="321" spans="5:27" x14ac:dyDescent="0.25">
      <c r="E321" s="30">
        <f t="shared" si="40"/>
        <v>20191116</v>
      </c>
      <c r="F321" s="21" t="str">
        <f t="shared" si="41"/>
        <v>2019/46</v>
      </c>
      <c r="G321" s="22">
        <v>43785</v>
      </c>
      <c r="H321" s="21" t="str">
        <f t="shared" si="38"/>
        <v/>
      </c>
      <c r="I321" s="21" t="str">
        <f t="shared" si="42"/>
        <v>Samedi</v>
      </c>
      <c r="J321" s="21" t="str">
        <f t="shared" si="43"/>
        <v>Samedi</v>
      </c>
      <c r="K321" s="30">
        <f t="shared" si="39"/>
        <v>20191116</v>
      </c>
      <c r="L321" s="30">
        <v>20</v>
      </c>
      <c r="M321">
        <f>IFERROR(VLOOKUP(K321,'Données Analyse Charge'!C:I,7,FALSE),0)</f>
        <v>0</v>
      </c>
      <c r="N321">
        <f t="shared" si="46"/>
        <v>683</v>
      </c>
      <c r="O321" s="17">
        <v>20190917</v>
      </c>
      <c r="P321">
        <f t="shared" si="44"/>
        <v>683</v>
      </c>
      <c r="Z321" s="17">
        <v>20200511</v>
      </c>
      <c r="AA321">
        <f t="shared" si="45"/>
        <v>20200511</v>
      </c>
    </row>
    <row r="322" spans="5:27" x14ac:dyDescent="0.25">
      <c r="E322" s="30">
        <f t="shared" si="40"/>
        <v>20191117</v>
      </c>
      <c r="F322" s="21" t="str">
        <f t="shared" si="41"/>
        <v>2019/47</v>
      </c>
      <c r="G322" s="22">
        <v>43786</v>
      </c>
      <c r="H322" s="21" t="str">
        <f t="shared" ref="H322:H385" si="47">IFERROR(VLOOKUP(G322,C:D,2,FALSE),"")</f>
        <v/>
      </c>
      <c r="I322" s="21" t="str">
        <f t="shared" si="42"/>
        <v>Dimanche</v>
      </c>
      <c r="J322" s="21" t="str">
        <f t="shared" si="43"/>
        <v>Dimanche</v>
      </c>
      <c r="K322" s="30">
        <f t="shared" ref="K322:K385" si="48">YEAR(G322)*10000+MONTH(G322)*100+DAY(G322)</f>
        <v>20191117</v>
      </c>
      <c r="L322" s="30">
        <v>20</v>
      </c>
      <c r="M322">
        <f>IFERROR(VLOOKUP(K322,'Données Analyse Charge'!C:I,7,FALSE),0)</f>
        <v>0</v>
      </c>
      <c r="N322">
        <f t="shared" si="46"/>
        <v>682</v>
      </c>
      <c r="O322" s="17">
        <v>20190916</v>
      </c>
      <c r="P322">
        <f t="shared" si="44"/>
        <v>682</v>
      </c>
      <c r="Z322" s="17">
        <v>20200512</v>
      </c>
      <c r="AA322">
        <f t="shared" si="45"/>
        <v>20200512</v>
      </c>
    </row>
    <row r="323" spans="5:27" x14ac:dyDescent="0.25">
      <c r="E323" s="30">
        <f t="shared" ref="E323:E386" si="49">YEAR(G323)*10000+MONTH(G323)*100+DAY(G323)</f>
        <v>20191118</v>
      </c>
      <c r="F323" s="21" t="str">
        <f t="shared" ref="F323:F386" si="50">YEAR(G323)&amp;"/"&amp;IF(WEEKNUM(G323)&lt;=9,"0"&amp;WEEKNUM(G323),WEEKNUM(G323))</f>
        <v>2019/47</v>
      </c>
      <c r="G323" s="22">
        <v>43787</v>
      </c>
      <c r="H323" s="21" t="str">
        <f t="shared" si="47"/>
        <v/>
      </c>
      <c r="I323" s="21" t="str">
        <f t="shared" ref="I323:I386" si="51">IF(WEEKDAY(G323)=7,"Samedi",IF(WEEKDAY(G323)=1,"Dimanche",""))</f>
        <v/>
      </c>
      <c r="J323" s="21" t="str">
        <f t="shared" ref="J323:J386" si="52">IF(H323&lt;&gt;"",H323,IF(I323&lt;&gt;"",I323,""))</f>
        <v/>
      </c>
      <c r="K323" s="30">
        <f t="shared" si="48"/>
        <v>20191118</v>
      </c>
      <c r="L323" s="30">
        <v>20</v>
      </c>
      <c r="M323">
        <f>IFERROR(VLOOKUP(K323,'Données Analyse Charge'!C:I,7,FALSE),0)</f>
        <v>20</v>
      </c>
      <c r="N323">
        <f t="shared" si="46"/>
        <v>681</v>
      </c>
      <c r="O323" s="17">
        <v>20190913</v>
      </c>
      <c r="P323">
        <f t="shared" si="44"/>
        <v>681</v>
      </c>
      <c r="Z323" s="17">
        <v>20200513</v>
      </c>
      <c r="AA323">
        <f t="shared" si="45"/>
        <v>20200513</v>
      </c>
    </row>
    <row r="324" spans="5:27" x14ac:dyDescent="0.25">
      <c r="E324" s="30">
        <f t="shared" si="49"/>
        <v>20191119</v>
      </c>
      <c r="F324" s="21" t="str">
        <f t="shared" si="50"/>
        <v>2019/47</v>
      </c>
      <c r="G324" s="22">
        <v>43788</v>
      </c>
      <c r="H324" s="21" t="str">
        <f t="shared" si="47"/>
        <v/>
      </c>
      <c r="I324" s="21" t="str">
        <f t="shared" si="51"/>
        <v/>
      </c>
      <c r="J324" s="21" t="str">
        <f t="shared" si="52"/>
        <v/>
      </c>
      <c r="K324" s="30">
        <f t="shared" si="48"/>
        <v>20191119</v>
      </c>
      <c r="L324" s="30">
        <v>20</v>
      </c>
      <c r="M324">
        <f>IFERROR(VLOOKUP(K324,'Données Analyse Charge'!C:I,7,FALSE),0)</f>
        <v>20</v>
      </c>
      <c r="N324">
        <f t="shared" si="46"/>
        <v>680</v>
      </c>
      <c r="O324" s="17">
        <v>20190912</v>
      </c>
      <c r="P324">
        <f t="shared" si="44"/>
        <v>680</v>
      </c>
      <c r="Z324" s="17">
        <v>20200514</v>
      </c>
      <c r="AA324">
        <f t="shared" si="45"/>
        <v>20200514</v>
      </c>
    </row>
    <row r="325" spans="5:27" x14ac:dyDescent="0.25">
      <c r="E325" s="30">
        <f t="shared" si="49"/>
        <v>20191120</v>
      </c>
      <c r="F325" s="21" t="str">
        <f t="shared" si="50"/>
        <v>2019/47</v>
      </c>
      <c r="G325" s="22">
        <v>43789</v>
      </c>
      <c r="H325" s="21" t="str">
        <f t="shared" si="47"/>
        <v/>
      </c>
      <c r="I325" s="21" t="str">
        <f t="shared" si="51"/>
        <v/>
      </c>
      <c r="J325" s="21" t="str">
        <f t="shared" si="52"/>
        <v/>
      </c>
      <c r="K325" s="30">
        <f t="shared" si="48"/>
        <v>20191120</v>
      </c>
      <c r="L325" s="30">
        <v>20</v>
      </c>
      <c r="M325">
        <f>IFERROR(VLOOKUP(K325,'Données Analyse Charge'!C:I,7,FALSE),0)</f>
        <v>20</v>
      </c>
      <c r="N325">
        <f t="shared" si="46"/>
        <v>679</v>
      </c>
      <c r="O325" s="17">
        <v>20190911</v>
      </c>
      <c r="P325">
        <f t="shared" ref="P325:P388" si="53">+N325</f>
        <v>679</v>
      </c>
      <c r="Z325" s="17">
        <v>20200515</v>
      </c>
      <c r="AA325">
        <f t="shared" ref="AA325:AA388" si="54">+Z325</f>
        <v>20200515</v>
      </c>
    </row>
    <row r="326" spans="5:27" x14ac:dyDescent="0.25">
      <c r="E326" s="30">
        <f t="shared" si="49"/>
        <v>20191121</v>
      </c>
      <c r="F326" s="21" t="str">
        <f t="shared" si="50"/>
        <v>2019/47</v>
      </c>
      <c r="G326" s="22">
        <v>43790</v>
      </c>
      <c r="H326" s="21" t="str">
        <f t="shared" si="47"/>
        <v/>
      </c>
      <c r="I326" s="21" t="str">
        <f t="shared" si="51"/>
        <v/>
      </c>
      <c r="J326" s="21" t="str">
        <f t="shared" si="52"/>
        <v/>
      </c>
      <c r="K326" s="30">
        <f t="shared" si="48"/>
        <v>20191121</v>
      </c>
      <c r="L326" s="30">
        <v>20</v>
      </c>
      <c r="M326">
        <f>IFERROR(VLOOKUP(K326,'Données Analyse Charge'!C:I,7,FALSE),0)</f>
        <v>20</v>
      </c>
      <c r="N326">
        <f t="shared" ref="N326:N389" si="55">+N325-1</f>
        <v>678</v>
      </c>
      <c r="O326" s="17">
        <v>20190910</v>
      </c>
      <c r="P326">
        <f t="shared" si="53"/>
        <v>678</v>
      </c>
      <c r="Z326" s="17">
        <v>20200518</v>
      </c>
      <c r="AA326">
        <f t="shared" si="54"/>
        <v>20200518</v>
      </c>
    </row>
    <row r="327" spans="5:27" x14ac:dyDescent="0.25">
      <c r="E327" s="30">
        <f t="shared" si="49"/>
        <v>20191122</v>
      </c>
      <c r="F327" s="21" t="str">
        <f t="shared" si="50"/>
        <v>2019/47</v>
      </c>
      <c r="G327" s="22">
        <v>43791</v>
      </c>
      <c r="H327" s="21" t="str">
        <f t="shared" si="47"/>
        <v/>
      </c>
      <c r="I327" s="21" t="str">
        <f t="shared" si="51"/>
        <v/>
      </c>
      <c r="J327" s="21" t="str">
        <f t="shared" si="52"/>
        <v/>
      </c>
      <c r="K327" s="30">
        <f t="shared" si="48"/>
        <v>20191122</v>
      </c>
      <c r="L327" s="30">
        <v>20</v>
      </c>
      <c r="M327">
        <f>IFERROR(VLOOKUP(K327,'Données Analyse Charge'!C:I,7,FALSE),0)</f>
        <v>20</v>
      </c>
      <c r="N327">
        <f t="shared" si="55"/>
        <v>677</v>
      </c>
      <c r="O327" s="17">
        <v>20190909</v>
      </c>
      <c r="P327">
        <f t="shared" si="53"/>
        <v>677</v>
      </c>
      <c r="Z327" s="17">
        <v>20200519</v>
      </c>
      <c r="AA327">
        <f t="shared" si="54"/>
        <v>20200519</v>
      </c>
    </row>
    <row r="328" spans="5:27" x14ac:dyDescent="0.25">
      <c r="E328" s="30">
        <f t="shared" si="49"/>
        <v>20191123</v>
      </c>
      <c r="F328" s="21" t="str">
        <f t="shared" si="50"/>
        <v>2019/47</v>
      </c>
      <c r="G328" s="22">
        <v>43792</v>
      </c>
      <c r="H328" s="21" t="str">
        <f t="shared" si="47"/>
        <v/>
      </c>
      <c r="I328" s="21" t="str">
        <f t="shared" si="51"/>
        <v>Samedi</v>
      </c>
      <c r="J328" s="21" t="str">
        <f t="shared" si="52"/>
        <v>Samedi</v>
      </c>
      <c r="K328" s="30">
        <f t="shared" si="48"/>
        <v>20191123</v>
      </c>
      <c r="L328" s="30">
        <v>20</v>
      </c>
      <c r="M328">
        <f>IFERROR(VLOOKUP(K328,'Données Analyse Charge'!C:I,7,FALSE),0)</f>
        <v>0</v>
      </c>
      <c r="N328">
        <f t="shared" si="55"/>
        <v>676</v>
      </c>
      <c r="O328" s="17">
        <v>20190906</v>
      </c>
      <c r="P328">
        <f t="shared" si="53"/>
        <v>676</v>
      </c>
      <c r="Z328" s="17">
        <v>20200520</v>
      </c>
      <c r="AA328">
        <f t="shared" si="54"/>
        <v>20200520</v>
      </c>
    </row>
    <row r="329" spans="5:27" x14ac:dyDescent="0.25">
      <c r="E329" s="30">
        <f t="shared" si="49"/>
        <v>20191124</v>
      </c>
      <c r="F329" s="21" t="str">
        <f t="shared" si="50"/>
        <v>2019/48</v>
      </c>
      <c r="G329" s="22">
        <v>43793</v>
      </c>
      <c r="H329" s="21" t="str">
        <f t="shared" si="47"/>
        <v/>
      </c>
      <c r="I329" s="21" t="str">
        <f t="shared" si="51"/>
        <v>Dimanche</v>
      </c>
      <c r="J329" s="21" t="str">
        <f t="shared" si="52"/>
        <v>Dimanche</v>
      </c>
      <c r="K329" s="30">
        <f t="shared" si="48"/>
        <v>20191124</v>
      </c>
      <c r="L329" s="30">
        <v>20</v>
      </c>
      <c r="M329">
        <f>IFERROR(VLOOKUP(K329,'Données Analyse Charge'!C:I,7,FALSE),0)</f>
        <v>0</v>
      </c>
      <c r="N329">
        <f t="shared" si="55"/>
        <v>675</v>
      </c>
      <c r="O329" s="17">
        <v>20190905</v>
      </c>
      <c r="P329">
        <f t="shared" si="53"/>
        <v>675</v>
      </c>
      <c r="Z329" s="17">
        <v>20200525</v>
      </c>
      <c r="AA329">
        <f t="shared" si="54"/>
        <v>20200525</v>
      </c>
    </row>
    <row r="330" spans="5:27" x14ac:dyDescent="0.25">
      <c r="E330" s="30">
        <f t="shared" si="49"/>
        <v>20191125</v>
      </c>
      <c r="F330" s="21" t="str">
        <f t="shared" si="50"/>
        <v>2019/48</v>
      </c>
      <c r="G330" s="22">
        <v>43794</v>
      </c>
      <c r="H330" s="21" t="str">
        <f t="shared" si="47"/>
        <v/>
      </c>
      <c r="I330" s="21" t="str">
        <f t="shared" si="51"/>
        <v/>
      </c>
      <c r="J330" s="21" t="str">
        <f t="shared" si="52"/>
        <v/>
      </c>
      <c r="K330" s="30">
        <f t="shared" si="48"/>
        <v>20191125</v>
      </c>
      <c r="L330" s="30">
        <v>20</v>
      </c>
      <c r="M330">
        <f>IFERROR(VLOOKUP(K330,'Données Analyse Charge'!C:I,7,FALSE),0)</f>
        <v>20</v>
      </c>
      <c r="N330">
        <f t="shared" si="55"/>
        <v>674</v>
      </c>
      <c r="O330" s="17">
        <v>20190904</v>
      </c>
      <c r="P330">
        <f t="shared" si="53"/>
        <v>674</v>
      </c>
      <c r="Z330" s="17">
        <v>20200526</v>
      </c>
      <c r="AA330">
        <f t="shared" si="54"/>
        <v>20200526</v>
      </c>
    </row>
    <row r="331" spans="5:27" x14ac:dyDescent="0.25">
      <c r="E331" s="30">
        <f t="shared" si="49"/>
        <v>20191126</v>
      </c>
      <c r="F331" s="21" t="str">
        <f t="shared" si="50"/>
        <v>2019/48</v>
      </c>
      <c r="G331" s="22">
        <v>43795</v>
      </c>
      <c r="H331" s="21" t="str">
        <f t="shared" si="47"/>
        <v/>
      </c>
      <c r="I331" s="21" t="str">
        <f t="shared" si="51"/>
        <v/>
      </c>
      <c r="J331" s="21" t="str">
        <f t="shared" si="52"/>
        <v/>
      </c>
      <c r="K331" s="30">
        <f t="shared" si="48"/>
        <v>20191126</v>
      </c>
      <c r="L331" s="30">
        <v>20</v>
      </c>
      <c r="M331">
        <f>IFERROR(VLOOKUP(K331,'Données Analyse Charge'!C:I,7,FALSE),0)</f>
        <v>20</v>
      </c>
      <c r="N331">
        <f t="shared" si="55"/>
        <v>673</v>
      </c>
      <c r="O331" s="17">
        <v>20190903</v>
      </c>
      <c r="P331">
        <f t="shared" si="53"/>
        <v>673</v>
      </c>
      <c r="Z331" s="17">
        <v>20200527</v>
      </c>
      <c r="AA331">
        <f t="shared" si="54"/>
        <v>20200527</v>
      </c>
    </row>
    <row r="332" spans="5:27" x14ac:dyDescent="0.25">
      <c r="E332" s="30">
        <f t="shared" si="49"/>
        <v>20191127</v>
      </c>
      <c r="F332" s="21" t="str">
        <f t="shared" si="50"/>
        <v>2019/48</v>
      </c>
      <c r="G332" s="22">
        <v>43796</v>
      </c>
      <c r="H332" s="21" t="str">
        <f t="shared" si="47"/>
        <v/>
      </c>
      <c r="I332" s="21" t="str">
        <f t="shared" si="51"/>
        <v/>
      </c>
      <c r="J332" s="21" t="str">
        <f t="shared" si="52"/>
        <v/>
      </c>
      <c r="K332" s="30">
        <f t="shared" si="48"/>
        <v>20191127</v>
      </c>
      <c r="L332" s="30">
        <v>20</v>
      </c>
      <c r="M332">
        <f>IFERROR(VLOOKUP(K332,'Données Analyse Charge'!C:I,7,FALSE),0)</f>
        <v>20</v>
      </c>
      <c r="N332">
        <f t="shared" si="55"/>
        <v>672</v>
      </c>
      <c r="O332" s="17">
        <v>20190902</v>
      </c>
      <c r="P332">
        <f t="shared" si="53"/>
        <v>672</v>
      </c>
      <c r="Z332" s="17">
        <v>20200528</v>
      </c>
      <c r="AA332">
        <f t="shared" si="54"/>
        <v>20200528</v>
      </c>
    </row>
    <row r="333" spans="5:27" x14ac:dyDescent="0.25">
      <c r="E333" s="30">
        <f t="shared" si="49"/>
        <v>20191128</v>
      </c>
      <c r="F333" s="21" t="str">
        <f t="shared" si="50"/>
        <v>2019/48</v>
      </c>
      <c r="G333" s="22">
        <v>43797</v>
      </c>
      <c r="H333" s="21" t="str">
        <f t="shared" si="47"/>
        <v/>
      </c>
      <c r="I333" s="21" t="str">
        <f t="shared" si="51"/>
        <v/>
      </c>
      <c r="J333" s="21" t="str">
        <f t="shared" si="52"/>
        <v/>
      </c>
      <c r="K333" s="30">
        <f t="shared" si="48"/>
        <v>20191128</v>
      </c>
      <c r="L333" s="30">
        <v>20</v>
      </c>
      <c r="M333">
        <f>IFERROR(VLOOKUP(K333,'Données Analyse Charge'!C:I,7,FALSE),0)</f>
        <v>20</v>
      </c>
      <c r="N333">
        <f t="shared" si="55"/>
        <v>671</v>
      </c>
      <c r="O333" s="17">
        <v>20190830</v>
      </c>
      <c r="P333">
        <f t="shared" si="53"/>
        <v>671</v>
      </c>
      <c r="Z333" s="17">
        <v>20200529</v>
      </c>
      <c r="AA333">
        <f t="shared" si="54"/>
        <v>20200529</v>
      </c>
    </row>
    <row r="334" spans="5:27" x14ac:dyDescent="0.25">
      <c r="E334" s="30">
        <f t="shared" si="49"/>
        <v>20191129</v>
      </c>
      <c r="F334" s="21" t="str">
        <f t="shared" si="50"/>
        <v>2019/48</v>
      </c>
      <c r="G334" s="22">
        <v>43798</v>
      </c>
      <c r="H334" s="21" t="str">
        <f t="shared" si="47"/>
        <v/>
      </c>
      <c r="I334" s="21" t="str">
        <f t="shared" si="51"/>
        <v/>
      </c>
      <c r="J334" s="21" t="str">
        <f t="shared" si="52"/>
        <v/>
      </c>
      <c r="K334" s="30">
        <f t="shared" si="48"/>
        <v>20191129</v>
      </c>
      <c r="L334" s="30">
        <v>20</v>
      </c>
      <c r="M334">
        <f>IFERROR(VLOOKUP(K334,'Données Analyse Charge'!C:I,7,FALSE),0)</f>
        <v>20</v>
      </c>
      <c r="N334">
        <f t="shared" si="55"/>
        <v>670</v>
      </c>
      <c r="O334" s="17">
        <v>20190829</v>
      </c>
      <c r="P334">
        <f t="shared" si="53"/>
        <v>670</v>
      </c>
      <c r="Z334" s="17">
        <v>20200602</v>
      </c>
      <c r="AA334">
        <f t="shared" si="54"/>
        <v>20200602</v>
      </c>
    </row>
    <row r="335" spans="5:27" x14ac:dyDescent="0.25">
      <c r="E335" s="30">
        <f t="shared" si="49"/>
        <v>20191130</v>
      </c>
      <c r="F335" s="21" t="str">
        <f t="shared" si="50"/>
        <v>2019/48</v>
      </c>
      <c r="G335" s="22">
        <v>43799</v>
      </c>
      <c r="H335" s="21" t="str">
        <f t="shared" si="47"/>
        <v/>
      </c>
      <c r="I335" s="21" t="str">
        <f t="shared" si="51"/>
        <v>Samedi</v>
      </c>
      <c r="J335" s="21" t="str">
        <f t="shared" si="52"/>
        <v>Samedi</v>
      </c>
      <c r="K335" s="30">
        <f t="shared" si="48"/>
        <v>20191130</v>
      </c>
      <c r="L335" s="30">
        <v>20</v>
      </c>
      <c r="M335">
        <f>IFERROR(VLOOKUP(K335,'Données Analyse Charge'!C:I,7,FALSE),0)</f>
        <v>0</v>
      </c>
      <c r="N335">
        <f t="shared" si="55"/>
        <v>669</v>
      </c>
      <c r="O335" s="17">
        <v>20190828</v>
      </c>
      <c r="P335">
        <f t="shared" si="53"/>
        <v>669</v>
      </c>
      <c r="Z335" s="17">
        <v>20200603</v>
      </c>
      <c r="AA335">
        <f t="shared" si="54"/>
        <v>20200603</v>
      </c>
    </row>
    <row r="336" spans="5:27" x14ac:dyDescent="0.25">
      <c r="E336" s="30">
        <f t="shared" si="49"/>
        <v>20191201</v>
      </c>
      <c r="F336" s="21" t="str">
        <f t="shared" si="50"/>
        <v>2019/49</v>
      </c>
      <c r="G336" s="22">
        <v>43800</v>
      </c>
      <c r="H336" s="21" t="str">
        <f t="shared" si="47"/>
        <v/>
      </c>
      <c r="I336" s="21" t="str">
        <f t="shared" si="51"/>
        <v>Dimanche</v>
      </c>
      <c r="J336" s="21" t="str">
        <f t="shared" si="52"/>
        <v>Dimanche</v>
      </c>
      <c r="K336" s="30">
        <f t="shared" si="48"/>
        <v>20191201</v>
      </c>
      <c r="L336" s="30">
        <v>20</v>
      </c>
      <c r="M336">
        <f>IFERROR(VLOOKUP(K336,'Données Analyse Charge'!C:I,7,FALSE),0)</f>
        <v>0</v>
      </c>
      <c r="N336">
        <f t="shared" si="55"/>
        <v>668</v>
      </c>
      <c r="O336" s="17">
        <v>20190827</v>
      </c>
      <c r="P336">
        <f t="shared" si="53"/>
        <v>668</v>
      </c>
      <c r="Z336" s="17">
        <v>20200604</v>
      </c>
      <c r="AA336">
        <f t="shared" si="54"/>
        <v>20200604</v>
      </c>
    </row>
    <row r="337" spans="5:27" x14ac:dyDescent="0.25">
      <c r="E337" s="30">
        <f t="shared" si="49"/>
        <v>20191202</v>
      </c>
      <c r="F337" s="21" t="str">
        <f t="shared" si="50"/>
        <v>2019/49</v>
      </c>
      <c r="G337" s="22">
        <v>43801</v>
      </c>
      <c r="H337" s="21" t="str">
        <f t="shared" si="47"/>
        <v/>
      </c>
      <c r="I337" s="21" t="str">
        <f t="shared" si="51"/>
        <v/>
      </c>
      <c r="J337" s="21" t="str">
        <f t="shared" si="52"/>
        <v/>
      </c>
      <c r="K337" s="30">
        <f t="shared" si="48"/>
        <v>20191202</v>
      </c>
      <c r="L337" s="30">
        <v>20</v>
      </c>
      <c r="M337">
        <f>IFERROR(VLOOKUP(K337,'Données Analyse Charge'!C:I,7,FALSE),0)</f>
        <v>20</v>
      </c>
      <c r="N337">
        <f t="shared" si="55"/>
        <v>667</v>
      </c>
      <c r="O337" s="17">
        <v>20190826</v>
      </c>
      <c r="P337">
        <f t="shared" si="53"/>
        <v>667</v>
      </c>
      <c r="Z337" s="17">
        <v>20200605</v>
      </c>
      <c r="AA337">
        <f t="shared" si="54"/>
        <v>20200605</v>
      </c>
    </row>
    <row r="338" spans="5:27" x14ac:dyDescent="0.25">
      <c r="E338" s="30">
        <f t="shared" si="49"/>
        <v>20191203</v>
      </c>
      <c r="F338" s="21" t="str">
        <f t="shared" si="50"/>
        <v>2019/49</v>
      </c>
      <c r="G338" s="22">
        <v>43802</v>
      </c>
      <c r="H338" s="21" t="str">
        <f t="shared" si="47"/>
        <v/>
      </c>
      <c r="I338" s="21" t="str">
        <f t="shared" si="51"/>
        <v/>
      </c>
      <c r="J338" s="21" t="str">
        <f t="shared" si="52"/>
        <v/>
      </c>
      <c r="K338" s="30">
        <f t="shared" si="48"/>
        <v>20191203</v>
      </c>
      <c r="L338" s="30">
        <v>20</v>
      </c>
      <c r="M338">
        <f>IFERROR(VLOOKUP(K338,'Données Analyse Charge'!C:I,7,FALSE),0)</f>
        <v>20</v>
      </c>
      <c r="N338">
        <f t="shared" si="55"/>
        <v>666</v>
      </c>
      <c r="O338" s="17">
        <v>20190823</v>
      </c>
      <c r="P338">
        <f t="shared" si="53"/>
        <v>666</v>
      </c>
      <c r="Z338" s="17">
        <v>20200608</v>
      </c>
      <c r="AA338">
        <f t="shared" si="54"/>
        <v>20200608</v>
      </c>
    </row>
    <row r="339" spans="5:27" x14ac:dyDescent="0.25">
      <c r="E339" s="30">
        <f t="shared" si="49"/>
        <v>20191204</v>
      </c>
      <c r="F339" s="21" t="str">
        <f t="shared" si="50"/>
        <v>2019/49</v>
      </c>
      <c r="G339" s="22">
        <v>43803</v>
      </c>
      <c r="H339" s="21" t="str">
        <f t="shared" si="47"/>
        <v/>
      </c>
      <c r="I339" s="21" t="str">
        <f t="shared" si="51"/>
        <v/>
      </c>
      <c r="J339" s="21" t="str">
        <f t="shared" si="52"/>
        <v/>
      </c>
      <c r="K339" s="30">
        <f t="shared" si="48"/>
        <v>20191204</v>
      </c>
      <c r="L339" s="30">
        <v>20</v>
      </c>
      <c r="M339">
        <f>IFERROR(VLOOKUP(K339,'Données Analyse Charge'!C:I,7,FALSE),0)</f>
        <v>20</v>
      </c>
      <c r="N339">
        <f t="shared" si="55"/>
        <v>665</v>
      </c>
      <c r="O339" s="17">
        <v>20190822</v>
      </c>
      <c r="P339">
        <f t="shared" si="53"/>
        <v>665</v>
      </c>
      <c r="Z339" s="17">
        <v>20200609</v>
      </c>
      <c r="AA339">
        <f t="shared" si="54"/>
        <v>20200609</v>
      </c>
    </row>
    <row r="340" spans="5:27" x14ac:dyDescent="0.25">
      <c r="E340" s="30">
        <f t="shared" si="49"/>
        <v>20191205</v>
      </c>
      <c r="F340" s="21" t="str">
        <f t="shared" si="50"/>
        <v>2019/49</v>
      </c>
      <c r="G340" s="22">
        <v>43804</v>
      </c>
      <c r="H340" s="21" t="str">
        <f t="shared" si="47"/>
        <v/>
      </c>
      <c r="I340" s="21" t="str">
        <f t="shared" si="51"/>
        <v/>
      </c>
      <c r="J340" s="21" t="str">
        <f t="shared" si="52"/>
        <v/>
      </c>
      <c r="K340" s="30">
        <f t="shared" si="48"/>
        <v>20191205</v>
      </c>
      <c r="L340" s="30">
        <v>20</v>
      </c>
      <c r="M340">
        <f>IFERROR(VLOOKUP(K340,'Données Analyse Charge'!C:I,7,FALSE),0)</f>
        <v>20</v>
      </c>
      <c r="N340">
        <f t="shared" si="55"/>
        <v>664</v>
      </c>
      <c r="O340" s="17">
        <v>20190821</v>
      </c>
      <c r="P340">
        <f t="shared" si="53"/>
        <v>664</v>
      </c>
      <c r="Z340" s="17">
        <v>20200610</v>
      </c>
      <c r="AA340">
        <f t="shared" si="54"/>
        <v>20200610</v>
      </c>
    </row>
    <row r="341" spans="5:27" x14ac:dyDescent="0.25">
      <c r="E341" s="30">
        <f t="shared" si="49"/>
        <v>20191206</v>
      </c>
      <c r="F341" s="21" t="str">
        <f t="shared" si="50"/>
        <v>2019/49</v>
      </c>
      <c r="G341" s="22">
        <v>43805</v>
      </c>
      <c r="H341" s="21" t="str">
        <f t="shared" si="47"/>
        <v/>
      </c>
      <c r="I341" s="21" t="str">
        <f t="shared" si="51"/>
        <v/>
      </c>
      <c r="J341" s="21" t="str">
        <f t="shared" si="52"/>
        <v/>
      </c>
      <c r="K341" s="30">
        <f t="shared" si="48"/>
        <v>20191206</v>
      </c>
      <c r="L341" s="30">
        <v>20</v>
      </c>
      <c r="M341">
        <f>IFERROR(VLOOKUP(K341,'Données Analyse Charge'!C:I,7,FALSE),0)</f>
        <v>20</v>
      </c>
      <c r="N341">
        <f t="shared" si="55"/>
        <v>663</v>
      </c>
      <c r="O341" s="17">
        <v>20190820</v>
      </c>
      <c r="P341">
        <f t="shared" si="53"/>
        <v>663</v>
      </c>
      <c r="Z341" s="17">
        <v>20200612</v>
      </c>
      <c r="AA341">
        <f t="shared" si="54"/>
        <v>20200612</v>
      </c>
    </row>
    <row r="342" spans="5:27" x14ac:dyDescent="0.25">
      <c r="E342" s="30">
        <f t="shared" si="49"/>
        <v>20191207</v>
      </c>
      <c r="F342" s="21" t="str">
        <f t="shared" si="50"/>
        <v>2019/49</v>
      </c>
      <c r="G342" s="22">
        <v>43806</v>
      </c>
      <c r="H342" s="21" t="str">
        <f t="shared" si="47"/>
        <v/>
      </c>
      <c r="I342" s="21" t="str">
        <f t="shared" si="51"/>
        <v>Samedi</v>
      </c>
      <c r="J342" s="21" t="str">
        <f t="shared" si="52"/>
        <v>Samedi</v>
      </c>
      <c r="K342" s="30">
        <f t="shared" si="48"/>
        <v>20191207</v>
      </c>
      <c r="L342" s="30">
        <v>20</v>
      </c>
      <c r="M342">
        <f>IFERROR(VLOOKUP(K342,'Données Analyse Charge'!C:I,7,FALSE),0)</f>
        <v>0</v>
      </c>
      <c r="N342">
        <f t="shared" si="55"/>
        <v>662</v>
      </c>
      <c r="O342" s="17">
        <v>20190819</v>
      </c>
      <c r="P342">
        <f t="shared" si="53"/>
        <v>662</v>
      </c>
      <c r="Z342" s="17">
        <v>20200615</v>
      </c>
      <c r="AA342">
        <f t="shared" si="54"/>
        <v>20200615</v>
      </c>
    </row>
    <row r="343" spans="5:27" x14ac:dyDescent="0.25">
      <c r="E343" s="30">
        <f t="shared" si="49"/>
        <v>20191208</v>
      </c>
      <c r="F343" s="21" t="str">
        <f t="shared" si="50"/>
        <v>2019/50</v>
      </c>
      <c r="G343" s="22">
        <v>43807</v>
      </c>
      <c r="H343" s="21" t="str">
        <f t="shared" si="47"/>
        <v/>
      </c>
      <c r="I343" s="21" t="str">
        <f t="shared" si="51"/>
        <v>Dimanche</v>
      </c>
      <c r="J343" s="21" t="str">
        <f t="shared" si="52"/>
        <v>Dimanche</v>
      </c>
      <c r="K343" s="30">
        <f t="shared" si="48"/>
        <v>20191208</v>
      </c>
      <c r="L343" s="30">
        <v>20</v>
      </c>
      <c r="M343">
        <f>IFERROR(VLOOKUP(K343,'Données Analyse Charge'!C:I,7,FALSE),0)</f>
        <v>0</v>
      </c>
      <c r="N343">
        <f t="shared" si="55"/>
        <v>661</v>
      </c>
      <c r="O343" s="17">
        <v>20190816</v>
      </c>
      <c r="P343">
        <f t="shared" si="53"/>
        <v>661</v>
      </c>
      <c r="Z343" s="17">
        <v>20200616</v>
      </c>
      <c r="AA343">
        <f t="shared" si="54"/>
        <v>20200616</v>
      </c>
    </row>
    <row r="344" spans="5:27" x14ac:dyDescent="0.25">
      <c r="E344" s="30">
        <f t="shared" si="49"/>
        <v>20191209</v>
      </c>
      <c r="F344" s="21" t="str">
        <f t="shared" si="50"/>
        <v>2019/50</v>
      </c>
      <c r="G344" s="22">
        <v>43808</v>
      </c>
      <c r="H344" s="21" t="str">
        <f t="shared" si="47"/>
        <v/>
      </c>
      <c r="I344" s="21" t="str">
        <f t="shared" si="51"/>
        <v/>
      </c>
      <c r="J344" s="21" t="str">
        <f t="shared" si="52"/>
        <v/>
      </c>
      <c r="K344" s="30">
        <f t="shared" si="48"/>
        <v>20191209</v>
      </c>
      <c r="L344" s="30">
        <v>20</v>
      </c>
      <c r="M344">
        <f>IFERROR(VLOOKUP(K344,'Données Analyse Charge'!C:I,7,FALSE),0)</f>
        <v>20</v>
      </c>
      <c r="N344">
        <f t="shared" si="55"/>
        <v>660</v>
      </c>
      <c r="O344" s="17">
        <v>20190814</v>
      </c>
      <c r="P344">
        <f t="shared" si="53"/>
        <v>660</v>
      </c>
      <c r="Z344" s="17">
        <v>20200617</v>
      </c>
      <c r="AA344">
        <f t="shared" si="54"/>
        <v>20200617</v>
      </c>
    </row>
    <row r="345" spans="5:27" x14ac:dyDescent="0.25">
      <c r="E345" s="30">
        <f t="shared" si="49"/>
        <v>20191210</v>
      </c>
      <c r="F345" s="21" t="str">
        <f t="shared" si="50"/>
        <v>2019/50</v>
      </c>
      <c r="G345" s="22">
        <v>43809</v>
      </c>
      <c r="H345" s="21" t="str">
        <f t="shared" si="47"/>
        <v/>
      </c>
      <c r="I345" s="21" t="str">
        <f t="shared" si="51"/>
        <v/>
      </c>
      <c r="J345" s="21" t="str">
        <f t="shared" si="52"/>
        <v/>
      </c>
      <c r="K345" s="30">
        <f t="shared" si="48"/>
        <v>20191210</v>
      </c>
      <c r="L345" s="30">
        <v>20</v>
      </c>
      <c r="M345">
        <f>IFERROR(VLOOKUP(K345,'Données Analyse Charge'!C:I,7,FALSE),0)</f>
        <v>20</v>
      </c>
      <c r="N345">
        <f t="shared" si="55"/>
        <v>659</v>
      </c>
      <c r="O345" s="17">
        <v>20190813</v>
      </c>
      <c r="P345">
        <f t="shared" si="53"/>
        <v>659</v>
      </c>
      <c r="Z345" s="17">
        <v>20200618</v>
      </c>
      <c r="AA345">
        <f t="shared" si="54"/>
        <v>20200618</v>
      </c>
    </row>
    <row r="346" spans="5:27" x14ac:dyDescent="0.25">
      <c r="E346" s="30">
        <f t="shared" si="49"/>
        <v>20191211</v>
      </c>
      <c r="F346" s="21" t="str">
        <f t="shared" si="50"/>
        <v>2019/50</v>
      </c>
      <c r="G346" s="22">
        <v>43810</v>
      </c>
      <c r="H346" s="21" t="str">
        <f t="shared" si="47"/>
        <v/>
      </c>
      <c r="I346" s="21" t="str">
        <f t="shared" si="51"/>
        <v/>
      </c>
      <c r="J346" s="21" t="str">
        <f t="shared" si="52"/>
        <v/>
      </c>
      <c r="K346" s="30">
        <f t="shared" si="48"/>
        <v>20191211</v>
      </c>
      <c r="L346" s="30">
        <v>20</v>
      </c>
      <c r="M346">
        <f>IFERROR(VLOOKUP(K346,'Données Analyse Charge'!C:I,7,FALSE),0)</f>
        <v>20</v>
      </c>
      <c r="N346">
        <f t="shared" si="55"/>
        <v>658</v>
      </c>
      <c r="O346" s="17">
        <v>20190812</v>
      </c>
      <c r="P346">
        <f t="shared" si="53"/>
        <v>658</v>
      </c>
      <c r="Z346" s="17">
        <v>20200619</v>
      </c>
      <c r="AA346">
        <f t="shared" si="54"/>
        <v>20200619</v>
      </c>
    </row>
    <row r="347" spans="5:27" x14ac:dyDescent="0.25">
      <c r="E347" s="30">
        <f t="shared" si="49"/>
        <v>20191212</v>
      </c>
      <c r="F347" s="21" t="str">
        <f t="shared" si="50"/>
        <v>2019/50</v>
      </c>
      <c r="G347" s="22">
        <v>43811</v>
      </c>
      <c r="H347" s="21" t="str">
        <f t="shared" si="47"/>
        <v/>
      </c>
      <c r="I347" s="21" t="str">
        <f t="shared" si="51"/>
        <v/>
      </c>
      <c r="J347" s="21" t="str">
        <f t="shared" si="52"/>
        <v/>
      </c>
      <c r="K347" s="30">
        <f t="shared" si="48"/>
        <v>20191212</v>
      </c>
      <c r="L347" s="30">
        <v>20</v>
      </c>
      <c r="M347">
        <f>IFERROR(VLOOKUP(K347,'Données Analyse Charge'!C:I,7,FALSE),0)</f>
        <v>20</v>
      </c>
      <c r="N347">
        <f t="shared" si="55"/>
        <v>657</v>
      </c>
      <c r="O347" s="17">
        <v>20190809</v>
      </c>
      <c r="P347">
        <f t="shared" si="53"/>
        <v>657</v>
      </c>
      <c r="Z347" s="17">
        <v>20200622</v>
      </c>
      <c r="AA347">
        <f t="shared" si="54"/>
        <v>20200622</v>
      </c>
    </row>
    <row r="348" spans="5:27" x14ac:dyDescent="0.25">
      <c r="E348" s="30">
        <f t="shared" si="49"/>
        <v>20191213</v>
      </c>
      <c r="F348" s="21" t="str">
        <f t="shared" si="50"/>
        <v>2019/50</v>
      </c>
      <c r="G348" s="22">
        <v>43812</v>
      </c>
      <c r="H348" s="21" t="str">
        <f t="shared" si="47"/>
        <v/>
      </c>
      <c r="I348" s="21" t="str">
        <f t="shared" si="51"/>
        <v/>
      </c>
      <c r="J348" s="21" t="str">
        <f t="shared" si="52"/>
        <v/>
      </c>
      <c r="K348" s="30">
        <f t="shared" si="48"/>
        <v>20191213</v>
      </c>
      <c r="L348" s="30">
        <v>20</v>
      </c>
      <c r="M348">
        <f>IFERROR(VLOOKUP(K348,'Données Analyse Charge'!C:I,7,FALSE),0)</f>
        <v>20</v>
      </c>
      <c r="N348">
        <f t="shared" si="55"/>
        <v>656</v>
      </c>
      <c r="O348" s="17">
        <v>20190808</v>
      </c>
      <c r="P348">
        <f t="shared" si="53"/>
        <v>656</v>
      </c>
      <c r="Z348" s="17">
        <v>20200624</v>
      </c>
      <c r="AA348">
        <f t="shared" si="54"/>
        <v>20200624</v>
      </c>
    </row>
    <row r="349" spans="5:27" x14ac:dyDescent="0.25">
      <c r="E349" s="30">
        <f t="shared" si="49"/>
        <v>20191214</v>
      </c>
      <c r="F349" s="21" t="str">
        <f t="shared" si="50"/>
        <v>2019/50</v>
      </c>
      <c r="G349" s="22">
        <v>43813</v>
      </c>
      <c r="H349" s="21" t="str">
        <f t="shared" si="47"/>
        <v/>
      </c>
      <c r="I349" s="21" t="str">
        <f t="shared" si="51"/>
        <v>Samedi</v>
      </c>
      <c r="J349" s="21" t="str">
        <f t="shared" si="52"/>
        <v>Samedi</v>
      </c>
      <c r="K349" s="30">
        <f t="shared" si="48"/>
        <v>20191214</v>
      </c>
      <c r="L349" s="30">
        <v>20</v>
      </c>
      <c r="M349">
        <f>IFERROR(VLOOKUP(K349,'Données Analyse Charge'!C:I,7,FALSE),0)</f>
        <v>0</v>
      </c>
      <c r="N349">
        <f t="shared" si="55"/>
        <v>655</v>
      </c>
      <c r="O349" s="17">
        <v>20190807</v>
      </c>
      <c r="P349">
        <f t="shared" si="53"/>
        <v>655</v>
      </c>
      <c r="Z349" s="17">
        <v>20200625</v>
      </c>
      <c r="AA349">
        <f t="shared" si="54"/>
        <v>20200625</v>
      </c>
    </row>
    <row r="350" spans="5:27" x14ac:dyDescent="0.25">
      <c r="E350" s="30">
        <f t="shared" si="49"/>
        <v>20191215</v>
      </c>
      <c r="F350" s="21" t="str">
        <f t="shared" si="50"/>
        <v>2019/51</v>
      </c>
      <c r="G350" s="22">
        <v>43814</v>
      </c>
      <c r="H350" s="21" t="str">
        <f t="shared" si="47"/>
        <v/>
      </c>
      <c r="I350" s="21" t="str">
        <f t="shared" si="51"/>
        <v>Dimanche</v>
      </c>
      <c r="J350" s="21" t="str">
        <f t="shared" si="52"/>
        <v>Dimanche</v>
      </c>
      <c r="K350" s="30">
        <f t="shared" si="48"/>
        <v>20191215</v>
      </c>
      <c r="L350" s="30">
        <v>20</v>
      </c>
      <c r="M350">
        <f>IFERROR(VLOOKUP(K350,'Données Analyse Charge'!C:I,7,FALSE),0)</f>
        <v>0</v>
      </c>
      <c r="N350">
        <f t="shared" si="55"/>
        <v>654</v>
      </c>
      <c r="O350" s="17">
        <v>20190806</v>
      </c>
      <c r="P350">
        <f t="shared" si="53"/>
        <v>654</v>
      </c>
      <c r="Z350" s="17">
        <v>20200626</v>
      </c>
      <c r="AA350">
        <f t="shared" si="54"/>
        <v>20200626</v>
      </c>
    </row>
    <row r="351" spans="5:27" x14ac:dyDescent="0.25">
      <c r="E351" s="30">
        <f t="shared" si="49"/>
        <v>20191216</v>
      </c>
      <c r="F351" s="21" t="str">
        <f t="shared" si="50"/>
        <v>2019/51</v>
      </c>
      <c r="G351" s="22">
        <v>43815</v>
      </c>
      <c r="H351" s="21" t="str">
        <f t="shared" si="47"/>
        <v/>
      </c>
      <c r="I351" s="21" t="str">
        <f t="shared" si="51"/>
        <v/>
      </c>
      <c r="J351" s="21" t="str">
        <f t="shared" si="52"/>
        <v/>
      </c>
      <c r="K351" s="30">
        <f t="shared" si="48"/>
        <v>20191216</v>
      </c>
      <c r="L351" s="30">
        <v>20</v>
      </c>
      <c r="M351">
        <f>IFERROR(VLOOKUP(K351,'Données Analyse Charge'!C:I,7,FALSE),0)</f>
        <v>20</v>
      </c>
      <c r="N351">
        <f t="shared" si="55"/>
        <v>653</v>
      </c>
      <c r="O351" s="17">
        <v>20190805</v>
      </c>
      <c r="P351">
        <f t="shared" si="53"/>
        <v>653</v>
      </c>
      <c r="Z351" s="17">
        <v>20200629</v>
      </c>
      <c r="AA351">
        <f t="shared" si="54"/>
        <v>20200629</v>
      </c>
    </row>
    <row r="352" spans="5:27" x14ac:dyDescent="0.25">
      <c r="E352" s="30">
        <f t="shared" si="49"/>
        <v>20191217</v>
      </c>
      <c r="F352" s="21" t="str">
        <f t="shared" si="50"/>
        <v>2019/51</v>
      </c>
      <c r="G352" s="22">
        <v>43816</v>
      </c>
      <c r="H352" s="21" t="str">
        <f t="shared" si="47"/>
        <v/>
      </c>
      <c r="I352" s="21" t="str">
        <f t="shared" si="51"/>
        <v/>
      </c>
      <c r="J352" s="21" t="str">
        <f t="shared" si="52"/>
        <v/>
      </c>
      <c r="K352" s="30">
        <f t="shared" si="48"/>
        <v>20191217</v>
      </c>
      <c r="L352" s="30">
        <v>20</v>
      </c>
      <c r="M352">
        <f>IFERROR(VLOOKUP(K352,'Données Analyse Charge'!C:I,7,FALSE),0)</f>
        <v>20</v>
      </c>
      <c r="N352">
        <f t="shared" si="55"/>
        <v>652</v>
      </c>
      <c r="O352" s="17">
        <v>20190719</v>
      </c>
      <c r="P352">
        <f t="shared" si="53"/>
        <v>652</v>
      </c>
      <c r="Z352" s="17">
        <v>20200630</v>
      </c>
      <c r="AA352">
        <f t="shared" si="54"/>
        <v>20200630</v>
      </c>
    </row>
    <row r="353" spans="5:27" x14ac:dyDescent="0.25">
      <c r="E353" s="30">
        <f t="shared" si="49"/>
        <v>20191218</v>
      </c>
      <c r="F353" s="21" t="str">
        <f t="shared" si="50"/>
        <v>2019/51</v>
      </c>
      <c r="G353" s="22">
        <v>43817</v>
      </c>
      <c r="H353" s="21" t="str">
        <f t="shared" si="47"/>
        <v/>
      </c>
      <c r="I353" s="21" t="str">
        <f t="shared" si="51"/>
        <v/>
      </c>
      <c r="J353" s="21" t="str">
        <f t="shared" si="52"/>
        <v/>
      </c>
      <c r="K353" s="30">
        <f t="shared" si="48"/>
        <v>20191218</v>
      </c>
      <c r="L353" s="30">
        <v>20</v>
      </c>
      <c r="M353">
        <f>IFERROR(VLOOKUP(K353,'Données Analyse Charge'!C:I,7,FALSE),0)</f>
        <v>20</v>
      </c>
      <c r="N353">
        <f t="shared" si="55"/>
        <v>651</v>
      </c>
      <c r="O353" s="17">
        <v>20190718</v>
      </c>
      <c r="P353">
        <f t="shared" si="53"/>
        <v>651</v>
      </c>
      <c r="Z353" s="17">
        <v>20200701</v>
      </c>
      <c r="AA353">
        <f t="shared" si="54"/>
        <v>20200701</v>
      </c>
    </row>
    <row r="354" spans="5:27" x14ac:dyDescent="0.25">
      <c r="E354" s="30">
        <f t="shared" si="49"/>
        <v>20191219</v>
      </c>
      <c r="F354" s="21" t="str">
        <f t="shared" si="50"/>
        <v>2019/51</v>
      </c>
      <c r="G354" s="22">
        <v>43818</v>
      </c>
      <c r="H354" s="21" t="str">
        <f t="shared" si="47"/>
        <v/>
      </c>
      <c r="I354" s="21" t="str">
        <f t="shared" si="51"/>
        <v/>
      </c>
      <c r="J354" s="21" t="str">
        <f t="shared" si="52"/>
        <v/>
      </c>
      <c r="K354" s="30">
        <f t="shared" si="48"/>
        <v>20191219</v>
      </c>
      <c r="L354" s="30">
        <v>20</v>
      </c>
      <c r="M354">
        <f>IFERROR(VLOOKUP(K354,'Données Analyse Charge'!C:I,7,FALSE),0)</f>
        <v>20</v>
      </c>
      <c r="N354">
        <f t="shared" si="55"/>
        <v>650</v>
      </c>
      <c r="O354" s="17">
        <v>20190717</v>
      </c>
      <c r="P354">
        <f t="shared" si="53"/>
        <v>650</v>
      </c>
      <c r="Z354" s="17">
        <v>20200702</v>
      </c>
      <c r="AA354">
        <f t="shared" si="54"/>
        <v>20200702</v>
      </c>
    </row>
    <row r="355" spans="5:27" x14ac:dyDescent="0.25">
      <c r="E355" s="30">
        <f t="shared" si="49"/>
        <v>20191220</v>
      </c>
      <c r="F355" s="21" t="str">
        <f t="shared" si="50"/>
        <v>2019/51</v>
      </c>
      <c r="G355" s="22">
        <v>43819</v>
      </c>
      <c r="H355" s="21" t="str">
        <f t="shared" si="47"/>
        <v>Férié</v>
      </c>
      <c r="I355" s="21" t="str">
        <f t="shared" si="51"/>
        <v/>
      </c>
      <c r="J355" s="21" t="str">
        <f t="shared" si="52"/>
        <v>Férié</v>
      </c>
      <c r="K355" s="30">
        <f t="shared" si="48"/>
        <v>20191220</v>
      </c>
      <c r="L355" s="30">
        <v>20</v>
      </c>
      <c r="M355">
        <f>IFERROR(VLOOKUP(K355,'Données Analyse Charge'!C:I,7,FALSE),0)</f>
        <v>0</v>
      </c>
      <c r="N355">
        <f t="shared" si="55"/>
        <v>649</v>
      </c>
      <c r="O355" s="17">
        <v>20190716</v>
      </c>
      <c r="P355">
        <f t="shared" si="53"/>
        <v>649</v>
      </c>
      <c r="Z355" s="17">
        <v>20200703</v>
      </c>
      <c r="AA355">
        <f t="shared" si="54"/>
        <v>20200703</v>
      </c>
    </row>
    <row r="356" spans="5:27" x14ac:dyDescent="0.25">
      <c r="E356" s="30">
        <f t="shared" si="49"/>
        <v>20191221</v>
      </c>
      <c r="F356" s="21" t="str">
        <f t="shared" si="50"/>
        <v>2019/51</v>
      </c>
      <c r="G356" s="22">
        <v>43820</v>
      </c>
      <c r="H356" s="21" t="str">
        <f t="shared" si="47"/>
        <v/>
      </c>
      <c r="I356" s="21" t="str">
        <f t="shared" si="51"/>
        <v>Samedi</v>
      </c>
      <c r="J356" s="21" t="str">
        <f t="shared" si="52"/>
        <v>Samedi</v>
      </c>
      <c r="K356" s="30">
        <f t="shared" si="48"/>
        <v>20191221</v>
      </c>
      <c r="L356" s="30">
        <v>20</v>
      </c>
      <c r="M356">
        <f>IFERROR(VLOOKUP(K356,'Données Analyse Charge'!C:I,7,FALSE),0)</f>
        <v>0</v>
      </c>
      <c r="N356">
        <f t="shared" si="55"/>
        <v>648</v>
      </c>
      <c r="O356" s="17">
        <v>20190715</v>
      </c>
      <c r="P356">
        <f t="shared" si="53"/>
        <v>648</v>
      </c>
      <c r="Z356" s="17">
        <v>20200706</v>
      </c>
      <c r="AA356">
        <f t="shared" si="54"/>
        <v>20200706</v>
      </c>
    </row>
    <row r="357" spans="5:27" x14ac:dyDescent="0.25">
      <c r="E357" s="30">
        <f t="shared" si="49"/>
        <v>20191222</v>
      </c>
      <c r="F357" s="21" t="str">
        <f t="shared" si="50"/>
        <v>2019/52</v>
      </c>
      <c r="G357" s="22">
        <v>43821</v>
      </c>
      <c r="H357" s="21" t="str">
        <f t="shared" si="47"/>
        <v/>
      </c>
      <c r="I357" s="21" t="str">
        <f t="shared" si="51"/>
        <v>Dimanche</v>
      </c>
      <c r="J357" s="21" t="str">
        <f t="shared" si="52"/>
        <v>Dimanche</v>
      </c>
      <c r="K357" s="30">
        <f t="shared" si="48"/>
        <v>20191222</v>
      </c>
      <c r="L357" s="30">
        <v>20</v>
      </c>
      <c r="M357">
        <f>IFERROR(VLOOKUP(K357,'Données Analyse Charge'!C:I,7,FALSE),0)</f>
        <v>0</v>
      </c>
      <c r="N357">
        <f t="shared" si="55"/>
        <v>647</v>
      </c>
      <c r="O357" s="17">
        <v>20190712</v>
      </c>
      <c r="P357">
        <f t="shared" si="53"/>
        <v>647</v>
      </c>
      <c r="Z357" s="17">
        <v>20200707</v>
      </c>
      <c r="AA357">
        <f t="shared" si="54"/>
        <v>20200707</v>
      </c>
    </row>
    <row r="358" spans="5:27" x14ac:dyDescent="0.25">
      <c r="E358" s="30">
        <f t="shared" si="49"/>
        <v>20191223</v>
      </c>
      <c r="F358" s="21" t="str">
        <f t="shared" si="50"/>
        <v>2019/52</v>
      </c>
      <c r="G358" s="22">
        <v>43822</v>
      </c>
      <c r="H358" s="21" t="str">
        <f t="shared" si="47"/>
        <v>Férié</v>
      </c>
      <c r="I358" s="21" t="str">
        <f t="shared" si="51"/>
        <v/>
      </c>
      <c r="J358" s="21" t="str">
        <f t="shared" si="52"/>
        <v>Férié</v>
      </c>
      <c r="K358" s="30">
        <f t="shared" si="48"/>
        <v>20191223</v>
      </c>
      <c r="L358" s="30">
        <v>20</v>
      </c>
      <c r="M358">
        <f>IFERROR(VLOOKUP(K358,'Données Analyse Charge'!C:I,7,FALSE),0)</f>
        <v>0</v>
      </c>
      <c r="N358">
        <f t="shared" si="55"/>
        <v>646</v>
      </c>
      <c r="O358" s="17">
        <v>20190711</v>
      </c>
      <c r="P358">
        <f t="shared" si="53"/>
        <v>646</v>
      </c>
      <c r="Z358" s="17">
        <v>20200708</v>
      </c>
      <c r="AA358">
        <f t="shared" si="54"/>
        <v>20200708</v>
      </c>
    </row>
    <row r="359" spans="5:27" x14ac:dyDescent="0.25">
      <c r="E359" s="30">
        <f t="shared" si="49"/>
        <v>20191224</v>
      </c>
      <c r="F359" s="21" t="str">
        <f t="shared" si="50"/>
        <v>2019/52</v>
      </c>
      <c r="G359" s="22">
        <v>43823</v>
      </c>
      <c r="H359" s="21" t="str">
        <f t="shared" si="47"/>
        <v>Férié</v>
      </c>
      <c r="I359" s="21" t="str">
        <f t="shared" si="51"/>
        <v/>
      </c>
      <c r="J359" s="21" t="str">
        <f t="shared" si="52"/>
        <v>Férié</v>
      </c>
      <c r="K359" s="30">
        <f t="shared" si="48"/>
        <v>20191224</v>
      </c>
      <c r="L359" s="30">
        <v>20</v>
      </c>
      <c r="M359">
        <f>IFERROR(VLOOKUP(K359,'Données Analyse Charge'!C:I,7,FALSE),0)</f>
        <v>0</v>
      </c>
      <c r="N359">
        <f t="shared" si="55"/>
        <v>645</v>
      </c>
      <c r="O359" s="17">
        <v>20190710</v>
      </c>
      <c r="P359">
        <f t="shared" si="53"/>
        <v>645</v>
      </c>
      <c r="Z359" s="17">
        <v>20200709</v>
      </c>
      <c r="AA359">
        <f t="shared" si="54"/>
        <v>20200709</v>
      </c>
    </row>
    <row r="360" spans="5:27" x14ac:dyDescent="0.25">
      <c r="E360" s="30">
        <f t="shared" si="49"/>
        <v>20191225</v>
      </c>
      <c r="F360" s="21" t="str">
        <f t="shared" si="50"/>
        <v>2019/52</v>
      </c>
      <c r="G360" s="22">
        <v>43824</v>
      </c>
      <c r="H360" s="21" t="str">
        <f t="shared" si="47"/>
        <v>Férié</v>
      </c>
      <c r="I360" s="21" t="str">
        <f t="shared" si="51"/>
        <v/>
      </c>
      <c r="J360" s="21" t="str">
        <f t="shared" si="52"/>
        <v>Férié</v>
      </c>
      <c r="K360" s="30">
        <f t="shared" si="48"/>
        <v>20191225</v>
      </c>
      <c r="L360" s="30">
        <v>20</v>
      </c>
      <c r="M360">
        <f>IFERROR(VLOOKUP(K360,'Données Analyse Charge'!C:I,7,FALSE),0)</f>
        <v>0</v>
      </c>
      <c r="N360">
        <f t="shared" si="55"/>
        <v>644</v>
      </c>
      <c r="O360" s="17">
        <v>20190709</v>
      </c>
      <c r="P360">
        <f t="shared" si="53"/>
        <v>644</v>
      </c>
      <c r="Z360" s="17">
        <v>20200710</v>
      </c>
      <c r="AA360">
        <f t="shared" si="54"/>
        <v>20200710</v>
      </c>
    </row>
    <row r="361" spans="5:27" x14ac:dyDescent="0.25">
      <c r="E361" s="30">
        <f t="shared" si="49"/>
        <v>20191226</v>
      </c>
      <c r="F361" s="21" t="str">
        <f t="shared" si="50"/>
        <v>2019/52</v>
      </c>
      <c r="G361" s="22">
        <v>43825</v>
      </c>
      <c r="H361" s="21" t="str">
        <f t="shared" si="47"/>
        <v>Férié</v>
      </c>
      <c r="I361" s="21" t="str">
        <f t="shared" si="51"/>
        <v/>
      </c>
      <c r="J361" s="21" t="str">
        <f t="shared" si="52"/>
        <v>Férié</v>
      </c>
      <c r="K361" s="30">
        <f t="shared" si="48"/>
        <v>20191226</v>
      </c>
      <c r="L361" s="30">
        <v>20</v>
      </c>
      <c r="M361">
        <f>IFERROR(VLOOKUP(K361,'Données Analyse Charge'!C:I,7,FALSE),0)</f>
        <v>0</v>
      </c>
      <c r="N361">
        <f t="shared" si="55"/>
        <v>643</v>
      </c>
      <c r="O361" s="17">
        <v>20190708</v>
      </c>
      <c r="P361">
        <f t="shared" si="53"/>
        <v>643</v>
      </c>
      <c r="Z361" s="17">
        <v>20200713</v>
      </c>
      <c r="AA361">
        <f t="shared" si="54"/>
        <v>20200713</v>
      </c>
    </row>
    <row r="362" spans="5:27" x14ac:dyDescent="0.25">
      <c r="E362" s="30">
        <f t="shared" si="49"/>
        <v>20191227</v>
      </c>
      <c r="F362" s="21" t="str">
        <f t="shared" si="50"/>
        <v>2019/52</v>
      </c>
      <c r="G362" s="22">
        <v>43826</v>
      </c>
      <c r="H362" s="21" t="str">
        <f t="shared" si="47"/>
        <v>Férié</v>
      </c>
      <c r="I362" s="21" t="str">
        <f t="shared" si="51"/>
        <v/>
      </c>
      <c r="J362" s="21" t="str">
        <f t="shared" si="52"/>
        <v>Férié</v>
      </c>
      <c r="K362" s="30">
        <f t="shared" si="48"/>
        <v>20191227</v>
      </c>
      <c r="L362" s="30">
        <v>20</v>
      </c>
      <c r="M362">
        <f>IFERROR(VLOOKUP(K362,'Données Analyse Charge'!C:I,7,FALSE),0)</f>
        <v>0</v>
      </c>
      <c r="N362">
        <f t="shared" si="55"/>
        <v>642</v>
      </c>
      <c r="O362" s="17">
        <v>20190705</v>
      </c>
      <c r="P362">
        <f t="shared" si="53"/>
        <v>642</v>
      </c>
      <c r="Z362" s="17">
        <v>20200714</v>
      </c>
      <c r="AA362">
        <f t="shared" si="54"/>
        <v>20200714</v>
      </c>
    </row>
    <row r="363" spans="5:27" x14ac:dyDescent="0.25">
      <c r="E363" s="30">
        <f t="shared" si="49"/>
        <v>20191228</v>
      </c>
      <c r="F363" s="21" t="str">
        <f t="shared" si="50"/>
        <v>2019/52</v>
      </c>
      <c r="G363" s="22">
        <v>43827</v>
      </c>
      <c r="H363" s="21" t="str">
        <f t="shared" si="47"/>
        <v/>
      </c>
      <c r="I363" s="21" t="str">
        <f t="shared" si="51"/>
        <v>Samedi</v>
      </c>
      <c r="J363" s="21" t="str">
        <f t="shared" si="52"/>
        <v>Samedi</v>
      </c>
      <c r="K363" s="30">
        <f t="shared" si="48"/>
        <v>20191228</v>
      </c>
      <c r="L363" s="30">
        <v>20</v>
      </c>
      <c r="M363">
        <f>IFERROR(VLOOKUP(K363,'Données Analyse Charge'!C:I,7,FALSE),0)</f>
        <v>0</v>
      </c>
      <c r="N363">
        <f t="shared" si="55"/>
        <v>641</v>
      </c>
      <c r="O363" s="17">
        <v>20190704</v>
      </c>
      <c r="P363">
        <f t="shared" si="53"/>
        <v>641</v>
      </c>
      <c r="Z363" s="17">
        <v>20200715</v>
      </c>
      <c r="AA363">
        <f t="shared" si="54"/>
        <v>20200715</v>
      </c>
    </row>
    <row r="364" spans="5:27" x14ac:dyDescent="0.25">
      <c r="E364" s="30">
        <f t="shared" si="49"/>
        <v>20191229</v>
      </c>
      <c r="F364" s="21" t="str">
        <f t="shared" si="50"/>
        <v>2019/53</v>
      </c>
      <c r="G364" s="22">
        <v>43828</v>
      </c>
      <c r="H364" s="21" t="str">
        <f t="shared" si="47"/>
        <v/>
      </c>
      <c r="I364" s="21" t="str">
        <f t="shared" si="51"/>
        <v>Dimanche</v>
      </c>
      <c r="J364" s="21" t="str">
        <f t="shared" si="52"/>
        <v>Dimanche</v>
      </c>
      <c r="K364" s="30">
        <f t="shared" si="48"/>
        <v>20191229</v>
      </c>
      <c r="L364" s="30">
        <v>20</v>
      </c>
      <c r="M364">
        <f>IFERROR(VLOOKUP(K364,'Données Analyse Charge'!C:I,7,FALSE),0)</f>
        <v>0</v>
      </c>
      <c r="N364">
        <f t="shared" si="55"/>
        <v>640</v>
      </c>
      <c r="O364" s="17">
        <v>20190703</v>
      </c>
      <c r="P364">
        <f t="shared" si="53"/>
        <v>640</v>
      </c>
      <c r="Z364" s="17">
        <v>20200716</v>
      </c>
      <c r="AA364">
        <f t="shared" si="54"/>
        <v>20200716</v>
      </c>
    </row>
    <row r="365" spans="5:27" x14ac:dyDescent="0.25">
      <c r="E365" s="30">
        <f t="shared" si="49"/>
        <v>20191230</v>
      </c>
      <c r="F365" s="21" t="str">
        <f t="shared" si="50"/>
        <v>2019/53</v>
      </c>
      <c r="G365" s="22">
        <v>43829</v>
      </c>
      <c r="H365" s="21" t="str">
        <f t="shared" si="47"/>
        <v>Férié</v>
      </c>
      <c r="I365" s="21" t="str">
        <f t="shared" si="51"/>
        <v/>
      </c>
      <c r="J365" s="21" t="str">
        <f t="shared" si="52"/>
        <v>Férié</v>
      </c>
      <c r="K365" s="30">
        <f t="shared" si="48"/>
        <v>20191230</v>
      </c>
      <c r="L365" s="30">
        <v>20</v>
      </c>
      <c r="M365">
        <f>IFERROR(VLOOKUP(K365,'Données Analyse Charge'!C:I,7,FALSE),0)</f>
        <v>0</v>
      </c>
      <c r="N365">
        <f t="shared" si="55"/>
        <v>639</v>
      </c>
      <c r="O365" s="17">
        <v>20190702</v>
      </c>
      <c r="P365">
        <f t="shared" si="53"/>
        <v>639</v>
      </c>
      <c r="Z365" s="17">
        <v>20200717</v>
      </c>
      <c r="AA365">
        <f t="shared" si="54"/>
        <v>20200717</v>
      </c>
    </row>
    <row r="366" spans="5:27" x14ac:dyDescent="0.25">
      <c r="E366" s="30">
        <f t="shared" si="49"/>
        <v>20191231</v>
      </c>
      <c r="F366" s="21" t="str">
        <f t="shared" si="50"/>
        <v>2019/53</v>
      </c>
      <c r="G366" s="22">
        <v>43830</v>
      </c>
      <c r="H366" s="21" t="str">
        <f t="shared" si="47"/>
        <v>Férié</v>
      </c>
      <c r="I366" s="21" t="str">
        <f t="shared" si="51"/>
        <v/>
      </c>
      <c r="J366" s="21" t="str">
        <f t="shared" si="52"/>
        <v>Férié</v>
      </c>
      <c r="K366" s="30">
        <f t="shared" si="48"/>
        <v>20191231</v>
      </c>
      <c r="L366" s="30">
        <v>20</v>
      </c>
      <c r="M366">
        <f>IFERROR(VLOOKUP(K366,'Données Analyse Charge'!C:I,7,FALSE),0)</f>
        <v>0</v>
      </c>
      <c r="N366">
        <f t="shared" si="55"/>
        <v>638</v>
      </c>
      <c r="O366" s="17">
        <v>20190701</v>
      </c>
      <c r="P366">
        <f t="shared" si="53"/>
        <v>638</v>
      </c>
      <c r="Z366" s="17">
        <v>20200720</v>
      </c>
      <c r="AA366">
        <f t="shared" si="54"/>
        <v>20200720</v>
      </c>
    </row>
    <row r="367" spans="5:27" x14ac:dyDescent="0.25">
      <c r="E367" s="30">
        <f t="shared" si="49"/>
        <v>20200101</v>
      </c>
      <c r="F367" s="21" t="str">
        <f t="shared" si="50"/>
        <v>2020/01</v>
      </c>
      <c r="G367" s="22">
        <v>43831</v>
      </c>
      <c r="H367" s="21" t="str">
        <f t="shared" si="47"/>
        <v>Férié</v>
      </c>
      <c r="I367" s="21" t="str">
        <f t="shared" si="51"/>
        <v/>
      </c>
      <c r="J367" s="21" t="str">
        <f t="shared" si="52"/>
        <v>Férié</v>
      </c>
      <c r="K367" s="30">
        <f t="shared" si="48"/>
        <v>20200101</v>
      </c>
      <c r="L367" s="30">
        <v>20</v>
      </c>
      <c r="M367">
        <f>IFERROR(VLOOKUP(K367,'Données Analyse Charge'!C:I,7,FALSE),0)</f>
        <v>0</v>
      </c>
      <c r="N367">
        <f t="shared" si="55"/>
        <v>637</v>
      </c>
      <c r="O367" s="17">
        <v>20190627</v>
      </c>
      <c r="P367">
        <f t="shared" si="53"/>
        <v>637</v>
      </c>
      <c r="Z367" s="17">
        <v>20200721</v>
      </c>
      <c r="AA367">
        <f t="shared" si="54"/>
        <v>20200721</v>
      </c>
    </row>
    <row r="368" spans="5:27" x14ac:dyDescent="0.25">
      <c r="E368" s="30">
        <f t="shared" si="49"/>
        <v>20200102</v>
      </c>
      <c r="F368" s="21" t="str">
        <f t="shared" si="50"/>
        <v>2020/01</v>
      </c>
      <c r="G368" s="22">
        <v>43832</v>
      </c>
      <c r="H368" s="21" t="str">
        <f t="shared" si="47"/>
        <v>Férié</v>
      </c>
      <c r="I368" s="21" t="str">
        <f t="shared" si="51"/>
        <v/>
      </c>
      <c r="J368" s="21" t="str">
        <f t="shared" si="52"/>
        <v>Férié</v>
      </c>
      <c r="K368" s="30">
        <f t="shared" si="48"/>
        <v>20200102</v>
      </c>
      <c r="L368" s="30">
        <v>20</v>
      </c>
      <c r="M368">
        <f>IFERROR(VLOOKUP(K368,'Données Analyse Charge'!C:I,7,FALSE),0)</f>
        <v>0</v>
      </c>
      <c r="N368">
        <f t="shared" si="55"/>
        <v>636</v>
      </c>
      <c r="O368" s="17">
        <v>20190626</v>
      </c>
      <c r="P368">
        <f t="shared" si="53"/>
        <v>636</v>
      </c>
      <c r="Z368" s="17">
        <v>20200722</v>
      </c>
      <c r="AA368">
        <f t="shared" si="54"/>
        <v>20200722</v>
      </c>
    </row>
    <row r="369" spans="5:27" x14ac:dyDescent="0.25">
      <c r="E369" s="30">
        <f t="shared" si="49"/>
        <v>20200103</v>
      </c>
      <c r="F369" s="21" t="str">
        <f t="shared" si="50"/>
        <v>2020/01</v>
      </c>
      <c r="G369" s="22">
        <v>43833</v>
      </c>
      <c r="H369" s="21" t="str">
        <f t="shared" si="47"/>
        <v>Férié</v>
      </c>
      <c r="I369" s="21" t="str">
        <f t="shared" si="51"/>
        <v/>
      </c>
      <c r="J369" s="21" t="str">
        <f t="shared" si="52"/>
        <v>Férié</v>
      </c>
      <c r="K369" s="30">
        <f t="shared" si="48"/>
        <v>20200103</v>
      </c>
      <c r="L369" s="30">
        <v>20</v>
      </c>
      <c r="M369">
        <f>IFERROR(VLOOKUP(K369,'Données Analyse Charge'!C:I,7,FALSE),0)</f>
        <v>0</v>
      </c>
      <c r="N369">
        <f t="shared" si="55"/>
        <v>635</v>
      </c>
      <c r="O369" s="17">
        <v>20190625</v>
      </c>
      <c r="P369">
        <f t="shared" si="53"/>
        <v>635</v>
      </c>
      <c r="Z369" s="17">
        <v>20200723</v>
      </c>
      <c r="AA369">
        <f t="shared" si="54"/>
        <v>20200723</v>
      </c>
    </row>
    <row r="370" spans="5:27" x14ac:dyDescent="0.25">
      <c r="E370" s="30">
        <f t="shared" si="49"/>
        <v>20200104</v>
      </c>
      <c r="F370" s="21" t="str">
        <f t="shared" si="50"/>
        <v>2020/01</v>
      </c>
      <c r="G370" s="22">
        <v>43834</v>
      </c>
      <c r="H370" s="21" t="str">
        <f t="shared" si="47"/>
        <v/>
      </c>
      <c r="I370" s="21" t="str">
        <f t="shared" si="51"/>
        <v>Samedi</v>
      </c>
      <c r="J370" s="21" t="str">
        <f t="shared" si="52"/>
        <v>Samedi</v>
      </c>
      <c r="K370" s="30">
        <f t="shared" si="48"/>
        <v>20200104</v>
      </c>
      <c r="L370" s="30">
        <v>20</v>
      </c>
      <c r="M370">
        <f>IFERROR(VLOOKUP(K370,'Données Analyse Charge'!C:I,7,FALSE),0)</f>
        <v>0</v>
      </c>
      <c r="N370">
        <f t="shared" si="55"/>
        <v>634</v>
      </c>
      <c r="O370" s="17">
        <v>20190624</v>
      </c>
      <c r="P370">
        <f t="shared" si="53"/>
        <v>634</v>
      </c>
      <c r="Z370" s="17">
        <v>20200724</v>
      </c>
      <c r="AA370">
        <f t="shared" si="54"/>
        <v>20200724</v>
      </c>
    </row>
    <row r="371" spans="5:27" x14ac:dyDescent="0.25">
      <c r="E371" s="30">
        <f t="shared" si="49"/>
        <v>20200105</v>
      </c>
      <c r="F371" s="21" t="str">
        <f t="shared" si="50"/>
        <v>2020/02</v>
      </c>
      <c r="G371" s="22">
        <v>43835</v>
      </c>
      <c r="H371" s="21" t="str">
        <f t="shared" si="47"/>
        <v/>
      </c>
      <c r="I371" s="21" t="str">
        <f t="shared" si="51"/>
        <v>Dimanche</v>
      </c>
      <c r="J371" s="21" t="str">
        <f t="shared" si="52"/>
        <v>Dimanche</v>
      </c>
      <c r="K371" s="30">
        <f t="shared" si="48"/>
        <v>20200105</v>
      </c>
      <c r="L371" s="30">
        <v>20</v>
      </c>
      <c r="M371">
        <f>IFERROR(VLOOKUP(K371,'Données Analyse Charge'!C:I,7,FALSE),0)</f>
        <v>0</v>
      </c>
      <c r="N371">
        <f t="shared" si="55"/>
        <v>633</v>
      </c>
      <c r="O371" s="17">
        <v>20190621</v>
      </c>
      <c r="P371">
        <f t="shared" si="53"/>
        <v>633</v>
      </c>
      <c r="Z371" s="17">
        <v>20200810</v>
      </c>
      <c r="AA371">
        <f t="shared" si="54"/>
        <v>20200810</v>
      </c>
    </row>
    <row r="372" spans="5:27" x14ac:dyDescent="0.25">
      <c r="E372" s="30">
        <f t="shared" si="49"/>
        <v>20200106</v>
      </c>
      <c r="F372" s="21" t="str">
        <f t="shared" si="50"/>
        <v>2020/02</v>
      </c>
      <c r="G372" s="22">
        <v>43836</v>
      </c>
      <c r="H372" s="21" t="str">
        <f t="shared" si="47"/>
        <v/>
      </c>
      <c r="I372" s="21" t="str">
        <f t="shared" si="51"/>
        <v/>
      </c>
      <c r="J372" s="21" t="str">
        <f t="shared" si="52"/>
        <v/>
      </c>
      <c r="K372" s="30">
        <f t="shared" si="48"/>
        <v>20200106</v>
      </c>
      <c r="L372" s="30">
        <v>20</v>
      </c>
      <c r="M372">
        <f>IFERROR(VLOOKUP(K372,'Données Analyse Charge'!C:I,7,FALSE),0)</f>
        <v>20</v>
      </c>
      <c r="N372">
        <f t="shared" si="55"/>
        <v>632</v>
      </c>
      <c r="O372" s="17">
        <v>20190619</v>
      </c>
      <c r="P372">
        <f t="shared" si="53"/>
        <v>632</v>
      </c>
      <c r="Z372" s="17">
        <v>20200811</v>
      </c>
      <c r="AA372">
        <f t="shared" si="54"/>
        <v>20200811</v>
      </c>
    </row>
    <row r="373" spans="5:27" x14ac:dyDescent="0.25">
      <c r="E373" s="30">
        <f t="shared" si="49"/>
        <v>20200107</v>
      </c>
      <c r="F373" s="21" t="str">
        <f t="shared" si="50"/>
        <v>2020/02</v>
      </c>
      <c r="G373" s="22">
        <v>43837</v>
      </c>
      <c r="H373" s="21" t="str">
        <f t="shared" si="47"/>
        <v/>
      </c>
      <c r="I373" s="21" t="str">
        <f t="shared" si="51"/>
        <v/>
      </c>
      <c r="J373" s="21" t="str">
        <f t="shared" si="52"/>
        <v/>
      </c>
      <c r="K373" s="30">
        <f t="shared" si="48"/>
        <v>20200107</v>
      </c>
      <c r="L373" s="30">
        <v>20</v>
      </c>
      <c r="M373">
        <f>IFERROR(VLOOKUP(K373,'Données Analyse Charge'!C:I,7,FALSE),0)</f>
        <v>20</v>
      </c>
      <c r="N373">
        <f t="shared" si="55"/>
        <v>631</v>
      </c>
      <c r="O373" s="17">
        <v>20190618</v>
      </c>
      <c r="P373">
        <f t="shared" si="53"/>
        <v>631</v>
      </c>
      <c r="Z373" s="17">
        <v>20200812</v>
      </c>
      <c r="AA373">
        <f t="shared" si="54"/>
        <v>20200812</v>
      </c>
    </row>
    <row r="374" spans="5:27" x14ac:dyDescent="0.25">
      <c r="E374" s="30">
        <f t="shared" si="49"/>
        <v>20200108</v>
      </c>
      <c r="F374" s="21" t="str">
        <f t="shared" si="50"/>
        <v>2020/02</v>
      </c>
      <c r="G374" s="22">
        <v>43838</v>
      </c>
      <c r="H374" s="21" t="str">
        <f t="shared" si="47"/>
        <v/>
      </c>
      <c r="I374" s="21" t="str">
        <f t="shared" si="51"/>
        <v/>
      </c>
      <c r="J374" s="21" t="str">
        <f t="shared" si="52"/>
        <v/>
      </c>
      <c r="K374" s="30">
        <f t="shared" si="48"/>
        <v>20200108</v>
      </c>
      <c r="L374" s="30">
        <v>20</v>
      </c>
      <c r="M374">
        <f>IFERROR(VLOOKUP(K374,'Données Analyse Charge'!C:I,7,FALSE),0)</f>
        <v>20</v>
      </c>
      <c r="N374">
        <f t="shared" si="55"/>
        <v>630</v>
      </c>
      <c r="O374" s="17">
        <v>20190617</v>
      </c>
      <c r="P374">
        <f t="shared" si="53"/>
        <v>630</v>
      </c>
      <c r="Z374" s="17">
        <v>20200813</v>
      </c>
      <c r="AA374">
        <f t="shared" si="54"/>
        <v>20200813</v>
      </c>
    </row>
    <row r="375" spans="5:27" x14ac:dyDescent="0.25">
      <c r="E375" s="30">
        <f t="shared" si="49"/>
        <v>20200109</v>
      </c>
      <c r="F375" s="21" t="str">
        <f t="shared" si="50"/>
        <v>2020/02</v>
      </c>
      <c r="G375" s="22">
        <v>43839</v>
      </c>
      <c r="H375" s="21" t="str">
        <f t="shared" si="47"/>
        <v/>
      </c>
      <c r="I375" s="21" t="str">
        <f t="shared" si="51"/>
        <v/>
      </c>
      <c r="J375" s="21" t="str">
        <f t="shared" si="52"/>
        <v/>
      </c>
      <c r="K375" s="30">
        <f t="shared" si="48"/>
        <v>20200109</v>
      </c>
      <c r="L375" s="30">
        <v>20</v>
      </c>
      <c r="M375">
        <f>IFERROR(VLOOKUP(K375,'Données Analyse Charge'!C:I,7,FALSE),0)</f>
        <v>20</v>
      </c>
      <c r="N375">
        <f t="shared" si="55"/>
        <v>629</v>
      </c>
      <c r="O375" s="17">
        <v>20190614</v>
      </c>
      <c r="P375">
        <f t="shared" si="53"/>
        <v>629</v>
      </c>
      <c r="Z375" s="17">
        <v>20200814</v>
      </c>
      <c r="AA375">
        <f t="shared" si="54"/>
        <v>20200814</v>
      </c>
    </row>
    <row r="376" spans="5:27" x14ac:dyDescent="0.25">
      <c r="E376" s="30">
        <f t="shared" si="49"/>
        <v>20200110</v>
      </c>
      <c r="F376" s="21" t="str">
        <f t="shared" si="50"/>
        <v>2020/02</v>
      </c>
      <c r="G376" s="22">
        <v>43840</v>
      </c>
      <c r="H376" s="21" t="str">
        <f t="shared" si="47"/>
        <v/>
      </c>
      <c r="I376" s="21" t="str">
        <f t="shared" si="51"/>
        <v/>
      </c>
      <c r="J376" s="21" t="str">
        <f t="shared" si="52"/>
        <v/>
      </c>
      <c r="K376" s="30">
        <f t="shared" si="48"/>
        <v>20200110</v>
      </c>
      <c r="L376" s="30">
        <v>20</v>
      </c>
      <c r="M376">
        <f>IFERROR(VLOOKUP(K376,'Données Analyse Charge'!C:I,7,FALSE),0)</f>
        <v>20</v>
      </c>
      <c r="N376">
        <f t="shared" si="55"/>
        <v>628</v>
      </c>
      <c r="O376" s="17">
        <v>20190613</v>
      </c>
      <c r="P376">
        <f t="shared" si="53"/>
        <v>628</v>
      </c>
      <c r="Z376" s="17">
        <v>20200817</v>
      </c>
      <c r="AA376">
        <f t="shared" si="54"/>
        <v>20200817</v>
      </c>
    </row>
    <row r="377" spans="5:27" x14ac:dyDescent="0.25">
      <c r="E377" s="30">
        <f t="shared" si="49"/>
        <v>20200111</v>
      </c>
      <c r="F377" s="21" t="str">
        <f t="shared" si="50"/>
        <v>2020/02</v>
      </c>
      <c r="G377" s="22">
        <v>43841</v>
      </c>
      <c r="H377" s="21" t="str">
        <f t="shared" si="47"/>
        <v/>
      </c>
      <c r="I377" s="21" t="str">
        <f t="shared" si="51"/>
        <v>Samedi</v>
      </c>
      <c r="J377" s="21" t="str">
        <f t="shared" si="52"/>
        <v>Samedi</v>
      </c>
      <c r="K377" s="30">
        <f t="shared" si="48"/>
        <v>20200111</v>
      </c>
      <c r="L377" s="30">
        <v>20</v>
      </c>
      <c r="M377">
        <f>IFERROR(VLOOKUP(K377,'Données Analyse Charge'!C:I,7,FALSE),0)</f>
        <v>0</v>
      </c>
      <c r="N377">
        <f t="shared" si="55"/>
        <v>627</v>
      </c>
      <c r="O377" s="17">
        <v>20190612</v>
      </c>
      <c r="P377">
        <f t="shared" si="53"/>
        <v>627</v>
      </c>
      <c r="Z377" s="17">
        <v>20200818</v>
      </c>
      <c r="AA377">
        <f t="shared" si="54"/>
        <v>20200818</v>
      </c>
    </row>
    <row r="378" spans="5:27" x14ac:dyDescent="0.25">
      <c r="E378" s="30">
        <f t="shared" si="49"/>
        <v>20200112</v>
      </c>
      <c r="F378" s="21" t="str">
        <f t="shared" si="50"/>
        <v>2020/03</v>
      </c>
      <c r="G378" s="22">
        <v>43842</v>
      </c>
      <c r="H378" s="21" t="str">
        <f t="shared" si="47"/>
        <v/>
      </c>
      <c r="I378" s="21" t="str">
        <f t="shared" si="51"/>
        <v>Dimanche</v>
      </c>
      <c r="J378" s="21" t="str">
        <f t="shared" si="52"/>
        <v>Dimanche</v>
      </c>
      <c r="K378" s="30">
        <f t="shared" si="48"/>
        <v>20200112</v>
      </c>
      <c r="L378" s="30">
        <v>20</v>
      </c>
      <c r="M378">
        <f>IFERROR(VLOOKUP(K378,'Données Analyse Charge'!C:I,7,FALSE),0)</f>
        <v>0</v>
      </c>
      <c r="N378">
        <f t="shared" si="55"/>
        <v>626</v>
      </c>
      <c r="O378" s="17">
        <v>20190611</v>
      </c>
      <c r="P378">
        <f t="shared" si="53"/>
        <v>626</v>
      </c>
      <c r="Z378" s="17">
        <v>20200819</v>
      </c>
      <c r="AA378">
        <f t="shared" si="54"/>
        <v>20200819</v>
      </c>
    </row>
    <row r="379" spans="5:27" x14ac:dyDescent="0.25">
      <c r="E379" s="30">
        <f t="shared" si="49"/>
        <v>20200113</v>
      </c>
      <c r="F379" s="21" t="str">
        <f t="shared" si="50"/>
        <v>2020/03</v>
      </c>
      <c r="G379" s="22">
        <v>43843</v>
      </c>
      <c r="H379" s="21" t="str">
        <f t="shared" si="47"/>
        <v/>
      </c>
      <c r="I379" s="21" t="str">
        <f t="shared" si="51"/>
        <v/>
      </c>
      <c r="J379" s="21" t="str">
        <f t="shared" si="52"/>
        <v/>
      </c>
      <c r="K379" s="30">
        <f t="shared" si="48"/>
        <v>20200113</v>
      </c>
      <c r="L379" s="30">
        <v>20</v>
      </c>
      <c r="M379">
        <f>IFERROR(VLOOKUP(K379,'Données Analyse Charge'!C:I,7,FALSE),0)</f>
        <v>20</v>
      </c>
      <c r="N379">
        <f t="shared" si="55"/>
        <v>625</v>
      </c>
      <c r="O379" s="17">
        <v>20190607</v>
      </c>
      <c r="P379">
        <f t="shared" si="53"/>
        <v>625</v>
      </c>
      <c r="Z379" s="17">
        <v>20200820</v>
      </c>
      <c r="AA379">
        <f t="shared" si="54"/>
        <v>20200820</v>
      </c>
    </row>
    <row r="380" spans="5:27" x14ac:dyDescent="0.25">
      <c r="E380" s="30">
        <f t="shared" si="49"/>
        <v>20200114</v>
      </c>
      <c r="F380" s="21" t="str">
        <f t="shared" si="50"/>
        <v>2020/03</v>
      </c>
      <c r="G380" s="22">
        <v>43844</v>
      </c>
      <c r="H380" s="21" t="str">
        <f t="shared" si="47"/>
        <v/>
      </c>
      <c r="I380" s="21" t="str">
        <f t="shared" si="51"/>
        <v/>
      </c>
      <c r="J380" s="21" t="str">
        <f t="shared" si="52"/>
        <v/>
      </c>
      <c r="K380" s="30">
        <f t="shared" si="48"/>
        <v>20200114</v>
      </c>
      <c r="L380" s="30">
        <v>20</v>
      </c>
      <c r="M380">
        <f>IFERROR(VLOOKUP(K380,'Données Analyse Charge'!C:I,7,FALSE),0)</f>
        <v>20</v>
      </c>
      <c r="N380">
        <f t="shared" si="55"/>
        <v>624</v>
      </c>
      <c r="O380" s="17">
        <v>20190606</v>
      </c>
      <c r="P380">
        <f t="shared" si="53"/>
        <v>624</v>
      </c>
      <c r="Z380" s="17">
        <v>20200821</v>
      </c>
      <c r="AA380">
        <f t="shared" si="54"/>
        <v>20200821</v>
      </c>
    </row>
    <row r="381" spans="5:27" x14ac:dyDescent="0.25">
      <c r="E381" s="30">
        <f t="shared" si="49"/>
        <v>20200115</v>
      </c>
      <c r="F381" s="21" t="str">
        <f t="shared" si="50"/>
        <v>2020/03</v>
      </c>
      <c r="G381" s="22">
        <v>43845</v>
      </c>
      <c r="H381" s="21" t="str">
        <f t="shared" si="47"/>
        <v/>
      </c>
      <c r="I381" s="21" t="str">
        <f t="shared" si="51"/>
        <v/>
      </c>
      <c r="J381" s="21" t="str">
        <f t="shared" si="52"/>
        <v/>
      </c>
      <c r="K381" s="30">
        <f t="shared" si="48"/>
        <v>20200115</v>
      </c>
      <c r="L381" s="30">
        <v>20</v>
      </c>
      <c r="M381">
        <f>IFERROR(VLOOKUP(K381,'Données Analyse Charge'!C:I,7,FALSE),0)</f>
        <v>20</v>
      </c>
      <c r="N381">
        <f t="shared" si="55"/>
        <v>623</v>
      </c>
      <c r="O381" s="17">
        <v>20190605</v>
      </c>
      <c r="P381">
        <f t="shared" si="53"/>
        <v>623</v>
      </c>
      <c r="Z381" s="17">
        <v>20200824</v>
      </c>
      <c r="AA381">
        <f t="shared" si="54"/>
        <v>20200824</v>
      </c>
    </row>
    <row r="382" spans="5:27" x14ac:dyDescent="0.25">
      <c r="E382" s="30">
        <f t="shared" si="49"/>
        <v>20200116</v>
      </c>
      <c r="F382" s="21" t="str">
        <f t="shared" si="50"/>
        <v>2020/03</v>
      </c>
      <c r="G382" s="22">
        <v>43846</v>
      </c>
      <c r="H382" s="21" t="str">
        <f t="shared" si="47"/>
        <v/>
      </c>
      <c r="I382" s="21" t="str">
        <f t="shared" si="51"/>
        <v/>
      </c>
      <c r="J382" s="21" t="str">
        <f t="shared" si="52"/>
        <v/>
      </c>
      <c r="K382" s="30">
        <f t="shared" si="48"/>
        <v>20200116</v>
      </c>
      <c r="L382" s="30">
        <v>20</v>
      </c>
      <c r="M382">
        <f>IFERROR(VLOOKUP(K382,'Données Analyse Charge'!C:I,7,FALSE),0)</f>
        <v>20</v>
      </c>
      <c r="N382">
        <f t="shared" si="55"/>
        <v>622</v>
      </c>
      <c r="O382" s="17">
        <v>20190604</v>
      </c>
      <c r="P382">
        <f t="shared" si="53"/>
        <v>622</v>
      </c>
      <c r="Z382" s="17">
        <v>20200825</v>
      </c>
      <c r="AA382">
        <f t="shared" si="54"/>
        <v>20200825</v>
      </c>
    </row>
    <row r="383" spans="5:27" x14ac:dyDescent="0.25">
      <c r="E383" s="30">
        <f t="shared" si="49"/>
        <v>20200117</v>
      </c>
      <c r="F383" s="21" t="str">
        <f t="shared" si="50"/>
        <v>2020/03</v>
      </c>
      <c r="G383" s="22">
        <v>43847</v>
      </c>
      <c r="H383" s="21" t="str">
        <f t="shared" si="47"/>
        <v/>
      </c>
      <c r="I383" s="21" t="str">
        <f t="shared" si="51"/>
        <v/>
      </c>
      <c r="J383" s="21" t="str">
        <f t="shared" si="52"/>
        <v/>
      </c>
      <c r="K383" s="30">
        <f t="shared" si="48"/>
        <v>20200117</v>
      </c>
      <c r="L383" s="30">
        <v>20</v>
      </c>
      <c r="M383">
        <f>IFERROR(VLOOKUP(K383,'Données Analyse Charge'!C:I,7,FALSE),0)</f>
        <v>20</v>
      </c>
      <c r="N383">
        <f t="shared" si="55"/>
        <v>621</v>
      </c>
      <c r="O383" s="17">
        <v>20190603</v>
      </c>
      <c r="P383">
        <f t="shared" si="53"/>
        <v>621</v>
      </c>
      <c r="Z383" s="17">
        <v>20200826</v>
      </c>
      <c r="AA383">
        <f t="shared" si="54"/>
        <v>20200826</v>
      </c>
    </row>
    <row r="384" spans="5:27" x14ac:dyDescent="0.25">
      <c r="E384" s="30">
        <f t="shared" si="49"/>
        <v>20200118</v>
      </c>
      <c r="F384" s="21" t="str">
        <f t="shared" si="50"/>
        <v>2020/03</v>
      </c>
      <c r="G384" s="22">
        <v>43848</v>
      </c>
      <c r="H384" s="21" t="str">
        <f t="shared" si="47"/>
        <v/>
      </c>
      <c r="I384" s="21" t="str">
        <f t="shared" si="51"/>
        <v>Samedi</v>
      </c>
      <c r="J384" s="21" t="str">
        <f t="shared" si="52"/>
        <v>Samedi</v>
      </c>
      <c r="K384" s="30">
        <f t="shared" si="48"/>
        <v>20200118</v>
      </c>
      <c r="L384" s="30">
        <v>20</v>
      </c>
      <c r="M384">
        <f>IFERROR(VLOOKUP(K384,'Données Analyse Charge'!C:I,7,FALSE),0)</f>
        <v>0</v>
      </c>
      <c r="N384">
        <f t="shared" si="55"/>
        <v>620</v>
      </c>
      <c r="O384" s="17">
        <v>20190531</v>
      </c>
      <c r="P384">
        <f t="shared" si="53"/>
        <v>620</v>
      </c>
      <c r="Z384" s="17">
        <v>20200827</v>
      </c>
      <c r="AA384">
        <f t="shared" si="54"/>
        <v>20200827</v>
      </c>
    </row>
    <row r="385" spans="5:27" x14ac:dyDescent="0.25">
      <c r="E385" s="30">
        <f t="shared" si="49"/>
        <v>20200119</v>
      </c>
      <c r="F385" s="21" t="str">
        <f t="shared" si="50"/>
        <v>2020/04</v>
      </c>
      <c r="G385" s="22">
        <v>43849</v>
      </c>
      <c r="H385" s="21" t="str">
        <f t="shared" si="47"/>
        <v/>
      </c>
      <c r="I385" s="21" t="str">
        <f t="shared" si="51"/>
        <v>Dimanche</v>
      </c>
      <c r="J385" s="21" t="str">
        <f t="shared" si="52"/>
        <v>Dimanche</v>
      </c>
      <c r="K385" s="30">
        <f t="shared" si="48"/>
        <v>20200119</v>
      </c>
      <c r="L385" s="30">
        <v>20</v>
      </c>
      <c r="M385">
        <f>IFERROR(VLOOKUP(K385,'Données Analyse Charge'!C:I,7,FALSE),0)</f>
        <v>0</v>
      </c>
      <c r="N385">
        <f t="shared" si="55"/>
        <v>619</v>
      </c>
      <c r="O385" s="17">
        <v>20190529</v>
      </c>
      <c r="P385">
        <f t="shared" si="53"/>
        <v>619</v>
      </c>
      <c r="Z385" s="17">
        <v>20200828</v>
      </c>
      <c r="AA385">
        <f t="shared" si="54"/>
        <v>20200828</v>
      </c>
    </row>
    <row r="386" spans="5:27" x14ac:dyDescent="0.25">
      <c r="E386" s="30">
        <f t="shared" si="49"/>
        <v>20200120</v>
      </c>
      <c r="F386" s="21" t="str">
        <f t="shared" si="50"/>
        <v>2020/04</v>
      </c>
      <c r="G386" s="22">
        <v>43850</v>
      </c>
      <c r="H386" s="21" t="str">
        <f t="shared" ref="H386:H449" si="56">IFERROR(VLOOKUP(G386,C:D,2,FALSE),"")</f>
        <v/>
      </c>
      <c r="I386" s="21" t="str">
        <f t="shared" si="51"/>
        <v/>
      </c>
      <c r="J386" s="21" t="str">
        <f t="shared" si="52"/>
        <v/>
      </c>
      <c r="K386" s="30">
        <f t="shared" ref="K386:K449" si="57">YEAR(G386)*10000+MONTH(G386)*100+DAY(G386)</f>
        <v>20200120</v>
      </c>
      <c r="L386" s="30">
        <v>20</v>
      </c>
      <c r="M386">
        <f>IFERROR(VLOOKUP(K386,'Données Analyse Charge'!C:I,7,FALSE),0)</f>
        <v>20</v>
      </c>
      <c r="N386">
        <f t="shared" si="55"/>
        <v>618</v>
      </c>
      <c r="O386" s="17">
        <v>20190528</v>
      </c>
      <c r="P386">
        <f t="shared" si="53"/>
        <v>618</v>
      </c>
      <c r="Z386" s="17">
        <v>20200831</v>
      </c>
      <c r="AA386">
        <f t="shared" si="54"/>
        <v>20200831</v>
      </c>
    </row>
    <row r="387" spans="5:27" x14ac:dyDescent="0.25">
      <c r="E387" s="30">
        <f t="shared" ref="E387:E450" si="58">YEAR(G387)*10000+MONTH(G387)*100+DAY(G387)</f>
        <v>20200121</v>
      </c>
      <c r="F387" s="21" t="str">
        <f t="shared" ref="F387:F450" si="59">YEAR(G387)&amp;"/"&amp;IF(WEEKNUM(G387)&lt;=9,"0"&amp;WEEKNUM(G387),WEEKNUM(G387))</f>
        <v>2020/04</v>
      </c>
      <c r="G387" s="22">
        <v>43851</v>
      </c>
      <c r="H387" s="21" t="str">
        <f t="shared" si="56"/>
        <v/>
      </c>
      <c r="I387" s="21" t="str">
        <f t="shared" ref="I387:I450" si="60">IF(WEEKDAY(G387)=7,"Samedi",IF(WEEKDAY(G387)=1,"Dimanche",""))</f>
        <v/>
      </c>
      <c r="J387" s="21" t="str">
        <f t="shared" ref="J387:J450" si="61">IF(H387&lt;&gt;"",H387,IF(I387&lt;&gt;"",I387,""))</f>
        <v/>
      </c>
      <c r="K387" s="30">
        <f t="shared" si="57"/>
        <v>20200121</v>
      </c>
      <c r="L387" s="30">
        <v>20</v>
      </c>
      <c r="M387">
        <f>IFERROR(VLOOKUP(K387,'Données Analyse Charge'!C:I,7,FALSE),0)</f>
        <v>20</v>
      </c>
      <c r="N387">
        <f t="shared" si="55"/>
        <v>617</v>
      </c>
      <c r="O387" s="17">
        <v>20190527</v>
      </c>
      <c r="P387">
        <f t="shared" si="53"/>
        <v>617</v>
      </c>
      <c r="Z387" s="17">
        <v>20200901</v>
      </c>
      <c r="AA387">
        <f t="shared" si="54"/>
        <v>20200901</v>
      </c>
    </row>
    <row r="388" spans="5:27" x14ac:dyDescent="0.25">
      <c r="E388" s="30">
        <f t="shared" si="58"/>
        <v>20200122</v>
      </c>
      <c r="F388" s="21" t="str">
        <f t="shared" si="59"/>
        <v>2020/04</v>
      </c>
      <c r="G388" s="22">
        <v>43852</v>
      </c>
      <c r="H388" s="21" t="str">
        <f t="shared" si="56"/>
        <v/>
      </c>
      <c r="I388" s="21" t="str">
        <f t="shared" si="60"/>
        <v/>
      </c>
      <c r="J388" s="21" t="str">
        <f t="shared" si="61"/>
        <v/>
      </c>
      <c r="K388" s="30">
        <f t="shared" si="57"/>
        <v>20200122</v>
      </c>
      <c r="L388" s="30">
        <v>20</v>
      </c>
      <c r="M388">
        <f>IFERROR(VLOOKUP(K388,'Données Analyse Charge'!C:I,7,FALSE),0)</f>
        <v>20</v>
      </c>
      <c r="N388">
        <f t="shared" si="55"/>
        <v>616</v>
      </c>
      <c r="O388" s="17">
        <v>20190524</v>
      </c>
      <c r="P388">
        <f t="shared" si="53"/>
        <v>616</v>
      </c>
      <c r="Z388" s="17">
        <v>20200902</v>
      </c>
      <c r="AA388">
        <f t="shared" si="54"/>
        <v>20200902</v>
      </c>
    </row>
    <row r="389" spans="5:27" x14ac:dyDescent="0.25">
      <c r="E389" s="30">
        <f t="shared" si="58"/>
        <v>20200123</v>
      </c>
      <c r="F389" s="21" t="str">
        <f t="shared" si="59"/>
        <v>2020/04</v>
      </c>
      <c r="G389" s="22">
        <v>43853</v>
      </c>
      <c r="H389" s="21" t="str">
        <f t="shared" si="56"/>
        <v/>
      </c>
      <c r="I389" s="21" t="str">
        <f t="shared" si="60"/>
        <v/>
      </c>
      <c r="J389" s="21" t="str">
        <f t="shared" si="61"/>
        <v/>
      </c>
      <c r="K389" s="30">
        <f t="shared" si="57"/>
        <v>20200123</v>
      </c>
      <c r="L389" s="30">
        <v>20</v>
      </c>
      <c r="M389">
        <f>IFERROR(VLOOKUP(K389,'Données Analyse Charge'!C:I,7,FALSE),0)</f>
        <v>20</v>
      </c>
      <c r="N389">
        <f t="shared" si="55"/>
        <v>615</v>
      </c>
      <c r="O389" s="17">
        <v>20190523</v>
      </c>
      <c r="P389">
        <f t="shared" ref="P389:P452" si="62">+N389</f>
        <v>615</v>
      </c>
      <c r="Z389" s="17">
        <v>20200903</v>
      </c>
      <c r="AA389">
        <f t="shared" ref="AA389:AA452" si="63">+Z389</f>
        <v>20200903</v>
      </c>
    </row>
    <row r="390" spans="5:27" x14ac:dyDescent="0.25">
      <c r="E390" s="30">
        <f t="shared" si="58"/>
        <v>20200124</v>
      </c>
      <c r="F390" s="21" t="str">
        <f t="shared" si="59"/>
        <v>2020/04</v>
      </c>
      <c r="G390" s="22">
        <v>43854</v>
      </c>
      <c r="H390" s="21" t="str">
        <f t="shared" si="56"/>
        <v/>
      </c>
      <c r="I390" s="21" t="str">
        <f t="shared" si="60"/>
        <v/>
      </c>
      <c r="J390" s="21" t="str">
        <f t="shared" si="61"/>
        <v/>
      </c>
      <c r="K390" s="30">
        <f t="shared" si="57"/>
        <v>20200124</v>
      </c>
      <c r="L390" s="30">
        <v>20</v>
      </c>
      <c r="M390">
        <f>IFERROR(VLOOKUP(K390,'Données Analyse Charge'!C:I,7,FALSE),0)</f>
        <v>20</v>
      </c>
      <c r="N390">
        <f t="shared" ref="N390:N453" si="64">+N389-1</f>
        <v>614</v>
      </c>
      <c r="O390" s="17">
        <v>20190522</v>
      </c>
      <c r="P390">
        <f t="shared" si="62"/>
        <v>614</v>
      </c>
      <c r="Z390" s="17">
        <v>20200904</v>
      </c>
      <c r="AA390">
        <f t="shared" si="63"/>
        <v>20200904</v>
      </c>
    </row>
    <row r="391" spans="5:27" x14ac:dyDescent="0.25">
      <c r="E391" s="30">
        <f t="shared" si="58"/>
        <v>20200125</v>
      </c>
      <c r="F391" s="21" t="str">
        <f t="shared" si="59"/>
        <v>2020/04</v>
      </c>
      <c r="G391" s="22">
        <v>43855</v>
      </c>
      <c r="H391" s="21" t="str">
        <f t="shared" si="56"/>
        <v/>
      </c>
      <c r="I391" s="21" t="str">
        <f t="shared" si="60"/>
        <v>Samedi</v>
      </c>
      <c r="J391" s="21" t="str">
        <f t="shared" si="61"/>
        <v>Samedi</v>
      </c>
      <c r="K391" s="30">
        <f t="shared" si="57"/>
        <v>20200125</v>
      </c>
      <c r="L391" s="30">
        <v>20</v>
      </c>
      <c r="M391">
        <f>IFERROR(VLOOKUP(K391,'Données Analyse Charge'!C:I,7,FALSE),0)</f>
        <v>0</v>
      </c>
      <c r="N391">
        <f t="shared" si="64"/>
        <v>613</v>
      </c>
      <c r="O391" s="17">
        <v>20190521</v>
      </c>
      <c r="P391">
        <f t="shared" si="62"/>
        <v>613</v>
      </c>
      <c r="Z391" s="17">
        <v>20200907</v>
      </c>
      <c r="AA391">
        <f t="shared" si="63"/>
        <v>20200907</v>
      </c>
    </row>
    <row r="392" spans="5:27" x14ac:dyDescent="0.25">
      <c r="E392" s="30">
        <f t="shared" si="58"/>
        <v>20200126</v>
      </c>
      <c r="F392" s="21" t="str">
        <f t="shared" si="59"/>
        <v>2020/05</v>
      </c>
      <c r="G392" s="22">
        <v>43856</v>
      </c>
      <c r="H392" s="21" t="str">
        <f t="shared" si="56"/>
        <v/>
      </c>
      <c r="I392" s="21" t="str">
        <f t="shared" si="60"/>
        <v>Dimanche</v>
      </c>
      <c r="J392" s="21" t="str">
        <f t="shared" si="61"/>
        <v>Dimanche</v>
      </c>
      <c r="K392" s="30">
        <f t="shared" si="57"/>
        <v>20200126</v>
      </c>
      <c r="L392" s="30">
        <v>20</v>
      </c>
      <c r="M392">
        <f>IFERROR(VLOOKUP(K392,'Données Analyse Charge'!C:I,7,FALSE),0)</f>
        <v>0</v>
      </c>
      <c r="N392">
        <f t="shared" si="64"/>
        <v>612</v>
      </c>
      <c r="O392" s="17">
        <v>20190520</v>
      </c>
      <c r="P392">
        <f t="shared" si="62"/>
        <v>612</v>
      </c>
      <c r="Z392" s="17">
        <v>20200908</v>
      </c>
      <c r="AA392">
        <f t="shared" si="63"/>
        <v>20200908</v>
      </c>
    </row>
    <row r="393" spans="5:27" x14ac:dyDescent="0.25">
      <c r="E393" s="30">
        <f t="shared" si="58"/>
        <v>20200127</v>
      </c>
      <c r="F393" s="21" t="str">
        <f t="shared" si="59"/>
        <v>2020/05</v>
      </c>
      <c r="G393" s="22">
        <v>43857</v>
      </c>
      <c r="H393" s="21" t="str">
        <f t="shared" si="56"/>
        <v/>
      </c>
      <c r="I393" s="21" t="str">
        <f t="shared" si="60"/>
        <v/>
      </c>
      <c r="J393" s="21" t="str">
        <f t="shared" si="61"/>
        <v/>
      </c>
      <c r="K393" s="30">
        <f t="shared" si="57"/>
        <v>20200127</v>
      </c>
      <c r="L393" s="30">
        <v>20</v>
      </c>
      <c r="M393">
        <f>IFERROR(VLOOKUP(K393,'Données Analyse Charge'!C:I,7,FALSE),0)</f>
        <v>20</v>
      </c>
      <c r="N393">
        <f t="shared" si="64"/>
        <v>611</v>
      </c>
      <c r="O393" s="17">
        <v>20190517</v>
      </c>
      <c r="P393">
        <f t="shared" si="62"/>
        <v>611</v>
      </c>
      <c r="Z393" s="17">
        <v>20200909</v>
      </c>
      <c r="AA393">
        <f t="shared" si="63"/>
        <v>20200909</v>
      </c>
    </row>
    <row r="394" spans="5:27" x14ac:dyDescent="0.25">
      <c r="E394" s="30">
        <f t="shared" si="58"/>
        <v>20200128</v>
      </c>
      <c r="F394" s="21" t="str">
        <f t="shared" si="59"/>
        <v>2020/05</v>
      </c>
      <c r="G394" s="22">
        <v>43858</v>
      </c>
      <c r="H394" s="21" t="str">
        <f t="shared" si="56"/>
        <v/>
      </c>
      <c r="I394" s="21" t="str">
        <f t="shared" si="60"/>
        <v/>
      </c>
      <c r="J394" s="21" t="str">
        <f t="shared" si="61"/>
        <v/>
      </c>
      <c r="K394" s="30">
        <f t="shared" si="57"/>
        <v>20200128</v>
      </c>
      <c r="L394" s="30">
        <v>20</v>
      </c>
      <c r="M394">
        <f>IFERROR(VLOOKUP(K394,'Données Analyse Charge'!C:I,7,FALSE),0)</f>
        <v>20</v>
      </c>
      <c r="N394">
        <f t="shared" si="64"/>
        <v>610</v>
      </c>
      <c r="O394" s="17">
        <v>20190516</v>
      </c>
      <c r="P394">
        <f t="shared" si="62"/>
        <v>610</v>
      </c>
      <c r="Z394" s="17">
        <v>20200910</v>
      </c>
      <c r="AA394">
        <f t="shared" si="63"/>
        <v>20200910</v>
      </c>
    </row>
    <row r="395" spans="5:27" x14ac:dyDescent="0.25">
      <c r="E395" s="30">
        <f t="shared" si="58"/>
        <v>20200129</v>
      </c>
      <c r="F395" s="21" t="str">
        <f t="shared" si="59"/>
        <v>2020/05</v>
      </c>
      <c r="G395" s="22">
        <v>43859</v>
      </c>
      <c r="H395" s="21" t="str">
        <f t="shared" si="56"/>
        <v/>
      </c>
      <c r="I395" s="21" t="str">
        <f t="shared" si="60"/>
        <v/>
      </c>
      <c r="J395" s="21" t="str">
        <f t="shared" si="61"/>
        <v/>
      </c>
      <c r="K395" s="30">
        <f t="shared" si="57"/>
        <v>20200129</v>
      </c>
      <c r="L395" s="30">
        <v>20</v>
      </c>
      <c r="M395">
        <f>IFERROR(VLOOKUP(K395,'Données Analyse Charge'!C:I,7,FALSE),0)</f>
        <v>20</v>
      </c>
      <c r="N395">
        <f t="shared" si="64"/>
        <v>609</v>
      </c>
      <c r="O395" s="17">
        <v>20190515</v>
      </c>
      <c r="P395">
        <f t="shared" si="62"/>
        <v>609</v>
      </c>
      <c r="Z395" s="17">
        <v>20200911</v>
      </c>
      <c r="AA395">
        <f t="shared" si="63"/>
        <v>20200911</v>
      </c>
    </row>
    <row r="396" spans="5:27" x14ac:dyDescent="0.25">
      <c r="E396" s="30">
        <f t="shared" si="58"/>
        <v>20200130</v>
      </c>
      <c r="F396" s="21" t="str">
        <f t="shared" si="59"/>
        <v>2020/05</v>
      </c>
      <c r="G396" s="22">
        <v>43860</v>
      </c>
      <c r="H396" s="21" t="str">
        <f t="shared" si="56"/>
        <v/>
      </c>
      <c r="I396" s="21" t="str">
        <f t="shared" si="60"/>
        <v/>
      </c>
      <c r="J396" s="21" t="str">
        <f t="shared" si="61"/>
        <v/>
      </c>
      <c r="K396" s="30">
        <f t="shared" si="57"/>
        <v>20200130</v>
      </c>
      <c r="L396" s="30">
        <v>20</v>
      </c>
      <c r="M396">
        <f>IFERROR(VLOOKUP(K396,'Données Analyse Charge'!C:I,7,FALSE),0)</f>
        <v>20</v>
      </c>
      <c r="N396">
        <f t="shared" si="64"/>
        <v>608</v>
      </c>
      <c r="O396" s="17">
        <v>20190514</v>
      </c>
      <c r="P396">
        <f t="shared" si="62"/>
        <v>608</v>
      </c>
      <c r="Z396" s="17">
        <v>20200914</v>
      </c>
      <c r="AA396">
        <f t="shared" si="63"/>
        <v>20200914</v>
      </c>
    </row>
    <row r="397" spans="5:27" x14ac:dyDescent="0.25">
      <c r="E397" s="30">
        <f t="shared" si="58"/>
        <v>20200131</v>
      </c>
      <c r="F397" s="21" t="str">
        <f t="shared" si="59"/>
        <v>2020/05</v>
      </c>
      <c r="G397" s="22">
        <v>43861</v>
      </c>
      <c r="H397" s="21" t="str">
        <f t="shared" si="56"/>
        <v/>
      </c>
      <c r="I397" s="21" t="str">
        <f t="shared" si="60"/>
        <v/>
      </c>
      <c r="J397" s="21" t="str">
        <f t="shared" si="61"/>
        <v/>
      </c>
      <c r="K397" s="30">
        <f t="shared" si="57"/>
        <v>20200131</v>
      </c>
      <c r="L397" s="30">
        <v>20</v>
      </c>
      <c r="M397">
        <f>IFERROR(VLOOKUP(K397,'Données Analyse Charge'!C:I,7,FALSE),0)</f>
        <v>20</v>
      </c>
      <c r="N397">
        <f t="shared" si="64"/>
        <v>607</v>
      </c>
      <c r="O397" s="17">
        <v>20190513</v>
      </c>
      <c r="P397">
        <f t="shared" si="62"/>
        <v>607</v>
      </c>
      <c r="Z397" s="17">
        <v>20200915</v>
      </c>
      <c r="AA397">
        <f t="shared" si="63"/>
        <v>20200915</v>
      </c>
    </row>
    <row r="398" spans="5:27" x14ac:dyDescent="0.25">
      <c r="E398" s="30">
        <f t="shared" si="58"/>
        <v>20200201</v>
      </c>
      <c r="F398" s="21" t="str">
        <f t="shared" si="59"/>
        <v>2020/05</v>
      </c>
      <c r="G398" s="22">
        <v>43862</v>
      </c>
      <c r="H398" s="21" t="str">
        <f t="shared" si="56"/>
        <v/>
      </c>
      <c r="I398" s="21" t="str">
        <f t="shared" si="60"/>
        <v>Samedi</v>
      </c>
      <c r="J398" s="21" t="str">
        <f t="shared" si="61"/>
        <v>Samedi</v>
      </c>
      <c r="K398" s="30">
        <f t="shared" si="57"/>
        <v>20200201</v>
      </c>
      <c r="L398" s="30">
        <v>20</v>
      </c>
      <c r="M398">
        <f>IFERROR(VLOOKUP(K398,'Données Analyse Charge'!C:I,7,FALSE),0)</f>
        <v>0</v>
      </c>
      <c r="N398">
        <f t="shared" si="64"/>
        <v>606</v>
      </c>
      <c r="O398" s="17">
        <v>20190510</v>
      </c>
      <c r="P398">
        <f t="shared" si="62"/>
        <v>606</v>
      </c>
      <c r="Z398" s="17">
        <v>20200916</v>
      </c>
      <c r="AA398">
        <f t="shared" si="63"/>
        <v>20200916</v>
      </c>
    </row>
    <row r="399" spans="5:27" x14ac:dyDescent="0.25">
      <c r="E399" s="30">
        <f t="shared" si="58"/>
        <v>20200202</v>
      </c>
      <c r="F399" s="21" t="str">
        <f t="shared" si="59"/>
        <v>2020/06</v>
      </c>
      <c r="G399" s="22">
        <v>43863</v>
      </c>
      <c r="H399" s="21" t="str">
        <f t="shared" si="56"/>
        <v/>
      </c>
      <c r="I399" s="21" t="str">
        <f t="shared" si="60"/>
        <v>Dimanche</v>
      </c>
      <c r="J399" s="21" t="str">
        <f t="shared" si="61"/>
        <v>Dimanche</v>
      </c>
      <c r="K399" s="30">
        <f t="shared" si="57"/>
        <v>20200202</v>
      </c>
      <c r="L399" s="30">
        <v>20</v>
      </c>
      <c r="M399">
        <f>IFERROR(VLOOKUP(K399,'Données Analyse Charge'!C:I,7,FALSE),0)</f>
        <v>0</v>
      </c>
      <c r="N399">
        <f t="shared" si="64"/>
        <v>605</v>
      </c>
      <c r="O399" s="17">
        <v>20190509</v>
      </c>
      <c r="P399">
        <f t="shared" si="62"/>
        <v>605</v>
      </c>
      <c r="Z399" s="17">
        <v>20200917</v>
      </c>
      <c r="AA399">
        <f t="shared" si="63"/>
        <v>20200917</v>
      </c>
    </row>
    <row r="400" spans="5:27" x14ac:dyDescent="0.25">
      <c r="E400" s="30">
        <f t="shared" si="58"/>
        <v>20200203</v>
      </c>
      <c r="F400" s="21" t="str">
        <f t="shared" si="59"/>
        <v>2020/06</v>
      </c>
      <c r="G400" s="22">
        <v>43864</v>
      </c>
      <c r="H400" s="21" t="str">
        <f t="shared" si="56"/>
        <v/>
      </c>
      <c r="I400" s="21" t="str">
        <f t="shared" si="60"/>
        <v/>
      </c>
      <c r="J400" s="21" t="str">
        <f t="shared" si="61"/>
        <v/>
      </c>
      <c r="K400" s="30">
        <f t="shared" si="57"/>
        <v>20200203</v>
      </c>
      <c r="L400" s="30">
        <v>20</v>
      </c>
      <c r="M400">
        <f>IFERROR(VLOOKUP(K400,'Données Analyse Charge'!C:I,7,FALSE),0)</f>
        <v>20</v>
      </c>
      <c r="N400">
        <f t="shared" si="64"/>
        <v>604</v>
      </c>
      <c r="O400" s="17">
        <v>20190508</v>
      </c>
      <c r="P400">
        <f t="shared" si="62"/>
        <v>604</v>
      </c>
      <c r="Z400" s="17">
        <v>20200918</v>
      </c>
      <c r="AA400">
        <f t="shared" si="63"/>
        <v>20200918</v>
      </c>
    </row>
    <row r="401" spans="5:27" x14ac:dyDescent="0.25">
      <c r="E401" s="30">
        <f t="shared" si="58"/>
        <v>20200204</v>
      </c>
      <c r="F401" s="21" t="str">
        <f t="shared" si="59"/>
        <v>2020/06</v>
      </c>
      <c r="G401" s="22">
        <v>43865</v>
      </c>
      <c r="H401" s="21" t="str">
        <f t="shared" si="56"/>
        <v/>
      </c>
      <c r="I401" s="21" t="str">
        <f t="shared" si="60"/>
        <v/>
      </c>
      <c r="J401" s="21" t="str">
        <f t="shared" si="61"/>
        <v/>
      </c>
      <c r="K401" s="30">
        <f t="shared" si="57"/>
        <v>20200204</v>
      </c>
      <c r="L401" s="30">
        <v>20</v>
      </c>
      <c r="M401">
        <f>IFERROR(VLOOKUP(K401,'Données Analyse Charge'!C:I,7,FALSE),0)</f>
        <v>20</v>
      </c>
      <c r="N401">
        <f t="shared" si="64"/>
        <v>603</v>
      </c>
      <c r="O401" s="17">
        <v>20190507</v>
      </c>
      <c r="P401">
        <f t="shared" si="62"/>
        <v>603</v>
      </c>
      <c r="Z401" s="17">
        <v>20200921</v>
      </c>
      <c r="AA401">
        <f t="shared" si="63"/>
        <v>20200921</v>
      </c>
    </row>
    <row r="402" spans="5:27" x14ac:dyDescent="0.25">
      <c r="E402" s="30">
        <f t="shared" si="58"/>
        <v>20200205</v>
      </c>
      <c r="F402" s="21" t="str">
        <f t="shared" si="59"/>
        <v>2020/06</v>
      </c>
      <c r="G402" s="22">
        <v>43866</v>
      </c>
      <c r="H402" s="21" t="str">
        <f t="shared" si="56"/>
        <v/>
      </c>
      <c r="I402" s="21" t="str">
        <f t="shared" si="60"/>
        <v/>
      </c>
      <c r="J402" s="21" t="str">
        <f t="shared" si="61"/>
        <v/>
      </c>
      <c r="K402" s="30">
        <f t="shared" si="57"/>
        <v>20200205</v>
      </c>
      <c r="L402" s="30">
        <v>20</v>
      </c>
      <c r="M402">
        <f>IFERROR(VLOOKUP(K402,'Données Analyse Charge'!C:I,7,FALSE),0)</f>
        <v>20</v>
      </c>
      <c r="N402">
        <f t="shared" si="64"/>
        <v>602</v>
      </c>
      <c r="O402" s="17">
        <v>20190506</v>
      </c>
      <c r="P402">
        <f t="shared" si="62"/>
        <v>602</v>
      </c>
      <c r="Z402" s="17">
        <v>20200922</v>
      </c>
      <c r="AA402">
        <f t="shared" si="63"/>
        <v>20200922</v>
      </c>
    </row>
    <row r="403" spans="5:27" x14ac:dyDescent="0.25">
      <c r="E403" s="30">
        <f t="shared" si="58"/>
        <v>20200206</v>
      </c>
      <c r="F403" s="21" t="str">
        <f t="shared" si="59"/>
        <v>2020/06</v>
      </c>
      <c r="G403" s="22">
        <v>43867</v>
      </c>
      <c r="H403" s="21" t="str">
        <f t="shared" si="56"/>
        <v/>
      </c>
      <c r="I403" s="21" t="str">
        <f t="shared" si="60"/>
        <v/>
      </c>
      <c r="J403" s="21" t="str">
        <f t="shared" si="61"/>
        <v/>
      </c>
      <c r="K403" s="30">
        <f t="shared" si="57"/>
        <v>20200206</v>
      </c>
      <c r="L403" s="30">
        <v>20</v>
      </c>
      <c r="M403">
        <f>IFERROR(VLOOKUP(K403,'Données Analyse Charge'!C:I,7,FALSE),0)</f>
        <v>20</v>
      </c>
      <c r="N403">
        <f t="shared" si="64"/>
        <v>601</v>
      </c>
      <c r="O403" s="17">
        <v>20190503</v>
      </c>
      <c r="P403">
        <f t="shared" si="62"/>
        <v>601</v>
      </c>
      <c r="Z403" s="17">
        <v>20200923</v>
      </c>
      <c r="AA403">
        <f t="shared" si="63"/>
        <v>20200923</v>
      </c>
    </row>
    <row r="404" spans="5:27" x14ac:dyDescent="0.25">
      <c r="E404" s="30">
        <f t="shared" si="58"/>
        <v>20200207</v>
      </c>
      <c r="F404" s="21" t="str">
        <f t="shared" si="59"/>
        <v>2020/06</v>
      </c>
      <c r="G404" s="22">
        <v>43868</v>
      </c>
      <c r="H404" s="21" t="str">
        <f t="shared" si="56"/>
        <v/>
      </c>
      <c r="I404" s="21" t="str">
        <f t="shared" si="60"/>
        <v/>
      </c>
      <c r="J404" s="21" t="str">
        <f t="shared" si="61"/>
        <v/>
      </c>
      <c r="K404" s="30">
        <f t="shared" si="57"/>
        <v>20200207</v>
      </c>
      <c r="L404" s="30">
        <v>20</v>
      </c>
      <c r="M404">
        <f>IFERROR(VLOOKUP(K404,'Données Analyse Charge'!C:I,7,FALSE),0)</f>
        <v>20</v>
      </c>
      <c r="N404">
        <f t="shared" si="64"/>
        <v>600</v>
      </c>
      <c r="O404" s="17">
        <v>20190502</v>
      </c>
      <c r="P404">
        <f t="shared" si="62"/>
        <v>600</v>
      </c>
      <c r="Z404" s="17">
        <v>20200924</v>
      </c>
      <c r="AA404">
        <f t="shared" si="63"/>
        <v>20200924</v>
      </c>
    </row>
    <row r="405" spans="5:27" x14ac:dyDescent="0.25">
      <c r="E405" s="30">
        <f t="shared" si="58"/>
        <v>20200208</v>
      </c>
      <c r="F405" s="21" t="str">
        <f t="shared" si="59"/>
        <v>2020/06</v>
      </c>
      <c r="G405" s="22">
        <v>43869</v>
      </c>
      <c r="H405" s="21" t="str">
        <f t="shared" si="56"/>
        <v/>
      </c>
      <c r="I405" s="21" t="str">
        <f t="shared" si="60"/>
        <v>Samedi</v>
      </c>
      <c r="J405" s="21" t="str">
        <f t="shared" si="61"/>
        <v>Samedi</v>
      </c>
      <c r="K405" s="30">
        <f t="shared" si="57"/>
        <v>20200208</v>
      </c>
      <c r="L405" s="30">
        <v>20</v>
      </c>
      <c r="M405">
        <f>IFERROR(VLOOKUP(K405,'Données Analyse Charge'!C:I,7,FALSE),0)</f>
        <v>0</v>
      </c>
      <c r="N405">
        <f t="shared" si="64"/>
        <v>599</v>
      </c>
      <c r="O405" s="17">
        <v>20190430</v>
      </c>
      <c r="P405">
        <f t="shared" si="62"/>
        <v>599</v>
      </c>
      <c r="Z405" s="17">
        <v>20200925</v>
      </c>
      <c r="AA405">
        <f t="shared" si="63"/>
        <v>20200925</v>
      </c>
    </row>
    <row r="406" spans="5:27" x14ac:dyDescent="0.25">
      <c r="E406" s="30">
        <f t="shared" si="58"/>
        <v>20200209</v>
      </c>
      <c r="F406" s="21" t="str">
        <f t="shared" si="59"/>
        <v>2020/07</v>
      </c>
      <c r="G406" s="22">
        <v>43870</v>
      </c>
      <c r="H406" s="21" t="str">
        <f t="shared" si="56"/>
        <v/>
      </c>
      <c r="I406" s="21" t="str">
        <f t="shared" si="60"/>
        <v>Dimanche</v>
      </c>
      <c r="J406" s="21" t="str">
        <f t="shared" si="61"/>
        <v>Dimanche</v>
      </c>
      <c r="K406" s="30">
        <f t="shared" si="57"/>
        <v>20200209</v>
      </c>
      <c r="L406" s="30">
        <v>20</v>
      </c>
      <c r="M406">
        <f>IFERROR(VLOOKUP(K406,'Données Analyse Charge'!C:I,7,FALSE),0)</f>
        <v>0</v>
      </c>
      <c r="N406">
        <f t="shared" si="64"/>
        <v>598</v>
      </c>
      <c r="O406" s="17">
        <v>20190429</v>
      </c>
      <c r="P406">
        <f t="shared" si="62"/>
        <v>598</v>
      </c>
      <c r="Z406" s="17">
        <v>20200928</v>
      </c>
      <c r="AA406">
        <f t="shared" si="63"/>
        <v>20200928</v>
      </c>
    </row>
    <row r="407" spans="5:27" x14ac:dyDescent="0.25">
      <c r="E407" s="30">
        <f t="shared" si="58"/>
        <v>20200210</v>
      </c>
      <c r="F407" s="21" t="str">
        <f t="shared" si="59"/>
        <v>2020/07</v>
      </c>
      <c r="G407" s="22">
        <v>43871</v>
      </c>
      <c r="H407" s="21" t="str">
        <f t="shared" si="56"/>
        <v/>
      </c>
      <c r="I407" s="21" t="str">
        <f t="shared" si="60"/>
        <v/>
      </c>
      <c r="J407" s="21" t="str">
        <f t="shared" si="61"/>
        <v/>
      </c>
      <c r="K407" s="30">
        <f t="shared" si="57"/>
        <v>20200210</v>
      </c>
      <c r="L407" s="30">
        <v>20</v>
      </c>
      <c r="M407">
        <f>IFERROR(VLOOKUP(K407,'Données Analyse Charge'!C:I,7,FALSE),0)</f>
        <v>20</v>
      </c>
      <c r="N407">
        <f t="shared" si="64"/>
        <v>597</v>
      </c>
      <c r="O407" s="17">
        <v>20190426</v>
      </c>
      <c r="P407">
        <f t="shared" si="62"/>
        <v>597</v>
      </c>
      <c r="Z407" s="17">
        <v>20200929</v>
      </c>
      <c r="AA407">
        <f t="shared" si="63"/>
        <v>20200929</v>
      </c>
    </row>
    <row r="408" spans="5:27" x14ac:dyDescent="0.25">
      <c r="E408" s="30">
        <f t="shared" si="58"/>
        <v>20200211</v>
      </c>
      <c r="F408" s="21" t="str">
        <f t="shared" si="59"/>
        <v>2020/07</v>
      </c>
      <c r="G408" s="22">
        <v>43872</v>
      </c>
      <c r="H408" s="21" t="str">
        <f t="shared" si="56"/>
        <v/>
      </c>
      <c r="I408" s="21" t="str">
        <f t="shared" si="60"/>
        <v/>
      </c>
      <c r="J408" s="21" t="str">
        <f t="shared" si="61"/>
        <v/>
      </c>
      <c r="K408" s="30">
        <f t="shared" si="57"/>
        <v>20200211</v>
      </c>
      <c r="L408" s="30">
        <v>20</v>
      </c>
      <c r="M408">
        <f>IFERROR(VLOOKUP(K408,'Données Analyse Charge'!C:I,7,FALSE),0)</f>
        <v>20</v>
      </c>
      <c r="N408">
        <f t="shared" si="64"/>
        <v>596</v>
      </c>
      <c r="O408" s="17">
        <v>20190425</v>
      </c>
      <c r="P408">
        <f t="shared" si="62"/>
        <v>596</v>
      </c>
      <c r="Z408" s="17">
        <v>20201001</v>
      </c>
      <c r="AA408">
        <f t="shared" si="63"/>
        <v>20201001</v>
      </c>
    </row>
    <row r="409" spans="5:27" x14ac:dyDescent="0.25">
      <c r="E409" s="30">
        <f t="shared" si="58"/>
        <v>20200212</v>
      </c>
      <c r="F409" s="21" t="str">
        <f t="shared" si="59"/>
        <v>2020/07</v>
      </c>
      <c r="G409" s="22">
        <v>43873</v>
      </c>
      <c r="H409" s="21" t="str">
        <f t="shared" si="56"/>
        <v/>
      </c>
      <c r="I409" s="21" t="str">
        <f t="shared" si="60"/>
        <v/>
      </c>
      <c r="J409" s="21" t="str">
        <f t="shared" si="61"/>
        <v/>
      </c>
      <c r="K409" s="30">
        <f t="shared" si="57"/>
        <v>20200212</v>
      </c>
      <c r="L409" s="30">
        <v>20</v>
      </c>
      <c r="M409">
        <f>IFERROR(VLOOKUP(K409,'Données Analyse Charge'!C:I,7,FALSE),0)</f>
        <v>20</v>
      </c>
      <c r="N409">
        <f t="shared" si="64"/>
        <v>595</v>
      </c>
      <c r="O409" s="17">
        <v>20190424</v>
      </c>
      <c r="P409">
        <f t="shared" si="62"/>
        <v>595</v>
      </c>
      <c r="Z409" s="17">
        <v>20201002</v>
      </c>
      <c r="AA409">
        <f t="shared" si="63"/>
        <v>20201002</v>
      </c>
    </row>
    <row r="410" spans="5:27" x14ac:dyDescent="0.25">
      <c r="E410" s="30">
        <f t="shared" si="58"/>
        <v>20200213</v>
      </c>
      <c r="F410" s="21" t="str">
        <f t="shared" si="59"/>
        <v>2020/07</v>
      </c>
      <c r="G410" s="22">
        <v>43874</v>
      </c>
      <c r="H410" s="21" t="str">
        <f t="shared" si="56"/>
        <v/>
      </c>
      <c r="I410" s="21" t="str">
        <f t="shared" si="60"/>
        <v/>
      </c>
      <c r="J410" s="21" t="str">
        <f t="shared" si="61"/>
        <v/>
      </c>
      <c r="K410" s="30">
        <f t="shared" si="57"/>
        <v>20200213</v>
      </c>
      <c r="L410" s="30">
        <v>20</v>
      </c>
      <c r="M410">
        <f>IFERROR(VLOOKUP(K410,'Données Analyse Charge'!C:I,7,FALSE),0)</f>
        <v>20</v>
      </c>
      <c r="N410">
        <f t="shared" si="64"/>
        <v>594</v>
      </c>
      <c r="O410" s="17">
        <v>20190423</v>
      </c>
      <c r="P410">
        <f t="shared" si="62"/>
        <v>594</v>
      </c>
      <c r="Z410" s="17">
        <v>20201005</v>
      </c>
      <c r="AA410">
        <f t="shared" si="63"/>
        <v>20201005</v>
      </c>
    </row>
    <row r="411" spans="5:27" x14ac:dyDescent="0.25">
      <c r="E411" s="30">
        <f t="shared" si="58"/>
        <v>20200214</v>
      </c>
      <c r="F411" s="21" t="str">
        <f t="shared" si="59"/>
        <v>2020/07</v>
      </c>
      <c r="G411" s="22">
        <v>43875</v>
      </c>
      <c r="H411" s="21" t="str">
        <f t="shared" si="56"/>
        <v/>
      </c>
      <c r="I411" s="21" t="str">
        <f t="shared" si="60"/>
        <v/>
      </c>
      <c r="J411" s="21" t="str">
        <f t="shared" si="61"/>
        <v/>
      </c>
      <c r="K411" s="30">
        <f t="shared" si="57"/>
        <v>20200214</v>
      </c>
      <c r="L411" s="30">
        <v>20</v>
      </c>
      <c r="M411">
        <f>IFERROR(VLOOKUP(K411,'Données Analyse Charge'!C:I,7,FALSE),0)</f>
        <v>20</v>
      </c>
      <c r="N411">
        <f t="shared" si="64"/>
        <v>593</v>
      </c>
      <c r="O411" s="17">
        <v>20190418</v>
      </c>
      <c r="P411">
        <f t="shared" si="62"/>
        <v>593</v>
      </c>
      <c r="Z411" s="17">
        <v>20201006</v>
      </c>
      <c r="AA411">
        <f t="shared" si="63"/>
        <v>20201006</v>
      </c>
    </row>
    <row r="412" spans="5:27" x14ac:dyDescent="0.25">
      <c r="E412" s="30">
        <f t="shared" si="58"/>
        <v>20200215</v>
      </c>
      <c r="F412" s="21" t="str">
        <f t="shared" si="59"/>
        <v>2020/07</v>
      </c>
      <c r="G412" s="22">
        <v>43876</v>
      </c>
      <c r="H412" s="21" t="str">
        <f t="shared" si="56"/>
        <v/>
      </c>
      <c r="I412" s="21" t="str">
        <f t="shared" si="60"/>
        <v>Samedi</v>
      </c>
      <c r="J412" s="21" t="str">
        <f t="shared" si="61"/>
        <v>Samedi</v>
      </c>
      <c r="K412" s="30">
        <f t="shared" si="57"/>
        <v>20200215</v>
      </c>
      <c r="L412" s="30">
        <v>20</v>
      </c>
      <c r="M412">
        <f>IFERROR(VLOOKUP(K412,'Données Analyse Charge'!C:I,7,FALSE),0)</f>
        <v>0</v>
      </c>
      <c r="N412">
        <f t="shared" si="64"/>
        <v>592</v>
      </c>
      <c r="O412" s="17">
        <v>20190417</v>
      </c>
      <c r="P412">
        <f t="shared" si="62"/>
        <v>592</v>
      </c>
      <c r="Z412" s="17">
        <v>20201007</v>
      </c>
      <c r="AA412">
        <f t="shared" si="63"/>
        <v>20201007</v>
      </c>
    </row>
    <row r="413" spans="5:27" x14ac:dyDescent="0.25">
      <c r="E413" s="30">
        <f t="shared" si="58"/>
        <v>20200216</v>
      </c>
      <c r="F413" s="21" t="str">
        <f t="shared" si="59"/>
        <v>2020/08</v>
      </c>
      <c r="G413" s="22">
        <v>43877</v>
      </c>
      <c r="H413" s="21" t="str">
        <f t="shared" si="56"/>
        <v/>
      </c>
      <c r="I413" s="21" t="str">
        <f t="shared" si="60"/>
        <v>Dimanche</v>
      </c>
      <c r="J413" s="21" t="str">
        <f t="shared" si="61"/>
        <v>Dimanche</v>
      </c>
      <c r="K413" s="30">
        <f t="shared" si="57"/>
        <v>20200216</v>
      </c>
      <c r="L413" s="30">
        <v>20</v>
      </c>
      <c r="M413">
        <f>IFERROR(VLOOKUP(K413,'Données Analyse Charge'!C:I,7,FALSE),0)</f>
        <v>0</v>
      </c>
      <c r="N413">
        <f t="shared" si="64"/>
        <v>591</v>
      </c>
      <c r="O413" s="17">
        <v>20190416</v>
      </c>
      <c r="P413">
        <f t="shared" si="62"/>
        <v>591</v>
      </c>
      <c r="Z413" s="17">
        <v>20201008</v>
      </c>
      <c r="AA413">
        <f t="shared" si="63"/>
        <v>20201008</v>
      </c>
    </row>
    <row r="414" spans="5:27" x14ac:dyDescent="0.25">
      <c r="E414" s="30">
        <f t="shared" si="58"/>
        <v>20200217</v>
      </c>
      <c r="F414" s="21" t="str">
        <f t="shared" si="59"/>
        <v>2020/08</v>
      </c>
      <c r="G414" s="22">
        <v>43878</v>
      </c>
      <c r="H414" s="21" t="str">
        <f t="shared" si="56"/>
        <v/>
      </c>
      <c r="I414" s="21" t="str">
        <f t="shared" si="60"/>
        <v/>
      </c>
      <c r="J414" s="21" t="str">
        <f t="shared" si="61"/>
        <v/>
      </c>
      <c r="K414" s="30">
        <f t="shared" si="57"/>
        <v>20200217</v>
      </c>
      <c r="L414" s="30">
        <v>20</v>
      </c>
      <c r="M414">
        <f>IFERROR(VLOOKUP(K414,'Données Analyse Charge'!C:I,7,FALSE),0)</f>
        <v>20</v>
      </c>
      <c r="N414">
        <f t="shared" si="64"/>
        <v>590</v>
      </c>
      <c r="O414" s="17">
        <v>20190415</v>
      </c>
      <c r="P414">
        <f t="shared" si="62"/>
        <v>590</v>
      </c>
      <c r="Z414" s="17">
        <v>20201009</v>
      </c>
      <c r="AA414">
        <f t="shared" si="63"/>
        <v>20201009</v>
      </c>
    </row>
    <row r="415" spans="5:27" x14ac:dyDescent="0.25">
      <c r="E415" s="30">
        <f t="shared" si="58"/>
        <v>20200218</v>
      </c>
      <c r="F415" s="21" t="str">
        <f t="shared" si="59"/>
        <v>2020/08</v>
      </c>
      <c r="G415" s="22">
        <v>43879</v>
      </c>
      <c r="H415" s="21" t="str">
        <f t="shared" si="56"/>
        <v/>
      </c>
      <c r="I415" s="21" t="str">
        <f t="shared" si="60"/>
        <v/>
      </c>
      <c r="J415" s="21" t="str">
        <f t="shared" si="61"/>
        <v/>
      </c>
      <c r="K415" s="30">
        <f t="shared" si="57"/>
        <v>20200218</v>
      </c>
      <c r="L415" s="30">
        <v>20</v>
      </c>
      <c r="M415">
        <f>IFERROR(VLOOKUP(K415,'Données Analyse Charge'!C:I,7,FALSE),0)</f>
        <v>20</v>
      </c>
      <c r="N415">
        <f t="shared" si="64"/>
        <v>589</v>
      </c>
      <c r="O415" s="17">
        <v>20190412</v>
      </c>
      <c r="P415">
        <f t="shared" si="62"/>
        <v>589</v>
      </c>
      <c r="Z415" s="17">
        <v>20201012</v>
      </c>
      <c r="AA415">
        <f t="shared" si="63"/>
        <v>20201012</v>
      </c>
    </row>
    <row r="416" spans="5:27" x14ac:dyDescent="0.25">
      <c r="E416" s="30">
        <f t="shared" si="58"/>
        <v>20200219</v>
      </c>
      <c r="F416" s="21" t="str">
        <f t="shared" si="59"/>
        <v>2020/08</v>
      </c>
      <c r="G416" s="22">
        <v>43880</v>
      </c>
      <c r="H416" s="21" t="str">
        <f t="shared" si="56"/>
        <v/>
      </c>
      <c r="I416" s="21" t="str">
        <f t="shared" si="60"/>
        <v/>
      </c>
      <c r="J416" s="21" t="str">
        <f t="shared" si="61"/>
        <v/>
      </c>
      <c r="K416" s="30">
        <f t="shared" si="57"/>
        <v>20200219</v>
      </c>
      <c r="L416" s="30">
        <v>20</v>
      </c>
      <c r="M416">
        <f>IFERROR(VLOOKUP(K416,'Données Analyse Charge'!C:I,7,FALSE),0)</f>
        <v>20</v>
      </c>
      <c r="N416">
        <f t="shared" si="64"/>
        <v>588</v>
      </c>
      <c r="O416" s="17">
        <v>20190411</v>
      </c>
      <c r="P416">
        <f t="shared" si="62"/>
        <v>588</v>
      </c>
      <c r="Z416" s="17">
        <v>20201013</v>
      </c>
      <c r="AA416">
        <f t="shared" si="63"/>
        <v>20201013</v>
      </c>
    </row>
    <row r="417" spans="5:27" x14ac:dyDescent="0.25">
      <c r="E417" s="30">
        <f t="shared" si="58"/>
        <v>20200220</v>
      </c>
      <c r="F417" s="21" t="str">
        <f t="shared" si="59"/>
        <v>2020/08</v>
      </c>
      <c r="G417" s="22">
        <v>43881</v>
      </c>
      <c r="H417" s="21" t="str">
        <f t="shared" si="56"/>
        <v/>
      </c>
      <c r="I417" s="21" t="str">
        <f t="shared" si="60"/>
        <v/>
      </c>
      <c r="J417" s="21" t="str">
        <f t="shared" si="61"/>
        <v/>
      </c>
      <c r="K417" s="30">
        <f t="shared" si="57"/>
        <v>20200220</v>
      </c>
      <c r="L417" s="30">
        <v>20</v>
      </c>
      <c r="M417">
        <f>IFERROR(VLOOKUP(K417,'Données Analyse Charge'!C:I,7,FALSE),0)</f>
        <v>20</v>
      </c>
      <c r="N417">
        <f t="shared" si="64"/>
        <v>587</v>
      </c>
      <c r="O417" s="17">
        <v>20190410</v>
      </c>
      <c r="P417">
        <f t="shared" si="62"/>
        <v>587</v>
      </c>
      <c r="Z417" s="17">
        <v>20201014</v>
      </c>
      <c r="AA417">
        <f t="shared" si="63"/>
        <v>20201014</v>
      </c>
    </row>
    <row r="418" spans="5:27" x14ac:dyDescent="0.25">
      <c r="E418" s="30">
        <f t="shared" si="58"/>
        <v>20200221</v>
      </c>
      <c r="F418" s="21" t="str">
        <f t="shared" si="59"/>
        <v>2020/08</v>
      </c>
      <c r="G418" s="22">
        <v>43882</v>
      </c>
      <c r="H418" s="21" t="str">
        <f t="shared" si="56"/>
        <v/>
      </c>
      <c r="I418" s="21" t="str">
        <f t="shared" si="60"/>
        <v/>
      </c>
      <c r="J418" s="21" t="str">
        <f t="shared" si="61"/>
        <v/>
      </c>
      <c r="K418" s="30">
        <f t="shared" si="57"/>
        <v>20200221</v>
      </c>
      <c r="L418" s="30">
        <v>20</v>
      </c>
      <c r="M418">
        <f>IFERROR(VLOOKUP(K418,'Données Analyse Charge'!C:I,7,FALSE),0)</f>
        <v>20</v>
      </c>
      <c r="N418">
        <f t="shared" si="64"/>
        <v>586</v>
      </c>
      <c r="O418" s="17">
        <v>20190409</v>
      </c>
      <c r="P418">
        <f t="shared" si="62"/>
        <v>586</v>
      </c>
      <c r="Z418" s="17">
        <v>20201015</v>
      </c>
      <c r="AA418">
        <f t="shared" si="63"/>
        <v>20201015</v>
      </c>
    </row>
    <row r="419" spans="5:27" x14ac:dyDescent="0.25">
      <c r="E419" s="30">
        <f t="shared" si="58"/>
        <v>20200222</v>
      </c>
      <c r="F419" s="21" t="str">
        <f t="shared" si="59"/>
        <v>2020/08</v>
      </c>
      <c r="G419" s="22">
        <v>43883</v>
      </c>
      <c r="H419" s="21" t="str">
        <f t="shared" si="56"/>
        <v/>
      </c>
      <c r="I419" s="21" t="str">
        <f t="shared" si="60"/>
        <v>Samedi</v>
      </c>
      <c r="J419" s="21" t="str">
        <f t="shared" si="61"/>
        <v>Samedi</v>
      </c>
      <c r="K419" s="30">
        <f t="shared" si="57"/>
        <v>20200222</v>
      </c>
      <c r="L419" s="30">
        <v>20</v>
      </c>
      <c r="M419">
        <f>IFERROR(VLOOKUP(K419,'Données Analyse Charge'!C:I,7,FALSE),0)</f>
        <v>0</v>
      </c>
      <c r="N419">
        <f t="shared" si="64"/>
        <v>585</v>
      </c>
      <c r="O419" s="17">
        <v>20190408</v>
      </c>
      <c r="P419">
        <f t="shared" si="62"/>
        <v>585</v>
      </c>
      <c r="Z419" s="17">
        <v>20201016</v>
      </c>
      <c r="AA419">
        <f t="shared" si="63"/>
        <v>20201016</v>
      </c>
    </row>
    <row r="420" spans="5:27" x14ac:dyDescent="0.25">
      <c r="E420" s="30">
        <f t="shared" si="58"/>
        <v>20200223</v>
      </c>
      <c r="F420" s="21" t="str">
        <f t="shared" si="59"/>
        <v>2020/09</v>
      </c>
      <c r="G420" s="22">
        <v>43884</v>
      </c>
      <c r="H420" s="21" t="str">
        <f t="shared" si="56"/>
        <v/>
      </c>
      <c r="I420" s="21" t="str">
        <f t="shared" si="60"/>
        <v>Dimanche</v>
      </c>
      <c r="J420" s="21" t="str">
        <f t="shared" si="61"/>
        <v>Dimanche</v>
      </c>
      <c r="K420" s="30">
        <f t="shared" si="57"/>
        <v>20200223</v>
      </c>
      <c r="L420" s="30">
        <v>20</v>
      </c>
      <c r="M420">
        <f>IFERROR(VLOOKUP(K420,'Données Analyse Charge'!C:I,7,FALSE),0)</f>
        <v>0</v>
      </c>
      <c r="N420">
        <f t="shared" si="64"/>
        <v>584</v>
      </c>
      <c r="O420" s="17">
        <v>20190405</v>
      </c>
      <c r="P420">
        <f t="shared" si="62"/>
        <v>584</v>
      </c>
      <c r="Z420" s="17">
        <v>20201019</v>
      </c>
      <c r="AA420">
        <f t="shared" si="63"/>
        <v>20201019</v>
      </c>
    </row>
    <row r="421" spans="5:27" x14ac:dyDescent="0.25">
      <c r="E421" s="30">
        <f t="shared" si="58"/>
        <v>20200224</v>
      </c>
      <c r="F421" s="21" t="str">
        <f t="shared" si="59"/>
        <v>2020/09</v>
      </c>
      <c r="G421" s="22">
        <v>43885</v>
      </c>
      <c r="H421" s="21" t="str">
        <f t="shared" si="56"/>
        <v/>
      </c>
      <c r="I421" s="21" t="str">
        <f t="shared" si="60"/>
        <v/>
      </c>
      <c r="J421" s="21" t="str">
        <f t="shared" si="61"/>
        <v/>
      </c>
      <c r="K421" s="30">
        <f t="shared" si="57"/>
        <v>20200224</v>
      </c>
      <c r="L421" s="30">
        <v>20</v>
      </c>
      <c r="M421">
        <f>IFERROR(VLOOKUP(K421,'Données Analyse Charge'!C:I,7,FALSE),0)</f>
        <v>20</v>
      </c>
      <c r="N421">
        <f t="shared" si="64"/>
        <v>583</v>
      </c>
      <c r="O421" s="17">
        <v>20190404</v>
      </c>
      <c r="P421">
        <f t="shared" si="62"/>
        <v>583</v>
      </c>
      <c r="Z421" s="17">
        <v>20201020</v>
      </c>
      <c r="AA421">
        <f t="shared" si="63"/>
        <v>20201020</v>
      </c>
    </row>
    <row r="422" spans="5:27" x14ac:dyDescent="0.25">
      <c r="E422" s="30">
        <f t="shared" si="58"/>
        <v>20200225</v>
      </c>
      <c r="F422" s="21" t="str">
        <f t="shared" si="59"/>
        <v>2020/09</v>
      </c>
      <c r="G422" s="22">
        <v>43886</v>
      </c>
      <c r="H422" s="21" t="str">
        <f t="shared" si="56"/>
        <v/>
      </c>
      <c r="I422" s="21" t="str">
        <f t="shared" si="60"/>
        <v/>
      </c>
      <c r="J422" s="21" t="str">
        <f t="shared" si="61"/>
        <v/>
      </c>
      <c r="K422" s="30">
        <f t="shared" si="57"/>
        <v>20200225</v>
      </c>
      <c r="L422" s="30">
        <v>20</v>
      </c>
      <c r="M422">
        <f>IFERROR(VLOOKUP(K422,'Données Analyse Charge'!C:I,7,FALSE),0)</f>
        <v>20</v>
      </c>
      <c r="N422">
        <f t="shared" si="64"/>
        <v>582</v>
      </c>
      <c r="O422" s="17">
        <v>20190403</v>
      </c>
      <c r="P422">
        <f t="shared" si="62"/>
        <v>582</v>
      </c>
      <c r="Z422" s="17">
        <v>20201021</v>
      </c>
      <c r="AA422">
        <f t="shared" si="63"/>
        <v>20201021</v>
      </c>
    </row>
    <row r="423" spans="5:27" x14ac:dyDescent="0.25">
      <c r="E423" s="30">
        <f t="shared" si="58"/>
        <v>20200226</v>
      </c>
      <c r="F423" s="21" t="str">
        <f t="shared" si="59"/>
        <v>2020/09</v>
      </c>
      <c r="G423" s="22">
        <v>43887</v>
      </c>
      <c r="H423" s="21" t="str">
        <f t="shared" si="56"/>
        <v/>
      </c>
      <c r="I423" s="21" t="str">
        <f t="shared" si="60"/>
        <v/>
      </c>
      <c r="J423" s="21" t="str">
        <f t="shared" si="61"/>
        <v/>
      </c>
      <c r="K423" s="30">
        <f t="shared" si="57"/>
        <v>20200226</v>
      </c>
      <c r="L423" s="30">
        <v>20</v>
      </c>
      <c r="M423">
        <f>IFERROR(VLOOKUP(K423,'Données Analyse Charge'!C:I,7,FALSE),0)</f>
        <v>20</v>
      </c>
      <c r="N423">
        <f t="shared" si="64"/>
        <v>581</v>
      </c>
      <c r="O423" s="17">
        <v>20190402</v>
      </c>
      <c r="P423">
        <f t="shared" si="62"/>
        <v>581</v>
      </c>
      <c r="Z423" s="17">
        <v>20201022</v>
      </c>
      <c r="AA423">
        <f t="shared" si="63"/>
        <v>20201022</v>
      </c>
    </row>
    <row r="424" spans="5:27" x14ac:dyDescent="0.25">
      <c r="E424" s="30">
        <f t="shared" si="58"/>
        <v>20200227</v>
      </c>
      <c r="F424" s="21" t="str">
        <f t="shared" si="59"/>
        <v>2020/09</v>
      </c>
      <c r="G424" s="22">
        <v>43888</v>
      </c>
      <c r="H424" s="21" t="str">
        <f t="shared" si="56"/>
        <v/>
      </c>
      <c r="I424" s="21" t="str">
        <f t="shared" si="60"/>
        <v/>
      </c>
      <c r="J424" s="21" t="str">
        <f t="shared" si="61"/>
        <v/>
      </c>
      <c r="K424" s="30">
        <f t="shared" si="57"/>
        <v>20200227</v>
      </c>
      <c r="L424" s="30">
        <v>20</v>
      </c>
      <c r="M424">
        <f>IFERROR(VLOOKUP(K424,'Données Analyse Charge'!C:I,7,FALSE),0)</f>
        <v>20</v>
      </c>
      <c r="N424">
        <f t="shared" si="64"/>
        <v>580</v>
      </c>
      <c r="O424" s="17">
        <v>20190401</v>
      </c>
      <c r="P424">
        <f t="shared" si="62"/>
        <v>580</v>
      </c>
      <c r="Z424" s="17">
        <v>20201023</v>
      </c>
      <c r="AA424">
        <f t="shared" si="63"/>
        <v>20201023</v>
      </c>
    </row>
    <row r="425" spans="5:27" x14ac:dyDescent="0.25">
      <c r="E425" s="30">
        <f t="shared" si="58"/>
        <v>20200228</v>
      </c>
      <c r="F425" s="21" t="str">
        <f t="shared" si="59"/>
        <v>2020/09</v>
      </c>
      <c r="G425" s="22">
        <v>43889</v>
      </c>
      <c r="H425" s="21" t="str">
        <f t="shared" si="56"/>
        <v/>
      </c>
      <c r="I425" s="21" t="str">
        <f t="shared" si="60"/>
        <v/>
      </c>
      <c r="J425" s="21" t="str">
        <f t="shared" si="61"/>
        <v/>
      </c>
      <c r="K425" s="30">
        <f t="shared" si="57"/>
        <v>20200228</v>
      </c>
      <c r="L425" s="30">
        <v>20</v>
      </c>
      <c r="M425">
        <f>IFERROR(VLOOKUP(K425,'Données Analyse Charge'!C:I,7,FALSE),0)</f>
        <v>20</v>
      </c>
      <c r="N425">
        <f t="shared" si="64"/>
        <v>579</v>
      </c>
      <c r="O425" s="17">
        <v>20190328</v>
      </c>
      <c r="P425">
        <f t="shared" si="62"/>
        <v>579</v>
      </c>
      <c r="Z425" s="17">
        <v>20201026</v>
      </c>
      <c r="AA425">
        <f t="shared" si="63"/>
        <v>20201026</v>
      </c>
    </row>
    <row r="426" spans="5:27" x14ac:dyDescent="0.25">
      <c r="E426" s="30">
        <f t="shared" si="58"/>
        <v>20200229</v>
      </c>
      <c r="F426" s="21" t="str">
        <f t="shared" si="59"/>
        <v>2020/09</v>
      </c>
      <c r="G426" s="22">
        <v>43890</v>
      </c>
      <c r="H426" s="21" t="str">
        <f t="shared" si="56"/>
        <v/>
      </c>
      <c r="I426" s="21" t="str">
        <f t="shared" si="60"/>
        <v>Samedi</v>
      </c>
      <c r="J426" s="21" t="str">
        <f t="shared" si="61"/>
        <v>Samedi</v>
      </c>
      <c r="K426" s="30">
        <f t="shared" si="57"/>
        <v>20200229</v>
      </c>
      <c r="L426" s="30">
        <v>20</v>
      </c>
      <c r="M426">
        <f>IFERROR(VLOOKUP(K426,'Données Analyse Charge'!C:I,7,FALSE),0)</f>
        <v>0</v>
      </c>
      <c r="N426">
        <f t="shared" si="64"/>
        <v>578</v>
      </c>
      <c r="O426" s="17">
        <v>20190327</v>
      </c>
      <c r="P426">
        <f t="shared" si="62"/>
        <v>578</v>
      </c>
      <c r="Z426" s="17">
        <v>20201027</v>
      </c>
      <c r="AA426">
        <f t="shared" si="63"/>
        <v>20201027</v>
      </c>
    </row>
    <row r="427" spans="5:27" x14ac:dyDescent="0.25">
      <c r="E427" s="30">
        <f t="shared" si="58"/>
        <v>20200301</v>
      </c>
      <c r="F427" s="21" t="str">
        <f t="shared" si="59"/>
        <v>2020/10</v>
      </c>
      <c r="G427" s="22">
        <v>43891</v>
      </c>
      <c r="H427" s="21" t="str">
        <f t="shared" si="56"/>
        <v/>
      </c>
      <c r="I427" s="21" t="str">
        <f t="shared" si="60"/>
        <v>Dimanche</v>
      </c>
      <c r="J427" s="21" t="str">
        <f t="shared" si="61"/>
        <v>Dimanche</v>
      </c>
      <c r="K427" s="30">
        <f t="shared" si="57"/>
        <v>20200301</v>
      </c>
      <c r="L427" s="30">
        <v>20</v>
      </c>
      <c r="M427">
        <f>IFERROR(VLOOKUP(K427,'Données Analyse Charge'!C:I,7,FALSE),0)</f>
        <v>0</v>
      </c>
      <c r="N427">
        <f t="shared" si="64"/>
        <v>577</v>
      </c>
      <c r="O427" s="17">
        <v>20190326</v>
      </c>
      <c r="P427">
        <f t="shared" si="62"/>
        <v>577</v>
      </c>
      <c r="Z427" s="17">
        <v>20201028</v>
      </c>
      <c r="AA427">
        <f t="shared" si="63"/>
        <v>20201028</v>
      </c>
    </row>
    <row r="428" spans="5:27" x14ac:dyDescent="0.25">
      <c r="E428" s="30">
        <f t="shared" si="58"/>
        <v>20200302</v>
      </c>
      <c r="F428" s="21" t="str">
        <f t="shared" si="59"/>
        <v>2020/10</v>
      </c>
      <c r="G428" s="22">
        <v>43892</v>
      </c>
      <c r="H428" s="21" t="str">
        <f t="shared" si="56"/>
        <v/>
      </c>
      <c r="I428" s="21" t="str">
        <f t="shared" si="60"/>
        <v/>
      </c>
      <c r="J428" s="21" t="str">
        <f t="shared" si="61"/>
        <v/>
      </c>
      <c r="K428" s="30">
        <f t="shared" si="57"/>
        <v>20200302</v>
      </c>
      <c r="L428" s="30">
        <v>20</v>
      </c>
      <c r="M428">
        <f>IFERROR(VLOOKUP(K428,'Données Analyse Charge'!C:I,7,FALSE),0)</f>
        <v>20</v>
      </c>
      <c r="N428">
        <f t="shared" si="64"/>
        <v>576</v>
      </c>
      <c r="O428" s="17">
        <v>20190325</v>
      </c>
      <c r="P428">
        <f t="shared" si="62"/>
        <v>576</v>
      </c>
      <c r="Z428" s="17">
        <v>20201029</v>
      </c>
      <c r="AA428">
        <f t="shared" si="63"/>
        <v>20201029</v>
      </c>
    </row>
    <row r="429" spans="5:27" x14ac:dyDescent="0.25">
      <c r="E429" s="30">
        <f t="shared" si="58"/>
        <v>20200303</v>
      </c>
      <c r="F429" s="21" t="str">
        <f t="shared" si="59"/>
        <v>2020/10</v>
      </c>
      <c r="G429" s="22">
        <v>43893</v>
      </c>
      <c r="H429" s="21" t="str">
        <f t="shared" si="56"/>
        <v/>
      </c>
      <c r="I429" s="21" t="str">
        <f t="shared" si="60"/>
        <v/>
      </c>
      <c r="J429" s="21" t="str">
        <f t="shared" si="61"/>
        <v/>
      </c>
      <c r="K429" s="30">
        <f t="shared" si="57"/>
        <v>20200303</v>
      </c>
      <c r="L429" s="30">
        <v>20</v>
      </c>
      <c r="M429">
        <f>IFERROR(VLOOKUP(K429,'Données Analyse Charge'!C:I,7,FALSE),0)</f>
        <v>20</v>
      </c>
      <c r="N429">
        <f t="shared" si="64"/>
        <v>575</v>
      </c>
      <c r="O429" s="17">
        <v>20190322</v>
      </c>
      <c r="P429">
        <f t="shared" si="62"/>
        <v>575</v>
      </c>
      <c r="Z429" s="17">
        <v>20201030</v>
      </c>
      <c r="AA429">
        <f t="shared" si="63"/>
        <v>20201030</v>
      </c>
    </row>
    <row r="430" spans="5:27" x14ac:dyDescent="0.25">
      <c r="E430" s="30">
        <f t="shared" si="58"/>
        <v>20200304</v>
      </c>
      <c r="F430" s="21" t="str">
        <f t="shared" si="59"/>
        <v>2020/10</v>
      </c>
      <c r="G430" s="22">
        <v>43894</v>
      </c>
      <c r="H430" s="21" t="str">
        <f t="shared" si="56"/>
        <v/>
      </c>
      <c r="I430" s="21" t="str">
        <f t="shared" si="60"/>
        <v/>
      </c>
      <c r="J430" s="21" t="str">
        <f t="shared" si="61"/>
        <v/>
      </c>
      <c r="K430" s="30">
        <f t="shared" si="57"/>
        <v>20200304</v>
      </c>
      <c r="L430" s="30">
        <v>20</v>
      </c>
      <c r="M430">
        <f>IFERROR(VLOOKUP(K430,'Données Analyse Charge'!C:I,7,FALSE),0)</f>
        <v>20</v>
      </c>
      <c r="N430">
        <f t="shared" si="64"/>
        <v>574</v>
      </c>
      <c r="O430" s="17">
        <v>20190321</v>
      </c>
      <c r="P430">
        <f t="shared" si="62"/>
        <v>574</v>
      </c>
      <c r="Z430" s="17">
        <v>20201102</v>
      </c>
      <c r="AA430">
        <f t="shared" si="63"/>
        <v>20201102</v>
      </c>
    </row>
    <row r="431" spans="5:27" x14ac:dyDescent="0.25">
      <c r="E431" s="30">
        <f t="shared" si="58"/>
        <v>20200305</v>
      </c>
      <c r="F431" s="21" t="str">
        <f t="shared" si="59"/>
        <v>2020/10</v>
      </c>
      <c r="G431" s="22">
        <v>43895</v>
      </c>
      <c r="H431" s="21" t="str">
        <f t="shared" si="56"/>
        <v/>
      </c>
      <c r="I431" s="21" t="str">
        <f t="shared" si="60"/>
        <v/>
      </c>
      <c r="J431" s="21" t="str">
        <f t="shared" si="61"/>
        <v/>
      </c>
      <c r="K431" s="30">
        <f t="shared" si="57"/>
        <v>20200305</v>
      </c>
      <c r="L431" s="30">
        <v>20</v>
      </c>
      <c r="M431">
        <f>IFERROR(VLOOKUP(K431,'Données Analyse Charge'!C:I,7,FALSE),0)</f>
        <v>20</v>
      </c>
      <c r="N431">
        <f t="shared" si="64"/>
        <v>573</v>
      </c>
      <c r="O431" s="17">
        <v>20190320</v>
      </c>
      <c r="P431">
        <f t="shared" si="62"/>
        <v>573</v>
      </c>
      <c r="Z431" s="17">
        <v>20201103</v>
      </c>
      <c r="AA431">
        <f t="shared" si="63"/>
        <v>20201103</v>
      </c>
    </row>
    <row r="432" spans="5:27" x14ac:dyDescent="0.25">
      <c r="E432" s="30">
        <f t="shared" si="58"/>
        <v>20200306</v>
      </c>
      <c r="F432" s="21" t="str">
        <f t="shared" si="59"/>
        <v>2020/10</v>
      </c>
      <c r="G432" s="22">
        <v>43896</v>
      </c>
      <c r="H432" s="21" t="str">
        <f t="shared" si="56"/>
        <v/>
      </c>
      <c r="I432" s="21" t="str">
        <f t="shared" si="60"/>
        <v/>
      </c>
      <c r="J432" s="21" t="str">
        <f t="shared" si="61"/>
        <v/>
      </c>
      <c r="K432" s="30">
        <f t="shared" si="57"/>
        <v>20200306</v>
      </c>
      <c r="L432" s="30">
        <v>20</v>
      </c>
      <c r="M432">
        <f>IFERROR(VLOOKUP(K432,'Données Analyse Charge'!C:I,7,FALSE),0)</f>
        <v>20</v>
      </c>
      <c r="N432">
        <f t="shared" si="64"/>
        <v>572</v>
      </c>
      <c r="O432" s="17">
        <v>20190319</v>
      </c>
      <c r="P432">
        <f t="shared" si="62"/>
        <v>572</v>
      </c>
      <c r="Z432" s="17">
        <v>20201104</v>
      </c>
      <c r="AA432">
        <f t="shared" si="63"/>
        <v>20201104</v>
      </c>
    </row>
    <row r="433" spans="5:27" x14ac:dyDescent="0.25">
      <c r="E433" s="30">
        <f t="shared" si="58"/>
        <v>20200307</v>
      </c>
      <c r="F433" s="21" t="str">
        <f t="shared" si="59"/>
        <v>2020/10</v>
      </c>
      <c r="G433" s="22">
        <v>43897</v>
      </c>
      <c r="H433" s="21" t="str">
        <f t="shared" si="56"/>
        <v/>
      </c>
      <c r="I433" s="21" t="str">
        <f t="shared" si="60"/>
        <v>Samedi</v>
      </c>
      <c r="J433" s="21" t="str">
        <f t="shared" si="61"/>
        <v>Samedi</v>
      </c>
      <c r="K433" s="30">
        <f t="shared" si="57"/>
        <v>20200307</v>
      </c>
      <c r="L433" s="30">
        <v>20</v>
      </c>
      <c r="M433">
        <f>IFERROR(VLOOKUP(K433,'Données Analyse Charge'!C:I,7,FALSE),0)</f>
        <v>0</v>
      </c>
      <c r="N433">
        <f t="shared" si="64"/>
        <v>571</v>
      </c>
      <c r="O433" s="17">
        <v>20190318</v>
      </c>
      <c r="P433">
        <f t="shared" si="62"/>
        <v>571</v>
      </c>
      <c r="Z433" s="17">
        <v>20201105</v>
      </c>
      <c r="AA433">
        <f t="shared" si="63"/>
        <v>20201105</v>
      </c>
    </row>
    <row r="434" spans="5:27" x14ac:dyDescent="0.25">
      <c r="E434" s="30">
        <f t="shared" si="58"/>
        <v>20200308</v>
      </c>
      <c r="F434" s="21" t="str">
        <f t="shared" si="59"/>
        <v>2020/11</v>
      </c>
      <c r="G434" s="22">
        <v>43898</v>
      </c>
      <c r="H434" s="21" t="str">
        <f t="shared" si="56"/>
        <v/>
      </c>
      <c r="I434" s="21" t="str">
        <f t="shared" si="60"/>
        <v>Dimanche</v>
      </c>
      <c r="J434" s="21" t="str">
        <f t="shared" si="61"/>
        <v>Dimanche</v>
      </c>
      <c r="K434" s="30">
        <f t="shared" si="57"/>
        <v>20200308</v>
      </c>
      <c r="L434" s="30">
        <v>20</v>
      </c>
      <c r="M434">
        <f>IFERROR(VLOOKUP(K434,'Données Analyse Charge'!C:I,7,FALSE),0)</f>
        <v>0</v>
      </c>
      <c r="N434">
        <f t="shared" si="64"/>
        <v>570</v>
      </c>
      <c r="O434" s="17">
        <v>20190315</v>
      </c>
      <c r="P434">
        <f t="shared" si="62"/>
        <v>570</v>
      </c>
      <c r="Z434" s="17">
        <v>20201106</v>
      </c>
      <c r="AA434">
        <f t="shared" si="63"/>
        <v>20201106</v>
      </c>
    </row>
    <row r="435" spans="5:27" x14ac:dyDescent="0.25">
      <c r="E435" s="30">
        <f t="shared" si="58"/>
        <v>20200309</v>
      </c>
      <c r="F435" s="21" t="str">
        <f t="shared" si="59"/>
        <v>2020/11</v>
      </c>
      <c r="G435" s="22">
        <v>43899</v>
      </c>
      <c r="H435" s="21" t="str">
        <f t="shared" si="56"/>
        <v/>
      </c>
      <c r="I435" s="21" t="str">
        <f t="shared" si="60"/>
        <v/>
      </c>
      <c r="J435" s="21" t="str">
        <f t="shared" si="61"/>
        <v/>
      </c>
      <c r="K435" s="30">
        <f t="shared" si="57"/>
        <v>20200309</v>
      </c>
      <c r="L435" s="30">
        <v>20</v>
      </c>
      <c r="M435">
        <f>IFERROR(VLOOKUP(K435,'Données Analyse Charge'!C:I,7,FALSE),0)</f>
        <v>20</v>
      </c>
      <c r="N435">
        <f t="shared" si="64"/>
        <v>569</v>
      </c>
      <c r="O435" s="17">
        <v>20190314</v>
      </c>
      <c r="P435">
        <f t="shared" si="62"/>
        <v>569</v>
      </c>
      <c r="Z435" s="17">
        <v>20201109</v>
      </c>
      <c r="AA435">
        <f t="shared" si="63"/>
        <v>20201109</v>
      </c>
    </row>
    <row r="436" spans="5:27" x14ac:dyDescent="0.25">
      <c r="E436" s="30">
        <f t="shared" si="58"/>
        <v>20200310</v>
      </c>
      <c r="F436" s="21" t="str">
        <f t="shared" si="59"/>
        <v>2020/11</v>
      </c>
      <c r="G436" s="22">
        <v>43900</v>
      </c>
      <c r="H436" s="21" t="str">
        <f t="shared" si="56"/>
        <v/>
      </c>
      <c r="I436" s="21" t="str">
        <f t="shared" si="60"/>
        <v/>
      </c>
      <c r="J436" s="21" t="str">
        <f t="shared" si="61"/>
        <v/>
      </c>
      <c r="K436" s="30">
        <f t="shared" si="57"/>
        <v>20200310</v>
      </c>
      <c r="L436" s="30">
        <v>20</v>
      </c>
      <c r="M436">
        <f>IFERROR(VLOOKUP(K436,'Données Analyse Charge'!C:I,7,FALSE),0)</f>
        <v>20</v>
      </c>
      <c r="N436">
        <f t="shared" si="64"/>
        <v>568</v>
      </c>
      <c r="O436" s="17">
        <v>20190313</v>
      </c>
      <c r="P436">
        <f t="shared" si="62"/>
        <v>568</v>
      </c>
      <c r="Z436" s="17">
        <v>20201110</v>
      </c>
      <c r="AA436">
        <f t="shared" si="63"/>
        <v>20201110</v>
      </c>
    </row>
    <row r="437" spans="5:27" x14ac:dyDescent="0.25">
      <c r="E437" s="30">
        <f t="shared" si="58"/>
        <v>20200311</v>
      </c>
      <c r="F437" s="21" t="str">
        <f t="shared" si="59"/>
        <v>2020/11</v>
      </c>
      <c r="G437" s="22">
        <v>43901</v>
      </c>
      <c r="H437" s="21" t="str">
        <f t="shared" si="56"/>
        <v/>
      </c>
      <c r="I437" s="21" t="str">
        <f t="shared" si="60"/>
        <v/>
      </c>
      <c r="J437" s="21" t="str">
        <f t="shared" si="61"/>
        <v/>
      </c>
      <c r="K437" s="30">
        <f t="shared" si="57"/>
        <v>20200311</v>
      </c>
      <c r="L437" s="30">
        <v>20</v>
      </c>
      <c r="M437">
        <f>IFERROR(VLOOKUP(K437,'Données Analyse Charge'!C:I,7,FALSE),0)</f>
        <v>20</v>
      </c>
      <c r="N437">
        <f t="shared" si="64"/>
        <v>567</v>
      </c>
      <c r="O437" s="17">
        <v>20190312</v>
      </c>
      <c r="P437">
        <f t="shared" si="62"/>
        <v>567</v>
      </c>
      <c r="Z437" s="17">
        <v>20201111</v>
      </c>
      <c r="AA437">
        <f t="shared" si="63"/>
        <v>20201111</v>
      </c>
    </row>
    <row r="438" spans="5:27" x14ac:dyDescent="0.25">
      <c r="E438" s="30">
        <f t="shared" si="58"/>
        <v>20200312</v>
      </c>
      <c r="F438" s="21" t="str">
        <f t="shared" si="59"/>
        <v>2020/11</v>
      </c>
      <c r="G438" s="22">
        <v>43902</v>
      </c>
      <c r="H438" s="21" t="str">
        <f t="shared" si="56"/>
        <v/>
      </c>
      <c r="I438" s="21" t="str">
        <f t="shared" si="60"/>
        <v/>
      </c>
      <c r="J438" s="21" t="str">
        <f t="shared" si="61"/>
        <v/>
      </c>
      <c r="K438" s="30">
        <f t="shared" si="57"/>
        <v>20200312</v>
      </c>
      <c r="L438" s="30">
        <v>20</v>
      </c>
      <c r="M438">
        <f>IFERROR(VLOOKUP(K438,'Données Analyse Charge'!C:I,7,FALSE),0)</f>
        <v>20</v>
      </c>
      <c r="N438">
        <f t="shared" si="64"/>
        <v>566</v>
      </c>
      <c r="O438" s="17">
        <v>20190311</v>
      </c>
      <c r="P438">
        <f t="shared" si="62"/>
        <v>566</v>
      </c>
      <c r="Z438" s="17">
        <v>20201112</v>
      </c>
      <c r="AA438">
        <f t="shared" si="63"/>
        <v>20201112</v>
      </c>
    </row>
    <row r="439" spans="5:27" x14ac:dyDescent="0.25">
      <c r="E439" s="30">
        <f t="shared" si="58"/>
        <v>20200313</v>
      </c>
      <c r="F439" s="21" t="str">
        <f t="shared" si="59"/>
        <v>2020/11</v>
      </c>
      <c r="G439" s="22">
        <v>43903</v>
      </c>
      <c r="H439" s="21" t="str">
        <f t="shared" si="56"/>
        <v/>
      </c>
      <c r="I439" s="21" t="str">
        <f t="shared" si="60"/>
        <v/>
      </c>
      <c r="J439" s="21" t="str">
        <f t="shared" si="61"/>
        <v/>
      </c>
      <c r="K439" s="30">
        <f t="shared" si="57"/>
        <v>20200313</v>
      </c>
      <c r="L439" s="30">
        <v>20</v>
      </c>
      <c r="M439">
        <f>IFERROR(VLOOKUP(K439,'Données Analyse Charge'!C:I,7,FALSE),0)</f>
        <v>20</v>
      </c>
      <c r="N439">
        <f t="shared" si="64"/>
        <v>565</v>
      </c>
      <c r="O439" s="17">
        <v>20190308</v>
      </c>
      <c r="P439">
        <f t="shared" si="62"/>
        <v>565</v>
      </c>
      <c r="Z439" s="17">
        <v>20201113</v>
      </c>
      <c r="AA439">
        <f t="shared" si="63"/>
        <v>20201113</v>
      </c>
    </row>
    <row r="440" spans="5:27" x14ac:dyDescent="0.25">
      <c r="E440" s="30">
        <f t="shared" si="58"/>
        <v>20200314</v>
      </c>
      <c r="F440" s="21" t="str">
        <f t="shared" si="59"/>
        <v>2020/11</v>
      </c>
      <c r="G440" s="22">
        <v>43904</v>
      </c>
      <c r="H440" s="21" t="str">
        <f t="shared" si="56"/>
        <v/>
      </c>
      <c r="I440" s="21" t="str">
        <f t="shared" si="60"/>
        <v>Samedi</v>
      </c>
      <c r="J440" s="21" t="str">
        <f t="shared" si="61"/>
        <v>Samedi</v>
      </c>
      <c r="K440" s="30">
        <f t="shared" si="57"/>
        <v>20200314</v>
      </c>
      <c r="L440" s="30">
        <v>20</v>
      </c>
      <c r="M440">
        <f>IFERROR(VLOOKUP(K440,'Données Analyse Charge'!C:I,7,FALSE),0)</f>
        <v>0</v>
      </c>
      <c r="N440">
        <f t="shared" si="64"/>
        <v>564</v>
      </c>
      <c r="O440" s="17">
        <v>20190307</v>
      </c>
      <c r="P440">
        <f t="shared" si="62"/>
        <v>564</v>
      </c>
      <c r="Z440" s="17">
        <v>20201116</v>
      </c>
      <c r="AA440">
        <f t="shared" si="63"/>
        <v>20201116</v>
      </c>
    </row>
    <row r="441" spans="5:27" x14ac:dyDescent="0.25">
      <c r="E441" s="30">
        <f t="shared" si="58"/>
        <v>20200315</v>
      </c>
      <c r="F441" s="21" t="str">
        <f t="shared" si="59"/>
        <v>2020/12</v>
      </c>
      <c r="G441" s="22">
        <v>43905</v>
      </c>
      <c r="H441" s="21" t="str">
        <f t="shared" si="56"/>
        <v/>
      </c>
      <c r="I441" s="21" t="str">
        <f t="shared" si="60"/>
        <v>Dimanche</v>
      </c>
      <c r="J441" s="21" t="str">
        <f t="shared" si="61"/>
        <v>Dimanche</v>
      </c>
      <c r="K441" s="30">
        <f t="shared" si="57"/>
        <v>20200315</v>
      </c>
      <c r="L441" s="30">
        <v>20</v>
      </c>
      <c r="M441">
        <f>IFERROR(VLOOKUP(K441,'Données Analyse Charge'!C:I,7,FALSE),0)</f>
        <v>0</v>
      </c>
      <c r="N441">
        <f t="shared" si="64"/>
        <v>563</v>
      </c>
      <c r="O441" s="17">
        <v>20190306</v>
      </c>
      <c r="P441">
        <f t="shared" si="62"/>
        <v>563</v>
      </c>
      <c r="Z441" s="17">
        <v>20201117</v>
      </c>
      <c r="AA441">
        <f t="shared" si="63"/>
        <v>20201117</v>
      </c>
    </row>
    <row r="442" spans="5:27" x14ac:dyDescent="0.25">
      <c r="E442" s="30">
        <f t="shared" si="58"/>
        <v>20200316</v>
      </c>
      <c r="F442" s="21" t="str">
        <f t="shared" si="59"/>
        <v>2020/12</v>
      </c>
      <c r="G442" s="22">
        <v>43906</v>
      </c>
      <c r="H442" s="21" t="str">
        <f t="shared" si="56"/>
        <v/>
      </c>
      <c r="I442" s="21" t="str">
        <f t="shared" si="60"/>
        <v/>
      </c>
      <c r="J442" s="21" t="str">
        <f t="shared" si="61"/>
        <v/>
      </c>
      <c r="K442" s="30">
        <f t="shared" si="57"/>
        <v>20200316</v>
      </c>
      <c r="L442" s="30">
        <v>20</v>
      </c>
      <c r="M442">
        <f>IFERROR(VLOOKUP(K442,'Données Analyse Charge'!C:I,7,FALSE),0)</f>
        <v>20</v>
      </c>
      <c r="N442">
        <f t="shared" si="64"/>
        <v>562</v>
      </c>
      <c r="O442" s="17">
        <v>20190305</v>
      </c>
      <c r="P442">
        <f t="shared" si="62"/>
        <v>562</v>
      </c>
      <c r="Z442" s="17">
        <v>20201118</v>
      </c>
      <c r="AA442">
        <f t="shared" si="63"/>
        <v>20201118</v>
      </c>
    </row>
    <row r="443" spans="5:27" x14ac:dyDescent="0.25">
      <c r="E443" s="30">
        <f t="shared" si="58"/>
        <v>20200317</v>
      </c>
      <c r="F443" s="21" t="str">
        <f t="shared" si="59"/>
        <v>2020/12</v>
      </c>
      <c r="G443" s="22">
        <v>43907</v>
      </c>
      <c r="H443" s="21" t="str">
        <f t="shared" si="56"/>
        <v/>
      </c>
      <c r="I443" s="21" t="str">
        <f t="shared" si="60"/>
        <v/>
      </c>
      <c r="J443" s="21" t="str">
        <f t="shared" si="61"/>
        <v/>
      </c>
      <c r="K443" s="30">
        <f t="shared" si="57"/>
        <v>20200317</v>
      </c>
      <c r="L443" s="30">
        <v>20</v>
      </c>
      <c r="M443">
        <f>IFERROR(VLOOKUP(K443,'Données Analyse Charge'!C:I,7,FALSE),0)</f>
        <v>20</v>
      </c>
      <c r="N443">
        <f t="shared" si="64"/>
        <v>561</v>
      </c>
      <c r="O443" s="17">
        <v>20190304</v>
      </c>
      <c r="P443">
        <f t="shared" si="62"/>
        <v>561</v>
      </c>
      <c r="Z443" s="17">
        <v>20201119</v>
      </c>
      <c r="AA443">
        <f t="shared" si="63"/>
        <v>20201119</v>
      </c>
    </row>
    <row r="444" spans="5:27" x14ac:dyDescent="0.25">
      <c r="E444" s="30">
        <f t="shared" si="58"/>
        <v>20200318</v>
      </c>
      <c r="F444" s="21" t="str">
        <f t="shared" si="59"/>
        <v>2020/12</v>
      </c>
      <c r="G444" s="22">
        <v>43908</v>
      </c>
      <c r="H444" s="21" t="str">
        <f t="shared" si="56"/>
        <v/>
      </c>
      <c r="I444" s="21" t="str">
        <f t="shared" si="60"/>
        <v/>
      </c>
      <c r="J444" s="21" t="str">
        <f t="shared" si="61"/>
        <v/>
      </c>
      <c r="K444" s="30">
        <f t="shared" si="57"/>
        <v>20200318</v>
      </c>
      <c r="L444" s="30">
        <v>20</v>
      </c>
      <c r="M444">
        <f>IFERROR(VLOOKUP(K444,'Données Analyse Charge'!C:I,7,FALSE),0)</f>
        <v>20</v>
      </c>
      <c r="N444">
        <f t="shared" si="64"/>
        <v>560</v>
      </c>
      <c r="O444" s="17">
        <v>20190301</v>
      </c>
      <c r="P444">
        <f t="shared" si="62"/>
        <v>560</v>
      </c>
      <c r="Z444" s="17">
        <v>20201120</v>
      </c>
      <c r="AA444">
        <f t="shared" si="63"/>
        <v>20201120</v>
      </c>
    </row>
    <row r="445" spans="5:27" x14ac:dyDescent="0.25">
      <c r="E445" s="30">
        <f t="shared" si="58"/>
        <v>20200319</v>
      </c>
      <c r="F445" s="21" t="str">
        <f t="shared" si="59"/>
        <v>2020/12</v>
      </c>
      <c r="G445" s="22">
        <v>43909</v>
      </c>
      <c r="H445" s="21" t="str">
        <f t="shared" si="56"/>
        <v/>
      </c>
      <c r="I445" s="21" t="str">
        <f t="shared" si="60"/>
        <v/>
      </c>
      <c r="J445" s="21" t="str">
        <f t="shared" si="61"/>
        <v/>
      </c>
      <c r="K445" s="30">
        <f t="shared" si="57"/>
        <v>20200319</v>
      </c>
      <c r="L445" s="30">
        <v>20</v>
      </c>
      <c r="M445">
        <f>IFERROR(VLOOKUP(K445,'Données Analyse Charge'!C:I,7,FALSE),0)</f>
        <v>20</v>
      </c>
      <c r="N445">
        <f t="shared" si="64"/>
        <v>559</v>
      </c>
      <c r="O445" s="17">
        <v>20190228</v>
      </c>
      <c r="P445">
        <f t="shared" si="62"/>
        <v>559</v>
      </c>
      <c r="Z445" s="17">
        <v>20201123</v>
      </c>
      <c r="AA445">
        <f t="shared" si="63"/>
        <v>20201123</v>
      </c>
    </row>
    <row r="446" spans="5:27" x14ac:dyDescent="0.25">
      <c r="E446" s="30">
        <f t="shared" si="58"/>
        <v>20200320</v>
      </c>
      <c r="F446" s="21" t="str">
        <f t="shared" si="59"/>
        <v>2020/12</v>
      </c>
      <c r="G446" s="22">
        <v>43910</v>
      </c>
      <c r="H446" s="21" t="str">
        <f t="shared" si="56"/>
        <v/>
      </c>
      <c r="I446" s="21" t="str">
        <f t="shared" si="60"/>
        <v/>
      </c>
      <c r="J446" s="21" t="str">
        <f t="shared" si="61"/>
        <v/>
      </c>
      <c r="K446" s="30">
        <f t="shared" si="57"/>
        <v>20200320</v>
      </c>
      <c r="L446" s="30">
        <v>20</v>
      </c>
      <c r="M446">
        <f>IFERROR(VLOOKUP(K446,'Données Analyse Charge'!C:I,7,FALSE),0)</f>
        <v>20</v>
      </c>
      <c r="N446">
        <f t="shared" si="64"/>
        <v>558</v>
      </c>
      <c r="O446" s="17">
        <v>20190227</v>
      </c>
      <c r="P446">
        <f t="shared" si="62"/>
        <v>558</v>
      </c>
      <c r="Z446" s="17">
        <v>20201124</v>
      </c>
      <c r="AA446">
        <f t="shared" si="63"/>
        <v>20201124</v>
      </c>
    </row>
    <row r="447" spans="5:27" x14ac:dyDescent="0.25">
      <c r="E447" s="30">
        <f t="shared" si="58"/>
        <v>20200321</v>
      </c>
      <c r="F447" s="21" t="str">
        <f t="shared" si="59"/>
        <v>2020/12</v>
      </c>
      <c r="G447" s="22">
        <v>43911</v>
      </c>
      <c r="H447" s="21" t="str">
        <f t="shared" si="56"/>
        <v/>
      </c>
      <c r="I447" s="21" t="str">
        <f t="shared" si="60"/>
        <v>Samedi</v>
      </c>
      <c r="J447" s="21" t="str">
        <f t="shared" si="61"/>
        <v>Samedi</v>
      </c>
      <c r="K447" s="30">
        <f t="shared" si="57"/>
        <v>20200321</v>
      </c>
      <c r="L447" s="30">
        <v>20</v>
      </c>
      <c r="M447">
        <f>IFERROR(VLOOKUP(K447,'Données Analyse Charge'!C:I,7,FALSE),0)</f>
        <v>0</v>
      </c>
      <c r="N447">
        <f t="shared" si="64"/>
        <v>557</v>
      </c>
      <c r="O447" s="17">
        <v>20190226</v>
      </c>
      <c r="P447">
        <f t="shared" si="62"/>
        <v>557</v>
      </c>
      <c r="Z447" s="17">
        <v>20201125</v>
      </c>
      <c r="AA447">
        <f t="shared" si="63"/>
        <v>20201125</v>
      </c>
    </row>
    <row r="448" spans="5:27" x14ac:dyDescent="0.25">
      <c r="E448" s="30">
        <f t="shared" si="58"/>
        <v>20200322</v>
      </c>
      <c r="F448" s="21" t="str">
        <f t="shared" si="59"/>
        <v>2020/13</v>
      </c>
      <c r="G448" s="22">
        <v>43912</v>
      </c>
      <c r="H448" s="21" t="str">
        <f t="shared" si="56"/>
        <v/>
      </c>
      <c r="I448" s="21" t="str">
        <f t="shared" si="60"/>
        <v>Dimanche</v>
      </c>
      <c r="J448" s="21" t="str">
        <f t="shared" si="61"/>
        <v>Dimanche</v>
      </c>
      <c r="K448" s="30">
        <f t="shared" si="57"/>
        <v>20200322</v>
      </c>
      <c r="L448" s="30">
        <v>20</v>
      </c>
      <c r="M448">
        <f>IFERROR(VLOOKUP(K448,'Données Analyse Charge'!C:I,7,FALSE),0)</f>
        <v>0</v>
      </c>
      <c r="N448">
        <f t="shared" si="64"/>
        <v>556</v>
      </c>
      <c r="O448" s="17">
        <v>20190225</v>
      </c>
      <c r="P448">
        <f t="shared" si="62"/>
        <v>556</v>
      </c>
      <c r="Z448" s="17">
        <v>20201126</v>
      </c>
      <c r="AA448">
        <f t="shared" si="63"/>
        <v>20201126</v>
      </c>
    </row>
    <row r="449" spans="5:27" x14ac:dyDescent="0.25">
      <c r="E449" s="30">
        <f t="shared" si="58"/>
        <v>20200323</v>
      </c>
      <c r="F449" s="21" t="str">
        <f t="shared" si="59"/>
        <v>2020/13</v>
      </c>
      <c r="G449" s="22">
        <v>43913</v>
      </c>
      <c r="H449" s="21" t="str">
        <f t="shared" si="56"/>
        <v/>
      </c>
      <c r="I449" s="21" t="str">
        <f t="shared" si="60"/>
        <v/>
      </c>
      <c r="J449" s="21" t="str">
        <f t="shared" si="61"/>
        <v/>
      </c>
      <c r="K449" s="30">
        <f t="shared" si="57"/>
        <v>20200323</v>
      </c>
      <c r="L449" s="30">
        <v>20</v>
      </c>
      <c r="M449">
        <f>IFERROR(VLOOKUP(K449,'Données Analyse Charge'!C:I,7,FALSE),0)</f>
        <v>20</v>
      </c>
      <c r="N449">
        <f t="shared" si="64"/>
        <v>555</v>
      </c>
      <c r="O449" s="17">
        <v>20190222</v>
      </c>
      <c r="P449">
        <f t="shared" si="62"/>
        <v>555</v>
      </c>
      <c r="Z449" s="17">
        <v>20201127</v>
      </c>
      <c r="AA449">
        <f t="shared" si="63"/>
        <v>20201127</v>
      </c>
    </row>
    <row r="450" spans="5:27" x14ac:dyDescent="0.25">
      <c r="E450" s="30">
        <f t="shared" si="58"/>
        <v>20200324</v>
      </c>
      <c r="F450" s="21" t="str">
        <f t="shared" si="59"/>
        <v>2020/13</v>
      </c>
      <c r="G450" s="22">
        <v>43914</v>
      </c>
      <c r="H450" s="21" t="str">
        <f t="shared" ref="H450:H513" si="65">IFERROR(VLOOKUP(G450,C:D,2,FALSE),"")</f>
        <v/>
      </c>
      <c r="I450" s="21" t="str">
        <f t="shared" si="60"/>
        <v/>
      </c>
      <c r="J450" s="21" t="str">
        <f t="shared" si="61"/>
        <v/>
      </c>
      <c r="K450" s="30">
        <f t="shared" ref="K450:K513" si="66">YEAR(G450)*10000+MONTH(G450)*100+DAY(G450)</f>
        <v>20200324</v>
      </c>
      <c r="L450" s="30">
        <v>20</v>
      </c>
      <c r="M450">
        <f>IFERROR(VLOOKUP(K450,'Données Analyse Charge'!C:I,7,FALSE),0)</f>
        <v>20</v>
      </c>
      <c r="N450">
        <f t="shared" si="64"/>
        <v>554</v>
      </c>
      <c r="O450" s="17">
        <v>20190221</v>
      </c>
      <c r="P450">
        <f t="shared" si="62"/>
        <v>554</v>
      </c>
      <c r="Z450" s="17">
        <v>20201130</v>
      </c>
      <c r="AA450">
        <f t="shared" si="63"/>
        <v>20201130</v>
      </c>
    </row>
    <row r="451" spans="5:27" x14ac:dyDescent="0.25">
      <c r="E451" s="30">
        <f t="shared" ref="E451:E514" si="67">YEAR(G451)*10000+MONTH(G451)*100+DAY(G451)</f>
        <v>20200325</v>
      </c>
      <c r="F451" s="21" t="str">
        <f t="shared" ref="F451:F514" si="68">YEAR(G451)&amp;"/"&amp;IF(WEEKNUM(G451)&lt;=9,"0"&amp;WEEKNUM(G451),WEEKNUM(G451))</f>
        <v>2020/13</v>
      </c>
      <c r="G451" s="22">
        <v>43915</v>
      </c>
      <c r="H451" s="21" t="str">
        <f t="shared" si="65"/>
        <v/>
      </c>
      <c r="I451" s="21" t="str">
        <f t="shared" ref="I451:I514" si="69">IF(WEEKDAY(G451)=7,"Samedi",IF(WEEKDAY(G451)=1,"Dimanche",""))</f>
        <v/>
      </c>
      <c r="J451" s="21" t="str">
        <f t="shared" ref="J451:J514" si="70">IF(H451&lt;&gt;"",H451,IF(I451&lt;&gt;"",I451,""))</f>
        <v/>
      </c>
      <c r="K451" s="30">
        <f t="shared" si="66"/>
        <v>20200325</v>
      </c>
      <c r="L451" s="30">
        <v>20</v>
      </c>
      <c r="M451">
        <f>IFERROR(VLOOKUP(K451,'Données Analyse Charge'!C:I,7,FALSE),0)</f>
        <v>20</v>
      </c>
      <c r="N451">
        <f t="shared" si="64"/>
        <v>553</v>
      </c>
      <c r="O451" s="17">
        <v>20190220</v>
      </c>
      <c r="P451">
        <f t="shared" si="62"/>
        <v>553</v>
      </c>
      <c r="Z451" s="17">
        <v>20201201</v>
      </c>
      <c r="AA451">
        <f t="shared" si="63"/>
        <v>20201201</v>
      </c>
    </row>
    <row r="452" spans="5:27" x14ac:dyDescent="0.25">
      <c r="E452" s="30">
        <f t="shared" si="67"/>
        <v>20200326</v>
      </c>
      <c r="F452" s="21" t="str">
        <f t="shared" si="68"/>
        <v>2020/13</v>
      </c>
      <c r="G452" s="22">
        <v>43916</v>
      </c>
      <c r="H452" s="21" t="str">
        <f t="shared" si="65"/>
        <v/>
      </c>
      <c r="I452" s="21" t="str">
        <f t="shared" si="69"/>
        <v/>
      </c>
      <c r="J452" s="21" t="str">
        <f t="shared" si="70"/>
        <v/>
      </c>
      <c r="K452" s="30">
        <f t="shared" si="66"/>
        <v>20200326</v>
      </c>
      <c r="L452" s="30">
        <v>20</v>
      </c>
      <c r="M452">
        <f>IFERROR(VLOOKUP(K452,'Données Analyse Charge'!C:I,7,FALSE),0)</f>
        <v>20</v>
      </c>
      <c r="N452">
        <f t="shared" si="64"/>
        <v>552</v>
      </c>
      <c r="O452" s="17">
        <v>20190219</v>
      </c>
      <c r="P452">
        <f t="shared" si="62"/>
        <v>552</v>
      </c>
      <c r="Z452" s="17">
        <v>20201202</v>
      </c>
      <c r="AA452">
        <f t="shared" si="63"/>
        <v>20201202</v>
      </c>
    </row>
    <row r="453" spans="5:27" x14ac:dyDescent="0.25">
      <c r="E453" s="30">
        <f t="shared" si="67"/>
        <v>20200327</v>
      </c>
      <c r="F453" s="21" t="str">
        <f t="shared" si="68"/>
        <v>2020/13</v>
      </c>
      <c r="G453" s="22">
        <v>43917</v>
      </c>
      <c r="H453" s="21" t="str">
        <f t="shared" si="65"/>
        <v/>
      </c>
      <c r="I453" s="21" t="str">
        <f t="shared" si="69"/>
        <v/>
      </c>
      <c r="J453" s="21" t="str">
        <f t="shared" si="70"/>
        <v/>
      </c>
      <c r="K453" s="30">
        <f t="shared" si="66"/>
        <v>20200327</v>
      </c>
      <c r="L453" s="30">
        <v>20</v>
      </c>
      <c r="M453">
        <f>IFERROR(VLOOKUP(K453,'Données Analyse Charge'!C:I,7,FALSE),0)</f>
        <v>20</v>
      </c>
      <c r="N453">
        <f t="shared" si="64"/>
        <v>551</v>
      </c>
      <c r="O453" s="17">
        <v>20190218</v>
      </c>
      <c r="P453">
        <f t="shared" ref="P453:P498" si="71">+N453</f>
        <v>551</v>
      </c>
      <c r="Z453" s="17">
        <v>20201203</v>
      </c>
      <c r="AA453">
        <f t="shared" ref="AA453:AA494" si="72">+Z453</f>
        <v>20201203</v>
      </c>
    </row>
    <row r="454" spans="5:27" x14ac:dyDescent="0.25">
      <c r="E454" s="30">
        <f t="shared" si="67"/>
        <v>20200328</v>
      </c>
      <c r="F454" s="21" t="str">
        <f t="shared" si="68"/>
        <v>2020/13</v>
      </c>
      <c r="G454" s="22">
        <v>43918</v>
      </c>
      <c r="H454" s="21" t="str">
        <f t="shared" si="65"/>
        <v/>
      </c>
      <c r="I454" s="21" t="str">
        <f t="shared" si="69"/>
        <v>Samedi</v>
      </c>
      <c r="J454" s="21" t="str">
        <f t="shared" si="70"/>
        <v>Samedi</v>
      </c>
      <c r="K454" s="30">
        <f t="shared" si="66"/>
        <v>20200328</v>
      </c>
      <c r="L454" s="30">
        <v>20</v>
      </c>
      <c r="M454">
        <f>IFERROR(VLOOKUP(K454,'Données Analyse Charge'!C:I,7,FALSE),0)</f>
        <v>0</v>
      </c>
      <c r="N454">
        <f t="shared" ref="N454:N494" si="73">+N453-1</f>
        <v>550</v>
      </c>
      <c r="O454" s="17">
        <v>20190215</v>
      </c>
      <c r="P454">
        <f t="shared" si="71"/>
        <v>550</v>
      </c>
      <c r="Z454" s="17">
        <v>20201204</v>
      </c>
      <c r="AA454">
        <f t="shared" si="72"/>
        <v>20201204</v>
      </c>
    </row>
    <row r="455" spans="5:27" x14ac:dyDescent="0.25">
      <c r="E455" s="30">
        <f t="shared" si="67"/>
        <v>20200329</v>
      </c>
      <c r="F455" s="21" t="str">
        <f t="shared" si="68"/>
        <v>2020/14</v>
      </c>
      <c r="G455" s="22">
        <v>43919</v>
      </c>
      <c r="H455" s="21" t="str">
        <f t="shared" si="65"/>
        <v/>
      </c>
      <c r="I455" s="21" t="str">
        <f t="shared" si="69"/>
        <v>Dimanche</v>
      </c>
      <c r="J455" s="21" t="str">
        <f t="shared" si="70"/>
        <v>Dimanche</v>
      </c>
      <c r="K455" s="30">
        <f t="shared" si="66"/>
        <v>20200329</v>
      </c>
      <c r="L455" s="30">
        <v>20</v>
      </c>
      <c r="M455">
        <f>IFERROR(VLOOKUP(K455,'Données Analyse Charge'!C:I,7,FALSE),0)</f>
        <v>0</v>
      </c>
      <c r="N455">
        <f t="shared" si="73"/>
        <v>549</v>
      </c>
      <c r="O455" s="17">
        <v>20190214</v>
      </c>
      <c r="P455">
        <f t="shared" si="71"/>
        <v>549</v>
      </c>
      <c r="Z455" s="17">
        <v>20201207</v>
      </c>
      <c r="AA455">
        <f t="shared" si="72"/>
        <v>20201207</v>
      </c>
    </row>
    <row r="456" spans="5:27" x14ac:dyDescent="0.25">
      <c r="E456" s="30">
        <f t="shared" si="67"/>
        <v>20200330</v>
      </c>
      <c r="F456" s="21" t="str">
        <f t="shared" si="68"/>
        <v>2020/14</v>
      </c>
      <c r="G456" s="22">
        <v>43920</v>
      </c>
      <c r="H456" s="21" t="str">
        <f t="shared" si="65"/>
        <v/>
      </c>
      <c r="I456" s="21" t="str">
        <f t="shared" si="69"/>
        <v/>
      </c>
      <c r="J456" s="21" t="str">
        <f t="shared" si="70"/>
        <v/>
      </c>
      <c r="K456" s="30">
        <f t="shared" si="66"/>
        <v>20200330</v>
      </c>
      <c r="L456" s="30">
        <v>20</v>
      </c>
      <c r="M456">
        <f>IFERROR(VLOOKUP(K456,'Données Analyse Charge'!C:I,7,FALSE),0)</f>
        <v>20</v>
      </c>
      <c r="N456">
        <f t="shared" si="73"/>
        <v>548</v>
      </c>
      <c r="O456" s="17">
        <v>20190213</v>
      </c>
      <c r="P456">
        <f t="shared" si="71"/>
        <v>548</v>
      </c>
      <c r="Z456" s="17">
        <v>20201208</v>
      </c>
      <c r="AA456">
        <f t="shared" si="72"/>
        <v>20201208</v>
      </c>
    </row>
    <row r="457" spans="5:27" x14ac:dyDescent="0.25">
      <c r="E457" s="30">
        <f t="shared" si="67"/>
        <v>20200331</v>
      </c>
      <c r="F457" s="21" t="str">
        <f t="shared" si="68"/>
        <v>2020/14</v>
      </c>
      <c r="G457" s="22">
        <v>43921</v>
      </c>
      <c r="H457" s="21" t="str">
        <f t="shared" si="65"/>
        <v>Férié</v>
      </c>
      <c r="I457" s="21" t="str">
        <f t="shared" si="69"/>
        <v/>
      </c>
      <c r="J457" s="21" t="str">
        <f t="shared" si="70"/>
        <v>Férié</v>
      </c>
      <c r="K457" s="30">
        <f t="shared" si="66"/>
        <v>20200331</v>
      </c>
      <c r="L457" s="30">
        <v>20</v>
      </c>
      <c r="M457">
        <f>IFERROR(VLOOKUP(K457,'Données Analyse Charge'!C:I,7,FALSE),0)</f>
        <v>0</v>
      </c>
      <c r="N457">
        <f t="shared" si="73"/>
        <v>547</v>
      </c>
      <c r="O457" s="17">
        <v>20190212</v>
      </c>
      <c r="P457">
        <f t="shared" si="71"/>
        <v>547</v>
      </c>
      <c r="Z457" s="17">
        <v>20201209</v>
      </c>
      <c r="AA457">
        <f t="shared" si="72"/>
        <v>20201209</v>
      </c>
    </row>
    <row r="458" spans="5:27" x14ac:dyDescent="0.25">
      <c r="E458" s="30">
        <f t="shared" si="67"/>
        <v>20200401</v>
      </c>
      <c r="F458" s="21" t="str">
        <f t="shared" si="68"/>
        <v>2020/14</v>
      </c>
      <c r="G458" s="22">
        <v>43922</v>
      </c>
      <c r="H458" s="21" t="str">
        <f t="shared" si="65"/>
        <v/>
      </c>
      <c r="I458" s="21" t="str">
        <f t="shared" si="69"/>
        <v/>
      </c>
      <c r="J458" s="21" t="str">
        <f t="shared" si="70"/>
        <v/>
      </c>
      <c r="K458" s="30">
        <f t="shared" si="66"/>
        <v>20200401</v>
      </c>
      <c r="L458" s="30">
        <v>20</v>
      </c>
      <c r="M458">
        <f>IFERROR(VLOOKUP(K458,'Données Analyse Charge'!C:I,7,FALSE),0)</f>
        <v>20</v>
      </c>
      <c r="N458">
        <f t="shared" si="73"/>
        <v>546</v>
      </c>
      <c r="O458" s="17">
        <v>20190211</v>
      </c>
      <c r="P458">
        <f t="shared" si="71"/>
        <v>546</v>
      </c>
      <c r="Z458" s="17">
        <v>20201210</v>
      </c>
      <c r="AA458">
        <f t="shared" si="72"/>
        <v>20201210</v>
      </c>
    </row>
    <row r="459" spans="5:27" x14ac:dyDescent="0.25">
      <c r="E459" s="30">
        <f t="shared" si="67"/>
        <v>20200402</v>
      </c>
      <c r="F459" s="21" t="str">
        <f t="shared" si="68"/>
        <v>2020/14</v>
      </c>
      <c r="G459" s="22">
        <v>43923</v>
      </c>
      <c r="H459" s="21" t="str">
        <f t="shared" si="65"/>
        <v/>
      </c>
      <c r="I459" s="21" t="str">
        <f t="shared" si="69"/>
        <v/>
      </c>
      <c r="J459" s="21" t="str">
        <f t="shared" si="70"/>
        <v/>
      </c>
      <c r="K459" s="30">
        <f t="shared" si="66"/>
        <v>20200402</v>
      </c>
      <c r="L459" s="30">
        <v>20</v>
      </c>
      <c r="M459">
        <f>IFERROR(VLOOKUP(K459,'Données Analyse Charge'!C:I,7,FALSE),0)</f>
        <v>20</v>
      </c>
      <c r="N459">
        <f t="shared" si="73"/>
        <v>545</v>
      </c>
      <c r="O459" s="17">
        <v>20190208</v>
      </c>
      <c r="P459">
        <f t="shared" si="71"/>
        <v>545</v>
      </c>
      <c r="Z459" s="17">
        <v>20201211</v>
      </c>
      <c r="AA459">
        <f t="shared" si="72"/>
        <v>20201211</v>
      </c>
    </row>
    <row r="460" spans="5:27" x14ac:dyDescent="0.25">
      <c r="E460" s="30">
        <f t="shared" si="67"/>
        <v>20200403</v>
      </c>
      <c r="F460" s="21" t="str">
        <f t="shared" si="68"/>
        <v>2020/14</v>
      </c>
      <c r="G460" s="22">
        <v>43924</v>
      </c>
      <c r="H460" s="21" t="str">
        <f t="shared" si="65"/>
        <v/>
      </c>
      <c r="I460" s="21" t="str">
        <f t="shared" si="69"/>
        <v/>
      </c>
      <c r="J460" s="21" t="str">
        <f t="shared" si="70"/>
        <v/>
      </c>
      <c r="K460" s="30">
        <f t="shared" si="66"/>
        <v>20200403</v>
      </c>
      <c r="L460" s="30">
        <v>20</v>
      </c>
      <c r="M460">
        <f>IFERROR(VLOOKUP(K460,'Données Analyse Charge'!C:I,7,FALSE),0)</f>
        <v>20</v>
      </c>
      <c r="N460">
        <f t="shared" si="73"/>
        <v>544</v>
      </c>
      <c r="O460" s="17">
        <v>20190207</v>
      </c>
      <c r="P460">
        <f t="shared" si="71"/>
        <v>544</v>
      </c>
      <c r="Z460" s="17">
        <v>20201214</v>
      </c>
      <c r="AA460">
        <f t="shared" si="72"/>
        <v>20201214</v>
      </c>
    </row>
    <row r="461" spans="5:27" x14ac:dyDescent="0.25">
      <c r="E461" s="30">
        <f t="shared" si="67"/>
        <v>20200404</v>
      </c>
      <c r="F461" s="21" t="str">
        <f t="shared" si="68"/>
        <v>2020/14</v>
      </c>
      <c r="G461" s="22">
        <v>43925</v>
      </c>
      <c r="H461" s="21" t="str">
        <f t="shared" si="65"/>
        <v/>
      </c>
      <c r="I461" s="21" t="str">
        <f t="shared" si="69"/>
        <v>Samedi</v>
      </c>
      <c r="J461" s="21" t="str">
        <f t="shared" si="70"/>
        <v>Samedi</v>
      </c>
      <c r="K461" s="30">
        <f t="shared" si="66"/>
        <v>20200404</v>
      </c>
      <c r="L461" s="30">
        <v>20</v>
      </c>
      <c r="M461">
        <f>IFERROR(VLOOKUP(K461,'Données Analyse Charge'!C:I,7,FALSE),0)</f>
        <v>0</v>
      </c>
      <c r="N461">
        <f t="shared" si="73"/>
        <v>543</v>
      </c>
      <c r="O461" s="17">
        <v>20190206</v>
      </c>
      <c r="P461">
        <f t="shared" si="71"/>
        <v>543</v>
      </c>
      <c r="Z461" s="17">
        <v>20201215</v>
      </c>
      <c r="AA461">
        <f t="shared" si="72"/>
        <v>20201215</v>
      </c>
    </row>
    <row r="462" spans="5:27" x14ac:dyDescent="0.25">
      <c r="E462" s="30">
        <f t="shared" si="67"/>
        <v>20200405</v>
      </c>
      <c r="F462" s="21" t="str">
        <f t="shared" si="68"/>
        <v>2020/15</v>
      </c>
      <c r="G462" s="22">
        <v>43926</v>
      </c>
      <c r="H462" s="21" t="str">
        <f t="shared" si="65"/>
        <v/>
      </c>
      <c r="I462" s="21" t="str">
        <f t="shared" si="69"/>
        <v>Dimanche</v>
      </c>
      <c r="J462" s="21" t="str">
        <f t="shared" si="70"/>
        <v>Dimanche</v>
      </c>
      <c r="K462" s="30">
        <f t="shared" si="66"/>
        <v>20200405</v>
      </c>
      <c r="L462" s="30">
        <v>20</v>
      </c>
      <c r="M462">
        <f>IFERROR(VLOOKUP(K462,'Données Analyse Charge'!C:I,7,FALSE),0)</f>
        <v>0</v>
      </c>
      <c r="N462">
        <f t="shared" si="73"/>
        <v>542</v>
      </c>
      <c r="O462" s="17">
        <v>20190205</v>
      </c>
      <c r="P462">
        <f t="shared" si="71"/>
        <v>542</v>
      </c>
      <c r="Z462" s="17">
        <v>20201216</v>
      </c>
      <c r="AA462">
        <f t="shared" si="72"/>
        <v>20201216</v>
      </c>
    </row>
    <row r="463" spans="5:27" x14ac:dyDescent="0.25">
      <c r="E463" s="30">
        <f t="shared" si="67"/>
        <v>20200406</v>
      </c>
      <c r="F463" s="21" t="str">
        <f t="shared" si="68"/>
        <v>2020/15</v>
      </c>
      <c r="G463" s="22">
        <v>43927</v>
      </c>
      <c r="H463" s="21" t="str">
        <f t="shared" si="65"/>
        <v/>
      </c>
      <c r="I463" s="21" t="str">
        <f t="shared" si="69"/>
        <v/>
      </c>
      <c r="J463" s="21" t="str">
        <f t="shared" si="70"/>
        <v/>
      </c>
      <c r="K463" s="30">
        <f t="shared" si="66"/>
        <v>20200406</v>
      </c>
      <c r="L463" s="30">
        <v>20</v>
      </c>
      <c r="M463">
        <f>IFERROR(VLOOKUP(K463,'Données Analyse Charge'!C:I,7,FALSE),0)</f>
        <v>20</v>
      </c>
      <c r="N463">
        <f t="shared" si="73"/>
        <v>541</v>
      </c>
      <c r="O463" s="17">
        <v>20190204</v>
      </c>
      <c r="P463">
        <f t="shared" si="71"/>
        <v>541</v>
      </c>
      <c r="Z463" s="17">
        <v>20201217</v>
      </c>
      <c r="AA463">
        <f t="shared" si="72"/>
        <v>20201217</v>
      </c>
    </row>
    <row r="464" spans="5:27" x14ac:dyDescent="0.25">
      <c r="E464" s="30">
        <f t="shared" si="67"/>
        <v>20200407</v>
      </c>
      <c r="F464" s="21" t="str">
        <f t="shared" si="68"/>
        <v>2020/15</v>
      </c>
      <c r="G464" s="22">
        <v>43928</v>
      </c>
      <c r="H464" s="21" t="str">
        <f t="shared" si="65"/>
        <v/>
      </c>
      <c r="I464" s="21" t="str">
        <f t="shared" si="69"/>
        <v/>
      </c>
      <c r="J464" s="21" t="str">
        <f t="shared" si="70"/>
        <v/>
      </c>
      <c r="K464" s="30">
        <f t="shared" si="66"/>
        <v>20200407</v>
      </c>
      <c r="L464" s="30">
        <v>20</v>
      </c>
      <c r="M464">
        <f>IFERROR(VLOOKUP(K464,'Données Analyse Charge'!C:I,7,FALSE),0)</f>
        <v>20</v>
      </c>
      <c r="N464">
        <f t="shared" si="73"/>
        <v>540</v>
      </c>
      <c r="O464" s="17">
        <v>20190201</v>
      </c>
      <c r="P464">
        <f t="shared" si="71"/>
        <v>540</v>
      </c>
      <c r="Z464" s="17">
        <v>20201218</v>
      </c>
      <c r="AA464">
        <f t="shared" si="72"/>
        <v>20201218</v>
      </c>
    </row>
    <row r="465" spans="5:27" x14ac:dyDescent="0.25">
      <c r="E465" s="30">
        <f t="shared" si="67"/>
        <v>20200408</v>
      </c>
      <c r="F465" s="21" t="str">
        <f t="shared" si="68"/>
        <v>2020/15</v>
      </c>
      <c r="G465" s="22">
        <v>43929</v>
      </c>
      <c r="H465" s="21" t="str">
        <f t="shared" si="65"/>
        <v/>
      </c>
      <c r="I465" s="21" t="str">
        <f t="shared" si="69"/>
        <v/>
      </c>
      <c r="J465" s="21" t="str">
        <f t="shared" si="70"/>
        <v/>
      </c>
      <c r="K465" s="30">
        <f t="shared" si="66"/>
        <v>20200408</v>
      </c>
      <c r="L465" s="30">
        <v>20</v>
      </c>
      <c r="M465">
        <f>IFERROR(VLOOKUP(K465,'Données Analyse Charge'!C:I,7,FALSE),0)</f>
        <v>20</v>
      </c>
      <c r="N465">
        <f t="shared" si="73"/>
        <v>539</v>
      </c>
      <c r="O465" s="17">
        <v>20190131</v>
      </c>
      <c r="P465">
        <f t="shared" si="71"/>
        <v>539</v>
      </c>
      <c r="Z465" s="17">
        <v>20201221</v>
      </c>
      <c r="AA465">
        <f t="shared" si="72"/>
        <v>20201221</v>
      </c>
    </row>
    <row r="466" spans="5:27" x14ac:dyDescent="0.25">
      <c r="E466" s="30">
        <f t="shared" si="67"/>
        <v>20200409</v>
      </c>
      <c r="F466" s="21" t="str">
        <f t="shared" si="68"/>
        <v>2020/15</v>
      </c>
      <c r="G466" s="22">
        <v>43930</v>
      </c>
      <c r="H466" s="21" t="str">
        <f t="shared" si="65"/>
        <v/>
      </c>
      <c r="I466" s="21" t="str">
        <f t="shared" si="69"/>
        <v/>
      </c>
      <c r="J466" s="21" t="str">
        <f t="shared" si="70"/>
        <v/>
      </c>
      <c r="K466" s="30">
        <f t="shared" si="66"/>
        <v>20200409</v>
      </c>
      <c r="L466" s="30">
        <v>20</v>
      </c>
      <c r="M466">
        <f>IFERROR(VLOOKUP(K466,'Données Analyse Charge'!C:I,7,FALSE),0)</f>
        <v>20</v>
      </c>
      <c r="N466">
        <f t="shared" si="73"/>
        <v>538</v>
      </c>
      <c r="O466" s="17">
        <v>20190130</v>
      </c>
      <c r="P466">
        <f t="shared" si="71"/>
        <v>538</v>
      </c>
      <c r="Z466" s="17">
        <v>20201222</v>
      </c>
      <c r="AA466">
        <f t="shared" si="72"/>
        <v>20201222</v>
      </c>
    </row>
    <row r="467" spans="5:27" x14ac:dyDescent="0.25">
      <c r="E467" s="30">
        <f t="shared" si="67"/>
        <v>20200410</v>
      </c>
      <c r="F467" s="21" t="str">
        <f t="shared" si="68"/>
        <v>2020/15</v>
      </c>
      <c r="G467" s="22">
        <v>43931</v>
      </c>
      <c r="H467" s="21" t="str">
        <f t="shared" si="65"/>
        <v>Férié</v>
      </c>
      <c r="I467" s="21" t="str">
        <f t="shared" si="69"/>
        <v/>
      </c>
      <c r="J467" s="21" t="str">
        <f t="shared" si="70"/>
        <v>Férié</v>
      </c>
      <c r="K467" s="30">
        <f t="shared" si="66"/>
        <v>20200410</v>
      </c>
      <c r="L467" s="30">
        <v>20</v>
      </c>
      <c r="M467">
        <f>IFERROR(VLOOKUP(K467,'Données Analyse Charge'!C:I,7,FALSE),0)</f>
        <v>0</v>
      </c>
      <c r="N467">
        <f t="shared" si="73"/>
        <v>537</v>
      </c>
      <c r="O467" s="17">
        <v>20190129</v>
      </c>
      <c r="P467">
        <f t="shared" si="71"/>
        <v>537</v>
      </c>
      <c r="Z467" s="17">
        <v>20210104</v>
      </c>
      <c r="AA467">
        <f t="shared" si="72"/>
        <v>20210104</v>
      </c>
    </row>
    <row r="468" spans="5:27" x14ac:dyDescent="0.25">
      <c r="E468" s="30">
        <f t="shared" si="67"/>
        <v>20200411</v>
      </c>
      <c r="F468" s="21" t="str">
        <f t="shared" si="68"/>
        <v>2020/15</v>
      </c>
      <c r="G468" s="22">
        <v>43932</v>
      </c>
      <c r="H468" s="21" t="str">
        <f t="shared" si="65"/>
        <v/>
      </c>
      <c r="I468" s="21" t="str">
        <f t="shared" si="69"/>
        <v>Samedi</v>
      </c>
      <c r="J468" s="21" t="str">
        <f t="shared" si="70"/>
        <v>Samedi</v>
      </c>
      <c r="K468" s="30">
        <f t="shared" si="66"/>
        <v>20200411</v>
      </c>
      <c r="L468" s="30">
        <v>20</v>
      </c>
      <c r="M468">
        <f>IFERROR(VLOOKUP(K468,'Données Analyse Charge'!C:I,7,FALSE),0)</f>
        <v>0</v>
      </c>
      <c r="N468">
        <f t="shared" si="73"/>
        <v>536</v>
      </c>
      <c r="O468" s="17">
        <v>20190128</v>
      </c>
      <c r="P468">
        <f t="shared" si="71"/>
        <v>536</v>
      </c>
      <c r="Z468" s="17">
        <v>20210105</v>
      </c>
      <c r="AA468">
        <f t="shared" si="72"/>
        <v>20210105</v>
      </c>
    </row>
    <row r="469" spans="5:27" x14ac:dyDescent="0.25">
      <c r="E469" s="30">
        <f t="shared" si="67"/>
        <v>20200412</v>
      </c>
      <c r="F469" s="21" t="str">
        <f t="shared" si="68"/>
        <v>2020/16</v>
      </c>
      <c r="G469" s="22">
        <v>43933</v>
      </c>
      <c r="H469" s="21" t="str">
        <f t="shared" si="65"/>
        <v/>
      </c>
      <c r="I469" s="21" t="str">
        <f t="shared" si="69"/>
        <v>Dimanche</v>
      </c>
      <c r="J469" s="21" t="str">
        <f t="shared" si="70"/>
        <v>Dimanche</v>
      </c>
      <c r="K469" s="30">
        <f t="shared" si="66"/>
        <v>20200412</v>
      </c>
      <c r="L469" s="30">
        <v>20</v>
      </c>
      <c r="M469">
        <f>IFERROR(VLOOKUP(K469,'Données Analyse Charge'!C:I,7,FALSE),0)</f>
        <v>0</v>
      </c>
      <c r="N469">
        <f t="shared" si="73"/>
        <v>535</v>
      </c>
      <c r="O469" s="17">
        <v>20190125</v>
      </c>
      <c r="P469">
        <f t="shared" si="71"/>
        <v>535</v>
      </c>
      <c r="Z469" s="17">
        <v>20210106</v>
      </c>
      <c r="AA469">
        <f t="shared" si="72"/>
        <v>20210106</v>
      </c>
    </row>
    <row r="470" spans="5:27" x14ac:dyDescent="0.25">
      <c r="E470" s="30">
        <f t="shared" si="67"/>
        <v>20200413</v>
      </c>
      <c r="F470" s="21" t="str">
        <f t="shared" si="68"/>
        <v>2020/16</v>
      </c>
      <c r="G470" s="22">
        <v>43934</v>
      </c>
      <c r="H470" s="21" t="str">
        <f t="shared" si="65"/>
        <v>Férié</v>
      </c>
      <c r="I470" s="21" t="str">
        <f t="shared" si="69"/>
        <v/>
      </c>
      <c r="J470" s="21" t="str">
        <f t="shared" si="70"/>
        <v>Férié</v>
      </c>
      <c r="K470" s="30">
        <f t="shared" si="66"/>
        <v>20200413</v>
      </c>
      <c r="L470" s="30">
        <v>20</v>
      </c>
      <c r="M470">
        <f>IFERROR(VLOOKUP(K470,'Données Analyse Charge'!C:I,7,FALSE),0)</f>
        <v>0</v>
      </c>
      <c r="N470">
        <f t="shared" si="73"/>
        <v>534</v>
      </c>
      <c r="O470" s="17">
        <v>20190124</v>
      </c>
      <c r="P470">
        <f t="shared" si="71"/>
        <v>534</v>
      </c>
      <c r="Z470" s="17">
        <v>20210107</v>
      </c>
      <c r="AA470">
        <f t="shared" si="72"/>
        <v>20210107</v>
      </c>
    </row>
    <row r="471" spans="5:27" x14ac:dyDescent="0.25">
      <c r="E471" s="30">
        <f t="shared" si="67"/>
        <v>20200414</v>
      </c>
      <c r="F471" s="21" t="str">
        <f t="shared" si="68"/>
        <v>2020/16</v>
      </c>
      <c r="G471" s="22">
        <v>43935</v>
      </c>
      <c r="H471" s="21" t="str">
        <f t="shared" si="65"/>
        <v/>
      </c>
      <c r="I471" s="21" t="str">
        <f t="shared" si="69"/>
        <v/>
      </c>
      <c r="J471" s="21" t="str">
        <f t="shared" si="70"/>
        <v/>
      </c>
      <c r="K471" s="30">
        <f t="shared" si="66"/>
        <v>20200414</v>
      </c>
      <c r="L471" s="30">
        <v>20</v>
      </c>
      <c r="M471">
        <f>IFERROR(VLOOKUP(K471,'Données Analyse Charge'!C:I,7,FALSE),0)</f>
        <v>20</v>
      </c>
      <c r="N471">
        <f t="shared" si="73"/>
        <v>533</v>
      </c>
      <c r="O471" s="17">
        <v>20190123</v>
      </c>
      <c r="P471">
        <f t="shared" si="71"/>
        <v>533</v>
      </c>
      <c r="Z471" s="17">
        <v>20210108</v>
      </c>
      <c r="AA471">
        <f t="shared" si="72"/>
        <v>20210108</v>
      </c>
    </row>
    <row r="472" spans="5:27" x14ac:dyDescent="0.25">
      <c r="E472" s="30">
        <f t="shared" si="67"/>
        <v>20200415</v>
      </c>
      <c r="F472" s="21" t="str">
        <f t="shared" si="68"/>
        <v>2020/16</v>
      </c>
      <c r="G472" s="22">
        <v>43936</v>
      </c>
      <c r="H472" s="21" t="str">
        <f t="shared" si="65"/>
        <v/>
      </c>
      <c r="I472" s="21" t="str">
        <f t="shared" si="69"/>
        <v/>
      </c>
      <c r="J472" s="21" t="str">
        <f t="shared" si="70"/>
        <v/>
      </c>
      <c r="K472" s="30">
        <f t="shared" si="66"/>
        <v>20200415</v>
      </c>
      <c r="L472" s="30">
        <v>20</v>
      </c>
      <c r="M472">
        <f>IFERROR(VLOOKUP(K472,'Données Analyse Charge'!C:I,7,FALSE),0)</f>
        <v>20</v>
      </c>
      <c r="N472">
        <f t="shared" si="73"/>
        <v>532</v>
      </c>
      <c r="O472" s="17">
        <v>20190122</v>
      </c>
      <c r="P472">
        <f t="shared" si="71"/>
        <v>532</v>
      </c>
      <c r="Z472" s="17">
        <v>20210111</v>
      </c>
      <c r="AA472">
        <f t="shared" si="72"/>
        <v>20210111</v>
      </c>
    </row>
    <row r="473" spans="5:27" x14ac:dyDescent="0.25">
      <c r="E473" s="30">
        <f t="shared" si="67"/>
        <v>20200416</v>
      </c>
      <c r="F473" s="21" t="str">
        <f t="shared" si="68"/>
        <v>2020/16</v>
      </c>
      <c r="G473" s="22">
        <v>43937</v>
      </c>
      <c r="H473" s="21" t="str">
        <f t="shared" si="65"/>
        <v/>
      </c>
      <c r="I473" s="21" t="str">
        <f t="shared" si="69"/>
        <v/>
      </c>
      <c r="J473" s="21" t="str">
        <f t="shared" si="70"/>
        <v/>
      </c>
      <c r="K473" s="30">
        <f t="shared" si="66"/>
        <v>20200416</v>
      </c>
      <c r="L473" s="30">
        <v>20</v>
      </c>
      <c r="M473">
        <f>IFERROR(VLOOKUP(K473,'Données Analyse Charge'!C:I,7,FALSE),0)</f>
        <v>20</v>
      </c>
      <c r="N473">
        <f t="shared" si="73"/>
        <v>531</v>
      </c>
      <c r="O473" s="17">
        <v>20190121</v>
      </c>
      <c r="P473">
        <f t="shared" si="71"/>
        <v>531</v>
      </c>
      <c r="Z473" s="17">
        <v>20210112</v>
      </c>
      <c r="AA473">
        <f t="shared" si="72"/>
        <v>20210112</v>
      </c>
    </row>
    <row r="474" spans="5:27" x14ac:dyDescent="0.25">
      <c r="E474" s="30">
        <f t="shared" si="67"/>
        <v>20200417</v>
      </c>
      <c r="F474" s="21" t="str">
        <f t="shared" si="68"/>
        <v>2020/16</v>
      </c>
      <c r="G474" s="22">
        <v>43938</v>
      </c>
      <c r="H474" s="21" t="str">
        <f t="shared" si="65"/>
        <v/>
      </c>
      <c r="I474" s="21" t="str">
        <f t="shared" si="69"/>
        <v/>
      </c>
      <c r="J474" s="21" t="str">
        <f t="shared" si="70"/>
        <v/>
      </c>
      <c r="K474" s="30">
        <f t="shared" si="66"/>
        <v>20200417</v>
      </c>
      <c r="L474" s="30">
        <v>20</v>
      </c>
      <c r="M474">
        <f>IFERROR(VLOOKUP(K474,'Données Analyse Charge'!C:I,7,FALSE),0)</f>
        <v>20</v>
      </c>
      <c r="N474">
        <f t="shared" si="73"/>
        <v>530</v>
      </c>
      <c r="O474" s="17">
        <v>20190118</v>
      </c>
      <c r="P474">
        <f t="shared" si="71"/>
        <v>530</v>
      </c>
      <c r="Z474" s="17">
        <v>20210113</v>
      </c>
      <c r="AA474">
        <f t="shared" si="72"/>
        <v>20210113</v>
      </c>
    </row>
    <row r="475" spans="5:27" x14ac:dyDescent="0.25">
      <c r="E475" s="30">
        <f t="shared" si="67"/>
        <v>20200418</v>
      </c>
      <c r="F475" s="21" t="str">
        <f t="shared" si="68"/>
        <v>2020/16</v>
      </c>
      <c r="G475" s="22">
        <v>43939</v>
      </c>
      <c r="H475" s="21" t="str">
        <f t="shared" si="65"/>
        <v/>
      </c>
      <c r="I475" s="21" t="str">
        <f t="shared" si="69"/>
        <v>Samedi</v>
      </c>
      <c r="J475" s="21" t="str">
        <f t="shared" si="70"/>
        <v>Samedi</v>
      </c>
      <c r="K475" s="30">
        <f t="shared" si="66"/>
        <v>20200418</v>
      </c>
      <c r="L475" s="30">
        <v>20</v>
      </c>
      <c r="M475">
        <f>IFERROR(VLOOKUP(K475,'Données Analyse Charge'!C:I,7,FALSE),0)</f>
        <v>0</v>
      </c>
      <c r="N475">
        <f t="shared" si="73"/>
        <v>529</v>
      </c>
      <c r="O475" s="17">
        <v>20190117</v>
      </c>
      <c r="P475">
        <f t="shared" si="71"/>
        <v>529</v>
      </c>
      <c r="Z475" s="17">
        <v>20210114</v>
      </c>
      <c r="AA475">
        <f t="shared" si="72"/>
        <v>20210114</v>
      </c>
    </row>
    <row r="476" spans="5:27" x14ac:dyDescent="0.25">
      <c r="E476" s="30">
        <f t="shared" si="67"/>
        <v>20200419</v>
      </c>
      <c r="F476" s="21" t="str">
        <f t="shared" si="68"/>
        <v>2020/17</v>
      </c>
      <c r="G476" s="22">
        <v>43940</v>
      </c>
      <c r="H476" s="21" t="str">
        <f t="shared" si="65"/>
        <v/>
      </c>
      <c r="I476" s="21" t="str">
        <f t="shared" si="69"/>
        <v>Dimanche</v>
      </c>
      <c r="J476" s="21" t="str">
        <f t="shared" si="70"/>
        <v>Dimanche</v>
      </c>
      <c r="K476" s="30">
        <f t="shared" si="66"/>
        <v>20200419</v>
      </c>
      <c r="L476" s="30">
        <v>20</v>
      </c>
      <c r="M476">
        <f>IFERROR(VLOOKUP(K476,'Données Analyse Charge'!C:I,7,FALSE),0)</f>
        <v>0</v>
      </c>
      <c r="N476">
        <f t="shared" si="73"/>
        <v>528</v>
      </c>
      <c r="O476" s="17">
        <v>20190116</v>
      </c>
      <c r="P476">
        <f t="shared" si="71"/>
        <v>528</v>
      </c>
      <c r="Z476" s="17">
        <v>20210115</v>
      </c>
      <c r="AA476">
        <f t="shared" si="72"/>
        <v>20210115</v>
      </c>
    </row>
    <row r="477" spans="5:27" x14ac:dyDescent="0.25">
      <c r="E477" s="30">
        <f t="shared" si="67"/>
        <v>20200420</v>
      </c>
      <c r="F477" s="21" t="str">
        <f t="shared" si="68"/>
        <v>2020/17</v>
      </c>
      <c r="G477" s="22">
        <v>43941</v>
      </c>
      <c r="H477" s="21" t="str">
        <f t="shared" si="65"/>
        <v/>
      </c>
      <c r="I477" s="21" t="str">
        <f t="shared" si="69"/>
        <v/>
      </c>
      <c r="J477" s="21" t="str">
        <f t="shared" si="70"/>
        <v/>
      </c>
      <c r="K477" s="30">
        <f t="shared" si="66"/>
        <v>20200420</v>
      </c>
      <c r="L477" s="30">
        <v>20</v>
      </c>
      <c r="M477">
        <f>IFERROR(VLOOKUP(K477,'Données Analyse Charge'!C:I,7,FALSE),0)</f>
        <v>20</v>
      </c>
      <c r="N477">
        <f t="shared" si="73"/>
        <v>527</v>
      </c>
      <c r="O477" s="17">
        <v>20190115</v>
      </c>
      <c r="P477">
        <f t="shared" si="71"/>
        <v>527</v>
      </c>
      <c r="Z477" s="17">
        <v>20210118</v>
      </c>
      <c r="AA477">
        <f t="shared" si="72"/>
        <v>20210118</v>
      </c>
    </row>
    <row r="478" spans="5:27" x14ac:dyDescent="0.25">
      <c r="E478" s="30">
        <f t="shared" si="67"/>
        <v>20200421</v>
      </c>
      <c r="F478" s="21" t="str">
        <f t="shared" si="68"/>
        <v>2020/17</v>
      </c>
      <c r="G478" s="22">
        <v>43942</v>
      </c>
      <c r="H478" s="21" t="str">
        <f t="shared" si="65"/>
        <v/>
      </c>
      <c r="I478" s="21" t="str">
        <f t="shared" si="69"/>
        <v/>
      </c>
      <c r="J478" s="21" t="str">
        <f t="shared" si="70"/>
        <v/>
      </c>
      <c r="K478" s="30">
        <f t="shared" si="66"/>
        <v>20200421</v>
      </c>
      <c r="L478" s="30">
        <v>20</v>
      </c>
      <c r="M478">
        <f>IFERROR(VLOOKUP(K478,'Données Analyse Charge'!C:I,7,FALSE),0)</f>
        <v>20</v>
      </c>
      <c r="N478">
        <f t="shared" si="73"/>
        <v>526</v>
      </c>
      <c r="O478" s="17">
        <v>20190114</v>
      </c>
      <c r="P478">
        <f t="shared" si="71"/>
        <v>526</v>
      </c>
      <c r="Z478" s="17">
        <v>20210119</v>
      </c>
      <c r="AA478">
        <f t="shared" si="72"/>
        <v>20210119</v>
      </c>
    </row>
    <row r="479" spans="5:27" x14ac:dyDescent="0.25">
      <c r="E479" s="30">
        <f t="shared" si="67"/>
        <v>20200422</v>
      </c>
      <c r="F479" s="21" t="str">
        <f t="shared" si="68"/>
        <v>2020/17</v>
      </c>
      <c r="G479" s="22">
        <v>43943</v>
      </c>
      <c r="H479" s="21" t="str">
        <f t="shared" si="65"/>
        <v/>
      </c>
      <c r="I479" s="21" t="str">
        <f t="shared" si="69"/>
        <v/>
      </c>
      <c r="J479" s="21" t="str">
        <f t="shared" si="70"/>
        <v/>
      </c>
      <c r="K479" s="30">
        <f t="shared" si="66"/>
        <v>20200422</v>
      </c>
      <c r="L479" s="30">
        <v>20</v>
      </c>
      <c r="M479">
        <f>IFERROR(VLOOKUP(K479,'Données Analyse Charge'!C:I,7,FALSE),0)</f>
        <v>20</v>
      </c>
      <c r="N479">
        <f t="shared" si="73"/>
        <v>525</v>
      </c>
      <c r="O479" s="17">
        <v>20190111</v>
      </c>
      <c r="P479">
        <f t="shared" si="71"/>
        <v>525</v>
      </c>
      <c r="Z479" s="17">
        <v>20210120</v>
      </c>
      <c r="AA479">
        <f t="shared" si="72"/>
        <v>20210120</v>
      </c>
    </row>
    <row r="480" spans="5:27" x14ac:dyDescent="0.25">
      <c r="E480" s="30">
        <f t="shared" si="67"/>
        <v>20200423</v>
      </c>
      <c r="F480" s="21" t="str">
        <f t="shared" si="68"/>
        <v>2020/17</v>
      </c>
      <c r="G480" s="22">
        <v>43944</v>
      </c>
      <c r="H480" s="21" t="str">
        <f t="shared" si="65"/>
        <v/>
      </c>
      <c r="I480" s="21" t="str">
        <f t="shared" si="69"/>
        <v/>
      </c>
      <c r="J480" s="21" t="str">
        <f t="shared" si="70"/>
        <v/>
      </c>
      <c r="K480" s="30">
        <f t="shared" si="66"/>
        <v>20200423</v>
      </c>
      <c r="L480" s="30">
        <v>20</v>
      </c>
      <c r="M480">
        <f>IFERROR(VLOOKUP(K480,'Données Analyse Charge'!C:I,7,FALSE),0)</f>
        <v>20</v>
      </c>
      <c r="N480">
        <f t="shared" si="73"/>
        <v>524</v>
      </c>
      <c r="O480" s="17">
        <v>20190110</v>
      </c>
      <c r="P480">
        <f t="shared" si="71"/>
        <v>524</v>
      </c>
      <c r="Z480" s="17">
        <v>20210121</v>
      </c>
      <c r="AA480">
        <f t="shared" si="72"/>
        <v>20210121</v>
      </c>
    </row>
    <row r="481" spans="5:27" x14ac:dyDescent="0.25">
      <c r="E481" s="30">
        <f t="shared" si="67"/>
        <v>20200424</v>
      </c>
      <c r="F481" s="21" t="str">
        <f t="shared" si="68"/>
        <v>2020/17</v>
      </c>
      <c r="G481" s="22">
        <v>43945</v>
      </c>
      <c r="H481" s="21" t="str">
        <f t="shared" si="65"/>
        <v/>
      </c>
      <c r="I481" s="21" t="str">
        <f t="shared" si="69"/>
        <v/>
      </c>
      <c r="J481" s="21" t="str">
        <f t="shared" si="70"/>
        <v/>
      </c>
      <c r="K481" s="30">
        <f t="shared" si="66"/>
        <v>20200424</v>
      </c>
      <c r="L481" s="30">
        <v>20</v>
      </c>
      <c r="M481">
        <f>IFERROR(VLOOKUP(K481,'Données Analyse Charge'!C:I,7,FALSE),0)</f>
        <v>20</v>
      </c>
      <c r="N481">
        <f t="shared" si="73"/>
        <v>523</v>
      </c>
      <c r="O481" s="17">
        <v>20190109</v>
      </c>
      <c r="P481">
        <f t="shared" si="71"/>
        <v>523</v>
      </c>
      <c r="Z481" s="17">
        <v>20210122</v>
      </c>
      <c r="AA481">
        <f t="shared" si="72"/>
        <v>20210122</v>
      </c>
    </row>
    <row r="482" spans="5:27" x14ac:dyDescent="0.25">
      <c r="E482" s="30">
        <f t="shared" si="67"/>
        <v>20200425</v>
      </c>
      <c r="F482" s="21" t="str">
        <f t="shared" si="68"/>
        <v>2020/17</v>
      </c>
      <c r="G482" s="22">
        <v>43946</v>
      </c>
      <c r="H482" s="21" t="str">
        <f t="shared" si="65"/>
        <v/>
      </c>
      <c r="I482" s="21" t="str">
        <f t="shared" si="69"/>
        <v>Samedi</v>
      </c>
      <c r="J482" s="21" t="str">
        <f t="shared" si="70"/>
        <v>Samedi</v>
      </c>
      <c r="K482" s="30">
        <f t="shared" si="66"/>
        <v>20200425</v>
      </c>
      <c r="L482" s="30">
        <v>20</v>
      </c>
      <c r="M482">
        <f>IFERROR(VLOOKUP(K482,'Données Analyse Charge'!C:I,7,FALSE),0)</f>
        <v>0</v>
      </c>
      <c r="N482">
        <f t="shared" si="73"/>
        <v>522</v>
      </c>
      <c r="O482" s="17">
        <v>20190108</v>
      </c>
      <c r="P482">
        <f t="shared" si="71"/>
        <v>522</v>
      </c>
      <c r="Z482" s="17">
        <v>20210125</v>
      </c>
      <c r="AA482">
        <f t="shared" si="72"/>
        <v>20210125</v>
      </c>
    </row>
    <row r="483" spans="5:27" x14ac:dyDescent="0.25">
      <c r="E483" s="30">
        <f t="shared" si="67"/>
        <v>20200426</v>
      </c>
      <c r="F483" s="21" t="str">
        <f t="shared" si="68"/>
        <v>2020/18</v>
      </c>
      <c r="G483" s="22">
        <v>43947</v>
      </c>
      <c r="H483" s="21" t="str">
        <f t="shared" si="65"/>
        <v/>
      </c>
      <c r="I483" s="21" t="str">
        <f t="shared" si="69"/>
        <v>Dimanche</v>
      </c>
      <c r="J483" s="21" t="str">
        <f t="shared" si="70"/>
        <v>Dimanche</v>
      </c>
      <c r="K483" s="30">
        <f t="shared" si="66"/>
        <v>20200426</v>
      </c>
      <c r="L483" s="30">
        <v>20</v>
      </c>
      <c r="M483">
        <f>IFERROR(VLOOKUP(K483,'Données Analyse Charge'!C:I,7,FALSE),0)</f>
        <v>0</v>
      </c>
      <c r="N483">
        <f t="shared" si="73"/>
        <v>521</v>
      </c>
      <c r="O483" s="17">
        <v>20190107</v>
      </c>
      <c r="P483">
        <f t="shared" si="71"/>
        <v>521</v>
      </c>
      <c r="Z483" s="17">
        <v>20210126</v>
      </c>
      <c r="AA483">
        <f t="shared" si="72"/>
        <v>20210126</v>
      </c>
    </row>
    <row r="484" spans="5:27" x14ac:dyDescent="0.25">
      <c r="E484" s="30">
        <f t="shared" si="67"/>
        <v>20200427</v>
      </c>
      <c r="F484" s="21" t="str">
        <f t="shared" si="68"/>
        <v>2020/18</v>
      </c>
      <c r="G484" s="22">
        <v>43948</v>
      </c>
      <c r="H484" s="21" t="str">
        <f t="shared" si="65"/>
        <v/>
      </c>
      <c r="I484" s="21" t="str">
        <f t="shared" si="69"/>
        <v/>
      </c>
      <c r="J484" s="21" t="str">
        <f t="shared" si="70"/>
        <v/>
      </c>
      <c r="K484" s="30">
        <f t="shared" si="66"/>
        <v>20200427</v>
      </c>
      <c r="L484" s="30">
        <v>20</v>
      </c>
      <c r="M484">
        <f>IFERROR(VLOOKUP(K484,'Données Analyse Charge'!C:I,7,FALSE),0)</f>
        <v>20</v>
      </c>
      <c r="N484">
        <f t="shared" si="73"/>
        <v>520</v>
      </c>
      <c r="O484" s="17">
        <v>20190104</v>
      </c>
      <c r="P484">
        <f t="shared" si="71"/>
        <v>520</v>
      </c>
      <c r="Z484" s="17">
        <v>20210127</v>
      </c>
      <c r="AA484">
        <f t="shared" si="72"/>
        <v>20210127</v>
      </c>
    </row>
    <row r="485" spans="5:27" x14ac:dyDescent="0.25">
      <c r="E485" s="30">
        <f t="shared" si="67"/>
        <v>20200428</v>
      </c>
      <c r="F485" s="21" t="str">
        <f t="shared" si="68"/>
        <v>2020/18</v>
      </c>
      <c r="G485" s="22">
        <v>43949</v>
      </c>
      <c r="H485" s="21" t="str">
        <f t="shared" si="65"/>
        <v/>
      </c>
      <c r="I485" s="21" t="str">
        <f t="shared" si="69"/>
        <v/>
      </c>
      <c r="J485" s="21" t="str">
        <f t="shared" si="70"/>
        <v/>
      </c>
      <c r="K485" s="30">
        <f t="shared" si="66"/>
        <v>20200428</v>
      </c>
      <c r="L485" s="30">
        <v>20</v>
      </c>
      <c r="M485">
        <f>IFERROR(VLOOKUP(K485,'Données Analyse Charge'!C:I,7,FALSE),0)</f>
        <v>20</v>
      </c>
      <c r="N485">
        <f t="shared" si="73"/>
        <v>519</v>
      </c>
      <c r="O485" s="17">
        <v>20190103</v>
      </c>
      <c r="P485">
        <f t="shared" si="71"/>
        <v>519</v>
      </c>
      <c r="Z485" s="17">
        <v>20210128</v>
      </c>
      <c r="AA485">
        <f t="shared" si="72"/>
        <v>20210128</v>
      </c>
    </row>
    <row r="486" spans="5:27" x14ac:dyDescent="0.25">
      <c r="E486" s="30">
        <f t="shared" si="67"/>
        <v>20200429</v>
      </c>
      <c r="F486" s="21" t="str">
        <f t="shared" si="68"/>
        <v>2020/18</v>
      </c>
      <c r="G486" s="22">
        <v>43950</v>
      </c>
      <c r="H486" s="21" t="str">
        <f t="shared" si="65"/>
        <v/>
      </c>
      <c r="I486" s="21" t="str">
        <f t="shared" si="69"/>
        <v/>
      </c>
      <c r="J486" s="21" t="str">
        <f t="shared" si="70"/>
        <v/>
      </c>
      <c r="K486" s="30">
        <f t="shared" si="66"/>
        <v>20200429</v>
      </c>
      <c r="L486" s="30">
        <v>20</v>
      </c>
      <c r="M486">
        <f>IFERROR(VLOOKUP(K486,'Données Analyse Charge'!C:I,7,FALSE),0)</f>
        <v>20</v>
      </c>
      <c r="N486">
        <f t="shared" si="73"/>
        <v>518</v>
      </c>
      <c r="O486" s="17">
        <v>20190102</v>
      </c>
      <c r="P486">
        <f t="shared" si="71"/>
        <v>518</v>
      </c>
      <c r="Z486" s="17">
        <v>20210129</v>
      </c>
      <c r="AA486">
        <f t="shared" si="72"/>
        <v>20210129</v>
      </c>
    </row>
    <row r="487" spans="5:27" x14ac:dyDescent="0.25">
      <c r="E487" s="30">
        <f t="shared" si="67"/>
        <v>20200430</v>
      </c>
      <c r="F487" s="21" t="str">
        <f t="shared" si="68"/>
        <v>2020/18</v>
      </c>
      <c r="G487" s="22">
        <v>43951</v>
      </c>
      <c r="H487" s="21" t="str">
        <f t="shared" si="65"/>
        <v/>
      </c>
      <c r="I487" s="21" t="str">
        <f t="shared" si="69"/>
        <v/>
      </c>
      <c r="J487" s="21" t="str">
        <f t="shared" si="70"/>
        <v/>
      </c>
      <c r="K487" s="30">
        <f t="shared" si="66"/>
        <v>20200430</v>
      </c>
      <c r="L487" s="30">
        <v>20</v>
      </c>
      <c r="M487">
        <f>IFERROR(VLOOKUP(K487,'Données Analyse Charge'!C:I,7,FALSE),0)</f>
        <v>20</v>
      </c>
      <c r="N487">
        <f t="shared" si="73"/>
        <v>517</v>
      </c>
      <c r="O487" s="17" t="s">
        <v>104</v>
      </c>
      <c r="P487">
        <f t="shared" si="71"/>
        <v>517</v>
      </c>
      <c r="Z487" s="17" t="s">
        <v>104</v>
      </c>
      <c r="AA487" t="str">
        <f t="shared" si="72"/>
        <v>Total général</v>
      </c>
    </row>
    <row r="488" spans="5:27" x14ac:dyDescent="0.25">
      <c r="E488" s="30">
        <f t="shared" si="67"/>
        <v>20200501</v>
      </c>
      <c r="F488" s="21" t="str">
        <f t="shared" si="68"/>
        <v>2020/18</v>
      </c>
      <c r="G488" s="22">
        <v>43952</v>
      </c>
      <c r="H488" s="21" t="str">
        <f t="shared" si="65"/>
        <v>Férié</v>
      </c>
      <c r="I488" s="21" t="str">
        <f t="shared" si="69"/>
        <v/>
      </c>
      <c r="J488" s="21" t="str">
        <f t="shared" si="70"/>
        <v>Férié</v>
      </c>
      <c r="K488" s="30">
        <f t="shared" si="66"/>
        <v>20200501</v>
      </c>
      <c r="L488" s="30">
        <v>20</v>
      </c>
      <c r="M488">
        <f>IFERROR(VLOOKUP(K488,'Données Analyse Charge'!C:I,7,FALSE),0)</f>
        <v>0</v>
      </c>
      <c r="N488">
        <f t="shared" si="73"/>
        <v>516</v>
      </c>
      <c r="P488">
        <f t="shared" si="71"/>
        <v>516</v>
      </c>
      <c r="AA488">
        <f t="shared" si="72"/>
        <v>0</v>
      </c>
    </row>
    <row r="489" spans="5:27" x14ac:dyDescent="0.25">
      <c r="E489" s="30">
        <f t="shared" si="67"/>
        <v>20200502</v>
      </c>
      <c r="F489" s="21" t="str">
        <f t="shared" si="68"/>
        <v>2020/18</v>
      </c>
      <c r="G489" s="22">
        <v>43953</v>
      </c>
      <c r="H489" s="21" t="str">
        <f t="shared" si="65"/>
        <v/>
      </c>
      <c r="I489" s="21" t="str">
        <f t="shared" si="69"/>
        <v>Samedi</v>
      </c>
      <c r="J489" s="21" t="str">
        <f t="shared" si="70"/>
        <v>Samedi</v>
      </c>
      <c r="K489" s="30">
        <f t="shared" si="66"/>
        <v>20200502</v>
      </c>
      <c r="L489" s="30">
        <v>20</v>
      </c>
      <c r="M489">
        <f>IFERROR(VLOOKUP(K489,'Données Analyse Charge'!C:I,7,FALSE),0)</f>
        <v>0</v>
      </c>
      <c r="N489">
        <f t="shared" si="73"/>
        <v>515</v>
      </c>
      <c r="P489">
        <f t="shared" si="71"/>
        <v>515</v>
      </c>
      <c r="AA489">
        <f t="shared" si="72"/>
        <v>0</v>
      </c>
    </row>
    <row r="490" spans="5:27" x14ac:dyDescent="0.25">
      <c r="E490" s="30">
        <f t="shared" si="67"/>
        <v>20200503</v>
      </c>
      <c r="F490" s="21" t="str">
        <f t="shared" si="68"/>
        <v>2020/19</v>
      </c>
      <c r="G490" s="22">
        <v>43954</v>
      </c>
      <c r="H490" s="21" t="str">
        <f t="shared" si="65"/>
        <v/>
      </c>
      <c r="I490" s="21" t="str">
        <f t="shared" si="69"/>
        <v>Dimanche</v>
      </c>
      <c r="J490" s="21" t="str">
        <f t="shared" si="70"/>
        <v>Dimanche</v>
      </c>
      <c r="K490" s="30">
        <f t="shared" si="66"/>
        <v>20200503</v>
      </c>
      <c r="L490" s="30">
        <v>20</v>
      </c>
      <c r="M490">
        <f>IFERROR(VLOOKUP(K490,'Données Analyse Charge'!C:I,7,FALSE),0)</f>
        <v>0</v>
      </c>
      <c r="N490">
        <f t="shared" si="73"/>
        <v>514</v>
      </c>
      <c r="P490">
        <f t="shared" si="71"/>
        <v>514</v>
      </c>
      <c r="AA490">
        <f t="shared" si="72"/>
        <v>0</v>
      </c>
    </row>
    <row r="491" spans="5:27" x14ac:dyDescent="0.25">
      <c r="E491" s="30">
        <f t="shared" si="67"/>
        <v>20200504</v>
      </c>
      <c r="F491" s="21" t="str">
        <f t="shared" si="68"/>
        <v>2020/19</v>
      </c>
      <c r="G491" s="22">
        <v>43955</v>
      </c>
      <c r="H491" s="21" t="str">
        <f t="shared" si="65"/>
        <v/>
      </c>
      <c r="I491" s="21" t="str">
        <f t="shared" si="69"/>
        <v/>
      </c>
      <c r="J491" s="21" t="str">
        <f t="shared" si="70"/>
        <v/>
      </c>
      <c r="K491" s="30">
        <f t="shared" si="66"/>
        <v>20200504</v>
      </c>
      <c r="L491" s="30">
        <v>20</v>
      </c>
      <c r="M491">
        <f>IFERROR(VLOOKUP(K491,'Données Analyse Charge'!C:I,7,FALSE),0)</f>
        <v>20</v>
      </c>
      <c r="N491">
        <f t="shared" si="73"/>
        <v>513</v>
      </c>
      <c r="P491">
        <f t="shared" si="71"/>
        <v>513</v>
      </c>
      <c r="AA491">
        <f t="shared" si="72"/>
        <v>0</v>
      </c>
    </row>
    <row r="492" spans="5:27" x14ac:dyDescent="0.25">
      <c r="E492" s="30">
        <f t="shared" si="67"/>
        <v>20200505</v>
      </c>
      <c r="F492" s="21" t="str">
        <f t="shared" si="68"/>
        <v>2020/19</v>
      </c>
      <c r="G492" s="22">
        <v>43956</v>
      </c>
      <c r="H492" s="21" t="str">
        <f t="shared" si="65"/>
        <v/>
      </c>
      <c r="I492" s="21" t="str">
        <f t="shared" si="69"/>
        <v/>
      </c>
      <c r="J492" s="21" t="str">
        <f t="shared" si="70"/>
        <v/>
      </c>
      <c r="K492" s="30">
        <f t="shared" si="66"/>
        <v>20200505</v>
      </c>
      <c r="L492" s="30">
        <v>20</v>
      </c>
      <c r="M492">
        <f>IFERROR(VLOOKUP(K492,'Données Analyse Charge'!C:I,7,FALSE),0)</f>
        <v>20</v>
      </c>
      <c r="N492">
        <f t="shared" si="73"/>
        <v>512</v>
      </c>
      <c r="P492">
        <f t="shared" si="71"/>
        <v>512</v>
      </c>
      <c r="AA492">
        <f t="shared" si="72"/>
        <v>0</v>
      </c>
    </row>
    <row r="493" spans="5:27" x14ac:dyDescent="0.25">
      <c r="E493" s="30">
        <f t="shared" si="67"/>
        <v>20200506</v>
      </c>
      <c r="F493" s="21" t="str">
        <f t="shared" si="68"/>
        <v>2020/19</v>
      </c>
      <c r="G493" s="22">
        <v>43957</v>
      </c>
      <c r="H493" s="21" t="str">
        <f t="shared" si="65"/>
        <v/>
      </c>
      <c r="I493" s="21" t="str">
        <f t="shared" si="69"/>
        <v/>
      </c>
      <c r="J493" s="21" t="str">
        <f t="shared" si="70"/>
        <v/>
      </c>
      <c r="K493" s="30">
        <f t="shared" si="66"/>
        <v>20200506</v>
      </c>
      <c r="L493" s="30">
        <v>20</v>
      </c>
      <c r="M493">
        <f>IFERROR(VLOOKUP(K493,'Données Analyse Charge'!C:I,7,FALSE),0)</f>
        <v>20</v>
      </c>
      <c r="N493">
        <f t="shared" si="73"/>
        <v>511</v>
      </c>
      <c r="P493">
        <f t="shared" si="71"/>
        <v>511</v>
      </c>
      <c r="AA493">
        <f t="shared" si="72"/>
        <v>0</v>
      </c>
    </row>
    <row r="494" spans="5:27" x14ac:dyDescent="0.25">
      <c r="E494" s="30">
        <f t="shared" si="67"/>
        <v>20200507</v>
      </c>
      <c r="F494" s="21" t="str">
        <f t="shared" si="68"/>
        <v>2020/19</v>
      </c>
      <c r="G494" s="22">
        <v>43958</v>
      </c>
      <c r="H494" s="21" t="str">
        <f t="shared" si="65"/>
        <v/>
      </c>
      <c r="I494" s="21" t="str">
        <f t="shared" si="69"/>
        <v/>
      </c>
      <c r="J494" s="21" t="str">
        <f t="shared" si="70"/>
        <v/>
      </c>
      <c r="K494" s="30">
        <f t="shared" si="66"/>
        <v>20200507</v>
      </c>
      <c r="L494" s="30">
        <v>20</v>
      </c>
      <c r="M494">
        <f>IFERROR(VLOOKUP(K494,'Données Analyse Charge'!C:I,7,FALSE),0)</f>
        <v>20</v>
      </c>
      <c r="N494">
        <f t="shared" si="73"/>
        <v>510</v>
      </c>
      <c r="P494">
        <f t="shared" si="71"/>
        <v>510</v>
      </c>
      <c r="AA494">
        <f t="shared" si="72"/>
        <v>0</v>
      </c>
    </row>
    <row r="495" spans="5:27" x14ac:dyDescent="0.25">
      <c r="E495" s="30">
        <f t="shared" si="67"/>
        <v>20200508</v>
      </c>
      <c r="F495" s="21" t="str">
        <f t="shared" si="68"/>
        <v>2020/19</v>
      </c>
      <c r="G495" s="22">
        <v>43959</v>
      </c>
      <c r="H495" s="21" t="str">
        <f t="shared" si="65"/>
        <v/>
      </c>
      <c r="I495" s="21" t="str">
        <f t="shared" si="69"/>
        <v/>
      </c>
      <c r="J495" s="21" t="str">
        <f t="shared" si="70"/>
        <v/>
      </c>
      <c r="K495" s="30">
        <f t="shared" si="66"/>
        <v>20200508</v>
      </c>
      <c r="L495" s="30">
        <v>20</v>
      </c>
      <c r="M495">
        <f>IFERROR(VLOOKUP(K495,'Données Analyse Charge'!C:I,7,FALSE),0)</f>
        <v>20</v>
      </c>
      <c r="P495">
        <f t="shared" si="71"/>
        <v>0</v>
      </c>
    </row>
    <row r="496" spans="5:27" x14ac:dyDescent="0.25">
      <c r="E496" s="30">
        <f t="shared" si="67"/>
        <v>20200509</v>
      </c>
      <c r="F496" s="21" t="str">
        <f t="shared" si="68"/>
        <v>2020/19</v>
      </c>
      <c r="G496" s="22">
        <v>43960</v>
      </c>
      <c r="H496" s="21" t="str">
        <f t="shared" si="65"/>
        <v/>
      </c>
      <c r="I496" s="21" t="str">
        <f t="shared" si="69"/>
        <v>Samedi</v>
      </c>
      <c r="J496" s="21" t="str">
        <f t="shared" si="70"/>
        <v>Samedi</v>
      </c>
      <c r="K496" s="30">
        <f t="shared" si="66"/>
        <v>20200509</v>
      </c>
      <c r="L496" s="30">
        <v>20</v>
      </c>
      <c r="M496">
        <f>IFERROR(VLOOKUP(K496,'Données Analyse Charge'!C:I,7,FALSE),0)</f>
        <v>0</v>
      </c>
      <c r="P496">
        <f t="shared" si="71"/>
        <v>0</v>
      </c>
    </row>
    <row r="497" spans="5:16" x14ac:dyDescent="0.25">
      <c r="E497" s="30">
        <f t="shared" si="67"/>
        <v>20200510</v>
      </c>
      <c r="F497" s="21" t="str">
        <f t="shared" si="68"/>
        <v>2020/20</v>
      </c>
      <c r="G497" s="22">
        <v>43961</v>
      </c>
      <c r="H497" s="21" t="str">
        <f t="shared" si="65"/>
        <v/>
      </c>
      <c r="I497" s="21" t="str">
        <f t="shared" si="69"/>
        <v>Dimanche</v>
      </c>
      <c r="J497" s="21" t="str">
        <f t="shared" si="70"/>
        <v>Dimanche</v>
      </c>
      <c r="K497" s="30">
        <f t="shared" si="66"/>
        <v>20200510</v>
      </c>
      <c r="L497" s="30">
        <v>20</v>
      </c>
      <c r="M497">
        <f>IFERROR(VLOOKUP(K497,'Données Analyse Charge'!C:I,7,FALSE),0)</f>
        <v>0</v>
      </c>
      <c r="P497">
        <f t="shared" si="71"/>
        <v>0</v>
      </c>
    </row>
    <row r="498" spans="5:16" x14ac:dyDescent="0.25">
      <c r="E498" s="30">
        <f t="shared" si="67"/>
        <v>20200511</v>
      </c>
      <c r="F498" s="21" t="str">
        <f t="shared" si="68"/>
        <v>2020/20</v>
      </c>
      <c r="G498" s="22">
        <v>43962</v>
      </c>
      <c r="H498" s="21" t="str">
        <f t="shared" si="65"/>
        <v/>
      </c>
      <c r="I498" s="21" t="str">
        <f t="shared" si="69"/>
        <v/>
      </c>
      <c r="J498" s="21" t="str">
        <f t="shared" si="70"/>
        <v/>
      </c>
      <c r="K498" s="30">
        <f t="shared" si="66"/>
        <v>20200511</v>
      </c>
      <c r="L498" s="30">
        <v>20</v>
      </c>
      <c r="M498">
        <f>IFERROR(VLOOKUP(K498,'Données Analyse Charge'!C:I,7,FALSE),0)</f>
        <v>20</v>
      </c>
      <c r="P498">
        <f t="shared" si="71"/>
        <v>0</v>
      </c>
    </row>
    <row r="499" spans="5:16" x14ac:dyDescent="0.25">
      <c r="E499" s="30">
        <f t="shared" si="67"/>
        <v>20200512</v>
      </c>
      <c r="F499" s="21" t="str">
        <f t="shared" si="68"/>
        <v>2020/20</v>
      </c>
      <c r="G499" s="22">
        <v>43963</v>
      </c>
      <c r="H499" s="21" t="str">
        <f t="shared" si="65"/>
        <v/>
      </c>
      <c r="I499" s="21" t="str">
        <f t="shared" si="69"/>
        <v/>
      </c>
      <c r="J499" s="21" t="str">
        <f t="shared" si="70"/>
        <v/>
      </c>
      <c r="K499" s="30">
        <f t="shared" si="66"/>
        <v>20200512</v>
      </c>
      <c r="L499" s="30">
        <v>20</v>
      </c>
      <c r="M499">
        <f>IFERROR(VLOOKUP(K499,'Données Analyse Charge'!C:I,7,FALSE),0)</f>
        <v>20</v>
      </c>
    </row>
    <row r="500" spans="5:16" x14ac:dyDescent="0.25">
      <c r="E500" s="30">
        <f t="shared" si="67"/>
        <v>20200513</v>
      </c>
      <c r="F500" s="21" t="str">
        <f t="shared" si="68"/>
        <v>2020/20</v>
      </c>
      <c r="G500" s="22">
        <v>43964</v>
      </c>
      <c r="H500" s="21" t="str">
        <f t="shared" si="65"/>
        <v/>
      </c>
      <c r="I500" s="21" t="str">
        <f t="shared" si="69"/>
        <v/>
      </c>
      <c r="J500" s="21" t="str">
        <f t="shared" si="70"/>
        <v/>
      </c>
      <c r="K500" s="30">
        <f t="shared" si="66"/>
        <v>20200513</v>
      </c>
      <c r="L500" s="30">
        <v>20</v>
      </c>
      <c r="M500">
        <f>IFERROR(VLOOKUP(K500,'Données Analyse Charge'!C:I,7,FALSE),0)</f>
        <v>20</v>
      </c>
    </row>
    <row r="501" spans="5:16" x14ac:dyDescent="0.25">
      <c r="E501" s="30">
        <f t="shared" si="67"/>
        <v>20200514</v>
      </c>
      <c r="F501" s="21" t="str">
        <f t="shared" si="68"/>
        <v>2020/20</v>
      </c>
      <c r="G501" s="22">
        <v>43965</v>
      </c>
      <c r="H501" s="21" t="str">
        <f t="shared" si="65"/>
        <v/>
      </c>
      <c r="I501" s="21" t="str">
        <f t="shared" si="69"/>
        <v/>
      </c>
      <c r="J501" s="21" t="str">
        <f t="shared" si="70"/>
        <v/>
      </c>
      <c r="K501" s="30">
        <f t="shared" si="66"/>
        <v>20200514</v>
      </c>
      <c r="L501" s="30">
        <v>20</v>
      </c>
      <c r="M501">
        <f>IFERROR(VLOOKUP(K501,'Données Analyse Charge'!C:I,7,FALSE),0)</f>
        <v>20</v>
      </c>
    </row>
    <row r="502" spans="5:16" x14ac:dyDescent="0.25">
      <c r="E502" s="30">
        <f t="shared" si="67"/>
        <v>20200515</v>
      </c>
      <c r="F502" s="21" t="str">
        <f t="shared" si="68"/>
        <v>2020/20</v>
      </c>
      <c r="G502" s="22">
        <v>43966</v>
      </c>
      <c r="H502" s="21" t="str">
        <f t="shared" si="65"/>
        <v/>
      </c>
      <c r="I502" s="21" t="str">
        <f t="shared" si="69"/>
        <v/>
      </c>
      <c r="J502" s="21" t="str">
        <f t="shared" si="70"/>
        <v/>
      </c>
      <c r="K502" s="30">
        <f t="shared" si="66"/>
        <v>20200515</v>
      </c>
      <c r="L502" s="30">
        <v>20</v>
      </c>
      <c r="M502">
        <f>IFERROR(VLOOKUP(K502,'Données Analyse Charge'!C:I,7,FALSE),0)</f>
        <v>20</v>
      </c>
    </row>
    <row r="503" spans="5:16" x14ac:dyDescent="0.25">
      <c r="E503" s="30">
        <f t="shared" si="67"/>
        <v>20200516</v>
      </c>
      <c r="F503" s="21" t="str">
        <f t="shared" si="68"/>
        <v>2020/20</v>
      </c>
      <c r="G503" s="22">
        <v>43967</v>
      </c>
      <c r="H503" s="21" t="str">
        <f t="shared" si="65"/>
        <v/>
      </c>
      <c r="I503" s="21" t="str">
        <f t="shared" si="69"/>
        <v>Samedi</v>
      </c>
      <c r="J503" s="21" t="str">
        <f t="shared" si="70"/>
        <v>Samedi</v>
      </c>
      <c r="K503" s="30">
        <f t="shared" si="66"/>
        <v>20200516</v>
      </c>
      <c r="L503" s="30">
        <v>20</v>
      </c>
      <c r="M503">
        <f>IFERROR(VLOOKUP(K503,'Données Analyse Charge'!C:I,7,FALSE),0)</f>
        <v>0</v>
      </c>
    </row>
    <row r="504" spans="5:16" x14ac:dyDescent="0.25">
      <c r="E504" s="30">
        <f t="shared" si="67"/>
        <v>20200517</v>
      </c>
      <c r="F504" s="21" t="str">
        <f t="shared" si="68"/>
        <v>2020/21</v>
      </c>
      <c r="G504" s="22">
        <v>43968</v>
      </c>
      <c r="H504" s="21" t="str">
        <f t="shared" si="65"/>
        <v/>
      </c>
      <c r="I504" s="21" t="str">
        <f t="shared" si="69"/>
        <v>Dimanche</v>
      </c>
      <c r="J504" s="21" t="str">
        <f t="shared" si="70"/>
        <v>Dimanche</v>
      </c>
      <c r="K504" s="30">
        <f t="shared" si="66"/>
        <v>20200517</v>
      </c>
      <c r="L504" s="30">
        <v>20</v>
      </c>
      <c r="M504">
        <f>IFERROR(VLOOKUP(K504,'Données Analyse Charge'!C:I,7,FALSE),0)</f>
        <v>0</v>
      </c>
    </row>
    <row r="505" spans="5:16" x14ac:dyDescent="0.25">
      <c r="E505" s="30">
        <f t="shared" si="67"/>
        <v>20200518</v>
      </c>
      <c r="F505" s="21" t="str">
        <f t="shared" si="68"/>
        <v>2020/21</v>
      </c>
      <c r="G505" s="22">
        <v>43969</v>
      </c>
      <c r="H505" s="21" t="str">
        <f t="shared" si="65"/>
        <v/>
      </c>
      <c r="I505" s="21" t="str">
        <f t="shared" si="69"/>
        <v/>
      </c>
      <c r="J505" s="21" t="str">
        <f t="shared" si="70"/>
        <v/>
      </c>
      <c r="K505" s="30">
        <f t="shared" si="66"/>
        <v>20200518</v>
      </c>
      <c r="L505" s="30">
        <v>20</v>
      </c>
      <c r="M505">
        <f>IFERROR(VLOOKUP(K505,'Données Analyse Charge'!C:I,7,FALSE),0)</f>
        <v>20</v>
      </c>
    </row>
    <row r="506" spans="5:16" x14ac:dyDescent="0.25">
      <c r="E506" s="30">
        <f t="shared" si="67"/>
        <v>20200519</v>
      </c>
      <c r="F506" s="21" t="str">
        <f t="shared" si="68"/>
        <v>2020/21</v>
      </c>
      <c r="G506" s="22">
        <v>43970</v>
      </c>
      <c r="H506" s="21" t="str">
        <f t="shared" si="65"/>
        <v/>
      </c>
      <c r="I506" s="21" t="str">
        <f t="shared" si="69"/>
        <v/>
      </c>
      <c r="J506" s="21" t="str">
        <f t="shared" si="70"/>
        <v/>
      </c>
      <c r="K506" s="30">
        <f t="shared" si="66"/>
        <v>20200519</v>
      </c>
      <c r="L506" s="30">
        <v>20</v>
      </c>
      <c r="M506">
        <f>IFERROR(VLOOKUP(K506,'Données Analyse Charge'!C:I,7,FALSE),0)</f>
        <v>20</v>
      </c>
    </row>
    <row r="507" spans="5:16" x14ac:dyDescent="0.25">
      <c r="E507" s="30">
        <f t="shared" si="67"/>
        <v>20200520</v>
      </c>
      <c r="F507" s="21" t="str">
        <f t="shared" si="68"/>
        <v>2020/21</v>
      </c>
      <c r="G507" s="22">
        <v>43971</v>
      </c>
      <c r="H507" s="21" t="str">
        <f t="shared" si="65"/>
        <v/>
      </c>
      <c r="I507" s="21" t="str">
        <f t="shared" si="69"/>
        <v/>
      </c>
      <c r="J507" s="21" t="str">
        <f t="shared" si="70"/>
        <v/>
      </c>
      <c r="K507" s="30">
        <f t="shared" si="66"/>
        <v>20200520</v>
      </c>
      <c r="L507" s="30">
        <v>20</v>
      </c>
      <c r="M507">
        <f>IFERROR(VLOOKUP(K507,'Données Analyse Charge'!C:I,7,FALSE),0)</f>
        <v>20</v>
      </c>
    </row>
    <row r="508" spans="5:16" x14ac:dyDescent="0.25">
      <c r="E508" s="30">
        <f t="shared" si="67"/>
        <v>20200521</v>
      </c>
      <c r="F508" s="21" t="str">
        <f t="shared" si="68"/>
        <v>2020/21</v>
      </c>
      <c r="G508" s="22">
        <v>43972</v>
      </c>
      <c r="H508" s="21" t="str">
        <f t="shared" si="65"/>
        <v>Férié</v>
      </c>
      <c r="I508" s="21" t="str">
        <f t="shared" si="69"/>
        <v/>
      </c>
      <c r="J508" s="21" t="str">
        <f t="shared" si="70"/>
        <v>Férié</v>
      </c>
      <c r="K508" s="30">
        <f t="shared" si="66"/>
        <v>20200521</v>
      </c>
      <c r="L508" s="30">
        <v>20</v>
      </c>
      <c r="M508">
        <f>IFERROR(VLOOKUP(K508,'Données Analyse Charge'!C:I,7,FALSE),0)</f>
        <v>0</v>
      </c>
    </row>
    <row r="509" spans="5:16" x14ac:dyDescent="0.25">
      <c r="E509" s="30">
        <f t="shared" si="67"/>
        <v>20200522</v>
      </c>
      <c r="F509" s="21" t="str">
        <f t="shared" si="68"/>
        <v>2020/21</v>
      </c>
      <c r="G509" s="22">
        <v>43973</v>
      </c>
      <c r="H509" s="21" t="str">
        <f t="shared" si="65"/>
        <v>Férié</v>
      </c>
      <c r="I509" s="21" t="str">
        <f t="shared" si="69"/>
        <v/>
      </c>
      <c r="J509" s="21" t="str">
        <f t="shared" si="70"/>
        <v>Férié</v>
      </c>
      <c r="K509" s="30">
        <f t="shared" si="66"/>
        <v>20200522</v>
      </c>
      <c r="L509" s="30">
        <v>20</v>
      </c>
      <c r="M509">
        <f>IFERROR(VLOOKUP(K509,'Données Analyse Charge'!C:I,7,FALSE),0)</f>
        <v>0</v>
      </c>
    </row>
    <row r="510" spans="5:16" x14ac:dyDescent="0.25">
      <c r="E510" s="30">
        <f t="shared" si="67"/>
        <v>20200523</v>
      </c>
      <c r="F510" s="21" t="str">
        <f t="shared" si="68"/>
        <v>2020/21</v>
      </c>
      <c r="G510" s="22">
        <v>43974</v>
      </c>
      <c r="H510" s="21" t="str">
        <f t="shared" si="65"/>
        <v/>
      </c>
      <c r="I510" s="21" t="str">
        <f t="shared" si="69"/>
        <v>Samedi</v>
      </c>
      <c r="J510" s="21" t="str">
        <f t="shared" si="70"/>
        <v>Samedi</v>
      </c>
      <c r="K510" s="30">
        <f t="shared" si="66"/>
        <v>20200523</v>
      </c>
      <c r="L510" s="30">
        <v>20</v>
      </c>
      <c r="M510">
        <f>IFERROR(VLOOKUP(K510,'Données Analyse Charge'!C:I,7,FALSE),0)</f>
        <v>0</v>
      </c>
    </row>
    <row r="511" spans="5:16" x14ac:dyDescent="0.25">
      <c r="E511" s="30">
        <f t="shared" si="67"/>
        <v>20200524</v>
      </c>
      <c r="F511" s="21" t="str">
        <f t="shared" si="68"/>
        <v>2020/22</v>
      </c>
      <c r="G511" s="22">
        <v>43975</v>
      </c>
      <c r="H511" s="21" t="str">
        <f t="shared" si="65"/>
        <v/>
      </c>
      <c r="I511" s="21" t="str">
        <f t="shared" si="69"/>
        <v>Dimanche</v>
      </c>
      <c r="J511" s="21" t="str">
        <f t="shared" si="70"/>
        <v>Dimanche</v>
      </c>
      <c r="K511" s="30">
        <f t="shared" si="66"/>
        <v>20200524</v>
      </c>
      <c r="L511" s="30">
        <v>20</v>
      </c>
      <c r="M511">
        <f>IFERROR(VLOOKUP(K511,'Données Analyse Charge'!C:I,7,FALSE),0)</f>
        <v>0</v>
      </c>
    </row>
    <row r="512" spans="5:16" x14ac:dyDescent="0.25">
      <c r="E512" s="30">
        <f t="shared" si="67"/>
        <v>20200525</v>
      </c>
      <c r="F512" s="21" t="str">
        <f t="shared" si="68"/>
        <v>2020/22</v>
      </c>
      <c r="G512" s="22">
        <v>43976</v>
      </c>
      <c r="H512" s="21" t="str">
        <f t="shared" si="65"/>
        <v/>
      </c>
      <c r="I512" s="21" t="str">
        <f t="shared" si="69"/>
        <v/>
      </c>
      <c r="J512" s="21" t="str">
        <f t="shared" si="70"/>
        <v/>
      </c>
      <c r="K512" s="30">
        <f t="shared" si="66"/>
        <v>20200525</v>
      </c>
      <c r="L512" s="30">
        <v>20</v>
      </c>
      <c r="M512">
        <f>IFERROR(VLOOKUP(K512,'Données Analyse Charge'!C:I,7,FALSE),0)</f>
        <v>20</v>
      </c>
    </row>
    <row r="513" spans="5:13" x14ac:dyDescent="0.25">
      <c r="E513" s="30">
        <f t="shared" si="67"/>
        <v>20200526</v>
      </c>
      <c r="F513" s="21" t="str">
        <f t="shared" si="68"/>
        <v>2020/22</v>
      </c>
      <c r="G513" s="22">
        <v>43977</v>
      </c>
      <c r="H513" s="21" t="str">
        <f t="shared" si="65"/>
        <v/>
      </c>
      <c r="I513" s="21" t="str">
        <f t="shared" si="69"/>
        <v/>
      </c>
      <c r="J513" s="21" t="str">
        <f t="shared" si="70"/>
        <v/>
      </c>
      <c r="K513" s="30">
        <f t="shared" si="66"/>
        <v>20200526</v>
      </c>
      <c r="L513" s="30">
        <v>20</v>
      </c>
      <c r="M513">
        <f>IFERROR(VLOOKUP(K513,'Données Analyse Charge'!C:I,7,FALSE),0)</f>
        <v>20</v>
      </c>
    </row>
    <row r="514" spans="5:13" x14ac:dyDescent="0.25">
      <c r="E514" s="30">
        <f t="shared" si="67"/>
        <v>20200527</v>
      </c>
      <c r="F514" s="21" t="str">
        <f t="shared" si="68"/>
        <v>2020/22</v>
      </c>
      <c r="G514" s="22">
        <v>43978</v>
      </c>
      <c r="H514" s="21" t="str">
        <f t="shared" ref="H514:H577" si="74">IFERROR(VLOOKUP(G514,C:D,2,FALSE),"")</f>
        <v/>
      </c>
      <c r="I514" s="21" t="str">
        <f t="shared" si="69"/>
        <v/>
      </c>
      <c r="J514" s="21" t="str">
        <f t="shared" si="70"/>
        <v/>
      </c>
      <c r="K514" s="30">
        <f t="shared" ref="K514:K577" si="75">YEAR(G514)*10000+MONTH(G514)*100+DAY(G514)</f>
        <v>20200527</v>
      </c>
      <c r="L514" s="30">
        <v>20</v>
      </c>
      <c r="M514">
        <f>IFERROR(VLOOKUP(K514,'Données Analyse Charge'!C:I,7,FALSE),0)</f>
        <v>20</v>
      </c>
    </row>
    <row r="515" spans="5:13" x14ac:dyDescent="0.25">
      <c r="E515" s="30">
        <f t="shared" ref="E515:E578" si="76">YEAR(G515)*10000+MONTH(G515)*100+DAY(G515)</f>
        <v>20200528</v>
      </c>
      <c r="F515" s="21" t="str">
        <f t="shared" ref="F515:F578" si="77">YEAR(G515)&amp;"/"&amp;IF(WEEKNUM(G515)&lt;=9,"0"&amp;WEEKNUM(G515),WEEKNUM(G515))</f>
        <v>2020/22</v>
      </c>
      <c r="G515" s="22">
        <v>43979</v>
      </c>
      <c r="H515" s="21" t="str">
        <f t="shared" si="74"/>
        <v/>
      </c>
      <c r="I515" s="21" t="str">
        <f t="shared" ref="I515:I578" si="78">IF(WEEKDAY(G515)=7,"Samedi",IF(WEEKDAY(G515)=1,"Dimanche",""))</f>
        <v/>
      </c>
      <c r="J515" s="21" t="str">
        <f t="shared" ref="J515:J578" si="79">IF(H515&lt;&gt;"",H515,IF(I515&lt;&gt;"",I515,""))</f>
        <v/>
      </c>
      <c r="K515" s="30">
        <f t="shared" si="75"/>
        <v>20200528</v>
      </c>
      <c r="L515" s="30">
        <v>20</v>
      </c>
      <c r="M515">
        <f>IFERROR(VLOOKUP(K515,'Données Analyse Charge'!C:I,7,FALSE),0)</f>
        <v>20</v>
      </c>
    </row>
    <row r="516" spans="5:13" x14ac:dyDescent="0.25">
      <c r="E516" s="30">
        <f t="shared" si="76"/>
        <v>20200529</v>
      </c>
      <c r="F516" s="21" t="str">
        <f t="shared" si="77"/>
        <v>2020/22</v>
      </c>
      <c r="G516" s="22">
        <v>43980</v>
      </c>
      <c r="H516" s="21" t="str">
        <f t="shared" si="74"/>
        <v/>
      </c>
      <c r="I516" s="21" t="str">
        <f t="shared" si="78"/>
        <v/>
      </c>
      <c r="J516" s="21" t="str">
        <f t="shared" si="79"/>
        <v/>
      </c>
      <c r="K516" s="30">
        <f t="shared" si="75"/>
        <v>20200529</v>
      </c>
      <c r="L516" s="30">
        <v>20</v>
      </c>
      <c r="M516">
        <f>IFERROR(VLOOKUP(K516,'Données Analyse Charge'!C:I,7,FALSE),0)</f>
        <v>20</v>
      </c>
    </row>
    <row r="517" spans="5:13" x14ac:dyDescent="0.25">
      <c r="E517" s="30">
        <f t="shared" si="76"/>
        <v>20200530</v>
      </c>
      <c r="F517" s="21" t="str">
        <f t="shared" si="77"/>
        <v>2020/22</v>
      </c>
      <c r="G517" s="22">
        <v>43981</v>
      </c>
      <c r="H517" s="21" t="str">
        <f t="shared" si="74"/>
        <v/>
      </c>
      <c r="I517" s="21" t="str">
        <f t="shared" si="78"/>
        <v>Samedi</v>
      </c>
      <c r="J517" s="21" t="str">
        <f t="shared" si="79"/>
        <v>Samedi</v>
      </c>
      <c r="K517" s="30">
        <f t="shared" si="75"/>
        <v>20200530</v>
      </c>
      <c r="L517" s="30">
        <v>20</v>
      </c>
      <c r="M517">
        <f>IFERROR(VLOOKUP(K517,'Données Analyse Charge'!C:I,7,FALSE),0)</f>
        <v>0</v>
      </c>
    </row>
    <row r="518" spans="5:13" x14ac:dyDescent="0.25">
      <c r="E518" s="30">
        <f t="shared" si="76"/>
        <v>20200531</v>
      </c>
      <c r="F518" s="21" t="str">
        <f t="shared" si="77"/>
        <v>2020/23</v>
      </c>
      <c r="G518" s="22">
        <v>43982</v>
      </c>
      <c r="H518" s="21" t="str">
        <f t="shared" si="74"/>
        <v/>
      </c>
      <c r="I518" s="21" t="str">
        <f t="shared" si="78"/>
        <v>Dimanche</v>
      </c>
      <c r="J518" s="21" t="str">
        <f t="shared" si="79"/>
        <v>Dimanche</v>
      </c>
      <c r="K518" s="30">
        <f t="shared" si="75"/>
        <v>20200531</v>
      </c>
      <c r="L518" s="30">
        <v>20</v>
      </c>
      <c r="M518">
        <f>IFERROR(VLOOKUP(K518,'Données Analyse Charge'!C:I,7,FALSE),0)</f>
        <v>0</v>
      </c>
    </row>
    <row r="519" spans="5:13" x14ac:dyDescent="0.25">
      <c r="E519" s="30">
        <f t="shared" si="76"/>
        <v>20200601</v>
      </c>
      <c r="F519" s="21" t="str">
        <f t="shared" si="77"/>
        <v>2020/23</v>
      </c>
      <c r="G519" s="22">
        <v>43983</v>
      </c>
      <c r="H519" s="21" t="str">
        <f t="shared" si="74"/>
        <v>Férié</v>
      </c>
      <c r="I519" s="21" t="str">
        <f t="shared" si="78"/>
        <v/>
      </c>
      <c r="J519" s="21" t="str">
        <f t="shared" si="79"/>
        <v>Férié</v>
      </c>
      <c r="K519" s="30">
        <f t="shared" si="75"/>
        <v>20200601</v>
      </c>
      <c r="L519" s="30">
        <v>20</v>
      </c>
      <c r="M519">
        <f>IFERROR(VLOOKUP(K519,'Données Analyse Charge'!C:I,7,FALSE),0)</f>
        <v>0</v>
      </c>
    </row>
    <row r="520" spans="5:13" x14ac:dyDescent="0.25">
      <c r="E520" s="30">
        <f t="shared" si="76"/>
        <v>20200602</v>
      </c>
      <c r="F520" s="21" t="str">
        <f t="shared" si="77"/>
        <v>2020/23</v>
      </c>
      <c r="G520" s="22">
        <v>43984</v>
      </c>
      <c r="H520" s="21" t="str">
        <f t="shared" si="74"/>
        <v/>
      </c>
      <c r="I520" s="21" t="str">
        <f t="shared" si="78"/>
        <v/>
      </c>
      <c r="J520" s="21" t="str">
        <f t="shared" si="79"/>
        <v/>
      </c>
      <c r="K520" s="30">
        <f t="shared" si="75"/>
        <v>20200602</v>
      </c>
      <c r="L520" s="30">
        <v>20</v>
      </c>
      <c r="M520">
        <f>IFERROR(VLOOKUP(K520,'Données Analyse Charge'!C:I,7,FALSE),0)</f>
        <v>20</v>
      </c>
    </row>
    <row r="521" spans="5:13" x14ac:dyDescent="0.25">
      <c r="E521" s="30">
        <f t="shared" si="76"/>
        <v>20200603</v>
      </c>
      <c r="F521" s="21" t="str">
        <f t="shared" si="77"/>
        <v>2020/23</v>
      </c>
      <c r="G521" s="22">
        <v>43985</v>
      </c>
      <c r="H521" s="21" t="str">
        <f t="shared" si="74"/>
        <v/>
      </c>
      <c r="I521" s="21" t="str">
        <f t="shared" si="78"/>
        <v/>
      </c>
      <c r="J521" s="21" t="str">
        <f t="shared" si="79"/>
        <v/>
      </c>
      <c r="K521" s="30">
        <f t="shared" si="75"/>
        <v>20200603</v>
      </c>
      <c r="L521" s="30">
        <v>20</v>
      </c>
      <c r="M521">
        <f>IFERROR(VLOOKUP(K521,'Données Analyse Charge'!C:I,7,FALSE),0)</f>
        <v>20</v>
      </c>
    </row>
    <row r="522" spans="5:13" x14ac:dyDescent="0.25">
      <c r="E522" s="30">
        <f t="shared" si="76"/>
        <v>20200604</v>
      </c>
      <c r="F522" s="21" t="str">
        <f t="shared" si="77"/>
        <v>2020/23</v>
      </c>
      <c r="G522" s="22">
        <v>43986</v>
      </c>
      <c r="H522" s="21" t="str">
        <f t="shared" si="74"/>
        <v/>
      </c>
      <c r="I522" s="21" t="str">
        <f t="shared" si="78"/>
        <v/>
      </c>
      <c r="J522" s="21" t="str">
        <f t="shared" si="79"/>
        <v/>
      </c>
      <c r="K522" s="30">
        <f t="shared" si="75"/>
        <v>20200604</v>
      </c>
      <c r="L522" s="30">
        <v>20</v>
      </c>
      <c r="M522">
        <f>IFERROR(VLOOKUP(K522,'Données Analyse Charge'!C:I,7,FALSE),0)</f>
        <v>20</v>
      </c>
    </row>
    <row r="523" spans="5:13" x14ac:dyDescent="0.25">
      <c r="E523" s="30">
        <f t="shared" si="76"/>
        <v>20200605</v>
      </c>
      <c r="F523" s="21" t="str">
        <f t="shared" si="77"/>
        <v>2020/23</v>
      </c>
      <c r="G523" s="22">
        <v>43987</v>
      </c>
      <c r="H523" s="21" t="str">
        <f t="shared" si="74"/>
        <v/>
      </c>
      <c r="I523" s="21" t="str">
        <f t="shared" si="78"/>
        <v/>
      </c>
      <c r="J523" s="21" t="str">
        <f t="shared" si="79"/>
        <v/>
      </c>
      <c r="K523" s="30">
        <f t="shared" si="75"/>
        <v>20200605</v>
      </c>
      <c r="L523" s="30">
        <v>20</v>
      </c>
      <c r="M523">
        <f>IFERROR(VLOOKUP(K523,'Données Analyse Charge'!C:I,7,FALSE),0)</f>
        <v>20</v>
      </c>
    </row>
    <row r="524" spans="5:13" x14ac:dyDescent="0.25">
      <c r="E524" s="30">
        <f t="shared" si="76"/>
        <v>20200606</v>
      </c>
      <c r="F524" s="21" t="str">
        <f t="shared" si="77"/>
        <v>2020/23</v>
      </c>
      <c r="G524" s="22">
        <v>43988</v>
      </c>
      <c r="H524" s="21" t="str">
        <f t="shared" si="74"/>
        <v/>
      </c>
      <c r="I524" s="21" t="str">
        <f t="shared" si="78"/>
        <v>Samedi</v>
      </c>
      <c r="J524" s="21" t="str">
        <f t="shared" si="79"/>
        <v>Samedi</v>
      </c>
      <c r="K524" s="30">
        <f t="shared" si="75"/>
        <v>20200606</v>
      </c>
      <c r="L524" s="30">
        <v>20</v>
      </c>
      <c r="M524">
        <f>IFERROR(VLOOKUP(K524,'Données Analyse Charge'!C:I,7,FALSE),0)</f>
        <v>0</v>
      </c>
    </row>
    <row r="525" spans="5:13" x14ac:dyDescent="0.25">
      <c r="E525" s="30">
        <f t="shared" si="76"/>
        <v>20200607</v>
      </c>
      <c r="F525" s="21" t="str">
        <f t="shared" si="77"/>
        <v>2020/24</v>
      </c>
      <c r="G525" s="22">
        <v>43989</v>
      </c>
      <c r="H525" s="21" t="str">
        <f t="shared" si="74"/>
        <v/>
      </c>
      <c r="I525" s="21" t="str">
        <f t="shared" si="78"/>
        <v>Dimanche</v>
      </c>
      <c r="J525" s="21" t="str">
        <f t="shared" si="79"/>
        <v>Dimanche</v>
      </c>
      <c r="K525" s="30">
        <f t="shared" si="75"/>
        <v>20200607</v>
      </c>
      <c r="L525" s="30">
        <v>20</v>
      </c>
      <c r="M525">
        <f>IFERROR(VLOOKUP(K525,'Données Analyse Charge'!C:I,7,FALSE),0)</f>
        <v>0</v>
      </c>
    </row>
    <row r="526" spans="5:13" x14ac:dyDescent="0.25">
      <c r="E526" s="30">
        <f t="shared" si="76"/>
        <v>20200608</v>
      </c>
      <c r="F526" s="21" t="str">
        <f t="shared" si="77"/>
        <v>2020/24</v>
      </c>
      <c r="G526" s="22">
        <v>43990</v>
      </c>
      <c r="H526" s="21" t="str">
        <f t="shared" si="74"/>
        <v/>
      </c>
      <c r="I526" s="21" t="str">
        <f t="shared" si="78"/>
        <v/>
      </c>
      <c r="J526" s="21" t="str">
        <f t="shared" si="79"/>
        <v/>
      </c>
      <c r="K526" s="30">
        <f t="shared" si="75"/>
        <v>20200608</v>
      </c>
      <c r="L526" s="30">
        <v>20</v>
      </c>
      <c r="M526">
        <f>IFERROR(VLOOKUP(K526,'Données Analyse Charge'!C:I,7,FALSE),0)</f>
        <v>20</v>
      </c>
    </row>
    <row r="527" spans="5:13" x14ac:dyDescent="0.25">
      <c r="E527" s="30">
        <f t="shared" si="76"/>
        <v>20200609</v>
      </c>
      <c r="F527" s="21" t="str">
        <f t="shared" si="77"/>
        <v>2020/24</v>
      </c>
      <c r="G527" s="22">
        <v>43991</v>
      </c>
      <c r="H527" s="21" t="str">
        <f t="shared" si="74"/>
        <v/>
      </c>
      <c r="I527" s="21" t="str">
        <f t="shared" si="78"/>
        <v/>
      </c>
      <c r="J527" s="21" t="str">
        <f t="shared" si="79"/>
        <v/>
      </c>
      <c r="K527" s="30">
        <f t="shared" si="75"/>
        <v>20200609</v>
      </c>
      <c r="L527" s="30">
        <v>20</v>
      </c>
      <c r="M527">
        <f>IFERROR(VLOOKUP(K527,'Données Analyse Charge'!C:I,7,FALSE),0)</f>
        <v>20</v>
      </c>
    </row>
    <row r="528" spans="5:13" x14ac:dyDescent="0.25">
      <c r="E528" s="30">
        <f t="shared" si="76"/>
        <v>20200610</v>
      </c>
      <c r="F528" s="21" t="str">
        <f t="shared" si="77"/>
        <v>2020/24</v>
      </c>
      <c r="G528" s="22">
        <v>43992</v>
      </c>
      <c r="H528" s="21" t="str">
        <f t="shared" si="74"/>
        <v/>
      </c>
      <c r="I528" s="21" t="str">
        <f t="shared" si="78"/>
        <v/>
      </c>
      <c r="J528" s="21" t="str">
        <f t="shared" si="79"/>
        <v/>
      </c>
      <c r="K528" s="30">
        <f t="shared" si="75"/>
        <v>20200610</v>
      </c>
      <c r="L528" s="30">
        <v>20</v>
      </c>
      <c r="M528">
        <f>IFERROR(VLOOKUP(K528,'Données Analyse Charge'!C:I,7,FALSE),0)</f>
        <v>20</v>
      </c>
    </row>
    <row r="529" spans="5:13" x14ac:dyDescent="0.25">
      <c r="E529" s="30">
        <f t="shared" si="76"/>
        <v>20200611</v>
      </c>
      <c r="F529" s="21" t="str">
        <f t="shared" si="77"/>
        <v>2020/24</v>
      </c>
      <c r="G529" s="22">
        <v>43993</v>
      </c>
      <c r="H529" s="21" t="str">
        <f t="shared" si="74"/>
        <v>Férié</v>
      </c>
      <c r="I529" s="21" t="str">
        <f t="shared" si="78"/>
        <v/>
      </c>
      <c r="J529" s="21" t="str">
        <f t="shared" si="79"/>
        <v>Férié</v>
      </c>
      <c r="K529" s="30">
        <f t="shared" si="75"/>
        <v>20200611</v>
      </c>
      <c r="L529" s="30">
        <v>20</v>
      </c>
      <c r="M529">
        <f>IFERROR(VLOOKUP(K529,'Données Analyse Charge'!C:I,7,FALSE),0)</f>
        <v>0</v>
      </c>
    </row>
    <row r="530" spans="5:13" x14ac:dyDescent="0.25">
      <c r="E530" s="30">
        <f t="shared" si="76"/>
        <v>20200612</v>
      </c>
      <c r="F530" s="21" t="str">
        <f t="shared" si="77"/>
        <v>2020/24</v>
      </c>
      <c r="G530" s="22">
        <v>43994</v>
      </c>
      <c r="H530" s="21" t="str">
        <f t="shared" si="74"/>
        <v/>
      </c>
      <c r="I530" s="21" t="str">
        <f t="shared" si="78"/>
        <v/>
      </c>
      <c r="J530" s="21" t="str">
        <f t="shared" si="79"/>
        <v/>
      </c>
      <c r="K530" s="30">
        <f t="shared" si="75"/>
        <v>20200612</v>
      </c>
      <c r="L530" s="30">
        <v>20</v>
      </c>
      <c r="M530">
        <f>IFERROR(VLOOKUP(K530,'Données Analyse Charge'!C:I,7,FALSE),0)</f>
        <v>20</v>
      </c>
    </row>
    <row r="531" spans="5:13" x14ac:dyDescent="0.25">
      <c r="E531" s="30">
        <f t="shared" si="76"/>
        <v>20200613</v>
      </c>
      <c r="F531" s="21" t="str">
        <f t="shared" si="77"/>
        <v>2020/24</v>
      </c>
      <c r="G531" s="22">
        <v>43995</v>
      </c>
      <c r="H531" s="21" t="str">
        <f t="shared" si="74"/>
        <v/>
      </c>
      <c r="I531" s="21" t="str">
        <f t="shared" si="78"/>
        <v>Samedi</v>
      </c>
      <c r="J531" s="21" t="str">
        <f t="shared" si="79"/>
        <v>Samedi</v>
      </c>
      <c r="K531" s="30">
        <f t="shared" si="75"/>
        <v>20200613</v>
      </c>
      <c r="L531" s="30">
        <v>20</v>
      </c>
      <c r="M531">
        <f>IFERROR(VLOOKUP(K531,'Données Analyse Charge'!C:I,7,FALSE),0)</f>
        <v>0</v>
      </c>
    </row>
    <row r="532" spans="5:13" x14ac:dyDescent="0.25">
      <c r="E532" s="30">
        <f t="shared" si="76"/>
        <v>20200614</v>
      </c>
      <c r="F532" s="21" t="str">
        <f t="shared" si="77"/>
        <v>2020/25</v>
      </c>
      <c r="G532" s="22">
        <v>43996</v>
      </c>
      <c r="H532" s="21" t="str">
        <f t="shared" si="74"/>
        <v/>
      </c>
      <c r="I532" s="21" t="str">
        <f t="shared" si="78"/>
        <v>Dimanche</v>
      </c>
      <c r="J532" s="21" t="str">
        <f t="shared" si="79"/>
        <v>Dimanche</v>
      </c>
      <c r="K532" s="30">
        <f t="shared" si="75"/>
        <v>20200614</v>
      </c>
      <c r="L532" s="30">
        <v>20</v>
      </c>
      <c r="M532">
        <f>IFERROR(VLOOKUP(K532,'Données Analyse Charge'!C:I,7,FALSE),0)</f>
        <v>0</v>
      </c>
    </row>
    <row r="533" spans="5:13" x14ac:dyDescent="0.25">
      <c r="E533" s="30">
        <f t="shared" si="76"/>
        <v>20200615</v>
      </c>
      <c r="F533" s="21" t="str">
        <f t="shared" si="77"/>
        <v>2020/25</v>
      </c>
      <c r="G533" s="22">
        <v>43997</v>
      </c>
      <c r="H533" s="21" t="str">
        <f t="shared" si="74"/>
        <v/>
      </c>
      <c r="I533" s="21" t="str">
        <f t="shared" si="78"/>
        <v/>
      </c>
      <c r="J533" s="21" t="str">
        <f t="shared" si="79"/>
        <v/>
      </c>
      <c r="K533" s="30">
        <f t="shared" si="75"/>
        <v>20200615</v>
      </c>
      <c r="L533" s="30">
        <v>20</v>
      </c>
      <c r="M533">
        <f>IFERROR(VLOOKUP(K533,'Données Analyse Charge'!C:I,7,FALSE),0)</f>
        <v>20</v>
      </c>
    </row>
    <row r="534" spans="5:13" x14ac:dyDescent="0.25">
      <c r="E534" s="30">
        <f t="shared" si="76"/>
        <v>20200616</v>
      </c>
      <c r="F534" s="21" t="str">
        <f t="shared" si="77"/>
        <v>2020/25</v>
      </c>
      <c r="G534" s="22">
        <v>43998</v>
      </c>
      <c r="H534" s="21" t="str">
        <f t="shared" si="74"/>
        <v/>
      </c>
      <c r="I534" s="21" t="str">
        <f t="shared" si="78"/>
        <v/>
      </c>
      <c r="J534" s="21" t="str">
        <f t="shared" si="79"/>
        <v/>
      </c>
      <c r="K534" s="30">
        <f t="shared" si="75"/>
        <v>20200616</v>
      </c>
      <c r="L534" s="30">
        <v>20</v>
      </c>
      <c r="M534">
        <f>IFERROR(VLOOKUP(K534,'Données Analyse Charge'!C:I,7,FALSE),0)</f>
        <v>20</v>
      </c>
    </row>
    <row r="535" spans="5:13" x14ac:dyDescent="0.25">
      <c r="E535" s="30">
        <f t="shared" si="76"/>
        <v>20200617</v>
      </c>
      <c r="F535" s="21" t="str">
        <f t="shared" si="77"/>
        <v>2020/25</v>
      </c>
      <c r="G535" s="22">
        <v>43999</v>
      </c>
      <c r="H535" s="21" t="str">
        <f t="shared" si="74"/>
        <v/>
      </c>
      <c r="I535" s="21" t="str">
        <f t="shared" si="78"/>
        <v/>
      </c>
      <c r="J535" s="21" t="str">
        <f t="shared" si="79"/>
        <v/>
      </c>
      <c r="K535" s="30">
        <f t="shared" si="75"/>
        <v>20200617</v>
      </c>
      <c r="L535" s="30">
        <v>20</v>
      </c>
      <c r="M535">
        <f>IFERROR(VLOOKUP(K535,'Données Analyse Charge'!C:I,7,FALSE),0)</f>
        <v>20</v>
      </c>
    </row>
    <row r="536" spans="5:13" x14ac:dyDescent="0.25">
      <c r="E536" s="30">
        <f t="shared" si="76"/>
        <v>20200618</v>
      </c>
      <c r="F536" s="21" t="str">
        <f t="shared" si="77"/>
        <v>2020/25</v>
      </c>
      <c r="G536" s="22">
        <v>44000</v>
      </c>
      <c r="H536" s="21" t="str">
        <f t="shared" si="74"/>
        <v/>
      </c>
      <c r="I536" s="21" t="str">
        <f t="shared" si="78"/>
        <v/>
      </c>
      <c r="J536" s="21" t="str">
        <f t="shared" si="79"/>
        <v/>
      </c>
      <c r="K536" s="30">
        <f t="shared" si="75"/>
        <v>20200618</v>
      </c>
      <c r="L536" s="30">
        <v>20</v>
      </c>
      <c r="M536">
        <f>IFERROR(VLOOKUP(K536,'Données Analyse Charge'!C:I,7,FALSE),0)</f>
        <v>20</v>
      </c>
    </row>
    <row r="537" spans="5:13" x14ac:dyDescent="0.25">
      <c r="E537" s="30">
        <f t="shared" si="76"/>
        <v>20200619</v>
      </c>
      <c r="F537" s="21" t="str">
        <f t="shared" si="77"/>
        <v>2020/25</v>
      </c>
      <c r="G537" s="22">
        <v>44001</v>
      </c>
      <c r="H537" s="21" t="str">
        <f t="shared" si="74"/>
        <v/>
      </c>
      <c r="I537" s="21" t="str">
        <f t="shared" si="78"/>
        <v/>
      </c>
      <c r="J537" s="21" t="str">
        <f t="shared" si="79"/>
        <v/>
      </c>
      <c r="K537" s="30">
        <f t="shared" si="75"/>
        <v>20200619</v>
      </c>
      <c r="L537" s="30">
        <v>20</v>
      </c>
      <c r="M537">
        <f>IFERROR(VLOOKUP(K537,'Données Analyse Charge'!C:I,7,FALSE),0)</f>
        <v>20</v>
      </c>
    </row>
    <row r="538" spans="5:13" x14ac:dyDescent="0.25">
      <c r="E538" s="30">
        <f t="shared" si="76"/>
        <v>20200620</v>
      </c>
      <c r="F538" s="21" t="str">
        <f t="shared" si="77"/>
        <v>2020/25</v>
      </c>
      <c r="G538" s="22">
        <v>44002</v>
      </c>
      <c r="H538" s="21" t="str">
        <f t="shared" si="74"/>
        <v/>
      </c>
      <c r="I538" s="21" t="str">
        <f t="shared" si="78"/>
        <v>Samedi</v>
      </c>
      <c r="J538" s="21" t="str">
        <f t="shared" si="79"/>
        <v>Samedi</v>
      </c>
      <c r="K538" s="30">
        <f t="shared" si="75"/>
        <v>20200620</v>
      </c>
      <c r="L538" s="30">
        <v>20</v>
      </c>
      <c r="M538">
        <f>IFERROR(VLOOKUP(K538,'Données Analyse Charge'!C:I,7,FALSE),0)</f>
        <v>0</v>
      </c>
    </row>
    <row r="539" spans="5:13" x14ac:dyDescent="0.25">
      <c r="E539" s="30">
        <f t="shared" si="76"/>
        <v>20200621</v>
      </c>
      <c r="F539" s="21" t="str">
        <f t="shared" si="77"/>
        <v>2020/26</v>
      </c>
      <c r="G539" s="22">
        <v>44003</v>
      </c>
      <c r="H539" s="21" t="str">
        <f t="shared" si="74"/>
        <v/>
      </c>
      <c r="I539" s="21" t="str">
        <f t="shared" si="78"/>
        <v>Dimanche</v>
      </c>
      <c r="J539" s="21" t="str">
        <f t="shared" si="79"/>
        <v>Dimanche</v>
      </c>
      <c r="K539" s="30">
        <f t="shared" si="75"/>
        <v>20200621</v>
      </c>
      <c r="L539" s="30">
        <v>20</v>
      </c>
      <c r="M539">
        <f>IFERROR(VLOOKUP(K539,'Données Analyse Charge'!C:I,7,FALSE),0)</f>
        <v>0</v>
      </c>
    </row>
    <row r="540" spans="5:13" x14ac:dyDescent="0.25">
      <c r="E540" s="30">
        <f t="shared" si="76"/>
        <v>20200622</v>
      </c>
      <c r="F540" s="21" t="str">
        <f t="shared" si="77"/>
        <v>2020/26</v>
      </c>
      <c r="G540" s="22">
        <v>44004</v>
      </c>
      <c r="H540" s="21" t="str">
        <f t="shared" si="74"/>
        <v/>
      </c>
      <c r="I540" s="21" t="str">
        <f t="shared" si="78"/>
        <v/>
      </c>
      <c r="J540" s="21" t="str">
        <f t="shared" si="79"/>
        <v/>
      </c>
      <c r="K540" s="30">
        <f t="shared" si="75"/>
        <v>20200622</v>
      </c>
      <c r="L540" s="30">
        <v>20</v>
      </c>
      <c r="M540">
        <f>IFERROR(VLOOKUP(K540,'Données Analyse Charge'!C:I,7,FALSE),0)</f>
        <v>20</v>
      </c>
    </row>
    <row r="541" spans="5:13" x14ac:dyDescent="0.25">
      <c r="E541" s="30">
        <f t="shared" si="76"/>
        <v>20200623</v>
      </c>
      <c r="F541" s="21" t="str">
        <f t="shared" si="77"/>
        <v>2020/26</v>
      </c>
      <c r="G541" s="22">
        <v>44005</v>
      </c>
      <c r="H541" s="21" t="str">
        <f t="shared" si="74"/>
        <v>Férié</v>
      </c>
      <c r="I541" s="21" t="str">
        <f t="shared" si="78"/>
        <v/>
      </c>
      <c r="J541" s="21" t="str">
        <f t="shared" si="79"/>
        <v>Férié</v>
      </c>
      <c r="K541" s="30">
        <f t="shared" si="75"/>
        <v>20200623</v>
      </c>
      <c r="L541" s="30">
        <v>20</v>
      </c>
      <c r="M541">
        <f>IFERROR(VLOOKUP(K541,'Données Analyse Charge'!C:I,7,FALSE),0)</f>
        <v>0</v>
      </c>
    </row>
    <row r="542" spans="5:13" x14ac:dyDescent="0.25">
      <c r="E542" s="30">
        <f t="shared" si="76"/>
        <v>20200624</v>
      </c>
      <c r="F542" s="21" t="str">
        <f t="shared" si="77"/>
        <v>2020/26</v>
      </c>
      <c r="G542" s="22">
        <v>44006</v>
      </c>
      <c r="H542" s="21" t="str">
        <f t="shared" si="74"/>
        <v/>
      </c>
      <c r="I542" s="21" t="str">
        <f t="shared" si="78"/>
        <v/>
      </c>
      <c r="J542" s="21" t="str">
        <f t="shared" si="79"/>
        <v/>
      </c>
      <c r="K542" s="30">
        <f t="shared" si="75"/>
        <v>20200624</v>
      </c>
      <c r="L542" s="30">
        <v>20</v>
      </c>
      <c r="M542">
        <f>IFERROR(VLOOKUP(K542,'Données Analyse Charge'!C:I,7,FALSE),0)</f>
        <v>20</v>
      </c>
    </row>
    <row r="543" spans="5:13" x14ac:dyDescent="0.25">
      <c r="E543" s="30">
        <f t="shared" si="76"/>
        <v>20200625</v>
      </c>
      <c r="F543" s="21" t="str">
        <f t="shared" si="77"/>
        <v>2020/26</v>
      </c>
      <c r="G543" s="22">
        <v>44007</v>
      </c>
      <c r="H543" s="21" t="str">
        <f t="shared" si="74"/>
        <v/>
      </c>
      <c r="I543" s="21" t="str">
        <f t="shared" si="78"/>
        <v/>
      </c>
      <c r="J543" s="21" t="str">
        <f t="shared" si="79"/>
        <v/>
      </c>
      <c r="K543" s="30">
        <f t="shared" si="75"/>
        <v>20200625</v>
      </c>
      <c r="L543" s="30">
        <v>20</v>
      </c>
      <c r="M543">
        <f>IFERROR(VLOOKUP(K543,'Données Analyse Charge'!C:I,7,FALSE),0)</f>
        <v>20</v>
      </c>
    </row>
    <row r="544" spans="5:13" x14ac:dyDescent="0.25">
      <c r="E544" s="30">
        <f t="shared" si="76"/>
        <v>20200626</v>
      </c>
      <c r="F544" s="21" t="str">
        <f t="shared" si="77"/>
        <v>2020/26</v>
      </c>
      <c r="G544" s="22">
        <v>44008</v>
      </c>
      <c r="H544" s="21" t="str">
        <f t="shared" si="74"/>
        <v/>
      </c>
      <c r="I544" s="21" t="str">
        <f t="shared" si="78"/>
        <v/>
      </c>
      <c r="J544" s="21" t="str">
        <f t="shared" si="79"/>
        <v/>
      </c>
      <c r="K544" s="30">
        <f t="shared" si="75"/>
        <v>20200626</v>
      </c>
      <c r="L544" s="30">
        <v>20</v>
      </c>
      <c r="M544">
        <f>IFERROR(VLOOKUP(K544,'Données Analyse Charge'!C:I,7,FALSE),0)</f>
        <v>20</v>
      </c>
    </row>
    <row r="545" spans="5:13" x14ac:dyDescent="0.25">
      <c r="E545" s="30">
        <f t="shared" si="76"/>
        <v>20200627</v>
      </c>
      <c r="F545" s="21" t="str">
        <f t="shared" si="77"/>
        <v>2020/26</v>
      </c>
      <c r="G545" s="22">
        <v>44009</v>
      </c>
      <c r="H545" s="21" t="str">
        <f t="shared" si="74"/>
        <v/>
      </c>
      <c r="I545" s="21" t="str">
        <f t="shared" si="78"/>
        <v>Samedi</v>
      </c>
      <c r="J545" s="21" t="str">
        <f t="shared" si="79"/>
        <v>Samedi</v>
      </c>
      <c r="K545" s="30">
        <f t="shared" si="75"/>
        <v>20200627</v>
      </c>
      <c r="L545" s="30">
        <v>20</v>
      </c>
      <c r="M545">
        <f>IFERROR(VLOOKUP(K545,'Données Analyse Charge'!C:I,7,FALSE),0)</f>
        <v>0</v>
      </c>
    </row>
    <row r="546" spans="5:13" x14ac:dyDescent="0.25">
      <c r="E546" s="30">
        <f t="shared" si="76"/>
        <v>20200628</v>
      </c>
      <c r="F546" s="21" t="str">
        <f t="shared" si="77"/>
        <v>2020/27</v>
      </c>
      <c r="G546" s="22">
        <v>44010</v>
      </c>
      <c r="H546" s="21" t="str">
        <f t="shared" si="74"/>
        <v/>
      </c>
      <c r="I546" s="21" t="str">
        <f t="shared" si="78"/>
        <v>Dimanche</v>
      </c>
      <c r="J546" s="21" t="str">
        <f t="shared" si="79"/>
        <v>Dimanche</v>
      </c>
      <c r="K546" s="30">
        <f t="shared" si="75"/>
        <v>20200628</v>
      </c>
      <c r="L546" s="30">
        <v>20</v>
      </c>
      <c r="M546">
        <f>IFERROR(VLOOKUP(K546,'Données Analyse Charge'!C:I,7,FALSE),0)</f>
        <v>0</v>
      </c>
    </row>
    <row r="547" spans="5:13" x14ac:dyDescent="0.25">
      <c r="E547" s="30">
        <f t="shared" si="76"/>
        <v>20200629</v>
      </c>
      <c r="F547" s="21" t="str">
        <f t="shared" si="77"/>
        <v>2020/27</v>
      </c>
      <c r="G547" s="22">
        <v>44011</v>
      </c>
      <c r="H547" s="21" t="str">
        <f t="shared" si="74"/>
        <v/>
      </c>
      <c r="I547" s="21" t="str">
        <f t="shared" si="78"/>
        <v/>
      </c>
      <c r="J547" s="21" t="str">
        <f t="shared" si="79"/>
        <v/>
      </c>
      <c r="K547" s="30">
        <f t="shared" si="75"/>
        <v>20200629</v>
      </c>
      <c r="L547" s="30">
        <v>20</v>
      </c>
      <c r="M547">
        <f>IFERROR(VLOOKUP(K547,'Données Analyse Charge'!C:I,7,FALSE),0)</f>
        <v>20</v>
      </c>
    </row>
    <row r="548" spans="5:13" x14ac:dyDescent="0.25">
      <c r="E548" s="30">
        <f t="shared" si="76"/>
        <v>20200630</v>
      </c>
      <c r="F548" s="21" t="str">
        <f t="shared" si="77"/>
        <v>2020/27</v>
      </c>
      <c r="G548" s="22">
        <v>44012</v>
      </c>
      <c r="H548" s="21" t="str">
        <f t="shared" si="74"/>
        <v/>
      </c>
      <c r="I548" s="21" t="str">
        <f t="shared" si="78"/>
        <v/>
      </c>
      <c r="J548" s="21" t="str">
        <f t="shared" si="79"/>
        <v/>
      </c>
      <c r="K548" s="30">
        <f t="shared" si="75"/>
        <v>20200630</v>
      </c>
      <c r="L548" s="30">
        <v>20</v>
      </c>
      <c r="M548">
        <f>IFERROR(VLOOKUP(K548,'Données Analyse Charge'!C:I,7,FALSE),0)</f>
        <v>20</v>
      </c>
    </row>
    <row r="549" spans="5:13" x14ac:dyDescent="0.25">
      <c r="E549" s="30">
        <f t="shared" si="76"/>
        <v>20200701</v>
      </c>
      <c r="F549" s="21" t="str">
        <f t="shared" si="77"/>
        <v>2020/27</v>
      </c>
      <c r="G549" s="22">
        <v>44013</v>
      </c>
      <c r="H549" s="21" t="str">
        <f t="shared" si="74"/>
        <v/>
      </c>
      <c r="I549" s="21" t="str">
        <f t="shared" si="78"/>
        <v/>
      </c>
      <c r="J549" s="21" t="str">
        <f t="shared" si="79"/>
        <v/>
      </c>
      <c r="K549" s="30">
        <f t="shared" si="75"/>
        <v>20200701</v>
      </c>
      <c r="L549" s="30">
        <v>20</v>
      </c>
      <c r="M549">
        <f>IFERROR(VLOOKUP(K549,'Données Analyse Charge'!C:I,7,FALSE),0)</f>
        <v>20</v>
      </c>
    </row>
    <row r="550" spans="5:13" x14ac:dyDescent="0.25">
      <c r="E550" s="30">
        <f t="shared" si="76"/>
        <v>20200702</v>
      </c>
      <c r="F550" s="21" t="str">
        <f t="shared" si="77"/>
        <v>2020/27</v>
      </c>
      <c r="G550" s="22">
        <v>44014</v>
      </c>
      <c r="H550" s="21" t="str">
        <f t="shared" si="74"/>
        <v/>
      </c>
      <c r="I550" s="21" t="str">
        <f t="shared" si="78"/>
        <v/>
      </c>
      <c r="J550" s="21" t="str">
        <f t="shared" si="79"/>
        <v/>
      </c>
      <c r="K550" s="30">
        <f t="shared" si="75"/>
        <v>20200702</v>
      </c>
      <c r="L550" s="30">
        <v>20</v>
      </c>
      <c r="M550">
        <f>IFERROR(VLOOKUP(K550,'Données Analyse Charge'!C:I,7,FALSE),0)</f>
        <v>20</v>
      </c>
    </row>
    <row r="551" spans="5:13" x14ac:dyDescent="0.25">
      <c r="E551" s="30">
        <f t="shared" si="76"/>
        <v>20200703</v>
      </c>
      <c r="F551" s="21" t="str">
        <f t="shared" si="77"/>
        <v>2020/27</v>
      </c>
      <c r="G551" s="22">
        <v>44015</v>
      </c>
      <c r="H551" s="21" t="str">
        <f t="shared" si="74"/>
        <v/>
      </c>
      <c r="I551" s="21" t="str">
        <f t="shared" si="78"/>
        <v/>
      </c>
      <c r="J551" s="21" t="str">
        <f t="shared" si="79"/>
        <v/>
      </c>
      <c r="K551" s="30">
        <f t="shared" si="75"/>
        <v>20200703</v>
      </c>
      <c r="L551" s="30">
        <v>20</v>
      </c>
      <c r="M551">
        <f>IFERROR(VLOOKUP(K551,'Données Analyse Charge'!C:I,7,FALSE),0)</f>
        <v>20</v>
      </c>
    </row>
    <row r="552" spans="5:13" x14ac:dyDescent="0.25">
      <c r="E552" s="30">
        <f t="shared" si="76"/>
        <v>20200704</v>
      </c>
      <c r="F552" s="21" t="str">
        <f t="shared" si="77"/>
        <v>2020/27</v>
      </c>
      <c r="G552" s="22">
        <v>44016</v>
      </c>
      <c r="H552" s="21" t="str">
        <f t="shared" si="74"/>
        <v/>
      </c>
      <c r="I552" s="21" t="str">
        <f t="shared" si="78"/>
        <v>Samedi</v>
      </c>
      <c r="J552" s="21" t="str">
        <f t="shared" si="79"/>
        <v>Samedi</v>
      </c>
      <c r="K552" s="30">
        <f t="shared" si="75"/>
        <v>20200704</v>
      </c>
      <c r="L552" s="30">
        <v>20</v>
      </c>
      <c r="M552">
        <f>IFERROR(VLOOKUP(K552,'Données Analyse Charge'!C:I,7,FALSE),0)</f>
        <v>0</v>
      </c>
    </row>
    <row r="553" spans="5:13" x14ac:dyDescent="0.25">
      <c r="E553" s="30">
        <f t="shared" si="76"/>
        <v>20200705</v>
      </c>
      <c r="F553" s="21" t="str">
        <f t="shared" si="77"/>
        <v>2020/28</v>
      </c>
      <c r="G553" s="22">
        <v>44017</v>
      </c>
      <c r="H553" s="21" t="str">
        <f t="shared" si="74"/>
        <v/>
      </c>
      <c r="I553" s="21" t="str">
        <f t="shared" si="78"/>
        <v>Dimanche</v>
      </c>
      <c r="J553" s="21" t="str">
        <f t="shared" si="79"/>
        <v>Dimanche</v>
      </c>
      <c r="K553" s="30">
        <f t="shared" si="75"/>
        <v>20200705</v>
      </c>
      <c r="L553" s="30">
        <v>20</v>
      </c>
      <c r="M553">
        <f>IFERROR(VLOOKUP(K553,'Données Analyse Charge'!C:I,7,FALSE),0)</f>
        <v>0</v>
      </c>
    </row>
    <row r="554" spans="5:13" x14ac:dyDescent="0.25">
      <c r="E554" s="30">
        <f t="shared" si="76"/>
        <v>20200706</v>
      </c>
      <c r="F554" s="21" t="str">
        <f t="shared" si="77"/>
        <v>2020/28</v>
      </c>
      <c r="G554" s="22">
        <v>44018</v>
      </c>
      <c r="H554" s="21" t="str">
        <f t="shared" si="74"/>
        <v/>
      </c>
      <c r="I554" s="21" t="str">
        <f t="shared" si="78"/>
        <v/>
      </c>
      <c r="J554" s="21" t="str">
        <f t="shared" si="79"/>
        <v/>
      </c>
      <c r="K554" s="30">
        <f t="shared" si="75"/>
        <v>20200706</v>
      </c>
      <c r="L554" s="30">
        <v>20</v>
      </c>
      <c r="M554">
        <f>IFERROR(VLOOKUP(K554,'Données Analyse Charge'!C:I,7,FALSE),0)</f>
        <v>20</v>
      </c>
    </row>
    <row r="555" spans="5:13" x14ac:dyDescent="0.25">
      <c r="E555" s="30">
        <f t="shared" si="76"/>
        <v>20200707</v>
      </c>
      <c r="F555" s="21" t="str">
        <f t="shared" si="77"/>
        <v>2020/28</v>
      </c>
      <c r="G555" s="22">
        <v>44019</v>
      </c>
      <c r="H555" s="21" t="str">
        <f t="shared" si="74"/>
        <v/>
      </c>
      <c r="I555" s="21" t="str">
        <f t="shared" si="78"/>
        <v/>
      </c>
      <c r="J555" s="21" t="str">
        <f t="shared" si="79"/>
        <v/>
      </c>
      <c r="K555" s="30">
        <f t="shared" si="75"/>
        <v>20200707</v>
      </c>
      <c r="L555" s="30">
        <v>20</v>
      </c>
      <c r="M555">
        <f>IFERROR(VLOOKUP(K555,'Données Analyse Charge'!C:I,7,FALSE),0)</f>
        <v>20</v>
      </c>
    </row>
    <row r="556" spans="5:13" x14ac:dyDescent="0.25">
      <c r="E556" s="30">
        <f t="shared" si="76"/>
        <v>20200708</v>
      </c>
      <c r="F556" s="21" t="str">
        <f t="shared" si="77"/>
        <v>2020/28</v>
      </c>
      <c r="G556" s="22">
        <v>44020</v>
      </c>
      <c r="H556" s="21" t="str">
        <f t="shared" si="74"/>
        <v/>
      </c>
      <c r="I556" s="21" t="str">
        <f t="shared" si="78"/>
        <v/>
      </c>
      <c r="J556" s="21" t="str">
        <f t="shared" si="79"/>
        <v/>
      </c>
      <c r="K556" s="30">
        <f t="shared" si="75"/>
        <v>20200708</v>
      </c>
      <c r="L556" s="30">
        <v>20</v>
      </c>
      <c r="M556">
        <f>IFERROR(VLOOKUP(K556,'Données Analyse Charge'!C:I,7,FALSE),0)</f>
        <v>20</v>
      </c>
    </row>
    <row r="557" spans="5:13" x14ac:dyDescent="0.25">
      <c r="E557" s="30">
        <f t="shared" si="76"/>
        <v>20200709</v>
      </c>
      <c r="F557" s="21" t="str">
        <f t="shared" si="77"/>
        <v>2020/28</v>
      </c>
      <c r="G557" s="22">
        <v>44021</v>
      </c>
      <c r="H557" s="21" t="str">
        <f t="shared" si="74"/>
        <v/>
      </c>
      <c r="I557" s="21" t="str">
        <f t="shared" si="78"/>
        <v/>
      </c>
      <c r="J557" s="21" t="str">
        <f t="shared" si="79"/>
        <v/>
      </c>
      <c r="K557" s="30">
        <f t="shared" si="75"/>
        <v>20200709</v>
      </c>
      <c r="L557" s="30">
        <v>20</v>
      </c>
      <c r="M557">
        <f>IFERROR(VLOOKUP(K557,'Données Analyse Charge'!C:I,7,FALSE),0)</f>
        <v>20</v>
      </c>
    </row>
    <row r="558" spans="5:13" x14ac:dyDescent="0.25">
      <c r="E558" s="30">
        <f t="shared" si="76"/>
        <v>20200710</v>
      </c>
      <c r="F558" s="21" t="str">
        <f t="shared" si="77"/>
        <v>2020/28</v>
      </c>
      <c r="G558" s="22">
        <v>44022</v>
      </c>
      <c r="H558" s="21" t="str">
        <f t="shared" si="74"/>
        <v/>
      </c>
      <c r="I558" s="21" t="str">
        <f t="shared" si="78"/>
        <v/>
      </c>
      <c r="J558" s="21" t="str">
        <f t="shared" si="79"/>
        <v/>
      </c>
      <c r="K558" s="30">
        <f t="shared" si="75"/>
        <v>20200710</v>
      </c>
      <c r="L558" s="30">
        <v>20</v>
      </c>
      <c r="M558">
        <f>IFERROR(VLOOKUP(K558,'Données Analyse Charge'!C:I,7,FALSE),0)</f>
        <v>20</v>
      </c>
    </row>
    <row r="559" spans="5:13" x14ac:dyDescent="0.25">
      <c r="E559" s="30">
        <f t="shared" si="76"/>
        <v>20200711</v>
      </c>
      <c r="F559" s="21" t="str">
        <f t="shared" si="77"/>
        <v>2020/28</v>
      </c>
      <c r="G559" s="22">
        <v>44023</v>
      </c>
      <c r="H559" s="21" t="str">
        <f t="shared" si="74"/>
        <v/>
      </c>
      <c r="I559" s="21" t="str">
        <f t="shared" si="78"/>
        <v>Samedi</v>
      </c>
      <c r="J559" s="21" t="str">
        <f t="shared" si="79"/>
        <v>Samedi</v>
      </c>
      <c r="K559" s="30">
        <f t="shared" si="75"/>
        <v>20200711</v>
      </c>
      <c r="L559" s="30">
        <v>20</v>
      </c>
      <c r="M559">
        <f>IFERROR(VLOOKUP(K559,'Données Analyse Charge'!C:I,7,FALSE),0)</f>
        <v>0</v>
      </c>
    </row>
    <row r="560" spans="5:13" x14ac:dyDescent="0.25">
      <c r="E560" s="30">
        <f t="shared" si="76"/>
        <v>20200712</v>
      </c>
      <c r="F560" s="21" t="str">
        <f t="shared" si="77"/>
        <v>2020/29</v>
      </c>
      <c r="G560" s="22">
        <v>44024</v>
      </c>
      <c r="H560" s="21" t="str">
        <f t="shared" si="74"/>
        <v/>
      </c>
      <c r="I560" s="21" t="str">
        <f t="shared" si="78"/>
        <v>Dimanche</v>
      </c>
      <c r="J560" s="21" t="str">
        <f t="shared" si="79"/>
        <v>Dimanche</v>
      </c>
      <c r="K560" s="30">
        <f t="shared" si="75"/>
        <v>20200712</v>
      </c>
      <c r="L560" s="30">
        <v>20</v>
      </c>
      <c r="M560">
        <f>IFERROR(VLOOKUP(K560,'Données Analyse Charge'!C:I,7,FALSE),0)</f>
        <v>0</v>
      </c>
    </row>
    <row r="561" spans="5:13" x14ac:dyDescent="0.25">
      <c r="E561" s="30">
        <f t="shared" si="76"/>
        <v>20200713</v>
      </c>
      <c r="F561" s="21" t="str">
        <f t="shared" si="77"/>
        <v>2020/29</v>
      </c>
      <c r="G561" s="22">
        <v>44025</v>
      </c>
      <c r="H561" s="21" t="str">
        <f t="shared" si="74"/>
        <v/>
      </c>
      <c r="I561" s="21" t="str">
        <f t="shared" si="78"/>
        <v/>
      </c>
      <c r="J561" s="21" t="str">
        <f t="shared" si="79"/>
        <v/>
      </c>
      <c r="K561" s="30">
        <f t="shared" si="75"/>
        <v>20200713</v>
      </c>
      <c r="L561" s="30">
        <v>20</v>
      </c>
      <c r="M561">
        <f>IFERROR(VLOOKUP(K561,'Données Analyse Charge'!C:I,7,FALSE),0)</f>
        <v>20</v>
      </c>
    </row>
    <row r="562" spans="5:13" x14ac:dyDescent="0.25">
      <c r="E562" s="30">
        <f t="shared" si="76"/>
        <v>20200714</v>
      </c>
      <c r="F562" s="21" t="str">
        <f t="shared" si="77"/>
        <v>2020/29</v>
      </c>
      <c r="G562" s="22">
        <v>44026</v>
      </c>
      <c r="H562" s="21" t="str">
        <f t="shared" si="74"/>
        <v/>
      </c>
      <c r="I562" s="21" t="str">
        <f t="shared" si="78"/>
        <v/>
      </c>
      <c r="J562" s="21" t="str">
        <f t="shared" si="79"/>
        <v/>
      </c>
      <c r="K562" s="30">
        <f t="shared" si="75"/>
        <v>20200714</v>
      </c>
      <c r="L562" s="30">
        <v>20</v>
      </c>
      <c r="M562">
        <f>IFERROR(VLOOKUP(K562,'Données Analyse Charge'!C:I,7,FALSE),0)</f>
        <v>20</v>
      </c>
    </row>
    <row r="563" spans="5:13" x14ac:dyDescent="0.25">
      <c r="E563" s="30">
        <f t="shared" si="76"/>
        <v>20200715</v>
      </c>
      <c r="F563" s="21" t="str">
        <f t="shared" si="77"/>
        <v>2020/29</v>
      </c>
      <c r="G563" s="22">
        <v>44027</v>
      </c>
      <c r="H563" s="21" t="str">
        <f t="shared" si="74"/>
        <v/>
      </c>
      <c r="I563" s="21" t="str">
        <f t="shared" si="78"/>
        <v/>
      </c>
      <c r="J563" s="21" t="str">
        <f t="shared" si="79"/>
        <v/>
      </c>
      <c r="K563" s="30">
        <f t="shared" si="75"/>
        <v>20200715</v>
      </c>
      <c r="L563" s="30">
        <v>20</v>
      </c>
      <c r="M563">
        <f>IFERROR(VLOOKUP(K563,'Données Analyse Charge'!C:I,7,FALSE),0)</f>
        <v>20</v>
      </c>
    </row>
    <row r="564" spans="5:13" x14ac:dyDescent="0.25">
      <c r="E564" s="30">
        <f t="shared" si="76"/>
        <v>20200716</v>
      </c>
      <c r="F564" s="21" t="str">
        <f t="shared" si="77"/>
        <v>2020/29</v>
      </c>
      <c r="G564" s="22">
        <v>44028</v>
      </c>
      <c r="H564" s="21" t="str">
        <f t="shared" si="74"/>
        <v/>
      </c>
      <c r="I564" s="21" t="str">
        <f t="shared" si="78"/>
        <v/>
      </c>
      <c r="J564" s="21" t="str">
        <f t="shared" si="79"/>
        <v/>
      </c>
      <c r="K564" s="30">
        <f t="shared" si="75"/>
        <v>20200716</v>
      </c>
      <c r="L564" s="30">
        <v>20</v>
      </c>
      <c r="M564">
        <f>IFERROR(VLOOKUP(K564,'Données Analyse Charge'!C:I,7,FALSE),0)</f>
        <v>20</v>
      </c>
    </row>
    <row r="565" spans="5:13" x14ac:dyDescent="0.25">
      <c r="E565" s="30">
        <f t="shared" si="76"/>
        <v>20200717</v>
      </c>
      <c r="F565" s="21" t="str">
        <f t="shared" si="77"/>
        <v>2020/29</v>
      </c>
      <c r="G565" s="22">
        <v>44029</v>
      </c>
      <c r="H565" s="21" t="str">
        <f t="shared" si="74"/>
        <v/>
      </c>
      <c r="I565" s="21" t="str">
        <f t="shared" si="78"/>
        <v/>
      </c>
      <c r="J565" s="21" t="str">
        <f t="shared" si="79"/>
        <v/>
      </c>
      <c r="K565" s="30">
        <f t="shared" si="75"/>
        <v>20200717</v>
      </c>
      <c r="L565" s="30">
        <v>20</v>
      </c>
      <c r="M565">
        <f>IFERROR(VLOOKUP(K565,'Données Analyse Charge'!C:I,7,FALSE),0)</f>
        <v>20</v>
      </c>
    </row>
    <row r="566" spans="5:13" x14ac:dyDescent="0.25">
      <c r="E566" s="30">
        <f t="shared" si="76"/>
        <v>20200718</v>
      </c>
      <c r="F566" s="21" t="str">
        <f t="shared" si="77"/>
        <v>2020/29</v>
      </c>
      <c r="G566" s="22">
        <v>44030</v>
      </c>
      <c r="H566" s="21" t="str">
        <f t="shared" si="74"/>
        <v/>
      </c>
      <c r="I566" s="21" t="str">
        <f t="shared" si="78"/>
        <v>Samedi</v>
      </c>
      <c r="J566" s="21" t="str">
        <f t="shared" si="79"/>
        <v>Samedi</v>
      </c>
      <c r="K566" s="30">
        <f t="shared" si="75"/>
        <v>20200718</v>
      </c>
      <c r="L566" s="30">
        <v>20</v>
      </c>
      <c r="M566">
        <f>IFERROR(VLOOKUP(K566,'Données Analyse Charge'!C:I,7,FALSE),0)</f>
        <v>0</v>
      </c>
    </row>
    <row r="567" spans="5:13" x14ac:dyDescent="0.25">
      <c r="E567" s="30">
        <f t="shared" si="76"/>
        <v>20200719</v>
      </c>
      <c r="F567" s="21" t="str">
        <f t="shared" si="77"/>
        <v>2020/30</v>
      </c>
      <c r="G567" s="22">
        <v>44031</v>
      </c>
      <c r="H567" s="21" t="str">
        <f t="shared" si="74"/>
        <v/>
      </c>
      <c r="I567" s="21" t="str">
        <f t="shared" si="78"/>
        <v>Dimanche</v>
      </c>
      <c r="J567" s="21" t="str">
        <f t="shared" si="79"/>
        <v>Dimanche</v>
      </c>
      <c r="K567" s="30">
        <f t="shared" si="75"/>
        <v>20200719</v>
      </c>
      <c r="L567" s="30">
        <v>20</v>
      </c>
      <c r="M567">
        <f>IFERROR(VLOOKUP(K567,'Données Analyse Charge'!C:I,7,FALSE),0)</f>
        <v>0</v>
      </c>
    </row>
    <row r="568" spans="5:13" x14ac:dyDescent="0.25">
      <c r="E568" s="30">
        <f t="shared" si="76"/>
        <v>20200720</v>
      </c>
      <c r="F568" s="21" t="str">
        <f t="shared" si="77"/>
        <v>2020/30</v>
      </c>
      <c r="G568" s="22">
        <v>44032</v>
      </c>
      <c r="H568" s="21" t="str">
        <f t="shared" si="74"/>
        <v/>
      </c>
      <c r="I568" s="21" t="str">
        <f t="shared" si="78"/>
        <v/>
      </c>
      <c r="J568" s="21" t="str">
        <f t="shared" si="79"/>
        <v/>
      </c>
      <c r="K568" s="30">
        <f t="shared" si="75"/>
        <v>20200720</v>
      </c>
      <c r="L568" s="30">
        <v>20</v>
      </c>
      <c r="M568">
        <f>IFERROR(VLOOKUP(K568,'Données Analyse Charge'!C:I,7,FALSE),0)</f>
        <v>20</v>
      </c>
    </row>
    <row r="569" spans="5:13" x14ac:dyDescent="0.25">
      <c r="E569" s="30">
        <f t="shared" si="76"/>
        <v>20200721</v>
      </c>
      <c r="F569" s="21" t="str">
        <f t="shared" si="77"/>
        <v>2020/30</v>
      </c>
      <c r="G569" s="22">
        <v>44033</v>
      </c>
      <c r="H569" s="21" t="str">
        <f t="shared" si="74"/>
        <v/>
      </c>
      <c r="I569" s="21" t="str">
        <f t="shared" si="78"/>
        <v/>
      </c>
      <c r="J569" s="21" t="str">
        <f t="shared" si="79"/>
        <v/>
      </c>
      <c r="K569" s="30">
        <f t="shared" si="75"/>
        <v>20200721</v>
      </c>
      <c r="L569" s="30">
        <v>20</v>
      </c>
      <c r="M569">
        <f>IFERROR(VLOOKUP(K569,'Données Analyse Charge'!C:I,7,FALSE),0)</f>
        <v>20</v>
      </c>
    </row>
    <row r="570" spans="5:13" x14ac:dyDescent="0.25">
      <c r="E570" s="30">
        <f t="shared" si="76"/>
        <v>20200722</v>
      </c>
      <c r="F570" s="21" t="str">
        <f t="shared" si="77"/>
        <v>2020/30</v>
      </c>
      <c r="G570" s="22">
        <v>44034</v>
      </c>
      <c r="H570" s="21" t="str">
        <f t="shared" si="74"/>
        <v/>
      </c>
      <c r="I570" s="21" t="str">
        <f t="shared" si="78"/>
        <v/>
      </c>
      <c r="J570" s="21" t="str">
        <f t="shared" si="79"/>
        <v/>
      </c>
      <c r="K570" s="30">
        <f t="shared" si="75"/>
        <v>20200722</v>
      </c>
      <c r="L570" s="30">
        <v>20</v>
      </c>
      <c r="M570">
        <f>IFERROR(VLOOKUP(K570,'Données Analyse Charge'!C:I,7,FALSE),0)</f>
        <v>20</v>
      </c>
    </row>
    <row r="571" spans="5:13" x14ac:dyDescent="0.25">
      <c r="E571" s="30">
        <f t="shared" si="76"/>
        <v>20200723</v>
      </c>
      <c r="F571" s="21" t="str">
        <f t="shared" si="77"/>
        <v>2020/30</v>
      </c>
      <c r="G571" s="22">
        <v>44035</v>
      </c>
      <c r="H571" s="21" t="str">
        <f t="shared" si="74"/>
        <v/>
      </c>
      <c r="I571" s="21" t="str">
        <f t="shared" si="78"/>
        <v/>
      </c>
      <c r="J571" s="21" t="str">
        <f t="shared" si="79"/>
        <v/>
      </c>
      <c r="K571" s="30">
        <f t="shared" si="75"/>
        <v>20200723</v>
      </c>
      <c r="L571" s="30">
        <v>20</v>
      </c>
      <c r="M571">
        <f>IFERROR(VLOOKUP(K571,'Données Analyse Charge'!C:I,7,FALSE),0)</f>
        <v>20</v>
      </c>
    </row>
    <row r="572" spans="5:13" x14ac:dyDescent="0.25">
      <c r="E572" s="30">
        <f t="shared" si="76"/>
        <v>20200724</v>
      </c>
      <c r="F572" s="21" t="str">
        <f t="shared" si="77"/>
        <v>2020/30</v>
      </c>
      <c r="G572" s="22">
        <v>44036</v>
      </c>
      <c r="H572" s="21" t="str">
        <f t="shared" si="74"/>
        <v/>
      </c>
      <c r="I572" s="21" t="str">
        <f t="shared" si="78"/>
        <v/>
      </c>
      <c r="J572" s="21" t="str">
        <f t="shared" si="79"/>
        <v/>
      </c>
      <c r="K572" s="30">
        <f t="shared" si="75"/>
        <v>20200724</v>
      </c>
      <c r="L572" s="30">
        <v>20</v>
      </c>
      <c r="M572">
        <f>IFERROR(VLOOKUP(K572,'Données Analyse Charge'!C:I,7,FALSE),0)</f>
        <v>20</v>
      </c>
    </row>
    <row r="573" spans="5:13" x14ac:dyDescent="0.25">
      <c r="E573" s="30">
        <f t="shared" si="76"/>
        <v>20200725</v>
      </c>
      <c r="F573" s="21" t="str">
        <f t="shared" si="77"/>
        <v>2020/30</v>
      </c>
      <c r="G573" s="22">
        <v>44037</v>
      </c>
      <c r="H573" s="21" t="str">
        <f t="shared" si="74"/>
        <v/>
      </c>
      <c r="I573" s="21" t="str">
        <f t="shared" si="78"/>
        <v>Samedi</v>
      </c>
      <c r="J573" s="21" t="str">
        <f t="shared" si="79"/>
        <v>Samedi</v>
      </c>
      <c r="K573" s="30">
        <f t="shared" si="75"/>
        <v>20200725</v>
      </c>
      <c r="L573" s="30">
        <v>20</v>
      </c>
      <c r="M573">
        <f>IFERROR(VLOOKUP(K573,'Données Analyse Charge'!C:I,7,FALSE),0)</f>
        <v>0</v>
      </c>
    </row>
    <row r="574" spans="5:13" x14ac:dyDescent="0.25">
      <c r="E574" s="30">
        <f t="shared" si="76"/>
        <v>20200726</v>
      </c>
      <c r="F574" s="21" t="str">
        <f t="shared" si="77"/>
        <v>2020/31</v>
      </c>
      <c r="G574" s="22">
        <v>44038</v>
      </c>
      <c r="H574" s="21" t="str">
        <f t="shared" si="74"/>
        <v/>
      </c>
      <c r="I574" s="21" t="str">
        <f t="shared" si="78"/>
        <v>Dimanche</v>
      </c>
      <c r="J574" s="21" t="str">
        <f t="shared" si="79"/>
        <v>Dimanche</v>
      </c>
      <c r="K574" s="30">
        <f t="shared" si="75"/>
        <v>20200726</v>
      </c>
      <c r="L574" s="30">
        <v>20</v>
      </c>
      <c r="M574">
        <f>IFERROR(VLOOKUP(K574,'Données Analyse Charge'!C:I,7,FALSE),0)</f>
        <v>0</v>
      </c>
    </row>
    <row r="575" spans="5:13" x14ac:dyDescent="0.25">
      <c r="E575" s="30">
        <f t="shared" si="76"/>
        <v>20200727</v>
      </c>
      <c r="F575" s="21" t="str">
        <f t="shared" si="77"/>
        <v>2020/31</v>
      </c>
      <c r="G575" s="22">
        <v>44039</v>
      </c>
      <c r="H575" s="21" t="str">
        <f t="shared" si="74"/>
        <v>Férié</v>
      </c>
      <c r="I575" s="21" t="str">
        <f t="shared" si="78"/>
        <v/>
      </c>
      <c r="J575" s="21" t="str">
        <f t="shared" si="79"/>
        <v>Férié</v>
      </c>
      <c r="K575" s="30">
        <f t="shared" si="75"/>
        <v>20200727</v>
      </c>
      <c r="L575" s="30">
        <v>20</v>
      </c>
      <c r="M575">
        <f>IFERROR(VLOOKUP(K575,'Données Analyse Charge'!C:I,7,FALSE),0)</f>
        <v>0</v>
      </c>
    </row>
    <row r="576" spans="5:13" x14ac:dyDescent="0.25">
      <c r="E576" s="30">
        <f t="shared" si="76"/>
        <v>20200728</v>
      </c>
      <c r="F576" s="21" t="str">
        <f t="shared" si="77"/>
        <v>2020/31</v>
      </c>
      <c r="G576" s="22">
        <v>44040</v>
      </c>
      <c r="H576" s="21" t="str">
        <f t="shared" si="74"/>
        <v>Férié</v>
      </c>
      <c r="I576" s="21" t="str">
        <f t="shared" si="78"/>
        <v/>
      </c>
      <c r="J576" s="21" t="str">
        <f t="shared" si="79"/>
        <v>Férié</v>
      </c>
      <c r="K576" s="30">
        <f t="shared" si="75"/>
        <v>20200728</v>
      </c>
      <c r="L576" s="30">
        <v>20</v>
      </c>
      <c r="M576">
        <f>IFERROR(VLOOKUP(K576,'Données Analyse Charge'!C:I,7,FALSE),0)</f>
        <v>0</v>
      </c>
    </row>
    <row r="577" spans="5:13" x14ac:dyDescent="0.25">
      <c r="E577" s="30">
        <f t="shared" si="76"/>
        <v>20200729</v>
      </c>
      <c r="F577" s="21" t="str">
        <f t="shared" si="77"/>
        <v>2020/31</v>
      </c>
      <c r="G577" s="22">
        <v>44041</v>
      </c>
      <c r="H577" s="21" t="str">
        <f t="shared" si="74"/>
        <v>Férié</v>
      </c>
      <c r="I577" s="21" t="str">
        <f t="shared" si="78"/>
        <v/>
      </c>
      <c r="J577" s="21" t="str">
        <f t="shared" si="79"/>
        <v>Férié</v>
      </c>
      <c r="K577" s="30">
        <f t="shared" si="75"/>
        <v>20200729</v>
      </c>
      <c r="L577" s="30">
        <v>20</v>
      </c>
      <c r="M577">
        <f>IFERROR(VLOOKUP(K577,'Données Analyse Charge'!C:I,7,FALSE),0)</f>
        <v>0</v>
      </c>
    </row>
    <row r="578" spans="5:13" x14ac:dyDescent="0.25">
      <c r="E578" s="30">
        <f t="shared" si="76"/>
        <v>20200730</v>
      </c>
      <c r="F578" s="21" t="str">
        <f t="shared" si="77"/>
        <v>2020/31</v>
      </c>
      <c r="G578" s="22">
        <v>44042</v>
      </c>
      <c r="H578" s="21" t="str">
        <f t="shared" ref="H578:H641" si="80">IFERROR(VLOOKUP(G578,C:D,2,FALSE),"")</f>
        <v>Férié</v>
      </c>
      <c r="I578" s="21" t="str">
        <f t="shared" si="78"/>
        <v/>
      </c>
      <c r="J578" s="21" t="str">
        <f t="shared" si="79"/>
        <v>Férié</v>
      </c>
      <c r="K578" s="30">
        <f t="shared" ref="K578:K641" si="81">YEAR(G578)*10000+MONTH(G578)*100+DAY(G578)</f>
        <v>20200730</v>
      </c>
      <c r="L578" s="30">
        <v>20</v>
      </c>
      <c r="M578">
        <f>IFERROR(VLOOKUP(K578,'Données Analyse Charge'!C:I,7,FALSE),0)</f>
        <v>0</v>
      </c>
    </row>
    <row r="579" spans="5:13" x14ac:dyDescent="0.25">
      <c r="E579" s="30">
        <f t="shared" ref="E579:E642" si="82">YEAR(G579)*10000+MONTH(G579)*100+DAY(G579)</f>
        <v>20200731</v>
      </c>
      <c r="F579" s="21" t="str">
        <f t="shared" ref="F579:F642" si="83">YEAR(G579)&amp;"/"&amp;IF(WEEKNUM(G579)&lt;=9,"0"&amp;WEEKNUM(G579),WEEKNUM(G579))</f>
        <v>2020/31</v>
      </c>
      <c r="G579" s="22">
        <v>44043</v>
      </c>
      <c r="H579" s="21" t="str">
        <f t="shared" si="80"/>
        <v>Férié</v>
      </c>
      <c r="I579" s="21" t="str">
        <f t="shared" ref="I579:I642" si="84">IF(WEEKDAY(G579)=7,"Samedi",IF(WEEKDAY(G579)=1,"Dimanche",""))</f>
        <v/>
      </c>
      <c r="J579" s="21" t="str">
        <f t="shared" ref="J579:J642" si="85">IF(H579&lt;&gt;"",H579,IF(I579&lt;&gt;"",I579,""))</f>
        <v>Férié</v>
      </c>
      <c r="K579" s="30">
        <f t="shared" si="81"/>
        <v>20200731</v>
      </c>
      <c r="L579" s="30">
        <v>20</v>
      </c>
      <c r="M579">
        <f>IFERROR(VLOOKUP(K579,'Données Analyse Charge'!C:I,7,FALSE),0)</f>
        <v>0</v>
      </c>
    </row>
    <row r="580" spans="5:13" x14ac:dyDescent="0.25">
      <c r="E580" s="30">
        <f t="shared" si="82"/>
        <v>20200801</v>
      </c>
      <c r="F580" s="21" t="str">
        <f t="shared" si="83"/>
        <v>2020/31</v>
      </c>
      <c r="G580" s="22">
        <v>44044</v>
      </c>
      <c r="H580" s="21" t="str">
        <f t="shared" si="80"/>
        <v/>
      </c>
      <c r="I580" s="21" t="str">
        <f t="shared" si="84"/>
        <v>Samedi</v>
      </c>
      <c r="J580" s="21" t="str">
        <f t="shared" si="85"/>
        <v>Samedi</v>
      </c>
      <c r="K580" s="30">
        <f t="shared" si="81"/>
        <v>20200801</v>
      </c>
      <c r="L580" s="30">
        <v>20</v>
      </c>
      <c r="M580">
        <f>IFERROR(VLOOKUP(K580,'Données Analyse Charge'!C:I,7,FALSE),0)</f>
        <v>0</v>
      </c>
    </row>
    <row r="581" spans="5:13" x14ac:dyDescent="0.25">
      <c r="E581" s="30">
        <f t="shared" si="82"/>
        <v>20200802</v>
      </c>
      <c r="F581" s="21" t="str">
        <f t="shared" si="83"/>
        <v>2020/32</v>
      </c>
      <c r="G581" s="22">
        <v>44045</v>
      </c>
      <c r="H581" s="21" t="str">
        <f t="shared" si="80"/>
        <v/>
      </c>
      <c r="I581" s="21" t="str">
        <f t="shared" si="84"/>
        <v>Dimanche</v>
      </c>
      <c r="J581" s="21" t="str">
        <f t="shared" si="85"/>
        <v>Dimanche</v>
      </c>
      <c r="K581" s="30">
        <f t="shared" si="81"/>
        <v>20200802</v>
      </c>
      <c r="L581" s="30">
        <v>20</v>
      </c>
      <c r="M581">
        <f>IFERROR(VLOOKUP(K581,'Données Analyse Charge'!C:I,7,FALSE),0)</f>
        <v>0</v>
      </c>
    </row>
    <row r="582" spans="5:13" x14ac:dyDescent="0.25">
      <c r="E582" s="30">
        <f t="shared" si="82"/>
        <v>20200803</v>
      </c>
      <c r="F582" s="21" t="str">
        <f t="shared" si="83"/>
        <v>2020/32</v>
      </c>
      <c r="G582" s="22">
        <v>44046</v>
      </c>
      <c r="H582" s="21" t="str">
        <f t="shared" si="80"/>
        <v>Férié</v>
      </c>
      <c r="I582" s="21" t="str">
        <f t="shared" si="84"/>
        <v/>
      </c>
      <c r="J582" s="21" t="str">
        <f t="shared" si="85"/>
        <v>Férié</v>
      </c>
      <c r="K582" s="30">
        <f t="shared" si="81"/>
        <v>20200803</v>
      </c>
      <c r="L582" s="30">
        <v>20</v>
      </c>
      <c r="M582">
        <f>IFERROR(VLOOKUP(K582,'Données Analyse Charge'!C:I,7,FALSE),0)</f>
        <v>0</v>
      </c>
    </row>
    <row r="583" spans="5:13" x14ac:dyDescent="0.25">
      <c r="E583" s="30">
        <f t="shared" si="82"/>
        <v>20200804</v>
      </c>
      <c r="F583" s="21" t="str">
        <f t="shared" si="83"/>
        <v>2020/32</v>
      </c>
      <c r="G583" s="22">
        <v>44047</v>
      </c>
      <c r="H583" s="21" t="str">
        <f t="shared" si="80"/>
        <v>Férié</v>
      </c>
      <c r="I583" s="21" t="str">
        <f t="shared" si="84"/>
        <v/>
      </c>
      <c r="J583" s="21" t="str">
        <f t="shared" si="85"/>
        <v>Férié</v>
      </c>
      <c r="K583" s="30">
        <f t="shared" si="81"/>
        <v>20200804</v>
      </c>
      <c r="L583" s="30">
        <v>20</v>
      </c>
      <c r="M583">
        <f>IFERROR(VLOOKUP(K583,'Données Analyse Charge'!C:I,7,FALSE),0)</f>
        <v>0</v>
      </c>
    </row>
    <row r="584" spans="5:13" x14ac:dyDescent="0.25">
      <c r="E584" s="30">
        <f t="shared" si="82"/>
        <v>20200805</v>
      </c>
      <c r="F584" s="21" t="str">
        <f t="shared" si="83"/>
        <v>2020/32</v>
      </c>
      <c r="G584" s="22">
        <v>44048</v>
      </c>
      <c r="H584" s="21" t="str">
        <f t="shared" si="80"/>
        <v>Férié</v>
      </c>
      <c r="I584" s="21" t="str">
        <f t="shared" si="84"/>
        <v/>
      </c>
      <c r="J584" s="21" t="str">
        <f t="shared" si="85"/>
        <v>Férié</v>
      </c>
      <c r="K584" s="30">
        <f t="shared" si="81"/>
        <v>20200805</v>
      </c>
      <c r="L584" s="30">
        <v>20</v>
      </c>
      <c r="M584">
        <f>IFERROR(VLOOKUP(K584,'Données Analyse Charge'!C:I,7,FALSE),0)</f>
        <v>0</v>
      </c>
    </row>
    <row r="585" spans="5:13" x14ac:dyDescent="0.25">
      <c r="E585" s="30">
        <f t="shared" si="82"/>
        <v>20200806</v>
      </c>
      <c r="F585" s="21" t="str">
        <f t="shared" si="83"/>
        <v>2020/32</v>
      </c>
      <c r="G585" s="22">
        <v>44049</v>
      </c>
      <c r="H585" s="21" t="str">
        <f t="shared" si="80"/>
        <v>Férié</v>
      </c>
      <c r="I585" s="21" t="str">
        <f t="shared" si="84"/>
        <v/>
      </c>
      <c r="J585" s="21" t="str">
        <f t="shared" si="85"/>
        <v>Férié</v>
      </c>
      <c r="K585" s="30">
        <f t="shared" si="81"/>
        <v>20200806</v>
      </c>
      <c r="L585" s="30">
        <v>20</v>
      </c>
      <c r="M585">
        <f>IFERROR(VLOOKUP(K585,'Données Analyse Charge'!C:I,7,FALSE),0)</f>
        <v>0</v>
      </c>
    </row>
    <row r="586" spans="5:13" x14ac:dyDescent="0.25">
      <c r="E586" s="30">
        <f t="shared" si="82"/>
        <v>20200807</v>
      </c>
      <c r="F586" s="21" t="str">
        <f t="shared" si="83"/>
        <v>2020/32</v>
      </c>
      <c r="G586" s="22">
        <v>44050</v>
      </c>
      <c r="H586" s="21" t="str">
        <f t="shared" si="80"/>
        <v>Férié</v>
      </c>
      <c r="I586" s="21" t="str">
        <f t="shared" si="84"/>
        <v/>
      </c>
      <c r="J586" s="21" t="str">
        <f t="shared" si="85"/>
        <v>Férié</v>
      </c>
      <c r="K586" s="30">
        <f t="shared" si="81"/>
        <v>20200807</v>
      </c>
      <c r="L586" s="30">
        <v>20</v>
      </c>
      <c r="M586">
        <f>IFERROR(VLOOKUP(K586,'Données Analyse Charge'!C:I,7,FALSE),0)</f>
        <v>0</v>
      </c>
    </row>
    <row r="587" spans="5:13" x14ac:dyDescent="0.25">
      <c r="E587" s="30">
        <f t="shared" si="82"/>
        <v>20200808</v>
      </c>
      <c r="F587" s="21" t="str">
        <f t="shared" si="83"/>
        <v>2020/32</v>
      </c>
      <c r="G587" s="22">
        <v>44051</v>
      </c>
      <c r="H587" s="21" t="str">
        <f t="shared" si="80"/>
        <v/>
      </c>
      <c r="I587" s="21" t="str">
        <f t="shared" si="84"/>
        <v>Samedi</v>
      </c>
      <c r="J587" s="21" t="str">
        <f t="shared" si="85"/>
        <v>Samedi</v>
      </c>
      <c r="K587" s="30">
        <f t="shared" si="81"/>
        <v>20200808</v>
      </c>
      <c r="L587" s="30">
        <v>20</v>
      </c>
      <c r="M587">
        <f>IFERROR(VLOOKUP(K587,'Données Analyse Charge'!C:I,7,FALSE),0)</f>
        <v>0</v>
      </c>
    </row>
    <row r="588" spans="5:13" x14ac:dyDescent="0.25">
      <c r="E588" s="30">
        <f t="shared" si="82"/>
        <v>20200809</v>
      </c>
      <c r="F588" s="21" t="str">
        <f t="shared" si="83"/>
        <v>2020/33</v>
      </c>
      <c r="G588" s="22">
        <v>44052</v>
      </c>
      <c r="H588" s="21" t="str">
        <f t="shared" si="80"/>
        <v/>
      </c>
      <c r="I588" s="21" t="str">
        <f t="shared" si="84"/>
        <v>Dimanche</v>
      </c>
      <c r="J588" s="21" t="str">
        <f t="shared" si="85"/>
        <v>Dimanche</v>
      </c>
      <c r="K588" s="30">
        <f t="shared" si="81"/>
        <v>20200809</v>
      </c>
      <c r="L588" s="30">
        <v>20</v>
      </c>
      <c r="M588">
        <f>IFERROR(VLOOKUP(K588,'Données Analyse Charge'!C:I,7,FALSE),0)</f>
        <v>0</v>
      </c>
    </row>
    <row r="589" spans="5:13" x14ac:dyDescent="0.25">
      <c r="E589" s="30">
        <f t="shared" si="82"/>
        <v>20200810</v>
      </c>
      <c r="F589" s="21" t="str">
        <f t="shared" si="83"/>
        <v>2020/33</v>
      </c>
      <c r="G589" s="22">
        <v>44053</v>
      </c>
      <c r="H589" s="21" t="str">
        <f t="shared" si="80"/>
        <v/>
      </c>
      <c r="I589" s="21" t="str">
        <f t="shared" si="84"/>
        <v/>
      </c>
      <c r="J589" s="21" t="str">
        <f t="shared" si="85"/>
        <v/>
      </c>
      <c r="K589" s="30">
        <f t="shared" si="81"/>
        <v>20200810</v>
      </c>
      <c r="L589" s="30">
        <v>20</v>
      </c>
      <c r="M589">
        <f>IFERROR(VLOOKUP(K589,'Données Analyse Charge'!C:I,7,FALSE),0)</f>
        <v>20</v>
      </c>
    </row>
    <row r="590" spans="5:13" x14ac:dyDescent="0.25">
      <c r="E590" s="30">
        <f t="shared" si="82"/>
        <v>20200811</v>
      </c>
      <c r="F590" s="21" t="str">
        <f t="shared" si="83"/>
        <v>2020/33</v>
      </c>
      <c r="G590" s="22">
        <v>44054</v>
      </c>
      <c r="H590" s="21" t="str">
        <f t="shared" si="80"/>
        <v/>
      </c>
      <c r="I590" s="21" t="str">
        <f t="shared" si="84"/>
        <v/>
      </c>
      <c r="J590" s="21" t="str">
        <f t="shared" si="85"/>
        <v/>
      </c>
      <c r="K590" s="30">
        <f t="shared" si="81"/>
        <v>20200811</v>
      </c>
      <c r="L590" s="30">
        <v>20</v>
      </c>
      <c r="M590">
        <f>IFERROR(VLOOKUP(K590,'Données Analyse Charge'!C:I,7,FALSE),0)</f>
        <v>20</v>
      </c>
    </row>
    <row r="591" spans="5:13" x14ac:dyDescent="0.25">
      <c r="E591" s="30">
        <f t="shared" si="82"/>
        <v>20200812</v>
      </c>
      <c r="F591" s="21" t="str">
        <f t="shared" si="83"/>
        <v>2020/33</v>
      </c>
      <c r="G591" s="22">
        <v>44055</v>
      </c>
      <c r="H591" s="21" t="str">
        <f t="shared" si="80"/>
        <v/>
      </c>
      <c r="I591" s="21" t="str">
        <f t="shared" si="84"/>
        <v/>
      </c>
      <c r="J591" s="21" t="str">
        <f t="shared" si="85"/>
        <v/>
      </c>
      <c r="K591" s="30">
        <f t="shared" si="81"/>
        <v>20200812</v>
      </c>
      <c r="L591" s="30">
        <v>20</v>
      </c>
      <c r="M591">
        <f>IFERROR(VLOOKUP(K591,'Données Analyse Charge'!C:I,7,FALSE),0)</f>
        <v>20</v>
      </c>
    </row>
    <row r="592" spans="5:13" x14ac:dyDescent="0.25">
      <c r="E592" s="30">
        <f t="shared" si="82"/>
        <v>20200813</v>
      </c>
      <c r="F592" s="21" t="str">
        <f t="shared" si="83"/>
        <v>2020/33</v>
      </c>
      <c r="G592" s="22">
        <v>44056</v>
      </c>
      <c r="H592" s="21" t="str">
        <f t="shared" si="80"/>
        <v/>
      </c>
      <c r="I592" s="21" t="str">
        <f t="shared" si="84"/>
        <v/>
      </c>
      <c r="J592" s="21" t="str">
        <f t="shared" si="85"/>
        <v/>
      </c>
      <c r="K592" s="30">
        <f t="shared" si="81"/>
        <v>20200813</v>
      </c>
      <c r="L592" s="30">
        <v>20</v>
      </c>
      <c r="M592">
        <f>IFERROR(VLOOKUP(K592,'Données Analyse Charge'!C:I,7,FALSE),0)</f>
        <v>20</v>
      </c>
    </row>
    <row r="593" spans="5:13" x14ac:dyDescent="0.25">
      <c r="E593" s="30">
        <f t="shared" si="82"/>
        <v>20200814</v>
      </c>
      <c r="F593" s="21" t="str">
        <f t="shared" si="83"/>
        <v>2020/33</v>
      </c>
      <c r="G593" s="22">
        <v>44057</v>
      </c>
      <c r="H593" s="21" t="str">
        <f t="shared" si="80"/>
        <v/>
      </c>
      <c r="I593" s="21" t="str">
        <f t="shared" si="84"/>
        <v/>
      </c>
      <c r="J593" s="21" t="str">
        <f t="shared" si="85"/>
        <v/>
      </c>
      <c r="K593" s="30">
        <f t="shared" si="81"/>
        <v>20200814</v>
      </c>
      <c r="L593" s="30">
        <v>20</v>
      </c>
      <c r="M593">
        <f>IFERROR(VLOOKUP(K593,'Données Analyse Charge'!C:I,7,FALSE),0)</f>
        <v>20</v>
      </c>
    </row>
    <row r="594" spans="5:13" x14ac:dyDescent="0.25">
      <c r="E594" s="30">
        <f t="shared" si="82"/>
        <v>20200815</v>
      </c>
      <c r="F594" s="21" t="str">
        <f t="shared" si="83"/>
        <v>2020/33</v>
      </c>
      <c r="G594" s="22">
        <v>44058</v>
      </c>
      <c r="H594" s="21" t="str">
        <f t="shared" si="80"/>
        <v/>
      </c>
      <c r="I594" s="21" t="str">
        <f t="shared" si="84"/>
        <v>Samedi</v>
      </c>
      <c r="J594" s="21" t="str">
        <f t="shared" si="85"/>
        <v>Samedi</v>
      </c>
      <c r="K594" s="30">
        <f t="shared" si="81"/>
        <v>20200815</v>
      </c>
      <c r="L594" s="30">
        <v>20</v>
      </c>
      <c r="M594">
        <f>IFERROR(VLOOKUP(K594,'Données Analyse Charge'!C:I,7,FALSE),0)</f>
        <v>0</v>
      </c>
    </row>
    <row r="595" spans="5:13" x14ac:dyDescent="0.25">
      <c r="E595" s="30">
        <f t="shared" si="82"/>
        <v>20200816</v>
      </c>
      <c r="F595" s="21" t="str">
        <f t="shared" si="83"/>
        <v>2020/34</v>
      </c>
      <c r="G595" s="22">
        <v>44059</v>
      </c>
      <c r="H595" s="21" t="str">
        <f t="shared" si="80"/>
        <v/>
      </c>
      <c r="I595" s="21" t="str">
        <f t="shared" si="84"/>
        <v>Dimanche</v>
      </c>
      <c r="J595" s="21" t="str">
        <f t="shared" si="85"/>
        <v>Dimanche</v>
      </c>
      <c r="K595" s="30">
        <f t="shared" si="81"/>
        <v>20200816</v>
      </c>
      <c r="L595" s="30">
        <v>20</v>
      </c>
      <c r="M595">
        <f>IFERROR(VLOOKUP(K595,'Données Analyse Charge'!C:I,7,FALSE),0)</f>
        <v>0</v>
      </c>
    </row>
    <row r="596" spans="5:13" x14ac:dyDescent="0.25">
      <c r="E596" s="30">
        <f t="shared" si="82"/>
        <v>20200817</v>
      </c>
      <c r="F596" s="21" t="str">
        <f t="shared" si="83"/>
        <v>2020/34</v>
      </c>
      <c r="G596" s="22">
        <v>44060</v>
      </c>
      <c r="H596" s="21" t="str">
        <f t="shared" si="80"/>
        <v/>
      </c>
      <c r="I596" s="21" t="str">
        <f t="shared" si="84"/>
        <v/>
      </c>
      <c r="J596" s="21" t="str">
        <f t="shared" si="85"/>
        <v/>
      </c>
      <c r="K596" s="30">
        <f t="shared" si="81"/>
        <v>20200817</v>
      </c>
      <c r="L596" s="30">
        <v>20</v>
      </c>
      <c r="M596">
        <f>IFERROR(VLOOKUP(K596,'Données Analyse Charge'!C:I,7,FALSE),0)</f>
        <v>20</v>
      </c>
    </row>
    <row r="597" spans="5:13" x14ac:dyDescent="0.25">
      <c r="E597" s="30">
        <f t="shared" si="82"/>
        <v>20200818</v>
      </c>
      <c r="F597" s="21" t="str">
        <f t="shared" si="83"/>
        <v>2020/34</v>
      </c>
      <c r="G597" s="22">
        <v>44061</v>
      </c>
      <c r="H597" s="21" t="str">
        <f t="shared" si="80"/>
        <v/>
      </c>
      <c r="I597" s="21" t="str">
        <f t="shared" si="84"/>
        <v/>
      </c>
      <c r="J597" s="21" t="str">
        <f t="shared" si="85"/>
        <v/>
      </c>
      <c r="K597" s="30">
        <f t="shared" si="81"/>
        <v>20200818</v>
      </c>
      <c r="L597" s="30">
        <v>20</v>
      </c>
      <c r="M597">
        <f>IFERROR(VLOOKUP(K597,'Données Analyse Charge'!C:I,7,FALSE),0)</f>
        <v>20</v>
      </c>
    </row>
    <row r="598" spans="5:13" x14ac:dyDescent="0.25">
      <c r="E598" s="30">
        <f t="shared" si="82"/>
        <v>20200819</v>
      </c>
      <c r="F598" s="21" t="str">
        <f t="shared" si="83"/>
        <v>2020/34</v>
      </c>
      <c r="G598" s="22">
        <v>44062</v>
      </c>
      <c r="H598" s="21" t="str">
        <f t="shared" si="80"/>
        <v/>
      </c>
      <c r="I598" s="21" t="str">
        <f t="shared" si="84"/>
        <v/>
      </c>
      <c r="J598" s="21" t="str">
        <f t="shared" si="85"/>
        <v/>
      </c>
      <c r="K598" s="30">
        <f t="shared" si="81"/>
        <v>20200819</v>
      </c>
      <c r="L598" s="30">
        <v>20</v>
      </c>
      <c r="M598">
        <f>IFERROR(VLOOKUP(K598,'Données Analyse Charge'!C:I,7,FALSE),0)</f>
        <v>20</v>
      </c>
    </row>
    <row r="599" spans="5:13" x14ac:dyDescent="0.25">
      <c r="E599" s="30">
        <f t="shared" si="82"/>
        <v>20200820</v>
      </c>
      <c r="F599" s="21" t="str">
        <f t="shared" si="83"/>
        <v>2020/34</v>
      </c>
      <c r="G599" s="22">
        <v>44063</v>
      </c>
      <c r="H599" s="21" t="str">
        <f t="shared" si="80"/>
        <v/>
      </c>
      <c r="I599" s="21" t="str">
        <f t="shared" si="84"/>
        <v/>
      </c>
      <c r="J599" s="21" t="str">
        <f t="shared" si="85"/>
        <v/>
      </c>
      <c r="K599" s="30">
        <f t="shared" si="81"/>
        <v>20200820</v>
      </c>
      <c r="L599" s="30">
        <v>20</v>
      </c>
      <c r="M599">
        <f>IFERROR(VLOOKUP(K599,'Données Analyse Charge'!C:I,7,FALSE),0)</f>
        <v>20</v>
      </c>
    </row>
    <row r="600" spans="5:13" x14ac:dyDescent="0.25">
      <c r="E600" s="30">
        <f t="shared" si="82"/>
        <v>20200821</v>
      </c>
      <c r="F600" s="21" t="str">
        <f t="shared" si="83"/>
        <v>2020/34</v>
      </c>
      <c r="G600" s="22">
        <v>44064</v>
      </c>
      <c r="H600" s="21" t="str">
        <f t="shared" si="80"/>
        <v/>
      </c>
      <c r="I600" s="21" t="str">
        <f t="shared" si="84"/>
        <v/>
      </c>
      <c r="J600" s="21" t="str">
        <f t="shared" si="85"/>
        <v/>
      </c>
      <c r="K600" s="30">
        <f t="shared" si="81"/>
        <v>20200821</v>
      </c>
      <c r="L600" s="30">
        <v>20</v>
      </c>
      <c r="M600">
        <f>IFERROR(VLOOKUP(K600,'Données Analyse Charge'!C:I,7,FALSE),0)</f>
        <v>20</v>
      </c>
    </row>
    <row r="601" spans="5:13" x14ac:dyDescent="0.25">
      <c r="E601" s="30">
        <f t="shared" si="82"/>
        <v>20200822</v>
      </c>
      <c r="F601" s="21" t="str">
        <f t="shared" si="83"/>
        <v>2020/34</v>
      </c>
      <c r="G601" s="22">
        <v>44065</v>
      </c>
      <c r="H601" s="21" t="str">
        <f t="shared" si="80"/>
        <v/>
      </c>
      <c r="I601" s="21" t="str">
        <f t="shared" si="84"/>
        <v>Samedi</v>
      </c>
      <c r="J601" s="21" t="str">
        <f t="shared" si="85"/>
        <v>Samedi</v>
      </c>
      <c r="K601" s="30">
        <f t="shared" si="81"/>
        <v>20200822</v>
      </c>
      <c r="L601" s="30">
        <v>20</v>
      </c>
      <c r="M601">
        <f>IFERROR(VLOOKUP(K601,'Données Analyse Charge'!C:I,7,FALSE),0)</f>
        <v>0</v>
      </c>
    </row>
    <row r="602" spans="5:13" x14ac:dyDescent="0.25">
      <c r="E602" s="30">
        <f t="shared" si="82"/>
        <v>20200823</v>
      </c>
      <c r="F602" s="21" t="str">
        <f t="shared" si="83"/>
        <v>2020/35</v>
      </c>
      <c r="G602" s="22">
        <v>44066</v>
      </c>
      <c r="H602" s="21" t="str">
        <f t="shared" si="80"/>
        <v/>
      </c>
      <c r="I602" s="21" t="str">
        <f t="shared" si="84"/>
        <v>Dimanche</v>
      </c>
      <c r="J602" s="21" t="str">
        <f t="shared" si="85"/>
        <v>Dimanche</v>
      </c>
      <c r="K602" s="30">
        <f t="shared" si="81"/>
        <v>20200823</v>
      </c>
      <c r="L602" s="30">
        <v>20</v>
      </c>
      <c r="M602">
        <f>IFERROR(VLOOKUP(K602,'Données Analyse Charge'!C:I,7,FALSE),0)</f>
        <v>0</v>
      </c>
    </row>
    <row r="603" spans="5:13" x14ac:dyDescent="0.25">
      <c r="E603" s="30">
        <f t="shared" si="82"/>
        <v>20200824</v>
      </c>
      <c r="F603" s="21" t="str">
        <f t="shared" si="83"/>
        <v>2020/35</v>
      </c>
      <c r="G603" s="22">
        <v>44067</v>
      </c>
      <c r="H603" s="21" t="str">
        <f t="shared" si="80"/>
        <v/>
      </c>
      <c r="I603" s="21" t="str">
        <f t="shared" si="84"/>
        <v/>
      </c>
      <c r="J603" s="21" t="str">
        <f t="shared" si="85"/>
        <v/>
      </c>
      <c r="K603" s="30">
        <f t="shared" si="81"/>
        <v>20200824</v>
      </c>
      <c r="L603" s="30">
        <v>20</v>
      </c>
      <c r="M603">
        <f>IFERROR(VLOOKUP(K603,'Données Analyse Charge'!C:I,7,FALSE),0)</f>
        <v>20</v>
      </c>
    </row>
    <row r="604" spans="5:13" x14ac:dyDescent="0.25">
      <c r="E604" s="30">
        <f t="shared" si="82"/>
        <v>20200825</v>
      </c>
      <c r="F604" s="21" t="str">
        <f t="shared" si="83"/>
        <v>2020/35</v>
      </c>
      <c r="G604" s="22">
        <v>44068</v>
      </c>
      <c r="H604" s="21" t="str">
        <f t="shared" si="80"/>
        <v/>
      </c>
      <c r="I604" s="21" t="str">
        <f t="shared" si="84"/>
        <v/>
      </c>
      <c r="J604" s="21" t="str">
        <f t="shared" si="85"/>
        <v/>
      </c>
      <c r="K604" s="30">
        <f t="shared" si="81"/>
        <v>20200825</v>
      </c>
      <c r="L604" s="30">
        <v>20</v>
      </c>
      <c r="M604">
        <f>IFERROR(VLOOKUP(K604,'Données Analyse Charge'!C:I,7,FALSE),0)</f>
        <v>20</v>
      </c>
    </row>
    <row r="605" spans="5:13" x14ac:dyDescent="0.25">
      <c r="E605" s="30">
        <f t="shared" si="82"/>
        <v>20200826</v>
      </c>
      <c r="F605" s="21" t="str">
        <f t="shared" si="83"/>
        <v>2020/35</v>
      </c>
      <c r="G605" s="22">
        <v>44069</v>
      </c>
      <c r="H605" s="21" t="str">
        <f t="shared" si="80"/>
        <v/>
      </c>
      <c r="I605" s="21" t="str">
        <f t="shared" si="84"/>
        <v/>
      </c>
      <c r="J605" s="21" t="str">
        <f t="shared" si="85"/>
        <v/>
      </c>
      <c r="K605" s="30">
        <f t="shared" si="81"/>
        <v>20200826</v>
      </c>
      <c r="L605" s="30">
        <v>20</v>
      </c>
      <c r="M605">
        <f>IFERROR(VLOOKUP(K605,'Données Analyse Charge'!C:I,7,FALSE),0)</f>
        <v>20</v>
      </c>
    </row>
    <row r="606" spans="5:13" x14ac:dyDescent="0.25">
      <c r="E606" s="30">
        <f t="shared" si="82"/>
        <v>20200827</v>
      </c>
      <c r="F606" s="21" t="str">
        <f t="shared" si="83"/>
        <v>2020/35</v>
      </c>
      <c r="G606" s="22">
        <v>44070</v>
      </c>
      <c r="H606" s="21" t="str">
        <f t="shared" si="80"/>
        <v/>
      </c>
      <c r="I606" s="21" t="str">
        <f t="shared" si="84"/>
        <v/>
      </c>
      <c r="J606" s="21" t="str">
        <f t="shared" si="85"/>
        <v/>
      </c>
      <c r="K606" s="30">
        <f t="shared" si="81"/>
        <v>20200827</v>
      </c>
      <c r="L606" s="30">
        <v>20</v>
      </c>
      <c r="M606">
        <f>IFERROR(VLOOKUP(K606,'Données Analyse Charge'!C:I,7,FALSE),0)</f>
        <v>20</v>
      </c>
    </row>
    <row r="607" spans="5:13" x14ac:dyDescent="0.25">
      <c r="E607" s="30">
        <f t="shared" si="82"/>
        <v>20200828</v>
      </c>
      <c r="F607" s="21" t="str">
        <f t="shared" si="83"/>
        <v>2020/35</v>
      </c>
      <c r="G607" s="22">
        <v>44071</v>
      </c>
      <c r="H607" s="21" t="str">
        <f t="shared" si="80"/>
        <v/>
      </c>
      <c r="I607" s="21" t="str">
        <f t="shared" si="84"/>
        <v/>
      </c>
      <c r="J607" s="21" t="str">
        <f t="shared" si="85"/>
        <v/>
      </c>
      <c r="K607" s="30">
        <f t="shared" si="81"/>
        <v>20200828</v>
      </c>
      <c r="L607" s="30">
        <v>20</v>
      </c>
      <c r="M607">
        <f>IFERROR(VLOOKUP(K607,'Données Analyse Charge'!C:I,7,FALSE),0)</f>
        <v>20</v>
      </c>
    </row>
    <row r="608" spans="5:13" x14ac:dyDescent="0.25">
      <c r="E608" s="30">
        <f t="shared" si="82"/>
        <v>20200829</v>
      </c>
      <c r="F608" s="21" t="str">
        <f t="shared" si="83"/>
        <v>2020/35</v>
      </c>
      <c r="G608" s="22">
        <v>44072</v>
      </c>
      <c r="H608" s="21" t="str">
        <f t="shared" si="80"/>
        <v/>
      </c>
      <c r="I608" s="21" t="str">
        <f t="shared" si="84"/>
        <v>Samedi</v>
      </c>
      <c r="J608" s="21" t="str">
        <f t="shared" si="85"/>
        <v>Samedi</v>
      </c>
      <c r="K608" s="30">
        <f t="shared" si="81"/>
        <v>20200829</v>
      </c>
      <c r="L608" s="30">
        <v>20</v>
      </c>
      <c r="M608">
        <f>IFERROR(VLOOKUP(K608,'Données Analyse Charge'!C:I,7,FALSE),0)</f>
        <v>0</v>
      </c>
    </row>
    <row r="609" spans="5:13" x14ac:dyDescent="0.25">
      <c r="E609" s="30">
        <f t="shared" si="82"/>
        <v>20200830</v>
      </c>
      <c r="F609" s="21" t="str">
        <f t="shared" si="83"/>
        <v>2020/36</v>
      </c>
      <c r="G609" s="22">
        <v>44073</v>
      </c>
      <c r="H609" s="21" t="str">
        <f t="shared" si="80"/>
        <v/>
      </c>
      <c r="I609" s="21" t="str">
        <f t="shared" si="84"/>
        <v>Dimanche</v>
      </c>
      <c r="J609" s="21" t="str">
        <f t="shared" si="85"/>
        <v>Dimanche</v>
      </c>
      <c r="K609" s="30">
        <f t="shared" si="81"/>
        <v>20200830</v>
      </c>
      <c r="L609" s="30">
        <v>20</v>
      </c>
      <c r="M609">
        <f>IFERROR(VLOOKUP(K609,'Données Analyse Charge'!C:I,7,FALSE),0)</f>
        <v>0</v>
      </c>
    </row>
    <row r="610" spans="5:13" x14ac:dyDescent="0.25">
      <c r="E610" s="30">
        <f t="shared" si="82"/>
        <v>20200831</v>
      </c>
      <c r="F610" s="21" t="str">
        <f t="shared" si="83"/>
        <v>2020/36</v>
      </c>
      <c r="G610" s="22">
        <v>44074</v>
      </c>
      <c r="H610" s="21" t="str">
        <f t="shared" si="80"/>
        <v/>
      </c>
      <c r="I610" s="21" t="str">
        <f t="shared" si="84"/>
        <v/>
      </c>
      <c r="J610" s="21" t="str">
        <f t="shared" si="85"/>
        <v/>
      </c>
      <c r="K610" s="30">
        <f t="shared" si="81"/>
        <v>20200831</v>
      </c>
      <c r="L610" s="30">
        <v>20</v>
      </c>
      <c r="M610">
        <f>IFERROR(VLOOKUP(K610,'Données Analyse Charge'!C:I,7,FALSE),0)</f>
        <v>20</v>
      </c>
    </row>
    <row r="611" spans="5:13" x14ac:dyDescent="0.25">
      <c r="E611" s="30">
        <f t="shared" si="82"/>
        <v>20200901</v>
      </c>
      <c r="F611" s="21" t="str">
        <f t="shared" si="83"/>
        <v>2020/36</v>
      </c>
      <c r="G611" s="22">
        <v>44075</v>
      </c>
      <c r="H611" s="21" t="str">
        <f t="shared" si="80"/>
        <v/>
      </c>
      <c r="I611" s="21" t="str">
        <f t="shared" si="84"/>
        <v/>
      </c>
      <c r="J611" s="21" t="str">
        <f t="shared" si="85"/>
        <v/>
      </c>
      <c r="K611" s="30">
        <f t="shared" si="81"/>
        <v>20200901</v>
      </c>
      <c r="L611" s="30">
        <v>20</v>
      </c>
      <c r="M611">
        <f>IFERROR(VLOOKUP(K611,'Données Analyse Charge'!C:I,7,FALSE),0)</f>
        <v>20</v>
      </c>
    </row>
    <row r="612" spans="5:13" x14ac:dyDescent="0.25">
      <c r="E612" s="30">
        <f t="shared" si="82"/>
        <v>20200902</v>
      </c>
      <c r="F612" s="21" t="str">
        <f t="shared" si="83"/>
        <v>2020/36</v>
      </c>
      <c r="G612" s="22">
        <v>44076</v>
      </c>
      <c r="H612" s="21" t="str">
        <f t="shared" si="80"/>
        <v/>
      </c>
      <c r="I612" s="21" t="str">
        <f t="shared" si="84"/>
        <v/>
      </c>
      <c r="J612" s="21" t="str">
        <f t="shared" si="85"/>
        <v/>
      </c>
      <c r="K612" s="30">
        <f t="shared" si="81"/>
        <v>20200902</v>
      </c>
      <c r="L612" s="30">
        <v>20</v>
      </c>
      <c r="M612">
        <f>IFERROR(VLOOKUP(K612,'Données Analyse Charge'!C:I,7,FALSE),0)</f>
        <v>20</v>
      </c>
    </row>
    <row r="613" spans="5:13" x14ac:dyDescent="0.25">
      <c r="E613" s="30">
        <f t="shared" si="82"/>
        <v>20200903</v>
      </c>
      <c r="F613" s="21" t="str">
        <f t="shared" si="83"/>
        <v>2020/36</v>
      </c>
      <c r="G613" s="22">
        <v>44077</v>
      </c>
      <c r="H613" s="21" t="str">
        <f t="shared" si="80"/>
        <v/>
      </c>
      <c r="I613" s="21" t="str">
        <f t="shared" si="84"/>
        <v/>
      </c>
      <c r="J613" s="21" t="str">
        <f t="shared" si="85"/>
        <v/>
      </c>
      <c r="K613" s="30">
        <f t="shared" si="81"/>
        <v>20200903</v>
      </c>
      <c r="L613" s="30">
        <v>20</v>
      </c>
      <c r="M613">
        <f>IFERROR(VLOOKUP(K613,'Données Analyse Charge'!C:I,7,FALSE),0)</f>
        <v>20</v>
      </c>
    </row>
    <row r="614" spans="5:13" x14ac:dyDescent="0.25">
      <c r="E614" s="30">
        <f t="shared" si="82"/>
        <v>20200904</v>
      </c>
      <c r="F614" s="21" t="str">
        <f t="shared" si="83"/>
        <v>2020/36</v>
      </c>
      <c r="G614" s="22">
        <v>44078</v>
      </c>
      <c r="H614" s="21" t="str">
        <f t="shared" si="80"/>
        <v/>
      </c>
      <c r="I614" s="21" t="str">
        <f t="shared" si="84"/>
        <v/>
      </c>
      <c r="J614" s="21" t="str">
        <f t="shared" si="85"/>
        <v/>
      </c>
      <c r="K614" s="30">
        <f t="shared" si="81"/>
        <v>20200904</v>
      </c>
      <c r="L614" s="30">
        <v>20</v>
      </c>
      <c r="M614">
        <f>IFERROR(VLOOKUP(K614,'Données Analyse Charge'!C:I,7,FALSE),0)</f>
        <v>20</v>
      </c>
    </row>
    <row r="615" spans="5:13" x14ac:dyDescent="0.25">
      <c r="E615" s="30">
        <f t="shared" si="82"/>
        <v>20200905</v>
      </c>
      <c r="F615" s="21" t="str">
        <f t="shared" si="83"/>
        <v>2020/36</v>
      </c>
      <c r="G615" s="22">
        <v>44079</v>
      </c>
      <c r="H615" s="21" t="str">
        <f t="shared" si="80"/>
        <v/>
      </c>
      <c r="I615" s="21" t="str">
        <f t="shared" si="84"/>
        <v>Samedi</v>
      </c>
      <c r="J615" s="21" t="str">
        <f t="shared" si="85"/>
        <v>Samedi</v>
      </c>
      <c r="K615" s="30">
        <f t="shared" si="81"/>
        <v>20200905</v>
      </c>
      <c r="L615" s="30">
        <v>20</v>
      </c>
      <c r="M615">
        <f>IFERROR(VLOOKUP(K615,'Données Analyse Charge'!C:I,7,FALSE),0)</f>
        <v>0</v>
      </c>
    </row>
    <row r="616" spans="5:13" x14ac:dyDescent="0.25">
      <c r="E616" s="30">
        <f t="shared" si="82"/>
        <v>20200906</v>
      </c>
      <c r="F616" s="21" t="str">
        <f t="shared" si="83"/>
        <v>2020/37</v>
      </c>
      <c r="G616" s="22">
        <v>44080</v>
      </c>
      <c r="H616" s="21" t="str">
        <f t="shared" si="80"/>
        <v/>
      </c>
      <c r="I616" s="21" t="str">
        <f t="shared" si="84"/>
        <v>Dimanche</v>
      </c>
      <c r="J616" s="21" t="str">
        <f t="shared" si="85"/>
        <v>Dimanche</v>
      </c>
      <c r="K616" s="30">
        <f t="shared" si="81"/>
        <v>20200906</v>
      </c>
      <c r="L616" s="30">
        <v>20</v>
      </c>
      <c r="M616">
        <f>IFERROR(VLOOKUP(K616,'Données Analyse Charge'!C:I,7,FALSE),0)</f>
        <v>0</v>
      </c>
    </row>
    <row r="617" spans="5:13" x14ac:dyDescent="0.25">
      <c r="E617" s="30">
        <f t="shared" si="82"/>
        <v>20200907</v>
      </c>
      <c r="F617" s="21" t="str">
        <f t="shared" si="83"/>
        <v>2020/37</v>
      </c>
      <c r="G617" s="22">
        <v>44081</v>
      </c>
      <c r="H617" s="21" t="str">
        <f t="shared" si="80"/>
        <v/>
      </c>
      <c r="I617" s="21" t="str">
        <f t="shared" si="84"/>
        <v/>
      </c>
      <c r="J617" s="21" t="str">
        <f t="shared" si="85"/>
        <v/>
      </c>
      <c r="K617" s="30">
        <f t="shared" si="81"/>
        <v>20200907</v>
      </c>
      <c r="L617" s="30">
        <v>20</v>
      </c>
      <c r="M617">
        <f>IFERROR(VLOOKUP(K617,'Données Analyse Charge'!C:I,7,FALSE),0)</f>
        <v>20</v>
      </c>
    </row>
    <row r="618" spans="5:13" x14ac:dyDescent="0.25">
      <c r="E618" s="30">
        <f t="shared" si="82"/>
        <v>20200908</v>
      </c>
      <c r="F618" s="21" t="str">
        <f t="shared" si="83"/>
        <v>2020/37</v>
      </c>
      <c r="G618" s="22">
        <v>44082</v>
      </c>
      <c r="H618" s="21" t="str">
        <f t="shared" si="80"/>
        <v/>
      </c>
      <c r="I618" s="21" t="str">
        <f t="shared" si="84"/>
        <v/>
      </c>
      <c r="J618" s="21" t="str">
        <f t="shared" si="85"/>
        <v/>
      </c>
      <c r="K618" s="30">
        <f t="shared" si="81"/>
        <v>20200908</v>
      </c>
      <c r="L618" s="30">
        <v>20</v>
      </c>
      <c r="M618">
        <f>IFERROR(VLOOKUP(K618,'Données Analyse Charge'!C:I,7,FALSE),0)</f>
        <v>20</v>
      </c>
    </row>
    <row r="619" spans="5:13" x14ac:dyDescent="0.25">
      <c r="E619" s="30">
        <f t="shared" si="82"/>
        <v>20200909</v>
      </c>
      <c r="F619" s="21" t="str">
        <f t="shared" si="83"/>
        <v>2020/37</v>
      </c>
      <c r="G619" s="22">
        <v>44083</v>
      </c>
      <c r="H619" s="21" t="str">
        <f t="shared" si="80"/>
        <v/>
      </c>
      <c r="I619" s="21" t="str">
        <f t="shared" si="84"/>
        <v/>
      </c>
      <c r="J619" s="21" t="str">
        <f t="shared" si="85"/>
        <v/>
      </c>
      <c r="K619" s="30">
        <f t="shared" si="81"/>
        <v>20200909</v>
      </c>
      <c r="L619" s="30">
        <v>20</v>
      </c>
      <c r="M619">
        <f>IFERROR(VLOOKUP(K619,'Données Analyse Charge'!C:I,7,FALSE),0)</f>
        <v>20</v>
      </c>
    </row>
    <row r="620" spans="5:13" x14ac:dyDescent="0.25">
      <c r="E620" s="30">
        <f t="shared" si="82"/>
        <v>20200910</v>
      </c>
      <c r="F620" s="21" t="str">
        <f t="shared" si="83"/>
        <v>2020/37</v>
      </c>
      <c r="G620" s="22">
        <v>44084</v>
      </c>
      <c r="H620" s="21" t="str">
        <f t="shared" si="80"/>
        <v/>
      </c>
      <c r="I620" s="21" t="str">
        <f t="shared" si="84"/>
        <v/>
      </c>
      <c r="J620" s="21" t="str">
        <f t="shared" si="85"/>
        <v/>
      </c>
      <c r="K620" s="30">
        <f t="shared" si="81"/>
        <v>20200910</v>
      </c>
      <c r="L620" s="30">
        <v>20</v>
      </c>
      <c r="M620">
        <f>IFERROR(VLOOKUP(K620,'Données Analyse Charge'!C:I,7,FALSE),0)</f>
        <v>20</v>
      </c>
    </row>
    <row r="621" spans="5:13" x14ac:dyDescent="0.25">
      <c r="E621" s="30">
        <f t="shared" si="82"/>
        <v>20200911</v>
      </c>
      <c r="F621" s="21" t="str">
        <f t="shared" si="83"/>
        <v>2020/37</v>
      </c>
      <c r="G621" s="22">
        <v>44085</v>
      </c>
      <c r="H621" s="21" t="str">
        <f t="shared" si="80"/>
        <v/>
      </c>
      <c r="I621" s="21" t="str">
        <f t="shared" si="84"/>
        <v/>
      </c>
      <c r="J621" s="21" t="str">
        <f t="shared" si="85"/>
        <v/>
      </c>
      <c r="K621" s="30">
        <f t="shared" si="81"/>
        <v>20200911</v>
      </c>
      <c r="L621" s="30">
        <v>20</v>
      </c>
      <c r="M621">
        <f>IFERROR(VLOOKUP(K621,'Données Analyse Charge'!C:I,7,FALSE),0)</f>
        <v>20</v>
      </c>
    </row>
    <row r="622" spans="5:13" x14ac:dyDescent="0.25">
      <c r="E622" s="30">
        <f t="shared" si="82"/>
        <v>20200912</v>
      </c>
      <c r="F622" s="21" t="str">
        <f t="shared" si="83"/>
        <v>2020/37</v>
      </c>
      <c r="G622" s="22">
        <v>44086</v>
      </c>
      <c r="H622" s="21" t="str">
        <f t="shared" si="80"/>
        <v/>
      </c>
      <c r="I622" s="21" t="str">
        <f t="shared" si="84"/>
        <v>Samedi</v>
      </c>
      <c r="J622" s="21" t="str">
        <f t="shared" si="85"/>
        <v>Samedi</v>
      </c>
      <c r="K622" s="30">
        <f t="shared" si="81"/>
        <v>20200912</v>
      </c>
      <c r="L622" s="30">
        <v>20</v>
      </c>
      <c r="M622">
        <f>IFERROR(VLOOKUP(K622,'Données Analyse Charge'!C:I,7,FALSE),0)</f>
        <v>0</v>
      </c>
    </row>
    <row r="623" spans="5:13" x14ac:dyDescent="0.25">
      <c r="E623" s="30">
        <f t="shared" si="82"/>
        <v>20200913</v>
      </c>
      <c r="F623" s="21" t="str">
        <f t="shared" si="83"/>
        <v>2020/38</v>
      </c>
      <c r="G623" s="22">
        <v>44087</v>
      </c>
      <c r="H623" s="21" t="str">
        <f t="shared" si="80"/>
        <v/>
      </c>
      <c r="I623" s="21" t="str">
        <f t="shared" si="84"/>
        <v>Dimanche</v>
      </c>
      <c r="J623" s="21" t="str">
        <f t="shared" si="85"/>
        <v>Dimanche</v>
      </c>
      <c r="K623" s="30">
        <f t="shared" si="81"/>
        <v>20200913</v>
      </c>
      <c r="L623" s="30">
        <v>20</v>
      </c>
      <c r="M623">
        <f>IFERROR(VLOOKUP(K623,'Données Analyse Charge'!C:I,7,FALSE),0)</f>
        <v>0</v>
      </c>
    </row>
    <row r="624" spans="5:13" x14ac:dyDescent="0.25">
      <c r="E624" s="30">
        <f t="shared" si="82"/>
        <v>20200914</v>
      </c>
      <c r="F624" s="21" t="str">
        <f t="shared" si="83"/>
        <v>2020/38</v>
      </c>
      <c r="G624" s="22">
        <v>44088</v>
      </c>
      <c r="H624" s="21" t="str">
        <f t="shared" si="80"/>
        <v/>
      </c>
      <c r="I624" s="21" t="str">
        <f t="shared" si="84"/>
        <v/>
      </c>
      <c r="J624" s="21" t="str">
        <f t="shared" si="85"/>
        <v/>
      </c>
      <c r="K624" s="30">
        <f t="shared" si="81"/>
        <v>20200914</v>
      </c>
      <c r="L624" s="30">
        <v>20</v>
      </c>
      <c r="M624">
        <f>IFERROR(VLOOKUP(K624,'Données Analyse Charge'!C:I,7,FALSE),0)</f>
        <v>20</v>
      </c>
    </row>
    <row r="625" spans="5:13" x14ac:dyDescent="0.25">
      <c r="E625" s="30">
        <f t="shared" si="82"/>
        <v>20200915</v>
      </c>
      <c r="F625" s="21" t="str">
        <f t="shared" si="83"/>
        <v>2020/38</v>
      </c>
      <c r="G625" s="22">
        <v>44089</v>
      </c>
      <c r="H625" s="21" t="str">
        <f t="shared" si="80"/>
        <v/>
      </c>
      <c r="I625" s="21" t="str">
        <f t="shared" si="84"/>
        <v/>
      </c>
      <c r="J625" s="21" t="str">
        <f t="shared" si="85"/>
        <v/>
      </c>
      <c r="K625" s="30">
        <f t="shared" si="81"/>
        <v>20200915</v>
      </c>
      <c r="L625" s="30">
        <v>20</v>
      </c>
      <c r="M625">
        <f>IFERROR(VLOOKUP(K625,'Données Analyse Charge'!C:I,7,FALSE),0)</f>
        <v>20</v>
      </c>
    </row>
    <row r="626" spans="5:13" x14ac:dyDescent="0.25">
      <c r="E626" s="30">
        <f t="shared" si="82"/>
        <v>20200916</v>
      </c>
      <c r="F626" s="21" t="str">
        <f t="shared" si="83"/>
        <v>2020/38</v>
      </c>
      <c r="G626" s="22">
        <v>44090</v>
      </c>
      <c r="H626" s="21" t="str">
        <f t="shared" si="80"/>
        <v/>
      </c>
      <c r="I626" s="21" t="str">
        <f t="shared" si="84"/>
        <v/>
      </c>
      <c r="J626" s="21" t="str">
        <f t="shared" si="85"/>
        <v/>
      </c>
      <c r="K626" s="30">
        <f t="shared" si="81"/>
        <v>20200916</v>
      </c>
      <c r="L626" s="30">
        <v>20</v>
      </c>
      <c r="M626">
        <f>IFERROR(VLOOKUP(K626,'Données Analyse Charge'!C:I,7,FALSE),0)</f>
        <v>20</v>
      </c>
    </row>
    <row r="627" spans="5:13" x14ac:dyDescent="0.25">
      <c r="E627" s="30">
        <f t="shared" si="82"/>
        <v>20200917</v>
      </c>
      <c r="F627" s="21" t="str">
        <f t="shared" si="83"/>
        <v>2020/38</v>
      </c>
      <c r="G627" s="22">
        <v>44091</v>
      </c>
      <c r="H627" s="21" t="str">
        <f t="shared" si="80"/>
        <v/>
      </c>
      <c r="I627" s="21" t="str">
        <f t="shared" si="84"/>
        <v/>
      </c>
      <c r="J627" s="21" t="str">
        <f t="shared" si="85"/>
        <v/>
      </c>
      <c r="K627" s="30">
        <f t="shared" si="81"/>
        <v>20200917</v>
      </c>
      <c r="L627" s="30">
        <v>20</v>
      </c>
      <c r="M627">
        <f>IFERROR(VLOOKUP(K627,'Données Analyse Charge'!C:I,7,FALSE),0)</f>
        <v>20</v>
      </c>
    </row>
    <row r="628" spans="5:13" x14ac:dyDescent="0.25">
      <c r="E628" s="30">
        <f t="shared" si="82"/>
        <v>20200918</v>
      </c>
      <c r="F628" s="21" t="str">
        <f t="shared" si="83"/>
        <v>2020/38</v>
      </c>
      <c r="G628" s="22">
        <v>44092</v>
      </c>
      <c r="H628" s="21" t="str">
        <f t="shared" si="80"/>
        <v/>
      </c>
      <c r="I628" s="21" t="str">
        <f t="shared" si="84"/>
        <v/>
      </c>
      <c r="J628" s="21" t="str">
        <f t="shared" si="85"/>
        <v/>
      </c>
      <c r="K628" s="30">
        <f t="shared" si="81"/>
        <v>20200918</v>
      </c>
      <c r="L628" s="30">
        <v>20</v>
      </c>
      <c r="M628">
        <f>IFERROR(VLOOKUP(K628,'Données Analyse Charge'!C:I,7,FALSE),0)</f>
        <v>20</v>
      </c>
    </row>
    <row r="629" spans="5:13" x14ac:dyDescent="0.25">
      <c r="E629" s="30">
        <f t="shared" si="82"/>
        <v>20200919</v>
      </c>
      <c r="F629" s="21" t="str">
        <f t="shared" si="83"/>
        <v>2020/38</v>
      </c>
      <c r="G629" s="22">
        <v>44093</v>
      </c>
      <c r="H629" s="21" t="str">
        <f t="shared" si="80"/>
        <v/>
      </c>
      <c r="I629" s="21" t="str">
        <f t="shared" si="84"/>
        <v>Samedi</v>
      </c>
      <c r="J629" s="21" t="str">
        <f t="shared" si="85"/>
        <v>Samedi</v>
      </c>
      <c r="K629" s="30">
        <f t="shared" si="81"/>
        <v>20200919</v>
      </c>
      <c r="L629" s="30">
        <v>20</v>
      </c>
      <c r="M629">
        <f>IFERROR(VLOOKUP(K629,'Données Analyse Charge'!C:I,7,FALSE),0)</f>
        <v>0</v>
      </c>
    </row>
    <row r="630" spans="5:13" x14ac:dyDescent="0.25">
      <c r="E630" s="30">
        <f t="shared" si="82"/>
        <v>20200920</v>
      </c>
      <c r="F630" s="21" t="str">
        <f t="shared" si="83"/>
        <v>2020/39</v>
      </c>
      <c r="G630" s="22">
        <v>44094</v>
      </c>
      <c r="H630" s="21" t="str">
        <f t="shared" si="80"/>
        <v/>
      </c>
      <c r="I630" s="21" t="str">
        <f t="shared" si="84"/>
        <v>Dimanche</v>
      </c>
      <c r="J630" s="21" t="str">
        <f t="shared" si="85"/>
        <v>Dimanche</v>
      </c>
      <c r="K630" s="30">
        <f t="shared" si="81"/>
        <v>20200920</v>
      </c>
      <c r="L630" s="30">
        <v>20</v>
      </c>
      <c r="M630">
        <f>IFERROR(VLOOKUP(K630,'Données Analyse Charge'!C:I,7,FALSE),0)</f>
        <v>0</v>
      </c>
    </row>
    <row r="631" spans="5:13" x14ac:dyDescent="0.25">
      <c r="E631" s="30">
        <f t="shared" si="82"/>
        <v>20200921</v>
      </c>
      <c r="F631" s="21" t="str">
        <f t="shared" si="83"/>
        <v>2020/39</v>
      </c>
      <c r="G631" s="22">
        <v>44095</v>
      </c>
      <c r="H631" s="21" t="str">
        <f t="shared" si="80"/>
        <v/>
      </c>
      <c r="I631" s="21" t="str">
        <f t="shared" si="84"/>
        <v/>
      </c>
      <c r="J631" s="21" t="str">
        <f t="shared" si="85"/>
        <v/>
      </c>
      <c r="K631" s="30">
        <f t="shared" si="81"/>
        <v>20200921</v>
      </c>
      <c r="L631" s="30">
        <v>20</v>
      </c>
      <c r="M631">
        <f>IFERROR(VLOOKUP(K631,'Données Analyse Charge'!C:I,7,FALSE),0)</f>
        <v>20</v>
      </c>
    </row>
    <row r="632" spans="5:13" x14ac:dyDescent="0.25">
      <c r="E632" s="30">
        <f t="shared" si="82"/>
        <v>20200922</v>
      </c>
      <c r="F632" s="21" t="str">
        <f t="shared" si="83"/>
        <v>2020/39</v>
      </c>
      <c r="G632" s="22">
        <v>44096</v>
      </c>
      <c r="H632" s="21" t="str">
        <f t="shared" si="80"/>
        <v/>
      </c>
      <c r="I632" s="21" t="str">
        <f t="shared" si="84"/>
        <v/>
      </c>
      <c r="J632" s="21" t="str">
        <f t="shared" si="85"/>
        <v/>
      </c>
      <c r="K632" s="30">
        <f t="shared" si="81"/>
        <v>20200922</v>
      </c>
      <c r="L632" s="30">
        <v>20</v>
      </c>
      <c r="M632">
        <f>IFERROR(VLOOKUP(K632,'Données Analyse Charge'!C:I,7,FALSE),0)</f>
        <v>20</v>
      </c>
    </row>
    <row r="633" spans="5:13" x14ac:dyDescent="0.25">
      <c r="E633" s="30">
        <f t="shared" si="82"/>
        <v>20200923</v>
      </c>
      <c r="F633" s="21" t="str">
        <f t="shared" si="83"/>
        <v>2020/39</v>
      </c>
      <c r="G633" s="22">
        <v>44097</v>
      </c>
      <c r="H633" s="21" t="str">
        <f t="shared" si="80"/>
        <v/>
      </c>
      <c r="I633" s="21" t="str">
        <f t="shared" si="84"/>
        <v/>
      </c>
      <c r="J633" s="21" t="str">
        <f t="shared" si="85"/>
        <v/>
      </c>
      <c r="K633" s="30">
        <f t="shared" si="81"/>
        <v>20200923</v>
      </c>
      <c r="L633" s="30">
        <v>20</v>
      </c>
      <c r="M633">
        <f>IFERROR(VLOOKUP(K633,'Données Analyse Charge'!C:I,7,FALSE),0)</f>
        <v>20</v>
      </c>
    </row>
    <row r="634" spans="5:13" x14ac:dyDescent="0.25">
      <c r="E634" s="30">
        <f t="shared" si="82"/>
        <v>20200924</v>
      </c>
      <c r="F634" s="21" t="str">
        <f t="shared" si="83"/>
        <v>2020/39</v>
      </c>
      <c r="G634" s="22">
        <v>44098</v>
      </c>
      <c r="H634" s="21" t="str">
        <f t="shared" si="80"/>
        <v/>
      </c>
      <c r="I634" s="21" t="str">
        <f t="shared" si="84"/>
        <v/>
      </c>
      <c r="J634" s="21" t="str">
        <f t="shared" si="85"/>
        <v/>
      </c>
      <c r="K634" s="30">
        <f t="shared" si="81"/>
        <v>20200924</v>
      </c>
      <c r="L634" s="30">
        <v>20</v>
      </c>
      <c r="M634">
        <f>IFERROR(VLOOKUP(K634,'Données Analyse Charge'!C:I,7,FALSE),0)</f>
        <v>20</v>
      </c>
    </row>
    <row r="635" spans="5:13" x14ac:dyDescent="0.25">
      <c r="E635" s="30">
        <f t="shared" si="82"/>
        <v>20200925</v>
      </c>
      <c r="F635" s="21" t="str">
        <f t="shared" si="83"/>
        <v>2020/39</v>
      </c>
      <c r="G635" s="22">
        <v>44099</v>
      </c>
      <c r="H635" s="21" t="str">
        <f t="shared" si="80"/>
        <v/>
      </c>
      <c r="I635" s="21" t="str">
        <f t="shared" si="84"/>
        <v/>
      </c>
      <c r="J635" s="21" t="str">
        <f t="shared" si="85"/>
        <v/>
      </c>
      <c r="K635" s="30">
        <f t="shared" si="81"/>
        <v>20200925</v>
      </c>
      <c r="L635" s="30">
        <v>20</v>
      </c>
      <c r="M635">
        <f>IFERROR(VLOOKUP(K635,'Données Analyse Charge'!C:I,7,FALSE),0)</f>
        <v>20</v>
      </c>
    </row>
    <row r="636" spans="5:13" x14ac:dyDescent="0.25">
      <c r="E636" s="30">
        <f t="shared" si="82"/>
        <v>20200926</v>
      </c>
      <c r="F636" s="21" t="str">
        <f t="shared" si="83"/>
        <v>2020/39</v>
      </c>
      <c r="G636" s="22">
        <v>44100</v>
      </c>
      <c r="H636" s="21" t="str">
        <f t="shared" si="80"/>
        <v/>
      </c>
      <c r="I636" s="21" t="str">
        <f t="shared" si="84"/>
        <v>Samedi</v>
      </c>
      <c r="J636" s="21" t="str">
        <f t="shared" si="85"/>
        <v>Samedi</v>
      </c>
      <c r="K636" s="30">
        <f t="shared" si="81"/>
        <v>20200926</v>
      </c>
      <c r="L636" s="30">
        <v>20</v>
      </c>
      <c r="M636">
        <f>IFERROR(VLOOKUP(K636,'Données Analyse Charge'!C:I,7,FALSE),0)</f>
        <v>0</v>
      </c>
    </row>
    <row r="637" spans="5:13" x14ac:dyDescent="0.25">
      <c r="E637" s="30">
        <f t="shared" si="82"/>
        <v>20200927</v>
      </c>
      <c r="F637" s="21" t="str">
        <f t="shared" si="83"/>
        <v>2020/40</v>
      </c>
      <c r="G637" s="22">
        <v>44101</v>
      </c>
      <c r="H637" s="21" t="str">
        <f t="shared" si="80"/>
        <v/>
      </c>
      <c r="I637" s="21" t="str">
        <f t="shared" si="84"/>
        <v>Dimanche</v>
      </c>
      <c r="J637" s="21" t="str">
        <f t="shared" si="85"/>
        <v>Dimanche</v>
      </c>
      <c r="K637" s="30">
        <f t="shared" si="81"/>
        <v>20200927</v>
      </c>
      <c r="L637" s="30">
        <v>20</v>
      </c>
      <c r="M637">
        <f>IFERROR(VLOOKUP(K637,'Données Analyse Charge'!C:I,7,FALSE),0)</f>
        <v>0</v>
      </c>
    </row>
    <row r="638" spans="5:13" x14ac:dyDescent="0.25">
      <c r="E638" s="30">
        <f t="shared" si="82"/>
        <v>20200928</v>
      </c>
      <c r="F638" s="21" t="str">
        <f t="shared" si="83"/>
        <v>2020/40</v>
      </c>
      <c r="G638" s="22">
        <v>44102</v>
      </c>
      <c r="H638" s="21" t="str">
        <f t="shared" si="80"/>
        <v/>
      </c>
      <c r="I638" s="21" t="str">
        <f t="shared" si="84"/>
        <v/>
      </c>
      <c r="J638" s="21" t="str">
        <f t="shared" si="85"/>
        <v/>
      </c>
      <c r="K638" s="30">
        <f t="shared" si="81"/>
        <v>20200928</v>
      </c>
      <c r="L638" s="30">
        <v>20</v>
      </c>
      <c r="M638">
        <f>IFERROR(VLOOKUP(K638,'Données Analyse Charge'!C:I,7,FALSE),0)</f>
        <v>20</v>
      </c>
    </row>
    <row r="639" spans="5:13" x14ac:dyDescent="0.25">
      <c r="E639" s="30">
        <f t="shared" si="82"/>
        <v>20200929</v>
      </c>
      <c r="F639" s="21" t="str">
        <f t="shared" si="83"/>
        <v>2020/40</v>
      </c>
      <c r="G639" s="22">
        <v>44103</v>
      </c>
      <c r="H639" s="21" t="str">
        <f t="shared" si="80"/>
        <v/>
      </c>
      <c r="I639" s="21" t="str">
        <f t="shared" si="84"/>
        <v/>
      </c>
      <c r="J639" s="21" t="str">
        <f t="shared" si="85"/>
        <v/>
      </c>
      <c r="K639" s="30">
        <f t="shared" si="81"/>
        <v>20200929</v>
      </c>
      <c r="L639" s="30">
        <v>20</v>
      </c>
      <c r="M639">
        <f>IFERROR(VLOOKUP(K639,'Données Analyse Charge'!C:I,7,FALSE),0)</f>
        <v>20</v>
      </c>
    </row>
    <row r="640" spans="5:13" x14ac:dyDescent="0.25">
      <c r="E640" s="30">
        <f t="shared" si="82"/>
        <v>20200930</v>
      </c>
      <c r="F640" s="21" t="str">
        <f t="shared" si="83"/>
        <v>2020/40</v>
      </c>
      <c r="G640" s="22">
        <v>44104</v>
      </c>
      <c r="H640" s="21" t="str">
        <f t="shared" si="80"/>
        <v>Férié</v>
      </c>
      <c r="I640" s="21" t="str">
        <f t="shared" si="84"/>
        <v/>
      </c>
      <c r="J640" s="21" t="str">
        <f t="shared" si="85"/>
        <v>Férié</v>
      </c>
      <c r="K640" s="30">
        <f t="shared" si="81"/>
        <v>20200930</v>
      </c>
      <c r="L640" s="30">
        <v>20</v>
      </c>
      <c r="M640">
        <f>IFERROR(VLOOKUP(K640,'Données Analyse Charge'!C:I,7,FALSE),0)</f>
        <v>0</v>
      </c>
    </row>
    <row r="641" spans="5:13" x14ac:dyDescent="0.25">
      <c r="E641" s="30">
        <f t="shared" si="82"/>
        <v>20201001</v>
      </c>
      <c r="F641" s="21" t="str">
        <f t="shared" si="83"/>
        <v>2020/40</v>
      </c>
      <c r="G641" s="22">
        <v>44105</v>
      </c>
      <c r="H641" s="21" t="str">
        <f t="shared" si="80"/>
        <v/>
      </c>
      <c r="I641" s="21" t="str">
        <f t="shared" si="84"/>
        <v/>
      </c>
      <c r="J641" s="21" t="str">
        <f t="shared" si="85"/>
        <v/>
      </c>
      <c r="K641" s="30">
        <f t="shared" si="81"/>
        <v>20201001</v>
      </c>
      <c r="L641" s="30">
        <v>20</v>
      </c>
      <c r="M641">
        <f>IFERROR(VLOOKUP(K641,'Données Analyse Charge'!C:I,7,FALSE),0)</f>
        <v>20</v>
      </c>
    </row>
    <row r="642" spans="5:13" x14ac:dyDescent="0.25">
      <c r="E642" s="30">
        <f t="shared" si="82"/>
        <v>20201002</v>
      </c>
      <c r="F642" s="21" t="str">
        <f t="shared" si="83"/>
        <v>2020/40</v>
      </c>
      <c r="G642" s="22">
        <v>44106</v>
      </c>
      <c r="H642" s="21" t="str">
        <f t="shared" ref="H642:H705" si="86">IFERROR(VLOOKUP(G642,C:D,2,FALSE),"")</f>
        <v/>
      </c>
      <c r="I642" s="21" t="str">
        <f t="shared" si="84"/>
        <v/>
      </c>
      <c r="J642" s="21" t="str">
        <f t="shared" si="85"/>
        <v/>
      </c>
      <c r="K642" s="30">
        <f t="shared" ref="K642:K705" si="87">YEAR(G642)*10000+MONTH(G642)*100+DAY(G642)</f>
        <v>20201002</v>
      </c>
      <c r="L642" s="30">
        <v>20</v>
      </c>
      <c r="M642">
        <f>IFERROR(VLOOKUP(K642,'Données Analyse Charge'!C:I,7,FALSE),0)</f>
        <v>20</v>
      </c>
    </row>
    <row r="643" spans="5:13" x14ac:dyDescent="0.25">
      <c r="E643" s="30">
        <f t="shared" ref="E643:E706" si="88">YEAR(G643)*10000+MONTH(G643)*100+DAY(G643)</f>
        <v>20201003</v>
      </c>
      <c r="F643" s="21" t="str">
        <f t="shared" ref="F643:F706" si="89">YEAR(G643)&amp;"/"&amp;IF(WEEKNUM(G643)&lt;=9,"0"&amp;WEEKNUM(G643),WEEKNUM(G643))</f>
        <v>2020/40</v>
      </c>
      <c r="G643" s="22">
        <v>44107</v>
      </c>
      <c r="H643" s="21" t="str">
        <f t="shared" si="86"/>
        <v/>
      </c>
      <c r="I643" s="21" t="str">
        <f t="shared" ref="I643:I706" si="90">IF(WEEKDAY(G643)=7,"Samedi",IF(WEEKDAY(G643)=1,"Dimanche",""))</f>
        <v>Samedi</v>
      </c>
      <c r="J643" s="21" t="str">
        <f t="shared" ref="J643:J706" si="91">IF(H643&lt;&gt;"",H643,IF(I643&lt;&gt;"",I643,""))</f>
        <v>Samedi</v>
      </c>
      <c r="K643" s="30">
        <f t="shared" si="87"/>
        <v>20201003</v>
      </c>
      <c r="L643" s="30">
        <v>20</v>
      </c>
      <c r="M643">
        <f>IFERROR(VLOOKUP(K643,'Données Analyse Charge'!C:I,7,FALSE),0)</f>
        <v>0</v>
      </c>
    </row>
    <row r="644" spans="5:13" x14ac:dyDescent="0.25">
      <c r="E644" s="30">
        <f t="shared" si="88"/>
        <v>20201004</v>
      </c>
      <c r="F644" s="21" t="str">
        <f t="shared" si="89"/>
        <v>2020/41</v>
      </c>
      <c r="G644" s="22">
        <v>44108</v>
      </c>
      <c r="H644" s="21" t="str">
        <f t="shared" si="86"/>
        <v/>
      </c>
      <c r="I644" s="21" t="str">
        <f t="shared" si="90"/>
        <v>Dimanche</v>
      </c>
      <c r="J644" s="21" t="str">
        <f t="shared" si="91"/>
        <v>Dimanche</v>
      </c>
      <c r="K644" s="30">
        <f t="shared" si="87"/>
        <v>20201004</v>
      </c>
      <c r="L644" s="30">
        <v>20</v>
      </c>
      <c r="M644">
        <f>IFERROR(VLOOKUP(K644,'Données Analyse Charge'!C:I,7,FALSE),0)</f>
        <v>0</v>
      </c>
    </row>
    <row r="645" spans="5:13" x14ac:dyDescent="0.25">
      <c r="E645" s="30">
        <f t="shared" si="88"/>
        <v>20201005</v>
      </c>
      <c r="F645" s="21" t="str">
        <f t="shared" si="89"/>
        <v>2020/41</v>
      </c>
      <c r="G645" s="22">
        <v>44109</v>
      </c>
      <c r="H645" s="21" t="str">
        <f t="shared" si="86"/>
        <v/>
      </c>
      <c r="I645" s="21" t="str">
        <f t="shared" si="90"/>
        <v/>
      </c>
      <c r="J645" s="21" t="str">
        <f t="shared" si="91"/>
        <v/>
      </c>
      <c r="K645" s="30">
        <f t="shared" si="87"/>
        <v>20201005</v>
      </c>
      <c r="L645" s="30">
        <v>20</v>
      </c>
      <c r="M645">
        <f>IFERROR(VLOOKUP(K645,'Données Analyse Charge'!C:I,7,FALSE),0)</f>
        <v>20</v>
      </c>
    </row>
    <row r="646" spans="5:13" x14ac:dyDescent="0.25">
      <c r="E646" s="30">
        <f t="shared" si="88"/>
        <v>20201006</v>
      </c>
      <c r="F646" s="21" t="str">
        <f t="shared" si="89"/>
        <v>2020/41</v>
      </c>
      <c r="G646" s="22">
        <v>44110</v>
      </c>
      <c r="H646" s="21" t="str">
        <f t="shared" si="86"/>
        <v/>
      </c>
      <c r="I646" s="21" t="str">
        <f t="shared" si="90"/>
        <v/>
      </c>
      <c r="J646" s="21" t="str">
        <f t="shared" si="91"/>
        <v/>
      </c>
      <c r="K646" s="30">
        <f t="shared" si="87"/>
        <v>20201006</v>
      </c>
      <c r="L646" s="30">
        <v>20</v>
      </c>
      <c r="M646">
        <f>IFERROR(VLOOKUP(K646,'Données Analyse Charge'!C:I,7,FALSE),0)</f>
        <v>20</v>
      </c>
    </row>
    <row r="647" spans="5:13" x14ac:dyDescent="0.25">
      <c r="E647" s="30">
        <f t="shared" si="88"/>
        <v>20201007</v>
      </c>
      <c r="F647" s="21" t="str">
        <f t="shared" si="89"/>
        <v>2020/41</v>
      </c>
      <c r="G647" s="22">
        <v>44111</v>
      </c>
      <c r="H647" s="21" t="str">
        <f t="shared" si="86"/>
        <v/>
      </c>
      <c r="I647" s="21" t="str">
        <f t="shared" si="90"/>
        <v/>
      </c>
      <c r="J647" s="21" t="str">
        <f t="shared" si="91"/>
        <v/>
      </c>
      <c r="K647" s="30">
        <f t="shared" si="87"/>
        <v>20201007</v>
      </c>
      <c r="L647" s="30">
        <v>20</v>
      </c>
      <c r="M647">
        <f>IFERROR(VLOOKUP(K647,'Données Analyse Charge'!C:I,7,FALSE),0)</f>
        <v>20</v>
      </c>
    </row>
    <row r="648" spans="5:13" x14ac:dyDescent="0.25">
      <c r="E648" s="30">
        <f t="shared" si="88"/>
        <v>20201008</v>
      </c>
      <c r="F648" s="21" t="str">
        <f t="shared" si="89"/>
        <v>2020/41</v>
      </c>
      <c r="G648" s="22">
        <v>44112</v>
      </c>
      <c r="H648" s="21" t="str">
        <f t="shared" si="86"/>
        <v/>
      </c>
      <c r="I648" s="21" t="str">
        <f t="shared" si="90"/>
        <v/>
      </c>
      <c r="J648" s="21" t="str">
        <f t="shared" si="91"/>
        <v/>
      </c>
      <c r="K648" s="30">
        <f t="shared" si="87"/>
        <v>20201008</v>
      </c>
      <c r="L648" s="30">
        <v>20</v>
      </c>
      <c r="M648">
        <f>IFERROR(VLOOKUP(K648,'Données Analyse Charge'!C:I,7,FALSE),0)</f>
        <v>20</v>
      </c>
    </row>
    <row r="649" spans="5:13" x14ac:dyDescent="0.25">
      <c r="E649" s="30">
        <f t="shared" si="88"/>
        <v>20201009</v>
      </c>
      <c r="F649" s="21" t="str">
        <f t="shared" si="89"/>
        <v>2020/41</v>
      </c>
      <c r="G649" s="22">
        <v>44113</v>
      </c>
      <c r="H649" s="21" t="str">
        <f t="shared" si="86"/>
        <v/>
      </c>
      <c r="I649" s="21" t="str">
        <f t="shared" si="90"/>
        <v/>
      </c>
      <c r="J649" s="21" t="str">
        <f t="shared" si="91"/>
        <v/>
      </c>
      <c r="K649" s="30">
        <f t="shared" si="87"/>
        <v>20201009</v>
      </c>
      <c r="L649" s="30">
        <v>20</v>
      </c>
      <c r="M649">
        <f>IFERROR(VLOOKUP(K649,'Données Analyse Charge'!C:I,7,FALSE),0)</f>
        <v>20</v>
      </c>
    </row>
    <row r="650" spans="5:13" x14ac:dyDescent="0.25">
      <c r="E650" s="30">
        <f t="shared" si="88"/>
        <v>20201010</v>
      </c>
      <c r="F650" s="21" t="str">
        <f t="shared" si="89"/>
        <v>2020/41</v>
      </c>
      <c r="G650" s="22">
        <v>44114</v>
      </c>
      <c r="H650" s="21" t="str">
        <f t="shared" si="86"/>
        <v/>
      </c>
      <c r="I650" s="21" t="str">
        <f t="shared" si="90"/>
        <v>Samedi</v>
      </c>
      <c r="J650" s="21" t="str">
        <f t="shared" si="91"/>
        <v>Samedi</v>
      </c>
      <c r="K650" s="30">
        <f t="shared" si="87"/>
        <v>20201010</v>
      </c>
      <c r="L650" s="30">
        <v>20</v>
      </c>
      <c r="M650">
        <f>IFERROR(VLOOKUP(K650,'Données Analyse Charge'!C:I,7,FALSE),0)</f>
        <v>0</v>
      </c>
    </row>
    <row r="651" spans="5:13" x14ac:dyDescent="0.25">
      <c r="E651" s="30">
        <f t="shared" si="88"/>
        <v>20201011</v>
      </c>
      <c r="F651" s="21" t="str">
        <f t="shared" si="89"/>
        <v>2020/42</v>
      </c>
      <c r="G651" s="22">
        <v>44115</v>
      </c>
      <c r="H651" s="21" t="str">
        <f t="shared" si="86"/>
        <v/>
      </c>
      <c r="I651" s="21" t="str">
        <f t="shared" si="90"/>
        <v>Dimanche</v>
      </c>
      <c r="J651" s="21" t="str">
        <f t="shared" si="91"/>
        <v>Dimanche</v>
      </c>
      <c r="K651" s="30">
        <f t="shared" si="87"/>
        <v>20201011</v>
      </c>
      <c r="L651" s="30">
        <v>20</v>
      </c>
      <c r="M651">
        <f>IFERROR(VLOOKUP(K651,'Données Analyse Charge'!C:I,7,FALSE),0)</f>
        <v>0</v>
      </c>
    </row>
    <row r="652" spans="5:13" x14ac:dyDescent="0.25">
      <c r="E652" s="30">
        <f t="shared" si="88"/>
        <v>20201012</v>
      </c>
      <c r="F652" s="21" t="str">
        <f t="shared" si="89"/>
        <v>2020/42</v>
      </c>
      <c r="G652" s="22">
        <v>44116</v>
      </c>
      <c r="H652" s="21" t="str">
        <f t="shared" si="86"/>
        <v/>
      </c>
      <c r="I652" s="21" t="str">
        <f t="shared" si="90"/>
        <v/>
      </c>
      <c r="J652" s="21" t="str">
        <f t="shared" si="91"/>
        <v/>
      </c>
      <c r="K652" s="30">
        <f t="shared" si="87"/>
        <v>20201012</v>
      </c>
      <c r="L652" s="30">
        <v>20</v>
      </c>
      <c r="M652">
        <f>IFERROR(VLOOKUP(K652,'Données Analyse Charge'!C:I,7,FALSE),0)</f>
        <v>20</v>
      </c>
    </row>
    <row r="653" spans="5:13" x14ac:dyDescent="0.25">
      <c r="E653" s="30">
        <f t="shared" si="88"/>
        <v>20201013</v>
      </c>
      <c r="F653" s="21" t="str">
        <f t="shared" si="89"/>
        <v>2020/42</v>
      </c>
      <c r="G653" s="22">
        <v>44117</v>
      </c>
      <c r="H653" s="21" t="str">
        <f t="shared" si="86"/>
        <v/>
      </c>
      <c r="I653" s="21" t="str">
        <f t="shared" si="90"/>
        <v/>
      </c>
      <c r="J653" s="21" t="str">
        <f t="shared" si="91"/>
        <v/>
      </c>
      <c r="K653" s="30">
        <f t="shared" si="87"/>
        <v>20201013</v>
      </c>
      <c r="L653" s="30">
        <v>20</v>
      </c>
      <c r="M653">
        <f>IFERROR(VLOOKUP(K653,'Données Analyse Charge'!C:I,7,FALSE),0)</f>
        <v>20</v>
      </c>
    </row>
    <row r="654" spans="5:13" x14ac:dyDescent="0.25">
      <c r="E654" s="30">
        <f t="shared" si="88"/>
        <v>20201014</v>
      </c>
      <c r="F654" s="21" t="str">
        <f t="shared" si="89"/>
        <v>2020/42</v>
      </c>
      <c r="G654" s="22">
        <v>44118</v>
      </c>
      <c r="H654" s="21" t="str">
        <f t="shared" si="86"/>
        <v/>
      </c>
      <c r="I654" s="21" t="str">
        <f t="shared" si="90"/>
        <v/>
      </c>
      <c r="J654" s="21" t="str">
        <f t="shared" si="91"/>
        <v/>
      </c>
      <c r="K654" s="30">
        <f t="shared" si="87"/>
        <v>20201014</v>
      </c>
      <c r="L654" s="30">
        <v>20</v>
      </c>
      <c r="M654">
        <f>IFERROR(VLOOKUP(K654,'Données Analyse Charge'!C:I,7,FALSE),0)</f>
        <v>20</v>
      </c>
    </row>
    <row r="655" spans="5:13" x14ac:dyDescent="0.25">
      <c r="E655" s="30">
        <f t="shared" si="88"/>
        <v>20201015</v>
      </c>
      <c r="F655" s="21" t="str">
        <f t="shared" si="89"/>
        <v>2020/42</v>
      </c>
      <c r="G655" s="22">
        <v>44119</v>
      </c>
      <c r="H655" s="21" t="str">
        <f t="shared" si="86"/>
        <v/>
      </c>
      <c r="I655" s="21" t="str">
        <f t="shared" si="90"/>
        <v/>
      </c>
      <c r="J655" s="21" t="str">
        <f t="shared" si="91"/>
        <v/>
      </c>
      <c r="K655" s="30">
        <f t="shared" si="87"/>
        <v>20201015</v>
      </c>
      <c r="L655" s="30">
        <v>20</v>
      </c>
      <c r="M655">
        <f>IFERROR(VLOOKUP(K655,'Données Analyse Charge'!C:I,7,FALSE),0)</f>
        <v>20</v>
      </c>
    </row>
    <row r="656" spans="5:13" x14ac:dyDescent="0.25">
      <c r="E656" s="30">
        <f t="shared" si="88"/>
        <v>20201016</v>
      </c>
      <c r="F656" s="21" t="str">
        <f t="shared" si="89"/>
        <v>2020/42</v>
      </c>
      <c r="G656" s="22">
        <v>44120</v>
      </c>
      <c r="H656" s="21" t="str">
        <f t="shared" si="86"/>
        <v/>
      </c>
      <c r="I656" s="21" t="str">
        <f t="shared" si="90"/>
        <v/>
      </c>
      <c r="J656" s="21" t="str">
        <f t="shared" si="91"/>
        <v/>
      </c>
      <c r="K656" s="30">
        <f t="shared" si="87"/>
        <v>20201016</v>
      </c>
      <c r="L656" s="30">
        <v>20</v>
      </c>
      <c r="M656">
        <f>IFERROR(VLOOKUP(K656,'Données Analyse Charge'!C:I,7,FALSE),0)</f>
        <v>20</v>
      </c>
    </row>
    <row r="657" spans="5:13" x14ac:dyDescent="0.25">
      <c r="E657" s="30">
        <f t="shared" si="88"/>
        <v>20201017</v>
      </c>
      <c r="F657" s="21" t="str">
        <f t="shared" si="89"/>
        <v>2020/42</v>
      </c>
      <c r="G657" s="22">
        <v>44121</v>
      </c>
      <c r="H657" s="21" t="str">
        <f t="shared" si="86"/>
        <v/>
      </c>
      <c r="I657" s="21" t="str">
        <f t="shared" si="90"/>
        <v>Samedi</v>
      </c>
      <c r="J657" s="21" t="str">
        <f t="shared" si="91"/>
        <v>Samedi</v>
      </c>
      <c r="K657" s="30">
        <f t="shared" si="87"/>
        <v>20201017</v>
      </c>
      <c r="L657" s="30">
        <v>20</v>
      </c>
      <c r="M657">
        <f>IFERROR(VLOOKUP(K657,'Données Analyse Charge'!C:I,7,FALSE),0)</f>
        <v>0</v>
      </c>
    </row>
    <row r="658" spans="5:13" x14ac:dyDescent="0.25">
      <c r="E658" s="30">
        <f t="shared" si="88"/>
        <v>20201018</v>
      </c>
      <c r="F658" s="21" t="str">
        <f t="shared" si="89"/>
        <v>2020/43</v>
      </c>
      <c r="G658" s="22">
        <v>44122</v>
      </c>
      <c r="H658" s="21" t="str">
        <f t="shared" si="86"/>
        <v/>
      </c>
      <c r="I658" s="21" t="str">
        <f t="shared" si="90"/>
        <v>Dimanche</v>
      </c>
      <c r="J658" s="21" t="str">
        <f t="shared" si="91"/>
        <v>Dimanche</v>
      </c>
      <c r="K658" s="30">
        <f t="shared" si="87"/>
        <v>20201018</v>
      </c>
      <c r="L658" s="30">
        <v>20</v>
      </c>
      <c r="M658">
        <f>IFERROR(VLOOKUP(K658,'Données Analyse Charge'!C:I,7,FALSE),0)</f>
        <v>0</v>
      </c>
    </row>
    <row r="659" spans="5:13" x14ac:dyDescent="0.25">
      <c r="E659" s="30">
        <f t="shared" si="88"/>
        <v>20201019</v>
      </c>
      <c r="F659" s="21" t="str">
        <f t="shared" si="89"/>
        <v>2020/43</v>
      </c>
      <c r="G659" s="22">
        <v>44123</v>
      </c>
      <c r="H659" s="21" t="str">
        <f t="shared" si="86"/>
        <v/>
      </c>
      <c r="I659" s="21" t="str">
        <f t="shared" si="90"/>
        <v/>
      </c>
      <c r="J659" s="21" t="str">
        <f t="shared" si="91"/>
        <v/>
      </c>
      <c r="K659" s="30">
        <f t="shared" si="87"/>
        <v>20201019</v>
      </c>
      <c r="L659" s="30">
        <v>20</v>
      </c>
      <c r="M659">
        <f>IFERROR(VLOOKUP(K659,'Données Analyse Charge'!C:I,7,FALSE),0)</f>
        <v>20</v>
      </c>
    </row>
    <row r="660" spans="5:13" x14ac:dyDescent="0.25">
      <c r="E660" s="30">
        <f t="shared" si="88"/>
        <v>20201020</v>
      </c>
      <c r="F660" s="21" t="str">
        <f t="shared" si="89"/>
        <v>2020/43</v>
      </c>
      <c r="G660" s="22">
        <v>44124</v>
      </c>
      <c r="H660" s="21" t="str">
        <f t="shared" si="86"/>
        <v/>
      </c>
      <c r="I660" s="21" t="str">
        <f t="shared" si="90"/>
        <v/>
      </c>
      <c r="J660" s="21" t="str">
        <f t="shared" si="91"/>
        <v/>
      </c>
      <c r="K660" s="30">
        <f t="shared" si="87"/>
        <v>20201020</v>
      </c>
      <c r="L660" s="30">
        <v>20</v>
      </c>
      <c r="M660">
        <f>IFERROR(VLOOKUP(K660,'Données Analyse Charge'!C:I,7,FALSE),0)</f>
        <v>20</v>
      </c>
    </row>
    <row r="661" spans="5:13" x14ac:dyDescent="0.25">
      <c r="E661" s="30">
        <f t="shared" si="88"/>
        <v>20201021</v>
      </c>
      <c r="F661" s="21" t="str">
        <f t="shared" si="89"/>
        <v>2020/43</v>
      </c>
      <c r="G661" s="22">
        <v>44125</v>
      </c>
      <c r="H661" s="21" t="str">
        <f t="shared" si="86"/>
        <v/>
      </c>
      <c r="I661" s="21" t="str">
        <f t="shared" si="90"/>
        <v/>
      </c>
      <c r="J661" s="21" t="str">
        <f t="shared" si="91"/>
        <v/>
      </c>
      <c r="K661" s="30">
        <f t="shared" si="87"/>
        <v>20201021</v>
      </c>
      <c r="L661" s="30">
        <v>20</v>
      </c>
      <c r="M661">
        <f>IFERROR(VLOOKUP(K661,'Données Analyse Charge'!C:I,7,FALSE),0)</f>
        <v>20</v>
      </c>
    </row>
    <row r="662" spans="5:13" x14ac:dyDescent="0.25">
      <c r="E662" s="30">
        <f t="shared" si="88"/>
        <v>20201022</v>
      </c>
      <c r="F662" s="21" t="str">
        <f t="shared" si="89"/>
        <v>2020/43</v>
      </c>
      <c r="G662" s="22">
        <v>44126</v>
      </c>
      <c r="H662" s="21" t="str">
        <f t="shared" si="86"/>
        <v/>
      </c>
      <c r="I662" s="21" t="str">
        <f t="shared" si="90"/>
        <v/>
      </c>
      <c r="J662" s="21" t="str">
        <f t="shared" si="91"/>
        <v/>
      </c>
      <c r="K662" s="30">
        <f t="shared" si="87"/>
        <v>20201022</v>
      </c>
      <c r="L662" s="30">
        <v>20</v>
      </c>
      <c r="M662">
        <f>IFERROR(VLOOKUP(K662,'Données Analyse Charge'!C:I,7,FALSE),0)</f>
        <v>20</v>
      </c>
    </row>
    <row r="663" spans="5:13" x14ac:dyDescent="0.25">
      <c r="E663" s="30">
        <f t="shared" si="88"/>
        <v>20201023</v>
      </c>
      <c r="F663" s="21" t="str">
        <f t="shared" si="89"/>
        <v>2020/43</v>
      </c>
      <c r="G663" s="22">
        <v>44127</v>
      </c>
      <c r="H663" s="21" t="str">
        <f t="shared" si="86"/>
        <v/>
      </c>
      <c r="I663" s="21" t="str">
        <f t="shared" si="90"/>
        <v/>
      </c>
      <c r="J663" s="21" t="str">
        <f t="shared" si="91"/>
        <v/>
      </c>
      <c r="K663" s="30">
        <f t="shared" si="87"/>
        <v>20201023</v>
      </c>
      <c r="L663" s="30">
        <v>20</v>
      </c>
      <c r="M663">
        <f>IFERROR(VLOOKUP(K663,'Données Analyse Charge'!C:I,7,FALSE),0)</f>
        <v>20</v>
      </c>
    </row>
    <row r="664" spans="5:13" x14ac:dyDescent="0.25">
      <c r="E664" s="30">
        <f t="shared" si="88"/>
        <v>20201024</v>
      </c>
      <c r="F664" s="21" t="str">
        <f t="shared" si="89"/>
        <v>2020/43</v>
      </c>
      <c r="G664" s="22">
        <v>44128</v>
      </c>
      <c r="H664" s="21" t="str">
        <f t="shared" si="86"/>
        <v/>
      </c>
      <c r="I664" s="21" t="str">
        <f t="shared" si="90"/>
        <v>Samedi</v>
      </c>
      <c r="J664" s="21" t="str">
        <f t="shared" si="91"/>
        <v>Samedi</v>
      </c>
      <c r="K664" s="30">
        <f t="shared" si="87"/>
        <v>20201024</v>
      </c>
      <c r="L664" s="30">
        <v>20</v>
      </c>
      <c r="M664">
        <f>IFERROR(VLOOKUP(K664,'Données Analyse Charge'!C:I,7,FALSE),0)</f>
        <v>0</v>
      </c>
    </row>
    <row r="665" spans="5:13" x14ac:dyDescent="0.25">
      <c r="E665" s="30">
        <f t="shared" si="88"/>
        <v>20201025</v>
      </c>
      <c r="F665" s="21" t="str">
        <f t="shared" si="89"/>
        <v>2020/44</v>
      </c>
      <c r="G665" s="22">
        <v>44129</v>
      </c>
      <c r="H665" s="21" t="str">
        <f t="shared" si="86"/>
        <v/>
      </c>
      <c r="I665" s="21" t="str">
        <f t="shared" si="90"/>
        <v>Dimanche</v>
      </c>
      <c r="J665" s="21" t="str">
        <f t="shared" si="91"/>
        <v>Dimanche</v>
      </c>
      <c r="K665" s="30">
        <f t="shared" si="87"/>
        <v>20201025</v>
      </c>
      <c r="L665" s="30">
        <v>20</v>
      </c>
      <c r="M665">
        <f>IFERROR(VLOOKUP(K665,'Données Analyse Charge'!C:I,7,FALSE),0)</f>
        <v>0</v>
      </c>
    </row>
    <row r="666" spans="5:13" x14ac:dyDescent="0.25">
      <c r="E666" s="30">
        <f t="shared" si="88"/>
        <v>20201026</v>
      </c>
      <c r="F666" s="21" t="str">
        <f t="shared" si="89"/>
        <v>2020/44</v>
      </c>
      <c r="G666" s="22">
        <v>44130</v>
      </c>
      <c r="H666" s="21" t="str">
        <f t="shared" si="86"/>
        <v/>
      </c>
      <c r="I666" s="21" t="str">
        <f t="shared" si="90"/>
        <v/>
      </c>
      <c r="J666" s="21" t="str">
        <f t="shared" si="91"/>
        <v/>
      </c>
      <c r="K666" s="30">
        <f t="shared" si="87"/>
        <v>20201026</v>
      </c>
      <c r="L666" s="30">
        <v>20</v>
      </c>
      <c r="M666">
        <f>IFERROR(VLOOKUP(K666,'Données Analyse Charge'!C:I,7,FALSE),0)</f>
        <v>20</v>
      </c>
    </row>
    <row r="667" spans="5:13" x14ac:dyDescent="0.25">
      <c r="E667" s="30">
        <f t="shared" si="88"/>
        <v>20201027</v>
      </c>
      <c r="F667" s="21" t="str">
        <f t="shared" si="89"/>
        <v>2020/44</v>
      </c>
      <c r="G667" s="22">
        <v>44131</v>
      </c>
      <c r="H667" s="21" t="str">
        <f t="shared" si="86"/>
        <v/>
      </c>
      <c r="I667" s="21" t="str">
        <f t="shared" si="90"/>
        <v/>
      </c>
      <c r="J667" s="21" t="str">
        <f t="shared" si="91"/>
        <v/>
      </c>
      <c r="K667" s="30">
        <f t="shared" si="87"/>
        <v>20201027</v>
      </c>
      <c r="L667" s="30">
        <v>20</v>
      </c>
      <c r="M667">
        <f>IFERROR(VLOOKUP(K667,'Données Analyse Charge'!C:I,7,FALSE),0)</f>
        <v>20</v>
      </c>
    </row>
    <row r="668" spans="5:13" x14ac:dyDescent="0.25">
      <c r="E668" s="30">
        <f t="shared" si="88"/>
        <v>20201028</v>
      </c>
      <c r="F668" s="21" t="str">
        <f t="shared" si="89"/>
        <v>2020/44</v>
      </c>
      <c r="G668" s="22">
        <v>44132</v>
      </c>
      <c r="H668" s="21" t="str">
        <f t="shared" si="86"/>
        <v/>
      </c>
      <c r="I668" s="21" t="str">
        <f t="shared" si="90"/>
        <v/>
      </c>
      <c r="J668" s="21" t="str">
        <f t="shared" si="91"/>
        <v/>
      </c>
      <c r="K668" s="30">
        <f t="shared" si="87"/>
        <v>20201028</v>
      </c>
      <c r="L668" s="30">
        <v>20</v>
      </c>
      <c r="M668">
        <f>IFERROR(VLOOKUP(K668,'Données Analyse Charge'!C:I,7,FALSE),0)</f>
        <v>20</v>
      </c>
    </row>
    <row r="669" spans="5:13" x14ac:dyDescent="0.25">
      <c r="E669" s="30">
        <f t="shared" si="88"/>
        <v>20201029</v>
      </c>
      <c r="F669" s="21" t="str">
        <f t="shared" si="89"/>
        <v>2020/44</v>
      </c>
      <c r="G669" s="22">
        <v>44133</v>
      </c>
      <c r="H669" s="21" t="str">
        <f t="shared" si="86"/>
        <v/>
      </c>
      <c r="I669" s="21" t="str">
        <f t="shared" si="90"/>
        <v/>
      </c>
      <c r="J669" s="21" t="str">
        <f t="shared" si="91"/>
        <v/>
      </c>
      <c r="K669" s="30">
        <f t="shared" si="87"/>
        <v>20201029</v>
      </c>
      <c r="L669" s="30">
        <v>20</v>
      </c>
      <c r="M669">
        <f>IFERROR(VLOOKUP(K669,'Données Analyse Charge'!C:I,7,FALSE),0)</f>
        <v>20</v>
      </c>
    </row>
    <row r="670" spans="5:13" x14ac:dyDescent="0.25">
      <c r="E670" s="30">
        <f t="shared" si="88"/>
        <v>20201030</v>
      </c>
      <c r="F670" s="21" t="str">
        <f t="shared" si="89"/>
        <v>2020/44</v>
      </c>
      <c r="G670" s="22">
        <v>44134</v>
      </c>
      <c r="H670" s="21" t="str">
        <f t="shared" si="86"/>
        <v/>
      </c>
      <c r="I670" s="21" t="str">
        <f t="shared" si="90"/>
        <v/>
      </c>
      <c r="J670" s="21" t="str">
        <f t="shared" si="91"/>
        <v/>
      </c>
      <c r="K670" s="30">
        <f t="shared" si="87"/>
        <v>20201030</v>
      </c>
      <c r="L670" s="30">
        <v>20</v>
      </c>
      <c r="M670">
        <f>IFERROR(VLOOKUP(K670,'Données Analyse Charge'!C:I,7,FALSE),0)</f>
        <v>20</v>
      </c>
    </row>
    <row r="671" spans="5:13" x14ac:dyDescent="0.25">
      <c r="E671" s="30">
        <f t="shared" si="88"/>
        <v>20201031</v>
      </c>
      <c r="F671" s="21" t="str">
        <f t="shared" si="89"/>
        <v>2020/44</v>
      </c>
      <c r="G671" s="22">
        <v>44135</v>
      </c>
      <c r="H671" s="21" t="str">
        <f t="shared" si="86"/>
        <v/>
      </c>
      <c r="I671" s="21" t="str">
        <f t="shared" si="90"/>
        <v>Samedi</v>
      </c>
      <c r="J671" s="21" t="str">
        <f t="shared" si="91"/>
        <v>Samedi</v>
      </c>
      <c r="K671" s="30">
        <f t="shared" si="87"/>
        <v>20201031</v>
      </c>
      <c r="L671" s="30">
        <v>20</v>
      </c>
      <c r="M671">
        <f>IFERROR(VLOOKUP(K671,'Données Analyse Charge'!C:I,7,FALSE),0)</f>
        <v>0</v>
      </c>
    </row>
    <row r="672" spans="5:13" x14ac:dyDescent="0.25">
      <c r="E672" s="30">
        <f t="shared" si="88"/>
        <v>20201101</v>
      </c>
      <c r="F672" s="21" t="str">
        <f t="shared" si="89"/>
        <v>2020/45</v>
      </c>
      <c r="G672" s="22">
        <v>44136</v>
      </c>
      <c r="H672" s="21" t="str">
        <f t="shared" si="86"/>
        <v/>
      </c>
      <c r="I672" s="21" t="str">
        <f t="shared" si="90"/>
        <v>Dimanche</v>
      </c>
      <c r="J672" s="21" t="str">
        <f t="shared" si="91"/>
        <v>Dimanche</v>
      </c>
      <c r="K672" s="30">
        <f t="shared" si="87"/>
        <v>20201101</v>
      </c>
      <c r="L672" s="30">
        <v>20</v>
      </c>
      <c r="M672">
        <f>IFERROR(VLOOKUP(K672,'Données Analyse Charge'!C:I,7,FALSE),0)</f>
        <v>0</v>
      </c>
    </row>
    <row r="673" spans="5:13" x14ac:dyDescent="0.25">
      <c r="E673" s="30">
        <f t="shared" si="88"/>
        <v>20201102</v>
      </c>
      <c r="F673" s="21" t="str">
        <f t="shared" si="89"/>
        <v>2020/45</v>
      </c>
      <c r="G673" s="22">
        <v>44137</v>
      </c>
      <c r="H673" s="21" t="str">
        <f t="shared" si="86"/>
        <v/>
      </c>
      <c r="I673" s="21" t="str">
        <f t="shared" si="90"/>
        <v/>
      </c>
      <c r="J673" s="21" t="str">
        <f t="shared" si="91"/>
        <v/>
      </c>
      <c r="K673" s="30">
        <f t="shared" si="87"/>
        <v>20201102</v>
      </c>
      <c r="L673" s="30">
        <v>20</v>
      </c>
      <c r="M673">
        <f>IFERROR(VLOOKUP(K673,'Données Analyse Charge'!C:I,7,FALSE),0)</f>
        <v>20</v>
      </c>
    </row>
    <row r="674" spans="5:13" x14ac:dyDescent="0.25">
      <c r="E674" s="30">
        <f t="shared" si="88"/>
        <v>20201103</v>
      </c>
      <c r="F674" s="21" t="str">
        <f t="shared" si="89"/>
        <v>2020/45</v>
      </c>
      <c r="G674" s="22">
        <v>44138</v>
      </c>
      <c r="H674" s="21" t="str">
        <f t="shared" si="86"/>
        <v/>
      </c>
      <c r="I674" s="21" t="str">
        <f t="shared" si="90"/>
        <v/>
      </c>
      <c r="J674" s="21" t="str">
        <f t="shared" si="91"/>
        <v/>
      </c>
      <c r="K674" s="30">
        <f t="shared" si="87"/>
        <v>20201103</v>
      </c>
      <c r="L674" s="30">
        <v>20</v>
      </c>
      <c r="M674">
        <f>IFERROR(VLOOKUP(K674,'Données Analyse Charge'!C:I,7,FALSE),0)</f>
        <v>20</v>
      </c>
    </row>
    <row r="675" spans="5:13" x14ac:dyDescent="0.25">
      <c r="E675" s="30">
        <f t="shared" si="88"/>
        <v>20201104</v>
      </c>
      <c r="F675" s="21" t="str">
        <f t="shared" si="89"/>
        <v>2020/45</v>
      </c>
      <c r="G675" s="22">
        <v>44139</v>
      </c>
      <c r="H675" s="21" t="str">
        <f t="shared" si="86"/>
        <v/>
      </c>
      <c r="I675" s="21" t="str">
        <f t="shared" si="90"/>
        <v/>
      </c>
      <c r="J675" s="21" t="str">
        <f t="shared" si="91"/>
        <v/>
      </c>
      <c r="K675" s="30">
        <f t="shared" si="87"/>
        <v>20201104</v>
      </c>
      <c r="L675" s="30">
        <v>20</v>
      </c>
      <c r="M675">
        <f>IFERROR(VLOOKUP(K675,'Données Analyse Charge'!C:I,7,FALSE),0)</f>
        <v>20</v>
      </c>
    </row>
    <row r="676" spans="5:13" x14ac:dyDescent="0.25">
      <c r="E676" s="30">
        <f t="shared" si="88"/>
        <v>20201105</v>
      </c>
      <c r="F676" s="21" t="str">
        <f t="shared" si="89"/>
        <v>2020/45</v>
      </c>
      <c r="G676" s="22">
        <v>44140</v>
      </c>
      <c r="H676" s="21" t="str">
        <f t="shared" si="86"/>
        <v/>
      </c>
      <c r="I676" s="21" t="str">
        <f t="shared" si="90"/>
        <v/>
      </c>
      <c r="J676" s="21" t="str">
        <f t="shared" si="91"/>
        <v/>
      </c>
      <c r="K676" s="30">
        <f t="shared" si="87"/>
        <v>20201105</v>
      </c>
      <c r="L676" s="30">
        <v>20</v>
      </c>
      <c r="M676">
        <f>IFERROR(VLOOKUP(K676,'Données Analyse Charge'!C:I,7,FALSE),0)</f>
        <v>20</v>
      </c>
    </row>
    <row r="677" spans="5:13" x14ac:dyDescent="0.25">
      <c r="E677" s="30">
        <f t="shared" si="88"/>
        <v>20201106</v>
      </c>
      <c r="F677" s="21" t="str">
        <f t="shared" si="89"/>
        <v>2020/45</v>
      </c>
      <c r="G677" s="22">
        <v>44141</v>
      </c>
      <c r="H677" s="21" t="str">
        <f t="shared" si="86"/>
        <v/>
      </c>
      <c r="I677" s="21" t="str">
        <f t="shared" si="90"/>
        <v/>
      </c>
      <c r="J677" s="21" t="str">
        <f t="shared" si="91"/>
        <v/>
      </c>
      <c r="K677" s="30">
        <f t="shared" si="87"/>
        <v>20201106</v>
      </c>
      <c r="L677" s="30">
        <v>20</v>
      </c>
      <c r="M677">
        <f>IFERROR(VLOOKUP(K677,'Données Analyse Charge'!C:I,7,FALSE),0)</f>
        <v>20</v>
      </c>
    </row>
    <row r="678" spans="5:13" x14ac:dyDescent="0.25">
      <c r="E678" s="30">
        <f t="shared" si="88"/>
        <v>20201107</v>
      </c>
      <c r="F678" s="21" t="str">
        <f t="shared" si="89"/>
        <v>2020/45</v>
      </c>
      <c r="G678" s="22">
        <v>44142</v>
      </c>
      <c r="H678" s="21" t="str">
        <f t="shared" si="86"/>
        <v/>
      </c>
      <c r="I678" s="21" t="str">
        <f t="shared" si="90"/>
        <v>Samedi</v>
      </c>
      <c r="J678" s="21" t="str">
        <f t="shared" si="91"/>
        <v>Samedi</v>
      </c>
      <c r="K678" s="30">
        <f t="shared" si="87"/>
        <v>20201107</v>
      </c>
      <c r="L678" s="30">
        <v>20</v>
      </c>
      <c r="M678">
        <f>IFERROR(VLOOKUP(K678,'Données Analyse Charge'!C:I,7,FALSE),0)</f>
        <v>0</v>
      </c>
    </row>
    <row r="679" spans="5:13" x14ac:dyDescent="0.25">
      <c r="E679" s="30">
        <f t="shared" si="88"/>
        <v>20201108</v>
      </c>
      <c r="F679" s="21" t="str">
        <f t="shared" si="89"/>
        <v>2020/46</v>
      </c>
      <c r="G679" s="22">
        <v>44143</v>
      </c>
      <c r="H679" s="21" t="str">
        <f t="shared" si="86"/>
        <v/>
      </c>
      <c r="I679" s="21" t="str">
        <f t="shared" si="90"/>
        <v>Dimanche</v>
      </c>
      <c r="J679" s="21" t="str">
        <f t="shared" si="91"/>
        <v>Dimanche</v>
      </c>
      <c r="K679" s="30">
        <f t="shared" si="87"/>
        <v>20201108</v>
      </c>
      <c r="L679" s="30">
        <v>20</v>
      </c>
      <c r="M679">
        <f>IFERROR(VLOOKUP(K679,'Données Analyse Charge'!C:I,7,FALSE),0)</f>
        <v>0</v>
      </c>
    </row>
    <row r="680" spans="5:13" x14ac:dyDescent="0.25">
      <c r="E680" s="30">
        <f t="shared" si="88"/>
        <v>20201109</v>
      </c>
      <c r="F680" s="21" t="str">
        <f t="shared" si="89"/>
        <v>2020/46</v>
      </c>
      <c r="G680" s="22">
        <v>44144</v>
      </c>
      <c r="H680" s="21" t="str">
        <f t="shared" si="86"/>
        <v/>
      </c>
      <c r="I680" s="21" t="str">
        <f t="shared" si="90"/>
        <v/>
      </c>
      <c r="J680" s="21" t="str">
        <f t="shared" si="91"/>
        <v/>
      </c>
      <c r="K680" s="30">
        <f t="shared" si="87"/>
        <v>20201109</v>
      </c>
      <c r="L680" s="30">
        <v>20</v>
      </c>
      <c r="M680">
        <f>IFERROR(VLOOKUP(K680,'Données Analyse Charge'!C:I,7,FALSE),0)</f>
        <v>20</v>
      </c>
    </row>
    <row r="681" spans="5:13" x14ac:dyDescent="0.25">
      <c r="E681" s="30">
        <f t="shared" si="88"/>
        <v>20201110</v>
      </c>
      <c r="F681" s="21" t="str">
        <f t="shared" si="89"/>
        <v>2020/46</v>
      </c>
      <c r="G681" s="22">
        <v>44145</v>
      </c>
      <c r="H681" s="21" t="str">
        <f t="shared" si="86"/>
        <v/>
      </c>
      <c r="I681" s="21" t="str">
        <f t="shared" si="90"/>
        <v/>
      </c>
      <c r="J681" s="21" t="str">
        <f t="shared" si="91"/>
        <v/>
      </c>
      <c r="K681" s="30">
        <f t="shared" si="87"/>
        <v>20201110</v>
      </c>
      <c r="L681" s="30">
        <v>20</v>
      </c>
      <c r="M681">
        <f>IFERROR(VLOOKUP(K681,'Données Analyse Charge'!C:I,7,FALSE),0)</f>
        <v>20</v>
      </c>
    </row>
    <row r="682" spans="5:13" x14ac:dyDescent="0.25">
      <c r="E682" s="30">
        <f t="shared" si="88"/>
        <v>20201111</v>
      </c>
      <c r="F682" s="21" t="str">
        <f t="shared" si="89"/>
        <v>2020/46</v>
      </c>
      <c r="G682" s="22">
        <v>44146</v>
      </c>
      <c r="H682" s="21" t="str">
        <f t="shared" si="86"/>
        <v/>
      </c>
      <c r="I682" s="21" t="str">
        <f t="shared" si="90"/>
        <v/>
      </c>
      <c r="J682" s="21" t="str">
        <f t="shared" si="91"/>
        <v/>
      </c>
      <c r="K682" s="30">
        <f t="shared" si="87"/>
        <v>20201111</v>
      </c>
      <c r="L682" s="30">
        <v>20</v>
      </c>
      <c r="M682">
        <f>IFERROR(VLOOKUP(K682,'Données Analyse Charge'!C:I,7,FALSE),0)</f>
        <v>20</v>
      </c>
    </row>
    <row r="683" spans="5:13" x14ac:dyDescent="0.25">
      <c r="E683" s="30">
        <f t="shared" si="88"/>
        <v>20201112</v>
      </c>
      <c r="F683" s="21" t="str">
        <f t="shared" si="89"/>
        <v>2020/46</v>
      </c>
      <c r="G683" s="22">
        <v>44147</v>
      </c>
      <c r="H683" s="21" t="str">
        <f t="shared" si="86"/>
        <v/>
      </c>
      <c r="I683" s="21" t="str">
        <f t="shared" si="90"/>
        <v/>
      </c>
      <c r="J683" s="21" t="str">
        <f t="shared" si="91"/>
        <v/>
      </c>
      <c r="K683" s="30">
        <f t="shared" si="87"/>
        <v>20201112</v>
      </c>
      <c r="L683" s="30">
        <v>20</v>
      </c>
      <c r="M683">
        <f>IFERROR(VLOOKUP(K683,'Données Analyse Charge'!C:I,7,FALSE),0)</f>
        <v>20</v>
      </c>
    </row>
    <row r="684" spans="5:13" x14ac:dyDescent="0.25">
      <c r="E684" s="30">
        <f t="shared" si="88"/>
        <v>20201113</v>
      </c>
      <c r="F684" s="21" t="str">
        <f t="shared" si="89"/>
        <v>2020/46</v>
      </c>
      <c r="G684" s="22">
        <v>44148</v>
      </c>
      <c r="H684" s="21" t="str">
        <f t="shared" si="86"/>
        <v/>
      </c>
      <c r="I684" s="21" t="str">
        <f t="shared" si="90"/>
        <v/>
      </c>
      <c r="J684" s="21" t="str">
        <f t="shared" si="91"/>
        <v/>
      </c>
      <c r="K684" s="30">
        <f t="shared" si="87"/>
        <v>20201113</v>
      </c>
      <c r="L684" s="30">
        <v>20</v>
      </c>
      <c r="M684">
        <f>IFERROR(VLOOKUP(K684,'Données Analyse Charge'!C:I,7,FALSE),0)</f>
        <v>20</v>
      </c>
    </row>
    <row r="685" spans="5:13" x14ac:dyDescent="0.25">
      <c r="E685" s="30">
        <f t="shared" si="88"/>
        <v>20201114</v>
      </c>
      <c r="F685" s="21" t="str">
        <f t="shared" si="89"/>
        <v>2020/46</v>
      </c>
      <c r="G685" s="22">
        <v>44149</v>
      </c>
      <c r="H685" s="21" t="str">
        <f t="shared" si="86"/>
        <v/>
      </c>
      <c r="I685" s="21" t="str">
        <f t="shared" si="90"/>
        <v>Samedi</v>
      </c>
      <c r="J685" s="21" t="str">
        <f t="shared" si="91"/>
        <v>Samedi</v>
      </c>
      <c r="K685" s="30">
        <f t="shared" si="87"/>
        <v>20201114</v>
      </c>
      <c r="L685" s="30">
        <v>20</v>
      </c>
      <c r="M685">
        <f>IFERROR(VLOOKUP(K685,'Données Analyse Charge'!C:I,7,FALSE),0)</f>
        <v>0</v>
      </c>
    </row>
    <row r="686" spans="5:13" x14ac:dyDescent="0.25">
      <c r="E686" s="30">
        <f t="shared" si="88"/>
        <v>20201115</v>
      </c>
      <c r="F686" s="21" t="str">
        <f t="shared" si="89"/>
        <v>2020/47</v>
      </c>
      <c r="G686" s="22">
        <v>44150</v>
      </c>
      <c r="H686" s="21" t="str">
        <f t="shared" si="86"/>
        <v/>
      </c>
      <c r="I686" s="21" t="str">
        <f t="shared" si="90"/>
        <v>Dimanche</v>
      </c>
      <c r="J686" s="21" t="str">
        <f t="shared" si="91"/>
        <v>Dimanche</v>
      </c>
      <c r="K686" s="30">
        <f t="shared" si="87"/>
        <v>20201115</v>
      </c>
      <c r="L686" s="30">
        <v>20</v>
      </c>
      <c r="M686">
        <f>IFERROR(VLOOKUP(K686,'Données Analyse Charge'!C:I,7,FALSE),0)</f>
        <v>0</v>
      </c>
    </row>
    <row r="687" spans="5:13" x14ac:dyDescent="0.25">
      <c r="E687" s="30">
        <f t="shared" si="88"/>
        <v>20201116</v>
      </c>
      <c r="F687" s="21" t="str">
        <f t="shared" si="89"/>
        <v>2020/47</v>
      </c>
      <c r="G687" s="22">
        <v>44151</v>
      </c>
      <c r="H687" s="21" t="str">
        <f t="shared" si="86"/>
        <v/>
      </c>
      <c r="I687" s="21" t="str">
        <f t="shared" si="90"/>
        <v/>
      </c>
      <c r="J687" s="21" t="str">
        <f t="shared" si="91"/>
        <v/>
      </c>
      <c r="K687" s="30">
        <f t="shared" si="87"/>
        <v>20201116</v>
      </c>
      <c r="L687" s="30">
        <v>20</v>
      </c>
      <c r="M687">
        <f>IFERROR(VLOOKUP(K687,'Données Analyse Charge'!C:I,7,FALSE),0)</f>
        <v>20</v>
      </c>
    </row>
    <row r="688" spans="5:13" x14ac:dyDescent="0.25">
      <c r="E688" s="30">
        <f t="shared" si="88"/>
        <v>20201117</v>
      </c>
      <c r="F688" s="21" t="str">
        <f t="shared" si="89"/>
        <v>2020/47</v>
      </c>
      <c r="G688" s="22">
        <v>44152</v>
      </c>
      <c r="H688" s="21" t="str">
        <f t="shared" si="86"/>
        <v/>
      </c>
      <c r="I688" s="21" t="str">
        <f t="shared" si="90"/>
        <v/>
      </c>
      <c r="J688" s="21" t="str">
        <f t="shared" si="91"/>
        <v/>
      </c>
      <c r="K688" s="30">
        <f t="shared" si="87"/>
        <v>20201117</v>
      </c>
      <c r="L688" s="30">
        <v>20</v>
      </c>
      <c r="M688">
        <f>IFERROR(VLOOKUP(K688,'Données Analyse Charge'!C:I,7,FALSE),0)</f>
        <v>20</v>
      </c>
    </row>
    <row r="689" spans="5:13" x14ac:dyDescent="0.25">
      <c r="E689" s="30">
        <f t="shared" si="88"/>
        <v>20201118</v>
      </c>
      <c r="F689" s="21" t="str">
        <f t="shared" si="89"/>
        <v>2020/47</v>
      </c>
      <c r="G689" s="22">
        <v>44153</v>
      </c>
      <c r="H689" s="21" t="str">
        <f t="shared" si="86"/>
        <v/>
      </c>
      <c r="I689" s="21" t="str">
        <f t="shared" si="90"/>
        <v/>
      </c>
      <c r="J689" s="21" t="str">
        <f t="shared" si="91"/>
        <v/>
      </c>
      <c r="K689" s="30">
        <f t="shared" si="87"/>
        <v>20201118</v>
      </c>
      <c r="L689" s="30">
        <v>20</v>
      </c>
      <c r="M689">
        <f>IFERROR(VLOOKUP(K689,'Données Analyse Charge'!C:I,7,FALSE),0)</f>
        <v>20</v>
      </c>
    </row>
    <row r="690" spans="5:13" x14ac:dyDescent="0.25">
      <c r="E690" s="30">
        <f t="shared" si="88"/>
        <v>20201119</v>
      </c>
      <c r="F690" s="21" t="str">
        <f t="shared" si="89"/>
        <v>2020/47</v>
      </c>
      <c r="G690" s="22">
        <v>44154</v>
      </c>
      <c r="H690" s="21" t="str">
        <f t="shared" si="86"/>
        <v/>
      </c>
      <c r="I690" s="21" t="str">
        <f t="shared" si="90"/>
        <v/>
      </c>
      <c r="J690" s="21" t="str">
        <f t="shared" si="91"/>
        <v/>
      </c>
      <c r="K690" s="30">
        <f t="shared" si="87"/>
        <v>20201119</v>
      </c>
      <c r="L690" s="30">
        <v>20</v>
      </c>
      <c r="M690">
        <f>IFERROR(VLOOKUP(K690,'Données Analyse Charge'!C:I,7,FALSE),0)</f>
        <v>20</v>
      </c>
    </row>
    <row r="691" spans="5:13" x14ac:dyDescent="0.25">
      <c r="E691" s="30">
        <f t="shared" si="88"/>
        <v>20201120</v>
      </c>
      <c r="F691" s="21" t="str">
        <f t="shared" si="89"/>
        <v>2020/47</v>
      </c>
      <c r="G691" s="22">
        <v>44155</v>
      </c>
      <c r="H691" s="21" t="str">
        <f t="shared" si="86"/>
        <v/>
      </c>
      <c r="I691" s="21" t="str">
        <f t="shared" si="90"/>
        <v/>
      </c>
      <c r="J691" s="21" t="str">
        <f t="shared" si="91"/>
        <v/>
      </c>
      <c r="K691" s="30">
        <f t="shared" si="87"/>
        <v>20201120</v>
      </c>
      <c r="L691" s="30">
        <v>20</v>
      </c>
      <c r="M691">
        <f>IFERROR(VLOOKUP(K691,'Données Analyse Charge'!C:I,7,FALSE),0)</f>
        <v>20</v>
      </c>
    </row>
    <row r="692" spans="5:13" x14ac:dyDescent="0.25">
      <c r="E692" s="30">
        <f t="shared" si="88"/>
        <v>20201121</v>
      </c>
      <c r="F692" s="21" t="str">
        <f t="shared" si="89"/>
        <v>2020/47</v>
      </c>
      <c r="G692" s="22">
        <v>44156</v>
      </c>
      <c r="H692" s="21" t="str">
        <f t="shared" si="86"/>
        <v/>
      </c>
      <c r="I692" s="21" t="str">
        <f t="shared" si="90"/>
        <v>Samedi</v>
      </c>
      <c r="J692" s="21" t="str">
        <f t="shared" si="91"/>
        <v>Samedi</v>
      </c>
      <c r="K692" s="30">
        <f t="shared" si="87"/>
        <v>20201121</v>
      </c>
      <c r="L692" s="30">
        <v>20</v>
      </c>
      <c r="M692">
        <f>IFERROR(VLOOKUP(K692,'Données Analyse Charge'!C:I,7,FALSE),0)</f>
        <v>0</v>
      </c>
    </row>
    <row r="693" spans="5:13" x14ac:dyDescent="0.25">
      <c r="E693" s="30">
        <f t="shared" si="88"/>
        <v>20201122</v>
      </c>
      <c r="F693" s="21" t="str">
        <f t="shared" si="89"/>
        <v>2020/48</v>
      </c>
      <c r="G693" s="22">
        <v>44157</v>
      </c>
      <c r="H693" s="21" t="str">
        <f t="shared" si="86"/>
        <v/>
      </c>
      <c r="I693" s="21" t="str">
        <f t="shared" si="90"/>
        <v>Dimanche</v>
      </c>
      <c r="J693" s="21" t="str">
        <f t="shared" si="91"/>
        <v>Dimanche</v>
      </c>
      <c r="K693" s="30">
        <f t="shared" si="87"/>
        <v>20201122</v>
      </c>
      <c r="L693" s="30">
        <v>20</v>
      </c>
      <c r="M693">
        <f>IFERROR(VLOOKUP(K693,'Données Analyse Charge'!C:I,7,FALSE),0)</f>
        <v>0</v>
      </c>
    </row>
    <row r="694" spans="5:13" x14ac:dyDescent="0.25">
      <c r="E694" s="30">
        <f t="shared" si="88"/>
        <v>20201123</v>
      </c>
      <c r="F694" s="21" t="str">
        <f t="shared" si="89"/>
        <v>2020/48</v>
      </c>
      <c r="G694" s="22">
        <v>44158</v>
      </c>
      <c r="H694" s="21" t="str">
        <f t="shared" si="86"/>
        <v/>
      </c>
      <c r="I694" s="21" t="str">
        <f t="shared" si="90"/>
        <v/>
      </c>
      <c r="J694" s="21" t="str">
        <f t="shared" si="91"/>
        <v/>
      </c>
      <c r="K694" s="30">
        <f t="shared" si="87"/>
        <v>20201123</v>
      </c>
      <c r="L694" s="30">
        <v>20</v>
      </c>
      <c r="M694">
        <f>IFERROR(VLOOKUP(K694,'Données Analyse Charge'!C:I,7,FALSE),0)</f>
        <v>20</v>
      </c>
    </row>
    <row r="695" spans="5:13" x14ac:dyDescent="0.25">
      <c r="E695" s="30">
        <f t="shared" si="88"/>
        <v>20201124</v>
      </c>
      <c r="F695" s="21" t="str">
        <f t="shared" si="89"/>
        <v>2020/48</v>
      </c>
      <c r="G695" s="22">
        <v>44159</v>
      </c>
      <c r="H695" s="21" t="str">
        <f t="shared" si="86"/>
        <v/>
      </c>
      <c r="I695" s="21" t="str">
        <f t="shared" si="90"/>
        <v/>
      </c>
      <c r="J695" s="21" t="str">
        <f t="shared" si="91"/>
        <v/>
      </c>
      <c r="K695" s="30">
        <f t="shared" si="87"/>
        <v>20201124</v>
      </c>
      <c r="L695" s="30">
        <v>20</v>
      </c>
      <c r="M695">
        <f>IFERROR(VLOOKUP(K695,'Données Analyse Charge'!C:I,7,FALSE),0)</f>
        <v>20</v>
      </c>
    </row>
    <row r="696" spans="5:13" x14ac:dyDescent="0.25">
      <c r="E696" s="30">
        <f t="shared" si="88"/>
        <v>20201125</v>
      </c>
      <c r="F696" s="21" t="str">
        <f t="shared" si="89"/>
        <v>2020/48</v>
      </c>
      <c r="G696" s="22">
        <v>44160</v>
      </c>
      <c r="H696" s="21" t="str">
        <f t="shared" si="86"/>
        <v/>
      </c>
      <c r="I696" s="21" t="str">
        <f t="shared" si="90"/>
        <v/>
      </c>
      <c r="J696" s="21" t="str">
        <f t="shared" si="91"/>
        <v/>
      </c>
      <c r="K696" s="30">
        <f t="shared" si="87"/>
        <v>20201125</v>
      </c>
      <c r="L696" s="30">
        <v>20</v>
      </c>
      <c r="M696">
        <f>IFERROR(VLOOKUP(K696,'Données Analyse Charge'!C:I,7,FALSE),0)</f>
        <v>20</v>
      </c>
    </row>
    <row r="697" spans="5:13" x14ac:dyDescent="0.25">
      <c r="E697" s="30">
        <f t="shared" si="88"/>
        <v>20201126</v>
      </c>
      <c r="F697" s="21" t="str">
        <f t="shared" si="89"/>
        <v>2020/48</v>
      </c>
      <c r="G697" s="22">
        <v>44161</v>
      </c>
      <c r="H697" s="21" t="str">
        <f t="shared" si="86"/>
        <v/>
      </c>
      <c r="I697" s="21" t="str">
        <f t="shared" si="90"/>
        <v/>
      </c>
      <c r="J697" s="21" t="str">
        <f t="shared" si="91"/>
        <v/>
      </c>
      <c r="K697" s="30">
        <f t="shared" si="87"/>
        <v>20201126</v>
      </c>
      <c r="L697" s="30">
        <v>20</v>
      </c>
      <c r="M697">
        <f>IFERROR(VLOOKUP(K697,'Données Analyse Charge'!C:I,7,FALSE),0)</f>
        <v>20</v>
      </c>
    </row>
    <row r="698" spans="5:13" x14ac:dyDescent="0.25">
      <c r="E698" s="30">
        <f t="shared" si="88"/>
        <v>20201127</v>
      </c>
      <c r="F698" s="21" t="str">
        <f t="shared" si="89"/>
        <v>2020/48</v>
      </c>
      <c r="G698" s="22">
        <v>44162</v>
      </c>
      <c r="H698" s="21" t="str">
        <f t="shared" si="86"/>
        <v/>
      </c>
      <c r="I698" s="21" t="str">
        <f t="shared" si="90"/>
        <v/>
      </c>
      <c r="J698" s="21" t="str">
        <f t="shared" si="91"/>
        <v/>
      </c>
      <c r="K698" s="30">
        <f t="shared" si="87"/>
        <v>20201127</v>
      </c>
      <c r="L698" s="30">
        <v>20</v>
      </c>
      <c r="M698">
        <f>IFERROR(VLOOKUP(K698,'Données Analyse Charge'!C:I,7,FALSE),0)</f>
        <v>20</v>
      </c>
    </row>
    <row r="699" spans="5:13" x14ac:dyDescent="0.25">
      <c r="E699" s="30">
        <f t="shared" si="88"/>
        <v>20201128</v>
      </c>
      <c r="F699" s="21" t="str">
        <f t="shared" si="89"/>
        <v>2020/48</v>
      </c>
      <c r="G699" s="22">
        <v>44163</v>
      </c>
      <c r="H699" s="21" t="str">
        <f t="shared" si="86"/>
        <v/>
      </c>
      <c r="I699" s="21" t="str">
        <f t="shared" si="90"/>
        <v>Samedi</v>
      </c>
      <c r="J699" s="21" t="str">
        <f t="shared" si="91"/>
        <v>Samedi</v>
      </c>
      <c r="K699" s="30">
        <f t="shared" si="87"/>
        <v>20201128</v>
      </c>
      <c r="L699" s="30">
        <v>20</v>
      </c>
      <c r="M699">
        <f>IFERROR(VLOOKUP(K699,'Données Analyse Charge'!C:I,7,FALSE),0)</f>
        <v>0</v>
      </c>
    </row>
    <row r="700" spans="5:13" x14ac:dyDescent="0.25">
      <c r="E700" s="30">
        <f t="shared" si="88"/>
        <v>20201129</v>
      </c>
      <c r="F700" s="21" t="str">
        <f t="shared" si="89"/>
        <v>2020/49</v>
      </c>
      <c r="G700" s="22">
        <v>44164</v>
      </c>
      <c r="H700" s="21" t="str">
        <f t="shared" si="86"/>
        <v/>
      </c>
      <c r="I700" s="21" t="str">
        <f t="shared" si="90"/>
        <v>Dimanche</v>
      </c>
      <c r="J700" s="21" t="str">
        <f t="shared" si="91"/>
        <v>Dimanche</v>
      </c>
      <c r="K700" s="30">
        <f t="shared" si="87"/>
        <v>20201129</v>
      </c>
      <c r="L700" s="30">
        <v>20</v>
      </c>
      <c r="M700">
        <f>IFERROR(VLOOKUP(K700,'Données Analyse Charge'!C:I,7,FALSE),0)</f>
        <v>0</v>
      </c>
    </row>
    <row r="701" spans="5:13" x14ac:dyDescent="0.25">
      <c r="E701" s="30">
        <f t="shared" si="88"/>
        <v>20201130</v>
      </c>
      <c r="F701" s="21" t="str">
        <f t="shared" si="89"/>
        <v>2020/49</v>
      </c>
      <c r="G701" s="22">
        <v>44165</v>
      </c>
      <c r="H701" s="21" t="str">
        <f t="shared" si="86"/>
        <v/>
      </c>
      <c r="I701" s="21" t="str">
        <f t="shared" si="90"/>
        <v/>
      </c>
      <c r="J701" s="21" t="str">
        <f t="shared" si="91"/>
        <v/>
      </c>
      <c r="K701" s="30">
        <f t="shared" si="87"/>
        <v>20201130</v>
      </c>
      <c r="L701" s="30">
        <v>20</v>
      </c>
      <c r="M701">
        <f>IFERROR(VLOOKUP(K701,'Données Analyse Charge'!C:I,7,FALSE),0)</f>
        <v>20</v>
      </c>
    </row>
    <row r="702" spans="5:13" x14ac:dyDescent="0.25">
      <c r="E702" s="30">
        <f t="shared" si="88"/>
        <v>20201201</v>
      </c>
      <c r="F702" s="21" t="str">
        <f t="shared" si="89"/>
        <v>2020/49</v>
      </c>
      <c r="G702" s="22">
        <v>44166</v>
      </c>
      <c r="H702" s="21" t="str">
        <f t="shared" si="86"/>
        <v/>
      </c>
      <c r="I702" s="21" t="str">
        <f t="shared" si="90"/>
        <v/>
      </c>
      <c r="J702" s="21" t="str">
        <f t="shared" si="91"/>
        <v/>
      </c>
      <c r="K702" s="30">
        <f t="shared" si="87"/>
        <v>20201201</v>
      </c>
      <c r="L702" s="30">
        <v>20</v>
      </c>
      <c r="M702">
        <f>IFERROR(VLOOKUP(K702,'Données Analyse Charge'!C:I,7,FALSE),0)</f>
        <v>20</v>
      </c>
    </row>
    <row r="703" spans="5:13" x14ac:dyDescent="0.25">
      <c r="E703" s="30">
        <f t="shared" si="88"/>
        <v>20201202</v>
      </c>
      <c r="F703" s="21" t="str">
        <f t="shared" si="89"/>
        <v>2020/49</v>
      </c>
      <c r="G703" s="22">
        <v>44167</v>
      </c>
      <c r="H703" s="21" t="str">
        <f t="shared" si="86"/>
        <v/>
      </c>
      <c r="I703" s="21" t="str">
        <f t="shared" si="90"/>
        <v/>
      </c>
      <c r="J703" s="21" t="str">
        <f t="shared" si="91"/>
        <v/>
      </c>
      <c r="K703" s="30">
        <f t="shared" si="87"/>
        <v>20201202</v>
      </c>
      <c r="L703" s="30">
        <v>20</v>
      </c>
      <c r="M703">
        <f>IFERROR(VLOOKUP(K703,'Données Analyse Charge'!C:I,7,FALSE),0)</f>
        <v>20</v>
      </c>
    </row>
    <row r="704" spans="5:13" x14ac:dyDescent="0.25">
      <c r="E704" s="30">
        <f t="shared" si="88"/>
        <v>20201203</v>
      </c>
      <c r="F704" s="21" t="str">
        <f t="shared" si="89"/>
        <v>2020/49</v>
      </c>
      <c r="G704" s="22">
        <v>44168</v>
      </c>
      <c r="H704" s="21" t="str">
        <f t="shared" si="86"/>
        <v/>
      </c>
      <c r="I704" s="21" t="str">
        <f t="shared" si="90"/>
        <v/>
      </c>
      <c r="J704" s="21" t="str">
        <f t="shared" si="91"/>
        <v/>
      </c>
      <c r="K704" s="30">
        <f t="shared" si="87"/>
        <v>20201203</v>
      </c>
      <c r="L704" s="30">
        <v>20</v>
      </c>
      <c r="M704">
        <f>IFERROR(VLOOKUP(K704,'Données Analyse Charge'!C:I,7,FALSE),0)</f>
        <v>20</v>
      </c>
    </row>
    <row r="705" spans="5:13" x14ac:dyDescent="0.25">
      <c r="E705" s="30">
        <f t="shared" si="88"/>
        <v>20201204</v>
      </c>
      <c r="F705" s="21" t="str">
        <f t="shared" si="89"/>
        <v>2020/49</v>
      </c>
      <c r="G705" s="22">
        <v>44169</v>
      </c>
      <c r="H705" s="21" t="str">
        <f t="shared" si="86"/>
        <v/>
      </c>
      <c r="I705" s="21" t="str">
        <f t="shared" si="90"/>
        <v/>
      </c>
      <c r="J705" s="21" t="str">
        <f t="shared" si="91"/>
        <v/>
      </c>
      <c r="K705" s="30">
        <f t="shared" si="87"/>
        <v>20201204</v>
      </c>
      <c r="L705" s="30">
        <v>20</v>
      </c>
      <c r="M705">
        <f>IFERROR(VLOOKUP(K705,'Données Analyse Charge'!C:I,7,FALSE),0)</f>
        <v>20</v>
      </c>
    </row>
    <row r="706" spans="5:13" x14ac:dyDescent="0.25">
      <c r="E706" s="30">
        <f t="shared" si="88"/>
        <v>20201205</v>
      </c>
      <c r="F706" s="21" t="str">
        <f t="shared" si="89"/>
        <v>2020/49</v>
      </c>
      <c r="G706" s="22">
        <v>44170</v>
      </c>
      <c r="H706" s="21" t="str">
        <f t="shared" ref="H706:H763" si="92">IFERROR(VLOOKUP(G706,C:D,2,FALSE),"")</f>
        <v/>
      </c>
      <c r="I706" s="21" t="str">
        <f t="shared" si="90"/>
        <v>Samedi</v>
      </c>
      <c r="J706" s="21" t="str">
        <f t="shared" si="91"/>
        <v>Samedi</v>
      </c>
      <c r="K706" s="30">
        <f t="shared" ref="K706:K762" si="93">YEAR(G706)*10000+MONTH(G706)*100+DAY(G706)</f>
        <v>20201205</v>
      </c>
      <c r="L706" s="30">
        <v>20</v>
      </c>
      <c r="M706">
        <f>IFERROR(VLOOKUP(K706,'Données Analyse Charge'!C:I,7,FALSE),0)</f>
        <v>0</v>
      </c>
    </row>
    <row r="707" spans="5:13" x14ac:dyDescent="0.25">
      <c r="E707" s="30">
        <f t="shared" ref="E707:E763" si="94">YEAR(G707)*10000+MONTH(G707)*100+DAY(G707)</f>
        <v>20201206</v>
      </c>
      <c r="F707" s="21" t="str">
        <f t="shared" ref="F707:F763" si="95">YEAR(G707)&amp;"/"&amp;IF(WEEKNUM(G707)&lt;=9,"0"&amp;WEEKNUM(G707),WEEKNUM(G707))</f>
        <v>2020/50</v>
      </c>
      <c r="G707" s="22">
        <v>44171</v>
      </c>
      <c r="H707" s="21" t="str">
        <f t="shared" si="92"/>
        <v/>
      </c>
      <c r="I707" s="21" t="str">
        <f t="shared" ref="I707:I763" si="96">IF(WEEKDAY(G707)=7,"Samedi",IF(WEEKDAY(G707)=1,"Dimanche",""))</f>
        <v>Dimanche</v>
      </c>
      <c r="J707" s="21" t="str">
        <f t="shared" ref="J707:J763" si="97">IF(H707&lt;&gt;"",H707,IF(I707&lt;&gt;"",I707,""))</f>
        <v>Dimanche</v>
      </c>
      <c r="K707" s="30">
        <f t="shared" si="93"/>
        <v>20201206</v>
      </c>
      <c r="L707" s="30">
        <v>20</v>
      </c>
      <c r="M707">
        <f>IFERROR(VLOOKUP(K707,'Données Analyse Charge'!C:I,7,FALSE),0)</f>
        <v>0</v>
      </c>
    </row>
    <row r="708" spans="5:13" x14ac:dyDescent="0.25">
      <c r="E708" s="30">
        <f t="shared" si="94"/>
        <v>20201207</v>
      </c>
      <c r="F708" s="21" t="str">
        <f t="shared" si="95"/>
        <v>2020/50</v>
      </c>
      <c r="G708" s="22">
        <v>44172</v>
      </c>
      <c r="H708" s="21" t="str">
        <f t="shared" si="92"/>
        <v/>
      </c>
      <c r="I708" s="21" t="str">
        <f t="shared" si="96"/>
        <v/>
      </c>
      <c r="J708" s="21" t="str">
        <f t="shared" si="97"/>
        <v/>
      </c>
      <c r="K708" s="30">
        <f t="shared" si="93"/>
        <v>20201207</v>
      </c>
      <c r="L708" s="30">
        <v>20</v>
      </c>
      <c r="M708">
        <f>IFERROR(VLOOKUP(K708,'Données Analyse Charge'!C:I,7,FALSE),0)</f>
        <v>20</v>
      </c>
    </row>
    <row r="709" spans="5:13" x14ac:dyDescent="0.25">
      <c r="E709" s="30">
        <f t="shared" si="94"/>
        <v>20201208</v>
      </c>
      <c r="F709" s="21" t="str">
        <f t="shared" si="95"/>
        <v>2020/50</v>
      </c>
      <c r="G709" s="22">
        <v>44173</v>
      </c>
      <c r="H709" s="21" t="str">
        <f t="shared" si="92"/>
        <v/>
      </c>
      <c r="I709" s="21" t="str">
        <f t="shared" si="96"/>
        <v/>
      </c>
      <c r="J709" s="21" t="str">
        <f t="shared" si="97"/>
        <v/>
      </c>
      <c r="K709" s="30">
        <f t="shared" si="93"/>
        <v>20201208</v>
      </c>
      <c r="L709" s="30">
        <v>20</v>
      </c>
      <c r="M709">
        <f>IFERROR(VLOOKUP(K709,'Données Analyse Charge'!C:I,7,FALSE),0)</f>
        <v>20</v>
      </c>
    </row>
    <row r="710" spans="5:13" x14ac:dyDescent="0.25">
      <c r="E710" s="30">
        <f t="shared" si="94"/>
        <v>20201209</v>
      </c>
      <c r="F710" s="21" t="str">
        <f t="shared" si="95"/>
        <v>2020/50</v>
      </c>
      <c r="G710" s="22">
        <v>44174</v>
      </c>
      <c r="H710" s="21" t="str">
        <f t="shared" si="92"/>
        <v/>
      </c>
      <c r="I710" s="21" t="str">
        <f t="shared" si="96"/>
        <v/>
      </c>
      <c r="J710" s="21" t="str">
        <f t="shared" si="97"/>
        <v/>
      </c>
      <c r="K710" s="30">
        <f t="shared" si="93"/>
        <v>20201209</v>
      </c>
      <c r="L710" s="30">
        <v>20</v>
      </c>
      <c r="M710">
        <f>IFERROR(VLOOKUP(K710,'Données Analyse Charge'!C:I,7,FALSE),0)</f>
        <v>20</v>
      </c>
    </row>
    <row r="711" spans="5:13" x14ac:dyDescent="0.25">
      <c r="E711" s="30">
        <f t="shared" si="94"/>
        <v>20201210</v>
      </c>
      <c r="F711" s="21" t="str">
        <f t="shared" si="95"/>
        <v>2020/50</v>
      </c>
      <c r="G711" s="22">
        <v>44175</v>
      </c>
      <c r="H711" s="21" t="str">
        <f t="shared" si="92"/>
        <v/>
      </c>
      <c r="I711" s="21" t="str">
        <f t="shared" si="96"/>
        <v/>
      </c>
      <c r="J711" s="21" t="str">
        <f t="shared" si="97"/>
        <v/>
      </c>
      <c r="K711" s="30">
        <f t="shared" si="93"/>
        <v>20201210</v>
      </c>
      <c r="L711" s="30">
        <v>20</v>
      </c>
      <c r="M711">
        <f>IFERROR(VLOOKUP(K711,'Données Analyse Charge'!C:I,7,FALSE),0)</f>
        <v>20</v>
      </c>
    </row>
    <row r="712" spans="5:13" x14ac:dyDescent="0.25">
      <c r="E712" s="30">
        <f t="shared" si="94"/>
        <v>20201211</v>
      </c>
      <c r="F712" s="21" t="str">
        <f t="shared" si="95"/>
        <v>2020/50</v>
      </c>
      <c r="G712" s="22">
        <v>44176</v>
      </c>
      <c r="H712" s="21" t="str">
        <f t="shared" si="92"/>
        <v/>
      </c>
      <c r="I712" s="21" t="str">
        <f t="shared" si="96"/>
        <v/>
      </c>
      <c r="J712" s="21" t="str">
        <f t="shared" si="97"/>
        <v/>
      </c>
      <c r="K712" s="30">
        <f t="shared" si="93"/>
        <v>20201211</v>
      </c>
      <c r="L712" s="30">
        <v>20</v>
      </c>
      <c r="M712">
        <f>IFERROR(VLOOKUP(K712,'Données Analyse Charge'!C:I,7,FALSE),0)</f>
        <v>20</v>
      </c>
    </row>
    <row r="713" spans="5:13" x14ac:dyDescent="0.25">
      <c r="E713" s="30">
        <f t="shared" si="94"/>
        <v>20201212</v>
      </c>
      <c r="F713" s="21" t="str">
        <f t="shared" si="95"/>
        <v>2020/50</v>
      </c>
      <c r="G713" s="22">
        <v>44177</v>
      </c>
      <c r="H713" s="21" t="str">
        <f t="shared" si="92"/>
        <v/>
      </c>
      <c r="I713" s="21" t="str">
        <f t="shared" si="96"/>
        <v>Samedi</v>
      </c>
      <c r="J713" s="21" t="str">
        <f t="shared" si="97"/>
        <v>Samedi</v>
      </c>
      <c r="K713" s="30">
        <f t="shared" si="93"/>
        <v>20201212</v>
      </c>
      <c r="L713" s="30">
        <v>20</v>
      </c>
      <c r="M713">
        <f>IFERROR(VLOOKUP(K713,'Données Analyse Charge'!C:I,7,FALSE),0)</f>
        <v>0</v>
      </c>
    </row>
    <row r="714" spans="5:13" x14ac:dyDescent="0.25">
      <c r="E714" s="30">
        <f t="shared" si="94"/>
        <v>20201213</v>
      </c>
      <c r="F714" s="21" t="str">
        <f t="shared" si="95"/>
        <v>2020/51</v>
      </c>
      <c r="G714" s="22">
        <v>44178</v>
      </c>
      <c r="H714" s="21" t="str">
        <f t="shared" si="92"/>
        <v/>
      </c>
      <c r="I714" s="21" t="str">
        <f t="shared" si="96"/>
        <v>Dimanche</v>
      </c>
      <c r="J714" s="21" t="str">
        <f t="shared" si="97"/>
        <v>Dimanche</v>
      </c>
      <c r="K714" s="30">
        <f t="shared" si="93"/>
        <v>20201213</v>
      </c>
      <c r="L714" s="30">
        <v>20</v>
      </c>
      <c r="M714">
        <f>IFERROR(VLOOKUP(K714,'Données Analyse Charge'!C:I,7,FALSE),0)</f>
        <v>0</v>
      </c>
    </row>
    <row r="715" spans="5:13" x14ac:dyDescent="0.25">
      <c r="E715" s="30">
        <f t="shared" si="94"/>
        <v>20201214</v>
      </c>
      <c r="F715" s="21" t="str">
        <f t="shared" si="95"/>
        <v>2020/51</v>
      </c>
      <c r="G715" s="22">
        <v>44179</v>
      </c>
      <c r="H715" s="21" t="str">
        <f t="shared" si="92"/>
        <v/>
      </c>
      <c r="I715" s="21" t="str">
        <f t="shared" si="96"/>
        <v/>
      </c>
      <c r="J715" s="21" t="str">
        <f t="shared" si="97"/>
        <v/>
      </c>
      <c r="K715" s="30">
        <f t="shared" si="93"/>
        <v>20201214</v>
      </c>
      <c r="L715" s="30">
        <v>20</v>
      </c>
      <c r="M715">
        <f>IFERROR(VLOOKUP(K715,'Données Analyse Charge'!C:I,7,FALSE),0)</f>
        <v>20</v>
      </c>
    </row>
    <row r="716" spans="5:13" x14ac:dyDescent="0.25">
      <c r="E716" s="30">
        <f t="shared" si="94"/>
        <v>20201215</v>
      </c>
      <c r="F716" s="21" t="str">
        <f t="shared" si="95"/>
        <v>2020/51</v>
      </c>
      <c r="G716" s="22">
        <v>44180</v>
      </c>
      <c r="H716" s="21" t="str">
        <f t="shared" si="92"/>
        <v/>
      </c>
      <c r="I716" s="21" t="str">
        <f t="shared" si="96"/>
        <v/>
      </c>
      <c r="J716" s="21" t="str">
        <f t="shared" si="97"/>
        <v/>
      </c>
      <c r="K716" s="30">
        <f t="shared" si="93"/>
        <v>20201215</v>
      </c>
      <c r="L716" s="30">
        <v>20</v>
      </c>
      <c r="M716">
        <f>IFERROR(VLOOKUP(K716,'Données Analyse Charge'!C:I,7,FALSE),0)</f>
        <v>20</v>
      </c>
    </row>
    <row r="717" spans="5:13" x14ac:dyDescent="0.25">
      <c r="E717" s="30">
        <f t="shared" si="94"/>
        <v>20201216</v>
      </c>
      <c r="F717" s="21" t="str">
        <f t="shared" si="95"/>
        <v>2020/51</v>
      </c>
      <c r="G717" s="22">
        <v>44181</v>
      </c>
      <c r="H717" s="21" t="str">
        <f t="shared" si="92"/>
        <v/>
      </c>
      <c r="I717" s="21" t="str">
        <f t="shared" si="96"/>
        <v/>
      </c>
      <c r="J717" s="21" t="str">
        <f t="shared" si="97"/>
        <v/>
      </c>
      <c r="K717" s="30">
        <f t="shared" si="93"/>
        <v>20201216</v>
      </c>
      <c r="L717" s="30">
        <v>20</v>
      </c>
      <c r="M717">
        <f>IFERROR(VLOOKUP(K717,'Données Analyse Charge'!C:I,7,FALSE),0)</f>
        <v>20</v>
      </c>
    </row>
    <row r="718" spans="5:13" x14ac:dyDescent="0.25">
      <c r="E718" s="30">
        <f t="shared" si="94"/>
        <v>20201217</v>
      </c>
      <c r="F718" s="21" t="str">
        <f t="shared" si="95"/>
        <v>2020/51</v>
      </c>
      <c r="G718" s="22">
        <v>44182</v>
      </c>
      <c r="H718" s="21" t="str">
        <f t="shared" si="92"/>
        <v/>
      </c>
      <c r="I718" s="21" t="str">
        <f t="shared" si="96"/>
        <v/>
      </c>
      <c r="J718" s="21" t="str">
        <f t="shared" si="97"/>
        <v/>
      </c>
      <c r="K718" s="30">
        <f t="shared" si="93"/>
        <v>20201217</v>
      </c>
      <c r="L718" s="30">
        <v>20</v>
      </c>
      <c r="M718">
        <f>IFERROR(VLOOKUP(K718,'Données Analyse Charge'!C:I,7,FALSE),0)</f>
        <v>20</v>
      </c>
    </row>
    <row r="719" spans="5:13" x14ac:dyDescent="0.25">
      <c r="E719" s="30">
        <f t="shared" si="94"/>
        <v>20201218</v>
      </c>
      <c r="F719" s="21" t="str">
        <f t="shared" si="95"/>
        <v>2020/51</v>
      </c>
      <c r="G719" s="22">
        <v>44183</v>
      </c>
      <c r="H719" s="21" t="str">
        <f t="shared" si="92"/>
        <v/>
      </c>
      <c r="I719" s="21" t="str">
        <f t="shared" si="96"/>
        <v/>
      </c>
      <c r="J719" s="21" t="str">
        <f t="shared" si="97"/>
        <v/>
      </c>
      <c r="K719" s="30">
        <f t="shared" si="93"/>
        <v>20201218</v>
      </c>
      <c r="L719" s="30">
        <v>20</v>
      </c>
      <c r="M719">
        <f>IFERROR(VLOOKUP(K719,'Données Analyse Charge'!C:I,7,FALSE),0)</f>
        <v>20</v>
      </c>
    </row>
    <row r="720" spans="5:13" x14ac:dyDescent="0.25">
      <c r="E720" s="30">
        <f t="shared" si="94"/>
        <v>20201219</v>
      </c>
      <c r="F720" s="21" t="str">
        <f t="shared" si="95"/>
        <v>2020/51</v>
      </c>
      <c r="G720" s="22">
        <v>44184</v>
      </c>
      <c r="H720" s="21" t="str">
        <f t="shared" si="92"/>
        <v/>
      </c>
      <c r="I720" s="21" t="str">
        <f t="shared" si="96"/>
        <v>Samedi</v>
      </c>
      <c r="J720" s="21" t="str">
        <f t="shared" si="97"/>
        <v>Samedi</v>
      </c>
      <c r="K720" s="30">
        <f t="shared" si="93"/>
        <v>20201219</v>
      </c>
      <c r="L720" s="30">
        <v>20</v>
      </c>
      <c r="M720">
        <f>IFERROR(VLOOKUP(K720,'Données Analyse Charge'!C:I,7,FALSE),0)</f>
        <v>0</v>
      </c>
    </row>
    <row r="721" spans="5:13" x14ac:dyDescent="0.25">
      <c r="E721" s="30">
        <f t="shared" si="94"/>
        <v>20201220</v>
      </c>
      <c r="F721" s="21" t="str">
        <f t="shared" si="95"/>
        <v>2020/52</v>
      </c>
      <c r="G721" s="22">
        <v>44185</v>
      </c>
      <c r="H721" s="21" t="str">
        <f t="shared" si="92"/>
        <v/>
      </c>
      <c r="I721" s="21" t="str">
        <f t="shared" si="96"/>
        <v>Dimanche</v>
      </c>
      <c r="J721" s="21" t="str">
        <f t="shared" si="97"/>
        <v>Dimanche</v>
      </c>
      <c r="K721" s="30">
        <f t="shared" si="93"/>
        <v>20201220</v>
      </c>
      <c r="L721" s="30">
        <v>20</v>
      </c>
      <c r="M721">
        <f>IFERROR(VLOOKUP(K721,'Données Analyse Charge'!C:I,7,FALSE),0)</f>
        <v>0</v>
      </c>
    </row>
    <row r="722" spans="5:13" x14ac:dyDescent="0.25">
      <c r="E722" s="30">
        <f t="shared" si="94"/>
        <v>20201221</v>
      </c>
      <c r="F722" s="21" t="str">
        <f t="shared" si="95"/>
        <v>2020/52</v>
      </c>
      <c r="G722" s="22">
        <v>44186</v>
      </c>
      <c r="H722" s="21" t="str">
        <f t="shared" si="92"/>
        <v/>
      </c>
      <c r="I722" s="21" t="str">
        <f t="shared" si="96"/>
        <v/>
      </c>
      <c r="J722" s="21" t="str">
        <f t="shared" si="97"/>
        <v/>
      </c>
      <c r="K722" s="30">
        <f t="shared" si="93"/>
        <v>20201221</v>
      </c>
      <c r="L722" s="30">
        <v>20</v>
      </c>
      <c r="M722">
        <f>IFERROR(VLOOKUP(K722,'Données Analyse Charge'!C:I,7,FALSE),0)</f>
        <v>20</v>
      </c>
    </row>
    <row r="723" spans="5:13" x14ac:dyDescent="0.25">
      <c r="E723" s="30">
        <f t="shared" si="94"/>
        <v>20201222</v>
      </c>
      <c r="F723" s="21" t="str">
        <f t="shared" si="95"/>
        <v>2020/52</v>
      </c>
      <c r="G723" s="22">
        <v>44187</v>
      </c>
      <c r="H723" s="21" t="str">
        <f t="shared" si="92"/>
        <v/>
      </c>
      <c r="I723" s="21" t="str">
        <f t="shared" si="96"/>
        <v/>
      </c>
      <c r="J723" s="21" t="str">
        <f t="shared" si="97"/>
        <v/>
      </c>
      <c r="K723" s="30">
        <f t="shared" si="93"/>
        <v>20201222</v>
      </c>
      <c r="L723" s="30">
        <v>20</v>
      </c>
      <c r="M723">
        <f>IFERROR(VLOOKUP(K723,'Données Analyse Charge'!C:I,7,FALSE),0)</f>
        <v>20</v>
      </c>
    </row>
    <row r="724" spans="5:13" x14ac:dyDescent="0.25">
      <c r="E724" s="30">
        <f t="shared" si="94"/>
        <v>20201223</v>
      </c>
      <c r="F724" s="21" t="str">
        <f t="shared" si="95"/>
        <v>2020/52</v>
      </c>
      <c r="G724" s="22">
        <v>44188</v>
      </c>
      <c r="H724" s="21" t="str">
        <f t="shared" si="92"/>
        <v>Férié</v>
      </c>
      <c r="I724" s="21" t="str">
        <f t="shared" si="96"/>
        <v/>
      </c>
      <c r="J724" s="21" t="str">
        <f t="shared" si="97"/>
        <v>Férié</v>
      </c>
      <c r="K724" s="30">
        <f t="shared" si="93"/>
        <v>20201223</v>
      </c>
      <c r="L724" s="30">
        <v>20</v>
      </c>
      <c r="M724">
        <f>IFERROR(VLOOKUP(K724,'Données Analyse Charge'!C:I,7,FALSE),0)</f>
        <v>0</v>
      </c>
    </row>
    <row r="725" spans="5:13" x14ac:dyDescent="0.25">
      <c r="E725" s="30">
        <f t="shared" si="94"/>
        <v>20201224</v>
      </c>
      <c r="F725" s="21" t="str">
        <f t="shared" si="95"/>
        <v>2020/52</v>
      </c>
      <c r="G725" s="22">
        <v>44189</v>
      </c>
      <c r="H725" s="21" t="str">
        <f t="shared" si="92"/>
        <v>Férié</v>
      </c>
      <c r="I725" s="21" t="str">
        <f t="shared" si="96"/>
        <v/>
      </c>
      <c r="J725" s="21" t="str">
        <f t="shared" si="97"/>
        <v>Férié</v>
      </c>
      <c r="K725" s="30">
        <f t="shared" si="93"/>
        <v>20201224</v>
      </c>
      <c r="L725" s="30">
        <v>20</v>
      </c>
      <c r="M725">
        <f>IFERROR(VLOOKUP(K725,'Données Analyse Charge'!C:I,7,FALSE),0)</f>
        <v>0</v>
      </c>
    </row>
    <row r="726" spans="5:13" x14ac:dyDescent="0.25">
      <c r="E726" s="30">
        <f t="shared" si="94"/>
        <v>20201225</v>
      </c>
      <c r="F726" s="21" t="str">
        <f t="shared" si="95"/>
        <v>2020/52</v>
      </c>
      <c r="G726" s="22">
        <v>44190</v>
      </c>
      <c r="H726" s="21" t="str">
        <f t="shared" si="92"/>
        <v>Férié</v>
      </c>
      <c r="I726" s="21" t="str">
        <f t="shared" si="96"/>
        <v/>
      </c>
      <c r="J726" s="21" t="str">
        <f t="shared" si="97"/>
        <v>Férié</v>
      </c>
      <c r="K726" s="30">
        <f t="shared" si="93"/>
        <v>20201225</v>
      </c>
      <c r="L726" s="30">
        <v>20</v>
      </c>
      <c r="M726">
        <f>IFERROR(VLOOKUP(K726,'Données Analyse Charge'!C:I,7,FALSE),0)</f>
        <v>0</v>
      </c>
    </row>
    <row r="727" spans="5:13" x14ac:dyDescent="0.25">
      <c r="E727" s="30">
        <f t="shared" si="94"/>
        <v>20201226</v>
      </c>
      <c r="F727" s="21" t="str">
        <f t="shared" si="95"/>
        <v>2020/52</v>
      </c>
      <c r="G727" s="22">
        <v>44191</v>
      </c>
      <c r="H727" s="21" t="str">
        <f t="shared" si="92"/>
        <v/>
      </c>
      <c r="I727" s="21" t="str">
        <f t="shared" si="96"/>
        <v>Samedi</v>
      </c>
      <c r="J727" s="21" t="str">
        <f t="shared" si="97"/>
        <v>Samedi</v>
      </c>
      <c r="K727" s="30">
        <f t="shared" si="93"/>
        <v>20201226</v>
      </c>
      <c r="L727" s="30">
        <v>20</v>
      </c>
      <c r="M727">
        <f>IFERROR(VLOOKUP(K727,'Données Analyse Charge'!C:I,7,FALSE),0)</f>
        <v>0</v>
      </c>
    </row>
    <row r="728" spans="5:13" x14ac:dyDescent="0.25">
      <c r="E728" s="30">
        <f t="shared" si="94"/>
        <v>20201227</v>
      </c>
      <c r="F728" s="21" t="str">
        <f t="shared" si="95"/>
        <v>2020/53</v>
      </c>
      <c r="G728" s="22">
        <v>44192</v>
      </c>
      <c r="H728" s="21" t="str">
        <f t="shared" si="92"/>
        <v/>
      </c>
      <c r="I728" s="21" t="str">
        <f t="shared" si="96"/>
        <v>Dimanche</v>
      </c>
      <c r="J728" s="21" t="str">
        <f t="shared" si="97"/>
        <v>Dimanche</v>
      </c>
      <c r="K728" s="30">
        <f t="shared" si="93"/>
        <v>20201227</v>
      </c>
      <c r="L728" s="30">
        <v>20</v>
      </c>
      <c r="M728">
        <f>IFERROR(VLOOKUP(K728,'Données Analyse Charge'!C:I,7,FALSE),0)</f>
        <v>0</v>
      </c>
    </row>
    <row r="729" spans="5:13" x14ac:dyDescent="0.25">
      <c r="E729" s="30">
        <f t="shared" si="94"/>
        <v>20201228</v>
      </c>
      <c r="F729" s="21" t="str">
        <f t="shared" si="95"/>
        <v>2020/53</v>
      </c>
      <c r="G729" s="22">
        <v>44193</v>
      </c>
      <c r="H729" s="21" t="str">
        <f t="shared" si="92"/>
        <v>Férié</v>
      </c>
      <c r="I729" s="21" t="str">
        <f t="shared" si="96"/>
        <v/>
      </c>
      <c r="J729" s="21" t="str">
        <f t="shared" si="97"/>
        <v>Férié</v>
      </c>
      <c r="K729" s="30">
        <f t="shared" si="93"/>
        <v>20201228</v>
      </c>
      <c r="L729" s="30">
        <v>20</v>
      </c>
      <c r="M729">
        <f>IFERROR(VLOOKUP(K729,'Données Analyse Charge'!C:I,7,FALSE),0)</f>
        <v>0</v>
      </c>
    </row>
    <row r="730" spans="5:13" x14ac:dyDescent="0.25">
      <c r="E730" s="30">
        <f t="shared" si="94"/>
        <v>20201229</v>
      </c>
      <c r="F730" s="21" t="str">
        <f t="shared" si="95"/>
        <v>2020/53</v>
      </c>
      <c r="G730" s="22">
        <v>44194</v>
      </c>
      <c r="H730" s="21" t="str">
        <f t="shared" si="92"/>
        <v>Férié</v>
      </c>
      <c r="I730" s="21" t="str">
        <f t="shared" si="96"/>
        <v/>
      </c>
      <c r="J730" s="21" t="str">
        <f t="shared" si="97"/>
        <v>Férié</v>
      </c>
      <c r="K730" s="30">
        <f t="shared" si="93"/>
        <v>20201229</v>
      </c>
      <c r="L730" s="30">
        <v>20</v>
      </c>
      <c r="M730">
        <f>IFERROR(VLOOKUP(K730,'Données Analyse Charge'!C:I,7,FALSE),0)</f>
        <v>0</v>
      </c>
    </row>
    <row r="731" spans="5:13" x14ac:dyDescent="0.25">
      <c r="E731" s="30">
        <f t="shared" si="94"/>
        <v>20201230</v>
      </c>
      <c r="F731" s="21" t="str">
        <f t="shared" si="95"/>
        <v>2020/53</v>
      </c>
      <c r="G731" s="22">
        <v>44195</v>
      </c>
      <c r="H731" s="21" t="str">
        <f t="shared" si="92"/>
        <v>Férié</v>
      </c>
      <c r="I731" s="21" t="str">
        <f t="shared" si="96"/>
        <v/>
      </c>
      <c r="J731" s="21" t="str">
        <f t="shared" si="97"/>
        <v>Férié</v>
      </c>
      <c r="K731" s="30">
        <f t="shared" si="93"/>
        <v>20201230</v>
      </c>
      <c r="L731" s="30">
        <v>20</v>
      </c>
      <c r="M731">
        <f>IFERROR(VLOOKUP(K731,'Données Analyse Charge'!C:I,7,FALSE),0)</f>
        <v>0</v>
      </c>
    </row>
    <row r="732" spans="5:13" x14ac:dyDescent="0.25">
      <c r="E732" s="30">
        <f t="shared" si="94"/>
        <v>20201231</v>
      </c>
      <c r="F732" s="21" t="str">
        <f t="shared" si="95"/>
        <v>2020/53</v>
      </c>
      <c r="G732" s="22">
        <v>44196</v>
      </c>
      <c r="H732" s="21" t="str">
        <f t="shared" si="92"/>
        <v>Férié</v>
      </c>
      <c r="I732" s="21" t="str">
        <f t="shared" si="96"/>
        <v/>
      </c>
      <c r="J732" s="21" t="str">
        <f t="shared" si="97"/>
        <v>Férié</v>
      </c>
      <c r="K732" s="30">
        <f t="shared" si="93"/>
        <v>20201231</v>
      </c>
      <c r="L732" s="30">
        <v>20</v>
      </c>
      <c r="M732">
        <f>IFERROR(VLOOKUP(K732,'Données Analyse Charge'!C:I,7,FALSE),0)</f>
        <v>0</v>
      </c>
    </row>
    <row r="733" spans="5:13" x14ac:dyDescent="0.25">
      <c r="E733" s="30">
        <f t="shared" si="94"/>
        <v>20210101</v>
      </c>
      <c r="F733" s="21" t="str">
        <f t="shared" si="95"/>
        <v>2021/01</v>
      </c>
      <c r="G733" s="22">
        <v>44197</v>
      </c>
      <c r="H733" s="21" t="str">
        <f t="shared" si="92"/>
        <v>Férié</v>
      </c>
      <c r="I733" s="21" t="str">
        <f t="shared" si="96"/>
        <v/>
      </c>
      <c r="J733" s="21" t="str">
        <f t="shared" si="97"/>
        <v>Férié</v>
      </c>
      <c r="K733" s="30">
        <f t="shared" si="93"/>
        <v>20210101</v>
      </c>
      <c r="L733" s="30">
        <v>20</v>
      </c>
      <c r="M733">
        <f>IFERROR(VLOOKUP(K733,'Données Analyse Charge'!C:I,7,FALSE),0)</f>
        <v>0</v>
      </c>
    </row>
    <row r="734" spans="5:13" x14ac:dyDescent="0.25">
      <c r="E734" s="30">
        <f t="shared" si="94"/>
        <v>20210102</v>
      </c>
      <c r="F734" s="21" t="str">
        <f t="shared" si="95"/>
        <v>2021/01</v>
      </c>
      <c r="G734" s="22">
        <v>44198</v>
      </c>
      <c r="H734" s="21" t="str">
        <f t="shared" si="92"/>
        <v/>
      </c>
      <c r="I734" s="21" t="str">
        <f t="shared" si="96"/>
        <v>Samedi</v>
      </c>
      <c r="J734" s="21" t="str">
        <f t="shared" si="97"/>
        <v>Samedi</v>
      </c>
      <c r="K734" s="30">
        <f t="shared" si="93"/>
        <v>20210102</v>
      </c>
      <c r="L734" s="30">
        <v>20</v>
      </c>
      <c r="M734">
        <f>IFERROR(VLOOKUP(K734,'Données Analyse Charge'!C:I,7,FALSE),0)</f>
        <v>0</v>
      </c>
    </row>
    <row r="735" spans="5:13" x14ac:dyDescent="0.25">
      <c r="E735" s="30">
        <f t="shared" si="94"/>
        <v>20210103</v>
      </c>
      <c r="F735" s="21" t="str">
        <f t="shared" si="95"/>
        <v>2021/02</v>
      </c>
      <c r="G735" s="22">
        <v>44199</v>
      </c>
      <c r="H735" s="21" t="str">
        <f t="shared" si="92"/>
        <v/>
      </c>
      <c r="I735" s="21" t="str">
        <f t="shared" si="96"/>
        <v>Dimanche</v>
      </c>
      <c r="J735" s="21" t="str">
        <f t="shared" si="97"/>
        <v>Dimanche</v>
      </c>
      <c r="K735" s="30">
        <f t="shared" si="93"/>
        <v>20210103</v>
      </c>
      <c r="L735" s="30">
        <v>20</v>
      </c>
      <c r="M735">
        <f>IFERROR(VLOOKUP(K735,'Données Analyse Charge'!C:I,7,FALSE),0)</f>
        <v>0</v>
      </c>
    </row>
    <row r="736" spans="5:13" x14ac:dyDescent="0.25">
      <c r="E736" s="30">
        <f t="shared" si="94"/>
        <v>20210104</v>
      </c>
      <c r="F736" s="21" t="str">
        <f t="shared" si="95"/>
        <v>2021/02</v>
      </c>
      <c r="G736" s="22">
        <v>44200</v>
      </c>
      <c r="H736" s="21" t="str">
        <f t="shared" si="92"/>
        <v/>
      </c>
      <c r="I736" s="21" t="str">
        <f t="shared" si="96"/>
        <v/>
      </c>
      <c r="J736" s="21" t="str">
        <f t="shared" si="97"/>
        <v/>
      </c>
      <c r="K736" s="30">
        <f t="shared" si="93"/>
        <v>20210104</v>
      </c>
      <c r="L736" s="30">
        <v>20</v>
      </c>
      <c r="M736">
        <f>IFERROR(VLOOKUP(K736,'Données Analyse Charge'!C:I,7,FALSE),0)</f>
        <v>20</v>
      </c>
    </row>
    <row r="737" spans="5:13" x14ac:dyDescent="0.25">
      <c r="E737" s="30">
        <f t="shared" si="94"/>
        <v>20210105</v>
      </c>
      <c r="F737" s="21" t="str">
        <f t="shared" si="95"/>
        <v>2021/02</v>
      </c>
      <c r="G737" s="22">
        <v>44201</v>
      </c>
      <c r="H737" s="21" t="str">
        <f t="shared" si="92"/>
        <v/>
      </c>
      <c r="I737" s="21" t="str">
        <f t="shared" si="96"/>
        <v/>
      </c>
      <c r="J737" s="21" t="str">
        <f t="shared" si="97"/>
        <v/>
      </c>
      <c r="K737" s="30">
        <f t="shared" si="93"/>
        <v>20210105</v>
      </c>
      <c r="L737" s="30">
        <v>20</v>
      </c>
      <c r="M737">
        <f>IFERROR(VLOOKUP(K737,'Données Analyse Charge'!C:I,7,FALSE),0)</f>
        <v>20</v>
      </c>
    </row>
    <row r="738" spans="5:13" x14ac:dyDescent="0.25">
      <c r="E738" s="30">
        <f t="shared" si="94"/>
        <v>20210106</v>
      </c>
      <c r="F738" s="21" t="str">
        <f t="shared" si="95"/>
        <v>2021/02</v>
      </c>
      <c r="G738" s="22">
        <v>44202</v>
      </c>
      <c r="H738" s="21" t="str">
        <f t="shared" si="92"/>
        <v/>
      </c>
      <c r="I738" s="21" t="str">
        <f t="shared" si="96"/>
        <v/>
      </c>
      <c r="J738" s="21" t="str">
        <f t="shared" si="97"/>
        <v/>
      </c>
      <c r="K738" s="30">
        <f t="shared" si="93"/>
        <v>20210106</v>
      </c>
      <c r="L738" s="30">
        <v>20</v>
      </c>
      <c r="M738">
        <f>IFERROR(VLOOKUP(K738,'Données Analyse Charge'!C:I,7,FALSE),0)</f>
        <v>20</v>
      </c>
    </row>
    <row r="739" spans="5:13" x14ac:dyDescent="0.25">
      <c r="E739" s="30">
        <f t="shared" si="94"/>
        <v>20210107</v>
      </c>
      <c r="F739" s="21" t="str">
        <f t="shared" si="95"/>
        <v>2021/02</v>
      </c>
      <c r="G739" s="22">
        <v>44203</v>
      </c>
      <c r="H739" s="21" t="str">
        <f t="shared" si="92"/>
        <v/>
      </c>
      <c r="I739" s="21" t="str">
        <f t="shared" si="96"/>
        <v/>
      </c>
      <c r="J739" s="21" t="str">
        <f t="shared" si="97"/>
        <v/>
      </c>
      <c r="K739" s="30">
        <f t="shared" si="93"/>
        <v>20210107</v>
      </c>
      <c r="L739" s="30">
        <v>20</v>
      </c>
      <c r="M739">
        <f>IFERROR(VLOOKUP(K739,'Données Analyse Charge'!C:I,7,FALSE),0)</f>
        <v>20</v>
      </c>
    </row>
    <row r="740" spans="5:13" x14ac:dyDescent="0.25">
      <c r="E740" s="30">
        <f t="shared" si="94"/>
        <v>20210108</v>
      </c>
      <c r="F740" s="21" t="str">
        <f t="shared" si="95"/>
        <v>2021/02</v>
      </c>
      <c r="G740" s="22">
        <v>44204</v>
      </c>
      <c r="H740" s="21" t="str">
        <f t="shared" si="92"/>
        <v/>
      </c>
      <c r="I740" s="21" t="str">
        <f t="shared" si="96"/>
        <v/>
      </c>
      <c r="J740" s="21" t="str">
        <f t="shared" si="97"/>
        <v/>
      </c>
      <c r="K740" s="30">
        <f t="shared" si="93"/>
        <v>20210108</v>
      </c>
      <c r="L740" s="30">
        <v>20</v>
      </c>
      <c r="M740">
        <f>IFERROR(VLOOKUP(K740,'Données Analyse Charge'!C:I,7,FALSE),0)</f>
        <v>20</v>
      </c>
    </row>
    <row r="741" spans="5:13" x14ac:dyDescent="0.25">
      <c r="E741" s="30">
        <f t="shared" si="94"/>
        <v>20210109</v>
      </c>
      <c r="F741" s="21" t="str">
        <f t="shared" si="95"/>
        <v>2021/02</v>
      </c>
      <c r="G741" s="22">
        <v>44205</v>
      </c>
      <c r="H741" s="21" t="str">
        <f t="shared" si="92"/>
        <v/>
      </c>
      <c r="I741" s="21" t="str">
        <f t="shared" si="96"/>
        <v>Samedi</v>
      </c>
      <c r="J741" s="21" t="str">
        <f t="shared" si="97"/>
        <v>Samedi</v>
      </c>
      <c r="K741" s="30">
        <f t="shared" si="93"/>
        <v>20210109</v>
      </c>
      <c r="L741" s="30">
        <v>20</v>
      </c>
      <c r="M741">
        <f>IFERROR(VLOOKUP(K741,'Données Analyse Charge'!C:I,7,FALSE),0)</f>
        <v>0</v>
      </c>
    </row>
    <row r="742" spans="5:13" x14ac:dyDescent="0.25">
      <c r="E742" s="30">
        <f t="shared" si="94"/>
        <v>20210110</v>
      </c>
      <c r="F742" s="21" t="str">
        <f t="shared" si="95"/>
        <v>2021/03</v>
      </c>
      <c r="G742" s="22">
        <v>44206</v>
      </c>
      <c r="H742" s="21" t="str">
        <f t="shared" si="92"/>
        <v/>
      </c>
      <c r="I742" s="21" t="str">
        <f t="shared" si="96"/>
        <v>Dimanche</v>
      </c>
      <c r="J742" s="21" t="str">
        <f t="shared" si="97"/>
        <v>Dimanche</v>
      </c>
      <c r="K742" s="30">
        <f t="shared" si="93"/>
        <v>20210110</v>
      </c>
      <c r="L742" s="30">
        <v>20</v>
      </c>
      <c r="M742">
        <f>IFERROR(VLOOKUP(K742,'Données Analyse Charge'!C:I,7,FALSE),0)</f>
        <v>0</v>
      </c>
    </row>
    <row r="743" spans="5:13" x14ac:dyDescent="0.25">
      <c r="E743" s="30">
        <f t="shared" si="94"/>
        <v>20210111</v>
      </c>
      <c r="F743" s="21" t="str">
        <f t="shared" si="95"/>
        <v>2021/03</v>
      </c>
      <c r="G743" s="22">
        <v>44207</v>
      </c>
      <c r="H743" s="21" t="str">
        <f t="shared" si="92"/>
        <v/>
      </c>
      <c r="I743" s="21" t="str">
        <f t="shared" si="96"/>
        <v/>
      </c>
      <c r="J743" s="21" t="str">
        <f t="shared" si="97"/>
        <v/>
      </c>
      <c r="K743" s="30">
        <f t="shared" si="93"/>
        <v>20210111</v>
      </c>
      <c r="L743" s="30">
        <v>20</v>
      </c>
      <c r="M743">
        <f>IFERROR(VLOOKUP(K743,'Données Analyse Charge'!C:I,7,FALSE),0)</f>
        <v>20</v>
      </c>
    </row>
    <row r="744" spans="5:13" x14ac:dyDescent="0.25">
      <c r="E744" s="30">
        <f t="shared" si="94"/>
        <v>20210112</v>
      </c>
      <c r="F744" s="21" t="str">
        <f t="shared" si="95"/>
        <v>2021/03</v>
      </c>
      <c r="G744" s="22">
        <v>44208</v>
      </c>
      <c r="H744" s="21" t="str">
        <f t="shared" si="92"/>
        <v/>
      </c>
      <c r="I744" s="21" t="str">
        <f t="shared" si="96"/>
        <v/>
      </c>
      <c r="J744" s="21" t="str">
        <f t="shared" si="97"/>
        <v/>
      </c>
      <c r="K744" s="30">
        <f t="shared" si="93"/>
        <v>20210112</v>
      </c>
      <c r="L744" s="30">
        <v>20</v>
      </c>
      <c r="M744">
        <f>IFERROR(VLOOKUP(K744,'Données Analyse Charge'!C:I,7,FALSE),0)</f>
        <v>20</v>
      </c>
    </row>
    <row r="745" spans="5:13" x14ac:dyDescent="0.25">
      <c r="E745" s="30">
        <f t="shared" si="94"/>
        <v>20210113</v>
      </c>
      <c r="F745" s="21" t="str">
        <f t="shared" si="95"/>
        <v>2021/03</v>
      </c>
      <c r="G745" s="22">
        <v>44209</v>
      </c>
      <c r="H745" s="21" t="str">
        <f t="shared" si="92"/>
        <v/>
      </c>
      <c r="I745" s="21" t="str">
        <f t="shared" si="96"/>
        <v/>
      </c>
      <c r="J745" s="21" t="str">
        <f t="shared" si="97"/>
        <v/>
      </c>
      <c r="K745" s="30">
        <f t="shared" si="93"/>
        <v>20210113</v>
      </c>
      <c r="L745" s="30">
        <v>20</v>
      </c>
      <c r="M745">
        <f>IFERROR(VLOOKUP(K745,'Données Analyse Charge'!C:I,7,FALSE),0)</f>
        <v>20</v>
      </c>
    </row>
    <row r="746" spans="5:13" x14ac:dyDescent="0.25">
      <c r="E746" s="30">
        <f t="shared" si="94"/>
        <v>20210114</v>
      </c>
      <c r="F746" s="21" t="str">
        <f t="shared" si="95"/>
        <v>2021/03</v>
      </c>
      <c r="G746" s="22">
        <v>44210</v>
      </c>
      <c r="H746" s="21" t="str">
        <f t="shared" si="92"/>
        <v/>
      </c>
      <c r="I746" s="21" t="str">
        <f t="shared" si="96"/>
        <v/>
      </c>
      <c r="J746" s="21" t="str">
        <f t="shared" si="97"/>
        <v/>
      </c>
      <c r="K746" s="30">
        <f t="shared" si="93"/>
        <v>20210114</v>
      </c>
      <c r="L746" s="30">
        <v>20</v>
      </c>
      <c r="M746">
        <f>IFERROR(VLOOKUP(K746,'Données Analyse Charge'!C:I,7,FALSE),0)</f>
        <v>20</v>
      </c>
    </row>
    <row r="747" spans="5:13" x14ac:dyDescent="0.25">
      <c r="E747" s="30">
        <f t="shared" si="94"/>
        <v>20210115</v>
      </c>
      <c r="F747" s="21" t="str">
        <f t="shared" si="95"/>
        <v>2021/03</v>
      </c>
      <c r="G747" s="22">
        <v>44211</v>
      </c>
      <c r="H747" s="21" t="str">
        <f t="shared" si="92"/>
        <v/>
      </c>
      <c r="I747" s="21" t="str">
        <f t="shared" si="96"/>
        <v/>
      </c>
      <c r="J747" s="21" t="str">
        <f t="shared" si="97"/>
        <v/>
      </c>
      <c r="K747" s="30">
        <f t="shared" si="93"/>
        <v>20210115</v>
      </c>
      <c r="L747" s="30">
        <v>20</v>
      </c>
      <c r="M747">
        <f>IFERROR(VLOOKUP(K747,'Données Analyse Charge'!C:I,7,FALSE),0)</f>
        <v>20</v>
      </c>
    </row>
    <row r="748" spans="5:13" x14ac:dyDescent="0.25">
      <c r="E748" s="30">
        <f t="shared" si="94"/>
        <v>20210116</v>
      </c>
      <c r="F748" s="21" t="str">
        <f t="shared" si="95"/>
        <v>2021/03</v>
      </c>
      <c r="G748" s="22">
        <v>44212</v>
      </c>
      <c r="H748" s="21" t="str">
        <f t="shared" si="92"/>
        <v/>
      </c>
      <c r="I748" s="21" t="str">
        <f t="shared" si="96"/>
        <v>Samedi</v>
      </c>
      <c r="J748" s="21" t="str">
        <f t="shared" si="97"/>
        <v>Samedi</v>
      </c>
      <c r="K748" s="30">
        <f t="shared" si="93"/>
        <v>20210116</v>
      </c>
      <c r="L748" s="30">
        <v>20</v>
      </c>
      <c r="M748">
        <f>IFERROR(VLOOKUP(K748,'Données Analyse Charge'!C:I,7,FALSE),0)</f>
        <v>0</v>
      </c>
    </row>
    <row r="749" spans="5:13" x14ac:dyDescent="0.25">
      <c r="E749" s="30">
        <f t="shared" si="94"/>
        <v>20210117</v>
      </c>
      <c r="F749" s="21" t="str">
        <f t="shared" si="95"/>
        <v>2021/04</v>
      </c>
      <c r="G749" s="22">
        <v>44213</v>
      </c>
      <c r="H749" s="21" t="str">
        <f t="shared" si="92"/>
        <v/>
      </c>
      <c r="I749" s="21" t="str">
        <f t="shared" si="96"/>
        <v>Dimanche</v>
      </c>
      <c r="J749" s="21" t="str">
        <f t="shared" si="97"/>
        <v>Dimanche</v>
      </c>
      <c r="K749" s="30">
        <f t="shared" si="93"/>
        <v>20210117</v>
      </c>
      <c r="L749" s="30">
        <v>20</v>
      </c>
      <c r="M749">
        <f>IFERROR(VLOOKUP(K749,'Données Analyse Charge'!C:I,7,FALSE),0)</f>
        <v>0</v>
      </c>
    </row>
    <row r="750" spans="5:13" x14ac:dyDescent="0.25">
      <c r="E750" s="30">
        <f t="shared" si="94"/>
        <v>20210118</v>
      </c>
      <c r="F750" s="21" t="str">
        <f t="shared" si="95"/>
        <v>2021/04</v>
      </c>
      <c r="G750" s="22">
        <v>44214</v>
      </c>
      <c r="H750" s="21" t="str">
        <f t="shared" si="92"/>
        <v/>
      </c>
      <c r="I750" s="21" t="str">
        <f t="shared" si="96"/>
        <v/>
      </c>
      <c r="J750" s="21" t="str">
        <f t="shared" si="97"/>
        <v/>
      </c>
      <c r="K750" s="30">
        <f t="shared" si="93"/>
        <v>20210118</v>
      </c>
      <c r="L750" s="30">
        <v>20</v>
      </c>
      <c r="M750">
        <f>IFERROR(VLOOKUP(K750,'Données Analyse Charge'!C:I,7,FALSE),0)</f>
        <v>20</v>
      </c>
    </row>
    <row r="751" spans="5:13" x14ac:dyDescent="0.25">
      <c r="E751" s="30">
        <f t="shared" si="94"/>
        <v>20210119</v>
      </c>
      <c r="F751" s="21" t="str">
        <f t="shared" si="95"/>
        <v>2021/04</v>
      </c>
      <c r="G751" s="22">
        <v>44215</v>
      </c>
      <c r="H751" s="21" t="str">
        <f t="shared" si="92"/>
        <v/>
      </c>
      <c r="I751" s="21" t="str">
        <f t="shared" si="96"/>
        <v/>
      </c>
      <c r="J751" s="21" t="str">
        <f t="shared" si="97"/>
        <v/>
      </c>
      <c r="K751" s="30">
        <f t="shared" si="93"/>
        <v>20210119</v>
      </c>
      <c r="L751" s="30">
        <v>20</v>
      </c>
      <c r="M751">
        <f>IFERROR(VLOOKUP(K751,'Données Analyse Charge'!C:I,7,FALSE),0)</f>
        <v>20</v>
      </c>
    </row>
    <row r="752" spans="5:13" x14ac:dyDescent="0.25">
      <c r="E752" s="30">
        <f t="shared" si="94"/>
        <v>20210120</v>
      </c>
      <c r="F752" s="21" t="str">
        <f t="shared" si="95"/>
        <v>2021/04</v>
      </c>
      <c r="G752" s="22">
        <v>44216</v>
      </c>
      <c r="H752" s="21" t="str">
        <f t="shared" si="92"/>
        <v/>
      </c>
      <c r="I752" s="21" t="str">
        <f t="shared" si="96"/>
        <v/>
      </c>
      <c r="J752" s="21" t="str">
        <f t="shared" si="97"/>
        <v/>
      </c>
      <c r="K752" s="30">
        <f t="shared" si="93"/>
        <v>20210120</v>
      </c>
      <c r="L752" s="30">
        <v>20</v>
      </c>
      <c r="M752">
        <f>IFERROR(VLOOKUP(K752,'Données Analyse Charge'!C:I,7,FALSE),0)</f>
        <v>20</v>
      </c>
    </row>
    <row r="753" spans="5:13" x14ac:dyDescent="0.25">
      <c r="E753" s="30">
        <f t="shared" si="94"/>
        <v>20210121</v>
      </c>
      <c r="F753" s="21" t="str">
        <f t="shared" si="95"/>
        <v>2021/04</v>
      </c>
      <c r="G753" s="22">
        <v>44217</v>
      </c>
      <c r="H753" s="21" t="str">
        <f t="shared" si="92"/>
        <v/>
      </c>
      <c r="I753" s="21" t="str">
        <f t="shared" si="96"/>
        <v/>
      </c>
      <c r="J753" s="21" t="str">
        <f t="shared" si="97"/>
        <v/>
      </c>
      <c r="K753" s="30">
        <f t="shared" si="93"/>
        <v>20210121</v>
      </c>
      <c r="L753" s="30">
        <v>20</v>
      </c>
      <c r="M753">
        <f>IFERROR(VLOOKUP(K753,'Données Analyse Charge'!C:I,7,FALSE),0)</f>
        <v>20</v>
      </c>
    </row>
    <row r="754" spans="5:13" x14ac:dyDescent="0.25">
      <c r="E754" s="30">
        <f t="shared" si="94"/>
        <v>20210122</v>
      </c>
      <c r="F754" s="21" t="str">
        <f t="shared" si="95"/>
        <v>2021/04</v>
      </c>
      <c r="G754" s="22">
        <v>44218</v>
      </c>
      <c r="H754" s="21" t="str">
        <f t="shared" si="92"/>
        <v/>
      </c>
      <c r="I754" s="21" t="str">
        <f t="shared" si="96"/>
        <v/>
      </c>
      <c r="J754" s="21" t="str">
        <f t="shared" si="97"/>
        <v/>
      </c>
      <c r="K754" s="30">
        <f t="shared" si="93"/>
        <v>20210122</v>
      </c>
      <c r="L754" s="30">
        <v>20</v>
      </c>
      <c r="M754">
        <f>IFERROR(VLOOKUP(K754,'Données Analyse Charge'!C:I,7,FALSE),0)</f>
        <v>20</v>
      </c>
    </row>
    <row r="755" spans="5:13" x14ac:dyDescent="0.25">
      <c r="E755" s="30">
        <f t="shared" si="94"/>
        <v>20210123</v>
      </c>
      <c r="F755" s="21" t="str">
        <f t="shared" si="95"/>
        <v>2021/04</v>
      </c>
      <c r="G755" s="22">
        <v>44219</v>
      </c>
      <c r="H755" s="21" t="str">
        <f t="shared" si="92"/>
        <v/>
      </c>
      <c r="I755" s="21" t="str">
        <f t="shared" si="96"/>
        <v>Samedi</v>
      </c>
      <c r="J755" s="21" t="str">
        <f t="shared" si="97"/>
        <v>Samedi</v>
      </c>
      <c r="K755" s="30">
        <f t="shared" si="93"/>
        <v>20210123</v>
      </c>
      <c r="L755" s="30">
        <v>20</v>
      </c>
      <c r="M755">
        <f>IFERROR(VLOOKUP(K755,'Données Analyse Charge'!C:I,7,FALSE),0)</f>
        <v>0</v>
      </c>
    </row>
    <row r="756" spans="5:13" x14ac:dyDescent="0.25">
      <c r="E756" s="30">
        <f t="shared" si="94"/>
        <v>20210124</v>
      </c>
      <c r="F756" s="21" t="str">
        <f t="shared" si="95"/>
        <v>2021/05</v>
      </c>
      <c r="G756" s="22">
        <v>44220</v>
      </c>
      <c r="H756" s="21" t="str">
        <f t="shared" si="92"/>
        <v/>
      </c>
      <c r="I756" s="21" t="str">
        <f t="shared" si="96"/>
        <v>Dimanche</v>
      </c>
      <c r="J756" s="21" t="str">
        <f t="shared" si="97"/>
        <v>Dimanche</v>
      </c>
      <c r="K756" s="30">
        <f t="shared" si="93"/>
        <v>20210124</v>
      </c>
      <c r="L756" s="30">
        <v>20</v>
      </c>
      <c r="M756">
        <f>IFERROR(VLOOKUP(K756,'Données Analyse Charge'!C:I,7,FALSE),0)</f>
        <v>0</v>
      </c>
    </row>
    <row r="757" spans="5:13" x14ac:dyDescent="0.25">
      <c r="E757" s="30">
        <f t="shared" si="94"/>
        <v>20210125</v>
      </c>
      <c r="F757" s="21" t="str">
        <f t="shared" si="95"/>
        <v>2021/05</v>
      </c>
      <c r="G757" s="22">
        <v>44221</v>
      </c>
      <c r="H757" s="21" t="str">
        <f t="shared" si="92"/>
        <v/>
      </c>
      <c r="I757" s="21" t="str">
        <f t="shared" si="96"/>
        <v/>
      </c>
      <c r="J757" s="21" t="str">
        <f t="shared" si="97"/>
        <v/>
      </c>
      <c r="K757" s="30">
        <f t="shared" si="93"/>
        <v>20210125</v>
      </c>
      <c r="L757" s="30">
        <v>20</v>
      </c>
      <c r="M757">
        <f>IFERROR(VLOOKUP(K757,'Données Analyse Charge'!C:I,7,FALSE),0)</f>
        <v>20</v>
      </c>
    </row>
    <row r="758" spans="5:13" x14ac:dyDescent="0.25">
      <c r="E758" s="30">
        <f t="shared" si="94"/>
        <v>20210126</v>
      </c>
      <c r="F758" s="21" t="str">
        <f t="shared" si="95"/>
        <v>2021/05</v>
      </c>
      <c r="G758" s="22">
        <v>44222</v>
      </c>
      <c r="H758" s="21" t="str">
        <f t="shared" si="92"/>
        <v/>
      </c>
      <c r="I758" s="21" t="str">
        <f t="shared" si="96"/>
        <v/>
      </c>
      <c r="J758" s="21" t="str">
        <f t="shared" si="97"/>
        <v/>
      </c>
      <c r="K758" s="30">
        <f t="shared" si="93"/>
        <v>20210126</v>
      </c>
      <c r="L758" s="30">
        <v>20</v>
      </c>
      <c r="M758">
        <f>IFERROR(VLOOKUP(K758,'Données Analyse Charge'!C:I,7,FALSE),0)</f>
        <v>20</v>
      </c>
    </row>
    <row r="759" spans="5:13" x14ac:dyDescent="0.25">
      <c r="E759" s="30">
        <f t="shared" si="94"/>
        <v>20210127</v>
      </c>
      <c r="F759" s="21" t="str">
        <f t="shared" si="95"/>
        <v>2021/05</v>
      </c>
      <c r="G759" s="22">
        <v>44223</v>
      </c>
      <c r="H759" s="21" t="str">
        <f t="shared" si="92"/>
        <v/>
      </c>
      <c r="I759" s="21" t="str">
        <f t="shared" si="96"/>
        <v/>
      </c>
      <c r="J759" s="21" t="str">
        <f t="shared" si="97"/>
        <v/>
      </c>
      <c r="K759" s="30">
        <f t="shared" si="93"/>
        <v>20210127</v>
      </c>
      <c r="L759" s="30">
        <v>20</v>
      </c>
      <c r="M759">
        <f>IFERROR(VLOOKUP(K759,'Données Analyse Charge'!C:I,7,FALSE),0)</f>
        <v>20</v>
      </c>
    </row>
    <row r="760" spans="5:13" x14ac:dyDescent="0.25">
      <c r="E760" s="30">
        <f t="shared" si="94"/>
        <v>20210128</v>
      </c>
      <c r="F760" s="21" t="str">
        <f t="shared" si="95"/>
        <v>2021/05</v>
      </c>
      <c r="G760" s="22">
        <v>44224</v>
      </c>
      <c r="H760" s="21" t="str">
        <f t="shared" si="92"/>
        <v/>
      </c>
      <c r="I760" s="21" t="str">
        <f t="shared" si="96"/>
        <v/>
      </c>
      <c r="J760" s="21" t="str">
        <f t="shared" si="97"/>
        <v/>
      </c>
      <c r="K760" s="30">
        <f t="shared" si="93"/>
        <v>20210128</v>
      </c>
      <c r="L760" s="30">
        <v>20</v>
      </c>
      <c r="M760">
        <f>IFERROR(VLOOKUP(K760,'Données Analyse Charge'!C:I,7,FALSE),0)</f>
        <v>20</v>
      </c>
    </row>
    <row r="761" spans="5:13" x14ac:dyDescent="0.25">
      <c r="E761" s="30">
        <f t="shared" si="94"/>
        <v>20210129</v>
      </c>
      <c r="F761" s="21" t="str">
        <f t="shared" si="95"/>
        <v>2021/05</v>
      </c>
      <c r="G761" s="22">
        <v>44225</v>
      </c>
      <c r="H761" s="21" t="str">
        <f t="shared" si="92"/>
        <v/>
      </c>
      <c r="I761" s="21" t="str">
        <f t="shared" si="96"/>
        <v/>
      </c>
      <c r="J761" s="21" t="str">
        <f t="shared" si="97"/>
        <v/>
      </c>
      <c r="K761" s="30">
        <f t="shared" si="93"/>
        <v>20210129</v>
      </c>
      <c r="L761" s="30">
        <v>20</v>
      </c>
      <c r="M761">
        <f>IFERROR(VLOOKUP(K761,'Données Analyse Charge'!C:I,7,FALSE),0)</f>
        <v>20</v>
      </c>
    </row>
    <row r="762" spans="5:13" x14ac:dyDescent="0.25">
      <c r="E762" s="30">
        <f t="shared" si="94"/>
        <v>20210130</v>
      </c>
      <c r="F762" s="21" t="str">
        <f t="shared" si="95"/>
        <v>2021/05</v>
      </c>
      <c r="G762" s="22">
        <v>44226</v>
      </c>
      <c r="H762" s="21" t="str">
        <f t="shared" si="92"/>
        <v/>
      </c>
      <c r="I762" s="21" t="str">
        <f t="shared" si="96"/>
        <v>Samedi</v>
      </c>
      <c r="J762" s="21" t="str">
        <f t="shared" si="97"/>
        <v>Samedi</v>
      </c>
      <c r="K762" s="30">
        <f t="shared" si="93"/>
        <v>20210130</v>
      </c>
      <c r="L762" s="30">
        <v>20</v>
      </c>
      <c r="M762">
        <f>IFERROR(VLOOKUP(K762,'Données Analyse Charge'!C:I,7,FALSE),0)</f>
        <v>0</v>
      </c>
    </row>
    <row r="763" spans="5:13" x14ac:dyDescent="0.25">
      <c r="E763" s="30">
        <f t="shared" si="94"/>
        <v>20210131</v>
      </c>
      <c r="F763" s="21" t="str">
        <f t="shared" si="95"/>
        <v>2021/06</v>
      </c>
      <c r="G763" s="22">
        <v>44227</v>
      </c>
      <c r="H763" s="21" t="str">
        <f t="shared" si="92"/>
        <v/>
      </c>
      <c r="I763" s="21" t="str">
        <f t="shared" si="96"/>
        <v>Dimanche</v>
      </c>
      <c r="J763" s="21" t="str">
        <f t="shared" si="97"/>
        <v>Dimanche</v>
      </c>
      <c r="K763" s="30">
        <f>YEAR(G763)*10000+MONTH(G763)*100+DAY(G763)</f>
        <v>20210131</v>
      </c>
      <c r="L763" s="30">
        <v>20</v>
      </c>
      <c r="M763">
        <f>IFERROR(VLOOKUP(K763,'Données Analyse Charge'!C:I,7,FALSE),0)</f>
        <v>0</v>
      </c>
    </row>
    <row r="764" spans="5:13" x14ac:dyDescent="0.25">
      <c r="G764" s="22"/>
    </row>
    <row r="765" spans="5:13" x14ac:dyDescent="0.25">
      <c r="G765" s="22"/>
    </row>
    <row r="766" spans="5:13" x14ac:dyDescent="0.25">
      <c r="G766" s="22"/>
    </row>
    <row r="767" spans="5:13" x14ac:dyDescent="0.25">
      <c r="G767" s="22"/>
    </row>
    <row r="768" spans="5:13" x14ac:dyDescent="0.25">
      <c r="G768" s="22"/>
    </row>
    <row r="769" spans="7:7" x14ac:dyDescent="0.25">
      <c r="G769" s="22"/>
    </row>
    <row r="770" spans="7:7" x14ac:dyDescent="0.25">
      <c r="G770" s="22"/>
    </row>
    <row r="771" spans="7:7" x14ac:dyDescent="0.25">
      <c r="G771" s="22"/>
    </row>
    <row r="772" spans="7:7" x14ac:dyDescent="0.25">
      <c r="G772" s="22"/>
    </row>
    <row r="773" spans="7:7" x14ac:dyDescent="0.25">
      <c r="G773" s="22"/>
    </row>
    <row r="774" spans="7:7" x14ac:dyDescent="0.25">
      <c r="G774" s="22"/>
    </row>
    <row r="775" spans="7:7" x14ac:dyDescent="0.25">
      <c r="G775" s="22"/>
    </row>
    <row r="776" spans="7:7" x14ac:dyDescent="0.25">
      <c r="G776" s="22"/>
    </row>
    <row r="777" spans="7:7" x14ac:dyDescent="0.25">
      <c r="G777" s="22"/>
    </row>
    <row r="778" spans="7:7" x14ac:dyDescent="0.25">
      <c r="G778" s="22"/>
    </row>
    <row r="779" spans="7:7" x14ac:dyDescent="0.25">
      <c r="G779" s="22"/>
    </row>
    <row r="780" spans="7:7" x14ac:dyDescent="0.25">
      <c r="G780" s="22"/>
    </row>
    <row r="781" spans="7:7" x14ac:dyDescent="0.25">
      <c r="G781" s="22"/>
    </row>
    <row r="782" spans="7:7" x14ac:dyDescent="0.25">
      <c r="G782" s="22"/>
    </row>
    <row r="783" spans="7:7" x14ac:dyDescent="0.25">
      <c r="G783" s="22"/>
    </row>
    <row r="784" spans="7:7" x14ac:dyDescent="0.25">
      <c r="G784" s="22"/>
    </row>
    <row r="785" spans="7:7" x14ac:dyDescent="0.25">
      <c r="G785" s="22"/>
    </row>
    <row r="786" spans="7:7" x14ac:dyDescent="0.25">
      <c r="G786" s="22"/>
    </row>
    <row r="787" spans="7:7" x14ac:dyDescent="0.25">
      <c r="G787" s="22"/>
    </row>
    <row r="788" spans="7:7" x14ac:dyDescent="0.25">
      <c r="G788" s="22"/>
    </row>
    <row r="789" spans="7:7" x14ac:dyDescent="0.25">
      <c r="G789" s="22"/>
    </row>
    <row r="790" spans="7:7" x14ac:dyDescent="0.25">
      <c r="G790" s="22"/>
    </row>
    <row r="791" spans="7:7" x14ac:dyDescent="0.25">
      <c r="G791" s="22"/>
    </row>
    <row r="792" spans="7:7" x14ac:dyDescent="0.25">
      <c r="G792" s="22"/>
    </row>
    <row r="793" spans="7:7" x14ac:dyDescent="0.25">
      <c r="G793" s="22"/>
    </row>
    <row r="794" spans="7:7" x14ac:dyDescent="0.25">
      <c r="G794" s="22"/>
    </row>
    <row r="795" spans="7:7" x14ac:dyDescent="0.25">
      <c r="G795" s="22"/>
    </row>
    <row r="796" spans="7:7" x14ac:dyDescent="0.25">
      <c r="G796" s="22"/>
    </row>
    <row r="797" spans="7:7" x14ac:dyDescent="0.25">
      <c r="G797" s="22"/>
    </row>
    <row r="798" spans="7:7" x14ac:dyDescent="0.25">
      <c r="G798" s="22"/>
    </row>
    <row r="799" spans="7:7" x14ac:dyDescent="0.25">
      <c r="G799" s="22"/>
    </row>
    <row r="800" spans="7:7" x14ac:dyDescent="0.25">
      <c r="G800" s="22"/>
    </row>
    <row r="801" spans="7:7" x14ac:dyDescent="0.25">
      <c r="G801" s="22"/>
    </row>
    <row r="802" spans="7:7" x14ac:dyDescent="0.25">
      <c r="G802" s="22"/>
    </row>
    <row r="803" spans="7:7" x14ac:dyDescent="0.25">
      <c r="G803" s="22"/>
    </row>
    <row r="804" spans="7:7" x14ac:dyDescent="0.25">
      <c r="G804" s="22"/>
    </row>
    <row r="805" spans="7:7" x14ac:dyDescent="0.25">
      <c r="G805" s="22"/>
    </row>
    <row r="806" spans="7:7" x14ac:dyDescent="0.25">
      <c r="G806" s="22"/>
    </row>
    <row r="807" spans="7:7" x14ac:dyDescent="0.25">
      <c r="G807" s="22"/>
    </row>
    <row r="808" spans="7:7" x14ac:dyDescent="0.25">
      <c r="G808" s="22"/>
    </row>
    <row r="809" spans="7:7" x14ac:dyDescent="0.25">
      <c r="G809" s="22"/>
    </row>
    <row r="810" spans="7:7" x14ac:dyDescent="0.25">
      <c r="G810" s="22"/>
    </row>
    <row r="811" spans="7:7" x14ac:dyDescent="0.25">
      <c r="G811" s="22"/>
    </row>
    <row r="812" spans="7:7" x14ac:dyDescent="0.25">
      <c r="G812" s="22"/>
    </row>
    <row r="813" spans="7:7" x14ac:dyDescent="0.25">
      <c r="G813" s="22"/>
    </row>
    <row r="814" spans="7:7" x14ac:dyDescent="0.25">
      <c r="G814" s="22"/>
    </row>
    <row r="815" spans="7:7" x14ac:dyDescent="0.25">
      <c r="G815" s="22"/>
    </row>
    <row r="816" spans="7:7" x14ac:dyDescent="0.25">
      <c r="G816" s="22"/>
    </row>
    <row r="817" spans="7:7" x14ac:dyDescent="0.25">
      <c r="G817" s="22"/>
    </row>
    <row r="818" spans="7:7" x14ac:dyDescent="0.25">
      <c r="G818" s="22"/>
    </row>
    <row r="819" spans="7:7" x14ac:dyDescent="0.25">
      <c r="G819" s="22"/>
    </row>
    <row r="820" spans="7:7" x14ac:dyDescent="0.25">
      <c r="G820" s="22"/>
    </row>
    <row r="821" spans="7:7" x14ac:dyDescent="0.25">
      <c r="G821" s="22"/>
    </row>
    <row r="822" spans="7:7" x14ac:dyDescent="0.25">
      <c r="G822" s="22"/>
    </row>
    <row r="823" spans="7:7" x14ac:dyDescent="0.25">
      <c r="G823" s="22"/>
    </row>
    <row r="824" spans="7:7" x14ac:dyDescent="0.25">
      <c r="G824" s="22"/>
    </row>
    <row r="825" spans="7:7" x14ac:dyDescent="0.25">
      <c r="G825" s="22"/>
    </row>
    <row r="826" spans="7:7" x14ac:dyDescent="0.25">
      <c r="G826" s="22"/>
    </row>
    <row r="827" spans="7:7" x14ac:dyDescent="0.25">
      <c r="G827" s="22"/>
    </row>
    <row r="828" spans="7:7" x14ac:dyDescent="0.25">
      <c r="G828" s="22"/>
    </row>
    <row r="829" spans="7:7" x14ac:dyDescent="0.25">
      <c r="G829" s="22"/>
    </row>
    <row r="830" spans="7:7" x14ac:dyDescent="0.25">
      <c r="G830" s="22"/>
    </row>
    <row r="831" spans="7:7" x14ac:dyDescent="0.25">
      <c r="G831" s="22"/>
    </row>
    <row r="832" spans="7:7" x14ac:dyDescent="0.25">
      <c r="G832" s="22"/>
    </row>
    <row r="833" spans="7:7" x14ac:dyDescent="0.25">
      <c r="G833" s="22"/>
    </row>
    <row r="834" spans="7:7" x14ac:dyDescent="0.25">
      <c r="G834" s="22"/>
    </row>
    <row r="835" spans="7:7" x14ac:dyDescent="0.25">
      <c r="G835" s="22"/>
    </row>
    <row r="836" spans="7:7" x14ac:dyDescent="0.25">
      <c r="G836" s="22"/>
    </row>
    <row r="837" spans="7:7" x14ac:dyDescent="0.25">
      <c r="G837" s="22"/>
    </row>
    <row r="838" spans="7:7" x14ac:dyDescent="0.25">
      <c r="G838" s="22"/>
    </row>
    <row r="839" spans="7:7" x14ac:dyDescent="0.25">
      <c r="G839" s="22"/>
    </row>
    <row r="840" spans="7:7" x14ac:dyDescent="0.25">
      <c r="G840" s="22"/>
    </row>
    <row r="841" spans="7:7" x14ac:dyDescent="0.25">
      <c r="G841" s="22"/>
    </row>
    <row r="842" spans="7:7" x14ac:dyDescent="0.25">
      <c r="G842" s="22"/>
    </row>
    <row r="843" spans="7:7" x14ac:dyDescent="0.25">
      <c r="G843" s="22"/>
    </row>
    <row r="844" spans="7:7" x14ac:dyDescent="0.25">
      <c r="G844" s="22"/>
    </row>
    <row r="845" spans="7:7" x14ac:dyDescent="0.25">
      <c r="G845" s="22"/>
    </row>
    <row r="846" spans="7:7" x14ac:dyDescent="0.25">
      <c r="G846" s="22"/>
    </row>
    <row r="847" spans="7:7" x14ac:dyDescent="0.25">
      <c r="G847" s="22"/>
    </row>
    <row r="848" spans="7:7" x14ac:dyDescent="0.25">
      <c r="G848" s="22"/>
    </row>
    <row r="849" spans="7:7" x14ac:dyDescent="0.25">
      <c r="G849" s="22"/>
    </row>
    <row r="850" spans="7:7" x14ac:dyDescent="0.25">
      <c r="G850" s="22"/>
    </row>
    <row r="851" spans="7:7" x14ac:dyDescent="0.25">
      <c r="G851" s="22"/>
    </row>
    <row r="852" spans="7:7" x14ac:dyDescent="0.25">
      <c r="G852" s="22"/>
    </row>
    <row r="853" spans="7:7" x14ac:dyDescent="0.25">
      <c r="G853" s="22"/>
    </row>
    <row r="854" spans="7:7" x14ac:dyDescent="0.25">
      <c r="G854" s="22"/>
    </row>
    <row r="855" spans="7:7" x14ac:dyDescent="0.25">
      <c r="G855" s="22"/>
    </row>
    <row r="856" spans="7:7" x14ac:dyDescent="0.25">
      <c r="G856" s="22"/>
    </row>
    <row r="857" spans="7:7" x14ac:dyDescent="0.25">
      <c r="G857" s="22"/>
    </row>
    <row r="858" spans="7:7" x14ac:dyDescent="0.25">
      <c r="G858" s="22"/>
    </row>
    <row r="859" spans="7:7" x14ac:dyDescent="0.25">
      <c r="G859" s="22"/>
    </row>
    <row r="860" spans="7:7" x14ac:dyDescent="0.25">
      <c r="G860" s="22"/>
    </row>
    <row r="861" spans="7:7" x14ac:dyDescent="0.25">
      <c r="G861" s="22"/>
    </row>
    <row r="862" spans="7:7" x14ac:dyDescent="0.25">
      <c r="G862" s="22"/>
    </row>
    <row r="863" spans="7:7" x14ac:dyDescent="0.25">
      <c r="G863" s="22"/>
    </row>
    <row r="864" spans="7:7" x14ac:dyDescent="0.25">
      <c r="G864" s="22"/>
    </row>
    <row r="865" spans="7:7" x14ac:dyDescent="0.25">
      <c r="G865" s="22"/>
    </row>
    <row r="866" spans="7:7" x14ac:dyDescent="0.25">
      <c r="G866" s="22"/>
    </row>
    <row r="867" spans="7:7" x14ac:dyDescent="0.25">
      <c r="G867" s="22"/>
    </row>
    <row r="868" spans="7:7" x14ac:dyDescent="0.25">
      <c r="G868" s="22"/>
    </row>
    <row r="869" spans="7:7" x14ac:dyDescent="0.25">
      <c r="G869" s="22"/>
    </row>
    <row r="870" spans="7:7" x14ac:dyDescent="0.25">
      <c r="G870" s="22"/>
    </row>
    <row r="871" spans="7:7" x14ac:dyDescent="0.25">
      <c r="G871" s="22"/>
    </row>
    <row r="872" spans="7:7" x14ac:dyDescent="0.25">
      <c r="G872" s="22"/>
    </row>
    <row r="873" spans="7:7" x14ac:dyDescent="0.25">
      <c r="G873" s="22"/>
    </row>
    <row r="874" spans="7:7" x14ac:dyDescent="0.25">
      <c r="G874" s="22"/>
    </row>
    <row r="875" spans="7:7" x14ac:dyDescent="0.25">
      <c r="G875" s="22"/>
    </row>
    <row r="876" spans="7:7" x14ac:dyDescent="0.25">
      <c r="G876" s="22"/>
    </row>
    <row r="877" spans="7:7" x14ac:dyDescent="0.25">
      <c r="G877" s="22"/>
    </row>
    <row r="878" spans="7:7" x14ac:dyDescent="0.25">
      <c r="G878" s="22"/>
    </row>
    <row r="879" spans="7:7" x14ac:dyDescent="0.25">
      <c r="G879" s="22"/>
    </row>
    <row r="880" spans="7:7" x14ac:dyDescent="0.25">
      <c r="G880" s="22"/>
    </row>
    <row r="881" spans="7:7" x14ac:dyDescent="0.25">
      <c r="G881" s="22"/>
    </row>
    <row r="882" spans="7:7" x14ac:dyDescent="0.25">
      <c r="G882" s="22"/>
    </row>
    <row r="883" spans="7:7" x14ac:dyDescent="0.25">
      <c r="G883" s="22"/>
    </row>
    <row r="884" spans="7:7" x14ac:dyDescent="0.25">
      <c r="G884" s="22"/>
    </row>
    <row r="885" spans="7:7" x14ac:dyDescent="0.25">
      <c r="G885" s="22"/>
    </row>
    <row r="886" spans="7:7" x14ac:dyDescent="0.25">
      <c r="G886" s="22"/>
    </row>
    <row r="887" spans="7:7" x14ac:dyDescent="0.25">
      <c r="G887" s="22"/>
    </row>
    <row r="888" spans="7:7" x14ac:dyDescent="0.25">
      <c r="G888" s="22"/>
    </row>
    <row r="889" spans="7:7" x14ac:dyDescent="0.25">
      <c r="G889" s="22"/>
    </row>
    <row r="890" spans="7:7" x14ac:dyDescent="0.25">
      <c r="G890" s="22"/>
    </row>
    <row r="891" spans="7:7" x14ac:dyDescent="0.25">
      <c r="G891" s="22"/>
    </row>
    <row r="892" spans="7:7" x14ac:dyDescent="0.25">
      <c r="G892" s="22"/>
    </row>
    <row r="893" spans="7:7" x14ac:dyDescent="0.25">
      <c r="G893" s="22"/>
    </row>
    <row r="894" spans="7:7" x14ac:dyDescent="0.25">
      <c r="G894" s="22"/>
    </row>
    <row r="895" spans="7:7" x14ac:dyDescent="0.25">
      <c r="G895" s="22"/>
    </row>
    <row r="896" spans="7:7" x14ac:dyDescent="0.25">
      <c r="G896" s="22"/>
    </row>
    <row r="897" spans="7:7" x14ac:dyDescent="0.25">
      <c r="G897" s="22"/>
    </row>
    <row r="898" spans="7:7" x14ac:dyDescent="0.25">
      <c r="G898" s="22"/>
    </row>
    <row r="899" spans="7:7" x14ac:dyDescent="0.25">
      <c r="G899" s="22"/>
    </row>
    <row r="900" spans="7:7" x14ac:dyDescent="0.25">
      <c r="G900" s="22"/>
    </row>
    <row r="901" spans="7:7" x14ac:dyDescent="0.25">
      <c r="G901" s="22"/>
    </row>
    <row r="902" spans="7:7" x14ac:dyDescent="0.25">
      <c r="G902" s="22"/>
    </row>
    <row r="903" spans="7:7" x14ac:dyDescent="0.25">
      <c r="G903" s="22"/>
    </row>
    <row r="904" spans="7:7" x14ac:dyDescent="0.25">
      <c r="G904" s="22"/>
    </row>
    <row r="905" spans="7:7" x14ac:dyDescent="0.25">
      <c r="G905" s="22"/>
    </row>
    <row r="906" spans="7:7" x14ac:dyDescent="0.25">
      <c r="G906" s="22"/>
    </row>
    <row r="907" spans="7:7" x14ac:dyDescent="0.25">
      <c r="G907" s="22"/>
    </row>
    <row r="908" spans="7:7" x14ac:dyDescent="0.25">
      <c r="G908" s="22"/>
    </row>
    <row r="909" spans="7:7" x14ac:dyDescent="0.25">
      <c r="G909" s="22"/>
    </row>
    <row r="910" spans="7:7" x14ac:dyDescent="0.25">
      <c r="G910" s="22"/>
    </row>
    <row r="911" spans="7:7" x14ac:dyDescent="0.25">
      <c r="G911" s="22"/>
    </row>
    <row r="912" spans="7:7" x14ac:dyDescent="0.25">
      <c r="G912" s="22"/>
    </row>
    <row r="913" spans="7:7" x14ac:dyDescent="0.25">
      <c r="G913" s="22"/>
    </row>
    <row r="914" spans="7:7" x14ac:dyDescent="0.25">
      <c r="G914" s="22"/>
    </row>
    <row r="915" spans="7:7" x14ac:dyDescent="0.25">
      <c r="G915" s="22"/>
    </row>
    <row r="916" spans="7:7" x14ac:dyDescent="0.25">
      <c r="G916" s="22"/>
    </row>
    <row r="917" spans="7:7" x14ac:dyDescent="0.25">
      <c r="G917" s="22"/>
    </row>
    <row r="918" spans="7:7" x14ac:dyDescent="0.25">
      <c r="G918" s="22"/>
    </row>
    <row r="919" spans="7:7" x14ac:dyDescent="0.25">
      <c r="G919" s="22"/>
    </row>
    <row r="920" spans="7:7" x14ac:dyDescent="0.25">
      <c r="G920" s="22"/>
    </row>
    <row r="921" spans="7:7" x14ac:dyDescent="0.25">
      <c r="G921" s="22"/>
    </row>
    <row r="922" spans="7:7" x14ac:dyDescent="0.25">
      <c r="G922" s="22"/>
    </row>
    <row r="923" spans="7:7" x14ac:dyDescent="0.25">
      <c r="G923" s="22"/>
    </row>
    <row r="924" spans="7:7" x14ac:dyDescent="0.25">
      <c r="G924" s="22"/>
    </row>
    <row r="925" spans="7:7" x14ac:dyDescent="0.25">
      <c r="G925" s="22"/>
    </row>
    <row r="926" spans="7:7" x14ac:dyDescent="0.25">
      <c r="G926" s="22"/>
    </row>
    <row r="927" spans="7:7" x14ac:dyDescent="0.25">
      <c r="G927" s="22"/>
    </row>
    <row r="928" spans="7:7" x14ac:dyDescent="0.25">
      <c r="G928" s="22"/>
    </row>
    <row r="929" spans="7:7" x14ac:dyDescent="0.25">
      <c r="G929" s="22"/>
    </row>
    <row r="930" spans="7:7" x14ac:dyDescent="0.25">
      <c r="G930" s="22"/>
    </row>
    <row r="931" spans="7:7" x14ac:dyDescent="0.25">
      <c r="G931" s="22"/>
    </row>
    <row r="932" spans="7:7" x14ac:dyDescent="0.25">
      <c r="G932" s="2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FFC92799FC514ABC821CACC9E5FEE2" ma:contentTypeVersion="10" ma:contentTypeDescription="Create a new document." ma:contentTypeScope="" ma:versionID="5a29e9188ce2f6aec5eb08d90377584b">
  <xsd:schema xmlns:xsd="http://www.w3.org/2001/XMLSchema" xmlns:xs="http://www.w3.org/2001/XMLSchema" xmlns:p="http://schemas.microsoft.com/office/2006/metadata/properties" xmlns:ns3="a7a7ccd8-dfe8-4d5f-8873-81c087a11652" xmlns:ns4="486a530a-47dd-4ffe-b41c-b24dd7c640a1" targetNamespace="http://schemas.microsoft.com/office/2006/metadata/properties" ma:root="true" ma:fieldsID="ac1c967a5b574134279e0f4dcb81a217" ns3:_="" ns4:_="">
    <xsd:import namespace="a7a7ccd8-dfe8-4d5f-8873-81c087a11652"/>
    <xsd:import namespace="486a530a-47dd-4ffe-b41c-b24dd7c640a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a7ccd8-dfe8-4d5f-8873-81c087a116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6a530a-47dd-4ffe-b41c-b24dd7c640a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1D6C11-3C1A-4948-B4CD-1ED67FBF2B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D399CC-2D4E-4EFA-86DE-DEB2188356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a7ccd8-dfe8-4d5f-8873-81c087a11652"/>
    <ds:schemaRef ds:uri="486a530a-47dd-4ffe-b41c-b24dd7c640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4910A0-6281-49F4-B5A9-069CA17D24C9}">
  <ds:schemaRefs>
    <ds:schemaRef ds:uri="486a530a-47dd-4ffe-b41c-b24dd7c640a1"/>
    <ds:schemaRef ds:uri="http://purl.org/dc/dcmitype/"/>
    <ds:schemaRef ds:uri="http://schemas.microsoft.com/office/infopath/2007/PartnerControls"/>
    <ds:schemaRef ds:uri="a7a7ccd8-dfe8-4d5f-8873-81c087a11652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Données Analyse Charge</vt:lpstr>
      <vt:lpstr>Data</vt:lpstr>
      <vt:lpstr>Transfert &amp; Retard</vt:lpstr>
      <vt:lpstr>Bilan</vt:lpstr>
      <vt:lpstr>Extraction</vt:lpstr>
      <vt:lpstr>Liste délai court</vt:lpstr>
      <vt:lpstr>Paramètre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cyril.doddoli</dc:creator>
  <cp:lastModifiedBy>francois.tran</cp:lastModifiedBy>
  <dcterms:created xsi:type="dcterms:W3CDTF">2020-06-09T04:57:12Z</dcterms:created>
  <dcterms:modified xsi:type="dcterms:W3CDTF">2020-10-22T13:24:23Z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0x010100D4FFC92799FC514ABC821CACC9E5FEE2</vt:lpwstr>
  </property>
</Properties>
</file>