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baron\Desktop\"/>
    </mc:Choice>
  </mc:AlternateContent>
  <xr:revisionPtr revIDLastSave="0" documentId="13_ncr:1_{745D040F-6FE7-4838-93A4-B27FB46ACB34}" xr6:coauthVersionLast="45" xr6:coauthVersionMax="45" xr10:uidLastSave="{00000000-0000-0000-0000-000000000000}"/>
  <bookViews>
    <workbookView xWindow="75" yWindow="0" windowWidth="14175" windowHeight="17475" xr2:uid="{00000000-000D-0000-FFFF-FFFF00000000}"/>
  </bookViews>
  <sheets>
    <sheet name="Pivot" sheetId="1" r:id="rId1"/>
    <sheet name="données" sheetId="3" r:id="rId2"/>
    <sheet name="Abaques rampe" sheetId="4" state="hidden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1" i="1" l="1"/>
  <c r="B8" i="3"/>
  <c r="B7" i="3"/>
  <c r="C6" i="3"/>
  <c r="C12" i="3"/>
  <c r="C11" i="3"/>
  <c r="C10" i="3"/>
  <c r="C9" i="3"/>
  <c r="C8" i="3"/>
  <c r="C7" i="3"/>
  <c r="C3" i="3"/>
  <c r="C4" i="3"/>
  <c r="C5" i="3"/>
  <c r="C2" i="3"/>
  <c r="B10" i="3"/>
  <c r="B11" i="3"/>
  <c r="B12" i="3"/>
  <c r="B13" i="3"/>
  <c r="B9" i="3"/>
  <c r="B6" i="3"/>
  <c r="B5" i="3"/>
  <c r="B4" i="3"/>
  <c r="B3" i="3"/>
  <c r="B2" i="3"/>
  <c r="C12" i="4" l="1"/>
  <c r="C11" i="4"/>
  <c r="C10" i="4"/>
  <c r="C9" i="4"/>
  <c r="C8" i="4"/>
  <c r="C7" i="4"/>
  <c r="C6" i="4"/>
  <c r="C3" i="4"/>
  <c r="C4" i="4"/>
  <c r="C5" i="4"/>
  <c r="C2" i="4"/>
  <c r="B13" i="4"/>
  <c r="B12" i="4"/>
  <c r="B11" i="4"/>
  <c r="B10" i="4"/>
  <c r="B9" i="4"/>
  <c r="B8" i="4"/>
  <c r="B7" i="4"/>
  <c r="B6" i="4"/>
  <c r="B5" i="4"/>
  <c r="B3" i="4"/>
  <c r="B4" i="4"/>
  <c r="B2" i="4"/>
  <c r="C40" i="1" l="1"/>
  <c r="D2" i="4" l="1"/>
  <c r="D3" i="4"/>
  <c r="E2" i="4" l="1"/>
  <c r="F2" i="4"/>
  <c r="F3" i="4"/>
  <c r="E3" i="4"/>
  <c r="C41" i="1" l="1"/>
  <c r="D2" i="3"/>
  <c r="F2" i="3" l="1"/>
  <c r="C44" i="1" s="1"/>
  <c r="E2" i="3"/>
  <c r="C42" i="1" s="1"/>
  <c r="D3" i="3"/>
  <c r="F3" i="3" s="1"/>
  <c r="C45" i="1" l="1"/>
  <c r="E3" i="3"/>
  <c r="C43" i="1" s="1"/>
  <c r="C46" i="1" l="1"/>
  <c r="B50" i="1" s="1"/>
  <c r="C47" i="1"/>
</calcChain>
</file>

<file path=xl/sharedStrings.xml><?xml version="1.0" encoding="utf-8"?>
<sst xmlns="http://schemas.openxmlformats.org/spreadsheetml/2006/main" count="789" uniqueCount="119">
  <si>
    <t>Débit entrée du pivot (m3/h)</t>
  </si>
  <si>
    <t>Régression linéaire (lecture des abaques):</t>
  </si>
  <si>
    <t>Pression supérieure</t>
  </si>
  <si>
    <t>Pression inférieure</t>
  </si>
  <si>
    <t>Débit supérieur</t>
  </si>
  <si>
    <t>Débit inférieur</t>
  </si>
  <si>
    <t>Portée supérieure</t>
  </si>
  <si>
    <t>Portée inférieure</t>
  </si>
  <si>
    <t>Buse</t>
  </si>
  <si>
    <t>Pression</t>
  </si>
  <si>
    <t>SR75</t>
  </si>
  <si>
    <t>SR75:</t>
  </si>
  <si>
    <t>Portée (m)</t>
  </si>
  <si>
    <t>Débit (m3/h)</t>
  </si>
  <si>
    <t>Canons</t>
  </si>
  <si>
    <t>Skipper</t>
  </si>
  <si>
    <t>Buses</t>
  </si>
  <si>
    <t>Pressions</t>
  </si>
  <si>
    <t>Valeurs</t>
  </si>
  <si>
    <t>Débits</t>
  </si>
  <si>
    <t>Portées</t>
  </si>
  <si>
    <t>SR100:</t>
  </si>
  <si>
    <t>SR100</t>
  </si>
  <si>
    <t>P65</t>
  </si>
  <si>
    <t>P85</t>
  </si>
  <si>
    <t>Twin Max</t>
  </si>
  <si>
    <t>End Spray</t>
  </si>
  <si>
    <t>R55</t>
  </si>
  <si>
    <t>River</t>
  </si>
  <si>
    <t>7/32"</t>
  </si>
  <si>
    <t>1/4"</t>
  </si>
  <si>
    <t>9/32"</t>
  </si>
  <si>
    <t>19/64"</t>
  </si>
  <si>
    <t>5/16"</t>
  </si>
  <si>
    <t>21/64"</t>
  </si>
  <si>
    <t>11/32"</t>
  </si>
  <si>
    <t>23/64"</t>
  </si>
  <si>
    <t>3/8"</t>
  </si>
  <si>
    <t>P65:</t>
  </si>
  <si>
    <t>P85:</t>
  </si>
  <si>
    <t>13/32"</t>
  </si>
  <si>
    <t>7/16"</t>
  </si>
  <si>
    <t>15/32"</t>
  </si>
  <si>
    <t>1/2"</t>
  </si>
  <si>
    <t>17/32"</t>
  </si>
  <si>
    <t>9/16"</t>
  </si>
  <si>
    <t>19/32"</t>
  </si>
  <si>
    <t>5/8"</t>
  </si>
  <si>
    <t>21/32"</t>
  </si>
  <si>
    <t>11/16"</t>
  </si>
  <si>
    <t>Twin Max:</t>
  </si>
  <si>
    <t>End Spray:</t>
  </si>
  <si>
    <t>#20</t>
  </si>
  <si>
    <t>#26</t>
  </si>
  <si>
    <t>#32</t>
  </si>
  <si>
    <t>#38</t>
  </si>
  <si>
    <t>R55:</t>
  </si>
  <si>
    <t>#52</t>
  </si>
  <si>
    <t>#60</t>
  </si>
  <si>
    <t>#70</t>
  </si>
  <si>
    <t>#80</t>
  </si>
  <si>
    <t>#90</t>
  </si>
  <si>
    <t>River:</t>
  </si>
  <si>
    <t>Skipper:</t>
  </si>
  <si>
    <t>10mm</t>
  </si>
  <si>
    <t>12mm</t>
  </si>
  <si>
    <t>14mm</t>
  </si>
  <si>
    <t>16mm</t>
  </si>
  <si>
    <t>18mm</t>
  </si>
  <si>
    <t>20mm</t>
  </si>
  <si>
    <t>11mm</t>
  </si>
  <si>
    <t>13mm</t>
  </si>
  <si>
    <t>15mm</t>
  </si>
  <si>
    <t>17mm</t>
  </si>
  <si>
    <t>22mm</t>
  </si>
  <si>
    <t>24mm</t>
  </si>
  <si>
    <t>12,7mm</t>
  </si>
  <si>
    <t>15,2mm</t>
  </si>
  <si>
    <t>16,5mm</t>
  </si>
  <si>
    <t>17,8mm</t>
  </si>
  <si>
    <t>19,1mm</t>
  </si>
  <si>
    <t>20,3mm</t>
  </si>
  <si>
    <t>21,6mm</t>
  </si>
  <si>
    <t>22,9mm</t>
  </si>
  <si>
    <t>25,4mm</t>
  </si>
  <si>
    <t>10,2mm</t>
  </si>
  <si>
    <t>11,4mm</t>
  </si>
  <si>
    <t>SR150</t>
  </si>
  <si>
    <t>27,9mm</t>
  </si>
  <si>
    <t>30,5mm</t>
  </si>
  <si>
    <t>33mm</t>
  </si>
  <si>
    <t>35,6mm</t>
  </si>
  <si>
    <t>SR150:</t>
  </si>
  <si>
    <t>Surpresseur</t>
  </si>
  <si>
    <t>Aucun</t>
  </si>
  <si>
    <t>3CV</t>
  </si>
  <si>
    <t>4CV</t>
  </si>
  <si>
    <t>5,5CV</t>
  </si>
  <si>
    <t>Débit théorique</t>
  </si>
  <si>
    <t>Calcul avec débit total</t>
  </si>
  <si>
    <t>Pression additionnelle (bar)</t>
  </si>
  <si>
    <t>Calcul données canon</t>
  </si>
  <si>
    <t>Distance</t>
  </si>
  <si>
    <t>Pression (bar)</t>
  </si>
  <si>
    <t>portée</t>
  </si>
  <si>
    <t xml:space="preserve">Formule intervenant dans le calcul </t>
  </si>
  <si>
    <t>Arroseur</t>
  </si>
  <si>
    <t>a</t>
  </si>
  <si>
    <t>b</t>
  </si>
  <si>
    <t>c</t>
  </si>
  <si>
    <t>d</t>
  </si>
  <si>
    <t>f</t>
  </si>
  <si>
    <t>e</t>
  </si>
  <si>
    <t>g</t>
  </si>
  <si>
    <t>h</t>
  </si>
  <si>
    <t>i</t>
  </si>
  <si>
    <t>j</t>
  </si>
  <si>
    <t>1CV</t>
  </si>
  <si>
    <t>2CV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</si>
</sst>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8" x14ac:knownFonts="1"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0" tint="-0.249977111117893"/>
      <name val="Arial"/>
      <family val="2"/>
    </font>
    <font>
      <sz val="10"/>
      <color theme="1" tint="0.34998626667073579"/>
      <name val="Arial"/>
      <family val="2"/>
    </font>
    <font>
      <sz val="11"/>
      <color theme="1" tint="0.249977111117893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1" fillId="0" borderId="0" xfId="0" applyFont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9" xfId="0" applyFont="1" applyBorder="1" applyAlignment="1"/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" fillId="0" borderId="0" xfId="0" applyFont="1" applyBorder="1" applyAlignment="1"/>
    <xf numFmtId="0" fontId="0" fillId="0" borderId="0" xfId="0" applyFill="1" applyBorder="1" applyAlignment="1">
      <alignment horizontal="center"/>
    </xf>
    <xf numFmtId="0" fontId="0" fillId="0" borderId="0" xfId="0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21" xfId="0" applyBorder="1"/>
    <xf numFmtId="2" fontId="0" fillId="0" borderId="21" xfId="0" applyNumberFormat="1" applyBorder="1" applyAlignment="1" applyProtection="1">
      <alignment horizontal="center"/>
      <protection hidden="1"/>
    </xf>
    <xf numFmtId="2" fontId="0" fillId="0" borderId="26" xfId="0" applyNumberFormat="1" applyFill="1" applyBorder="1" applyAlignment="1" applyProtection="1">
      <alignment horizontal="center"/>
      <protection locked="0" hidden="1"/>
    </xf>
    <xf numFmtId="0" fontId="0" fillId="2" borderId="22" xfId="0" applyFill="1" applyBorder="1"/>
    <xf numFmtId="0" fontId="0" fillId="2" borderId="23" xfId="0" applyFill="1" applyBorder="1"/>
    <xf numFmtId="0" fontId="0" fillId="2" borderId="21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0" xfId="0" applyFill="1"/>
    <xf numFmtId="0" fontId="0" fillId="2" borderId="0" xfId="0" applyFill="1" applyBorder="1"/>
    <xf numFmtId="0" fontId="0" fillId="2" borderId="24" xfId="0" applyFill="1" applyBorder="1"/>
    <xf numFmtId="0" fontId="0" fillId="2" borderId="9" xfId="0" applyFill="1" applyBorder="1"/>
    <xf numFmtId="2" fontId="0" fillId="2" borderId="0" xfId="0" applyNumberFormat="1" applyFill="1" applyBorder="1" applyAlignment="1" applyProtection="1">
      <alignment horizontal="center"/>
      <protection hidden="1"/>
    </xf>
    <xf numFmtId="0" fontId="0" fillId="2" borderId="27" xfId="0" applyFill="1" applyBorder="1"/>
    <xf numFmtId="0" fontId="0" fillId="2" borderId="0" xfId="0" applyFill="1" applyBorder="1" applyAlignment="1" applyProtection="1">
      <alignment horizontal="center"/>
      <protection hidden="1"/>
    </xf>
    <xf numFmtId="0" fontId="0" fillId="3" borderId="23" xfId="0" applyFill="1" applyBorder="1" applyAlignment="1" applyProtection="1">
      <alignment horizontal="center"/>
      <protection locked="0"/>
    </xf>
    <xf numFmtId="0" fontId="0" fillId="3" borderId="26" xfId="0" applyFill="1" applyBorder="1" applyAlignment="1" applyProtection="1">
      <alignment horizont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0" fontId="3" fillId="2" borderId="30" xfId="0" applyFont="1" applyFill="1" applyBorder="1" applyAlignment="1">
      <alignment horizontal="left"/>
    </xf>
    <xf numFmtId="164" fontId="3" fillId="2" borderId="31" xfId="0" applyNumberFormat="1" applyFont="1" applyFill="1" applyBorder="1" applyAlignment="1" applyProtection="1">
      <alignment horizontal="center"/>
      <protection hidden="1"/>
    </xf>
    <xf numFmtId="0" fontId="4" fillId="2" borderId="30" xfId="0" applyFont="1" applyFill="1" applyBorder="1" applyAlignment="1">
      <alignment horizontal="left"/>
    </xf>
    <xf numFmtId="164" fontId="4" fillId="2" borderId="31" xfId="0" applyNumberFormat="1" applyFont="1" applyFill="1" applyBorder="1" applyAlignment="1" applyProtection="1">
      <alignment horizontal="center"/>
      <protection hidden="1"/>
    </xf>
    <xf numFmtId="0" fontId="4" fillId="2" borderId="18" xfId="0" applyFont="1" applyFill="1" applyBorder="1" applyAlignment="1">
      <alignment horizontal="left"/>
    </xf>
    <xf numFmtId="164" fontId="4" fillId="2" borderId="32" xfId="0" applyNumberFormat="1" applyFont="1" applyFill="1" applyBorder="1" applyAlignment="1" applyProtection="1">
      <alignment horizontal="center"/>
      <protection hidden="1"/>
    </xf>
    <xf numFmtId="0" fontId="0" fillId="2" borderId="33" xfId="0" applyFill="1" applyBorder="1"/>
    <xf numFmtId="0" fontId="0" fillId="2" borderId="29" xfId="0" applyFill="1" applyBorder="1"/>
    <xf numFmtId="0" fontId="0" fillId="2" borderId="31" xfId="0" applyFill="1" applyBorder="1"/>
    <xf numFmtId="0" fontId="0" fillId="2" borderId="30" xfId="0" applyFill="1" applyBorder="1"/>
    <xf numFmtId="0" fontId="0" fillId="2" borderId="32" xfId="0" applyFill="1" applyBorder="1"/>
    <xf numFmtId="0" fontId="0" fillId="2" borderId="0" xfId="0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 applyProtection="1">
      <alignment horizontal="center"/>
    </xf>
    <xf numFmtId="0" fontId="0" fillId="2" borderId="0" xfId="0" applyFont="1" applyFill="1" applyBorder="1"/>
    <xf numFmtId="164" fontId="0" fillId="2" borderId="0" xfId="0" applyNumberFormat="1" applyFont="1" applyFill="1" applyBorder="1"/>
    <xf numFmtId="0" fontId="0" fillId="2" borderId="21" xfId="0" applyFill="1" applyBorder="1" applyAlignment="1">
      <alignment horizontal="center"/>
    </xf>
    <xf numFmtId="0" fontId="0" fillId="2" borderId="24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7" fillId="2" borderId="0" xfId="0" applyFont="1" applyFill="1" applyBorder="1" applyAlignment="1">
      <alignment horizontal="right"/>
    </xf>
    <xf numFmtId="0" fontId="0" fillId="2" borderId="22" xfId="0" applyFill="1" applyBorder="1" applyAlignment="1">
      <alignment horizontal="left"/>
    </xf>
    <xf numFmtId="0" fontId="0" fillId="2" borderId="24" xfId="0" applyFill="1" applyBorder="1" applyAlignment="1">
      <alignment horizontal="left"/>
    </xf>
    <xf numFmtId="0" fontId="0" fillId="2" borderId="25" xfId="0" applyFill="1" applyBorder="1" applyAlignment="1" applyProtection="1">
      <alignment horizontal="left"/>
      <protection hidden="1"/>
    </xf>
    <xf numFmtId="0" fontId="0" fillId="4" borderId="0" xfId="0" applyFill="1"/>
    <xf numFmtId="0" fontId="0" fillId="0" borderId="0" xfId="0" applyFill="1"/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/>
    </xf>
    <xf numFmtId="165" fontId="0" fillId="2" borderId="0" xfId="0" applyNumberFormat="1" applyFill="1" applyBorder="1" applyAlignment="1" applyProtection="1">
      <alignment horizontal="center"/>
      <protection hidden="1"/>
    </xf>
    <xf numFmtId="2" fontId="0" fillId="2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ont="1" applyBorder="1"/>
    <xf numFmtId="0" fontId="0" fillId="2" borderId="29" xfId="0" applyFont="1" applyFill="1" applyBorder="1"/>
    <xf numFmtId="0" fontId="0" fillId="4" borderId="28" xfId="0" applyFont="1" applyFill="1" applyBorder="1"/>
    <xf numFmtId="0" fontId="0" fillId="4" borderId="18" xfId="0" applyFont="1" applyFill="1" applyBorder="1"/>
    <xf numFmtId="0" fontId="0" fillId="4" borderId="3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0" dropStyle="combo" dx="22" fmlaLink="$E$7" fmlaRange="données!$A$2:$A$11" noThreeD="1" sel="3" val="0"/>
</file>

<file path=xl/ctrlProps/ctrlProp2.xml><?xml version="1.0" encoding="utf-8"?>
<formControlPr xmlns="http://schemas.microsoft.com/office/spreadsheetml/2009/9/main" objectType="Drop" dropLines="12" dropStyle="combo" dx="22" fmlaLink="$E$8" fmlaRange="données!$B$2:$B$13" noThreeD="1" sel="11" val="0"/>
</file>

<file path=xl/ctrlProps/ctrlProp3.xml><?xml version="1.0" encoding="utf-8"?>
<formControlPr xmlns="http://schemas.microsoft.com/office/spreadsheetml/2009/9/main" objectType="Drop" dropLines="4" dropStyle="combo" dx="22" fmlaLink="$C$13" fmlaRange="données!$H$1:$H$4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</xdr:row>
          <xdr:rowOff>0</xdr:rowOff>
        </xdr:from>
        <xdr:to>
          <xdr:col>5</xdr:col>
          <xdr:colOff>1285875</xdr:colOff>
          <xdr:row>7</xdr:row>
          <xdr:rowOff>9525</xdr:rowOff>
        </xdr:to>
        <xdr:sp macro="" textlink="">
          <xdr:nvSpPr>
            <xdr:cNvPr id="1025" name="Zone combiné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7</xdr:row>
          <xdr:rowOff>38100</xdr:rowOff>
        </xdr:from>
        <xdr:to>
          <xdr:col>5</xdr:col>
          <xdr:colOff>1285875</xdr:colOff>
          <xdr:row>8</xdr:row>
          <xdr:rowOff>38100</xdr:rowOff>
        </xdr:to>
        <xdr:sp macro="" textlink="">
          <xdr:nvSpPr>
            <xdr:cNvPr id="1026" name="Zone combinée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12</xdr:row>
          <xdr:rowOff>0</xdr:rowOff>
        </xdr:from>
        <xdr:to>
          <xdr:col>4</xdr:col>
          <xdr:colOff>47625</xdr:colOff>
          <xdr:row>13</xdr:row>
          <xdr:rowOff>0</xdr:rowOff>
        </xdr:to>
        <xdr:sp macro="" textlink="">
          <xdr:nvSpPr>
            <xdr:cNvPr id="1027" name="Zone combinée 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52"/>
  <sheetViews>
    <sheetView tabSelected="1" workbookViewId="0">
      <selection activeCell="F37" sqref="F37"/>
    </sheetView>
  </sheetViews>
  <sheetFormatPr baseColWidth="10" defaultRowHeight="12.75" x14ac:dyDescent="0.2"/>
  <cols>
    <col min="1" max="1" width="11.42578125" style="48"/>
    <col min="2" max="2" width="31.140625" bestFit="1" customWidth="1"/>
    <col min="3" max="3" width="15.140625" customWidth="1"/>
    <col min="4" max="4" width="15" customWidth="1"/>
    <col min="5" max="5" width="19.140625" customWidth="1"/>
    <col min="6" max="6" width="31.140625" bestFit="1" customWidth="1"/>
    <col min="7" max="7" width="16.28515625" customWidth="1"/>
    <col min="8" max="8" width="15" customWidth="1"/>
  </cols>
  <sheetData>
    <row r="1" spans="1:10" ht="12.75" customHeight="1" x14ac:dyDescent="0.2">
      <c r="B1" s="88" t="s">
        <v>101</v>
      </c>
      <c r="C1" s="89"/>
      <c r="D1" s="53"/>
      <c r="E1" s="53"/>
      <c r="F1" s="53"/>
      <c r="G1" s="53"/>
      <c r="H1" s="53"/>
      <c r="I1" s="53"/>
      <c r="J1" s="44"/>
    </row>
    <row r="2" spans="1:10" x14ac:dyDescent="0.2">
      <c r="A2" s="75"/>
      <c r="B2" s="90"/>
      <c r="C2" s="91"/>
      <c r="D2" s="49"/>
      <c r="E2" s="49"/>
      <c r="F2" s="49"/>
      <c r="G2" s="49"/>
      <c r="H2" s="49"/>
      <c r="I2" s="49"/>
      <c r="J2" s="45"/>
    </row>
    <row r="3" spans="1:10" x14ac:dyDescent="0.2">
      <c r="A3" s="76"/>
      <c r="B3" s="92"/>
      <c r="C3" s="93"/>
      <c r="D3" s="49"/>
      <c r="E3" s="49"/>
      <c r="F3" s="49"/>
      <c r="G3" s="49"/>
      <c r="H3" s="49"/>
      <c r="I3" s="49"/>
      <c r="J3" s="45"/>
    </row>
    <row r="4" spans="1:10" s="48" customFormat="1" x14ac:dyDescent="0.2">
      <c r="A4" s="50"/>
      <c r="B4" s="49"/>
      <c r="C4" s="49"/>
      <c r="D4" s="49"/>
      <c r="E4" s="49"/>
      <c r="F4" s="49"/>
      <c r="G4" s="49"/>
      <c r="H4" s="49"/>
      <c r="I4" s="49"/>
      <c r="J4" s="45"/>
    </row>
    <row r="5" spans="1:10" s="48" customFormat="1" x14ac:dyDescent="0.2">
      <c r="A5" s="50"/>
      <c r="B5" s="49"/>
      <c r="C5" s="49"/>
      <c r="D5" s="49"/>
      <c r="E5" s="49"/>
      <c r="F5" s="49"/>
      <c r="G5" s="49"/>
      <c r="H5" s="49"/>
      <c r="I5" s="49"/>
      <c r="J5" s="45"/>
    </row>
    <row r="6" spans="1:10" s="48" customFormat="1" ht="13.5" thickBot="1" x14ac:dyDescent="0.25">
      <c r="A6" s="50"/>
      <c r="B6" s="49"/>
      <c r="C6" s="49"/>
      <c r="D6" s="49"/>
      <c r="E6" s="49"/>
      <c r="F6" s="49"/>
      <c r="G6" s="49"/>
      <c r="H6" s="49"/>
      <c r="I6" s="49"/>
      <c r="J6" s="45"/>
    </row>
    <row r="7" spans="1:10" x14ac:dyDescent="0.2">
      <c r="A7" s="50"/>
      <c r="B7" s="43" t="s">
        <v>102</v>
      </c>
      <c r="C7" s="55">
        <v>100</v>
      </c>
      <c r="D7" s="77" t="s">
        <v>106</v>
      </c>
      <c r="E7" s="49">
        <v>3</v>
      </c>
      <c r="F7" s="49"/>
      <c r="G7" s="49"/>
      <c r="H7" s="49"/>
      <c r="I7" s="49"/>
      <c r="J7" s="45"/>
    </row>
    <row r="8" spans="1:10" x14ac:dyDescent="0.2">
      <c r="A8" s="50"/>
      <c r="B8" s="50"/>
      <c r="C8" s="41"/>
      <c r="D8" s="77" t="s">
        <v>8</v>
      </c>
      <c r="E8" s="49">
        <v>11</v>
      </c>
      <c r="F8" s="49"/>
      <c r="G8" s="49"/>
      <c r="H8" s="49"/>
      <c r="I8" s="49"/>
      <c r="J8" s="45"/>
    </row>
    <row r="9" spans="1:10" ht="13.5" thickBot="1" x14ac:dyDescent="0.25">
      <c r="A9" s="50"/>
      <c r="B9" s="46"/>
      <c r="C9" s="56">
        <v>360</v>
      </c>
      <c r="D9" s="49"/>
      <c r="E9" s="49"/>
      <c r="F9" s="49"/>
      <c r="G9" s="49"/>
      <c r="H9" s="49"/>
      <c r="I9" s="49"/>
      <c r="J9" s="45"/>
    </row>
    <row r="10" spans="1:10" s="48" customFormat="1" x14ac:dyDescent="0.2">
      <c r="A10" s="50"/>
      <c r="B10" s="49"/>
      <c r="C10" s="69"/>
      <c r="D10" s="49"/>
      <c r="E10" s="49"/>
      <c r="F10" s="49"/>
      <c r="G10" s="49"/>
      <c r="H10" s="49"/>
      <c r="I10" s="49"/>
      <c r="J10" s="45"/>
    </row>
    <row r="11" spans="1:10" s="48" customFormat="1" ht="13.5" thickBot="1" x14ac:dyDescent="0.25">
      <c r="A11" s="50"/>
      <c r="B11" s="49"/>
      <c r="C11" s="49"/>
      <c r="D11" s="49"/>
      <c r="E11" s="49"/>
      <c r="F11" s="49"/>
      <c r="G11" s="49"/>
      <c r="H11" s="49"/>
      <c r="I11" s="49"/>
      <c r="J11" s="45"/>
    </row>
    <row r="12" spans="1:10" x14ac:dyDescent="0.2">
      <c r="A12" s="50"/>
      <c r="B12" s="78" t="s">
        <v>103</v>
      </c>
      <c r="C12" s="55">
        <v>3</v>
      </c>
      <c r="D12" s="49"/>
      <c r="E12" s="49"/>
      <c r="F12" s="49"/>
      <c r="G12" s="49"/>
      <c r="H12" s="49"/>
      <c r="I12" s="49"/>
      <c r="J12" s="45"/>
    </row>
    <row r="13" spans="1:10" x14ac:dyDescent="0.2">
      <c r="A13" s="50"/>
      <c r="B13" s="79" t="s">
        <v>93</v>
      </c>
      <c r="C13" s="40">
        <v>4</v>
      </c>
      <c r="D13" s="49"/>
      <c r="E13" s="49"/>
      <c r="F13" s="49"/>
      <c r="G13" s="49"/>
      <c r="H13" s="49"/>
      <c r="I13" s="49"/>
      <c r="J13" s="45"/>
    </row>
    <row r="14" spans="1:10" ht="13.5" thickBot="1" x14ac:dyDescent="0.25">
      <c r="A14" s="50"/>
      <c r="B14" s="80" t="s">
        <v>100</v>
      </c>
      <c r="C14" s="42" t="e">
        <v>#REF!</v>
      </c>
      <c r="D14" s="49"/>
      <c r="E14" s="49"/>
      <c r="F14" s="49"/>
      <c r="G14" s="49"/>
      <c r="H14" s="49"/>
      <c r="I14" s="49"/>
      <c r="J14" s="45"/>
    </row>
    <row r="15" spans="1:10" s="48" customFormat="1" x14ac:dyDescent="0.2">
      <c r="A15" s="50"/>
      <c r="B15" s="49"/>
      <c r="C15" s="49"/>
      <c r="D15" s="49"/>
      <c r="E15" s="49"/>
      <c r="F15" s="49"/>
      <c r="G15" s="49"/>
      <c r="H15" s="49"/>
      <c r="I15" s="49"/>
      <c r="J15" s="74"/>
    </row>
    <row r="16" spans="1:10" s="48" customFormat="1" x14ac:dyDescent="0.2">
      <c r="A16" s="50"/>
      <c r="B16" s="49"/>
      <c r="C16" s="49"/>
      <c r="D16" s="49"/>
      <c r="E16" s="49"/>
      <c r="F16" s="49"/>
      <c r="G16" s="49"/>
      <c r="H16" s="49"/>
      <c r="I16" s="70"/>
      <c r="J16" s="74"/>
    </row>
    <row r="17" spans="1:11" s="48" customFormat="1" x14ac:dyDescent="0.2">
      <c r="A17" s="50"/>
      <c r="B17" s="49"/>
      <c r="C17" s="49"/>
      <c r="D17" s="49"/>
      <c r="E17" s="49"/>
      <c r="F17" s="49"/>
      <c r="G17" s="49"/>
      <c r="H17" s="49"/>
      <c r="I17" s="49"/>
      <c r="J17" s="45"/>
    </row>
    <row r="18" spans="1:11" ht="12.75" customHeight="1" x14ac:dyDescent="0.2">
      <c r="A18" s="50"/>
      <c r="B18" s="83" t="s">
        <v>99</v>
      </c>
      <c r="C18" s="64"/>
      <c r="D18" s="65"/>
      <c r="E18" s="49"/>
      <c r="F18" s="94"/>
      <c r="G18" s="54"/>
      <c r="H18" s="49"/>
      <c r="I18" s="49"/>
      <c r="J18" s="45"/>
    </row>
    <row r="19" spans="1:11" x14ac:dyDescent="0.2">
      <c r="A19" s="50"/>
      <c r="B19" s="84"/>
      <c r="C19" s="49"/>
      <c r="D19" s="66"/>
      <c r="E19" s="49"/>
      <c r="F19" s="94"/>
      <c r="G19" s="54"/>
      <c r="H19" s="49"/>
      <c r="I19" s="49"/>
      <c r="J19" s="45"/>
    </row>
    <row r="20" spans="1:11" ht="12.75" customHeight="1" x14ac:dyDescent="0.2">
      <c r="A20" s="50"/>
      <c r="B20" s="85"/>
      <c r="C20" s="49"/>
      <c r="D20" s="66"/>
      <c r="E20" s="49"/>
      <c r="F20" s="94"/>
      <c r="G20" s="49"/>
      <c r="H20" s="49"/>
      <c r="I20" s="49"/>
      <c r="J20" s="45"/>
    </row>
    <row r="21" spans="1:11" x14ac:dyDescent="0.2">
      <c r="A21" s="50"/>
      <c r="B21" s="67"/>
      <c r="C21" s="49"/>
      <c r="D21" s="66"/>
      <c r="E21" s="49"/>
      <c r="F21" s="49"/>
      <c r="G21" s="49"/>
      <c r="H21" s="49"/>
      <c r="I21" s="49"/>
      <c r="J21" s="45"/>
    </row>
    <row r="22" spans="1:11" x14ac:dyDescent="0.2">
      <c r="A22" s="50"/>
      <c r="B22" s="67"/>
      <c r="C22" s="49"/>
      <c r="D22" s="66"/>
      <c r="E22" s="49"/>
      <c r="F22" s="49"/>
      <c r="G22" s="69"/>
      <c r="H22" s="49"/>
      <c r="I22" s="49"/>
      <c r="J22" s="45"/>
    </row>
    <row r="23" spans="1:11" x14ac:dyDescent="0.2">
      <c r="A23" s="50"/>
      <c r="B23" s="67"/>
      <c r="C23" s="49"/>
      <c r="D23" s="66"/>
      <c r="E23" s="49"/>
      <c r="F23" s="49"/>
      <c r="G23" s="69"/>
      <c r="H23" s="49"/>
      <c r="I23" s="49"/>
      <c r="J23" s="45"/>
    </row>
    <row r="24" spans="1:11" x14ac:dyDescent="0.2">
      <c r="A24" s="50"/>
      <c r="B24" s="2" t="s">
        <v>0</v>
      </c>
      <c r="C24" s="57">
        <v>125</v>
      </c>
      <c r="D24" s="68"/>
      <c r="E24" s="49"/>
      <c r="F24" s="49"/>
      <c r="G24" s="95"/>
      <c r="H24" s="95"/>
      <c r="I24" s="49"/>
      <c r="J24" s="45"/>
    </row>
    <row r="25" spans="1:11" x14ac:dyDescent="0.2">
      <c r="A25" s="50"/>
      <c r="B25" s="49"/>
      <c r="C25" s="96"/>
      <c r="D25" s="96"/>
      <c r="E25" s="49"/>
      <c r="F25" s="49"/>
      <c r="G25" s="96"/>
      <c r="H25" s="96"/>
      <c r="I25" s="49"/>
      <c r="J25" s="45"/>
    </row>
    <row r="26" spans="1:11" x14ac:dyDescent="0.2">
      <c r="A26" s="50"/>
      <c r="B26" s="49"/>
      <c r="C26" s="96"/>
      <c r="D26" s="96"/>
      <c r="E26" s="49"/>
      <c r="F26" s="49"/>
      <c r="G26" s="96"/>
      <c r="H26" s="96"/>
      <c r="I26" s="49"/>
      <c r="J26" s="45"/>
    </row>
    <row r="27" spans="1:11" x14ac:dyDescent="0.2">
      <c r="A27" s="50"/>
      <c r="B27" s="49"/>
      <c r="C27" s="52"/>
      <c r="D27" s="52"/>
      <c r="E27" s="49"/>
      <c r="F27" s="49"/>
      <c r="G27" s="52"/>
      <c r="H27" s="52"/>
      <c r="I27" s="49"/>
      <c r="J27" s="45"/>
    </row>
    <row r="28" spans="1:11" x14ac:dyDescent="0.2">
      <c r="A28" s="50"/>
      <c r="B28" s="49"/>
      <c r="C28" s="52"/>
      <c r="D28" s="52"/>
      <c r="E28" s="49"/>
      <c r="F28" s="49"/>
      <c r="G28" s="52"/>
      <c r="H28" s="52"/>
      <c r="I28" s="49"/>
      <c r="J28" s="45"/>
    </row>
    <row r="29" spans="1:11" x14ac:dyDescent="0.2">
      <c r="A29" s="50"/>
      <c r="B29" s="49"/>
      <c r="C29" s="52"/>
      <c r="D29" s="49"/>
      <c r="E29" s="49"/>
      <c r="F29" s="49"/>
      <c r="G29" s="49"/>
      <c r="H29" s="49"/>
      <c r="I29" s="49"/>
      <c r="J29" s="45"/>
    </row>
    <row r="30" spans="1:11" x14ac:dyDescent="0.2">
      <c r="A30" s="50"/>
      <c r="B30" s="49"/>
      <c r="C30" s="95"/>
      <c r="D30" s="95"/>
      <c r="E30" s="49"/>
      <c r="F30" s="49"/>
      <c r="G30" s="95"/>
      <c r="H30" s="97"/>
      <c r="I30" s="49"/>
      <c r="J30" s="45"/>
    </row>
    <row r="31" spans="1:11" x14ac:dyDescent="0.2">
      <c r="A31" s="50"/>
      <c r="B31" s="49"/>
      <c r="C31" s="49"/>
      <c r="D31" s="49"/>
      <c r="E31" s="49"/>
      <c r="F31" s="49"/>
      <c r="G31" s="49"/>
      <c r="H31" s="49"/>
      <c r="I31" s="49"/>
      <c r="J31" s="45"/>
    </row>
    <row r="32" spans="1:11" x14ac:dyDescent="0.2">
      <c r="A32" s="50"/>
      <c r="B32" s="49"/>
      <c r="C32" s="49"/>
      <c r="D32" s="49"/>
      <c r="E32" s="49"/>
      <c r="F32" s="49"/>
      <c r="G32" s="49"/>
      <c r="H32" s="49"/>
      <c r="I32" s="49"/>
      <c r="J32" s="45"/>
      <c r="K32" s="38"/>
    </row>
    <row r="33" spans="1:10" x14ac:dyDescent="0.2">
      <c r="A33" s="50"/>
      <c r="B33" s="49"/>
      <c r="C33" s="52"/>
      <c r="D33" s="99"/>
      <c r="E33" s="49"/>
      <c r="F33" s="49"/>
      <c r="G33" s="52"/>
      <c r="H33" s="52"/>
      <c r="I33" s="49"/>
      <c r="J33" s="45"/>
    </row>
    <row r="34" spans="1:10" x14ac:dyDescent="0.2">
      <c r="A34" s="50"/>
      <c r="B34" s="49"/>
      <c r="C34" s="98"/>
      <c r="D34" s="98"/>
      <c r="E34" s="49"/>
      <c r="F34" s="49"/>
      <c r="G34" s="98"/>
      <c r="H34" s="98"/>
      <c r="I34" s="49"/>
      <c r="J34" s="45"/>
    </row>
    <row r="35" spans="1:10" x14ac:dyDescent="0.2">
      <c r="A35" s="50"/>
      <c r="B35" s="49"/>
      <c r="C35" s="49"/>
      <c r="D35" s="49"/>
      <c r="E35" s="49"/>
      <c r="F35" s="49"/>
      <c r="G35" s="49"/>
      <c r="H35" s="49"/>
      <c r="I35" s="49"/>
      <c r="J35" s="45"/>
    </row>
    <row r="36" spans="1:10" s="48" customFormat="1" x14ac:dyDescent="0.2">
      <c r="A36" s="50"/>
      <c r="B36" s="49"/>
      <c r="C36" s="49"/>
      <c r="D36" s="49"/>
      <c r="E36" s="49"/>
      <c r="F36" s="49"/>
      <c r="G36" s="49"/>
      <c r="H36" s="49"/>
      <c r="I36" s="49"/>
      <c r="J36" s="45"/>
    </row>
    <row r="37" spans="1:10" s="48" customFormat="1" x14ac:dyDescent="0.2">
      <c r="A37" s="50"/>
      <c r="B37" s="49"/>
      <c r="C37" s="71"/>
      <c r="D37" s="49"/>
      <c r="E37" s="49"/>
      <c r="F37" s="49"/>
      <c r="G37" s="49"/>
      <c r="H37" s="49"/>
      <c r="I37" s="49"/>
      <c r="J37" s="45"/>
    </row>
    <row r="38" spans="1:10" s="48" customFormat="1" x14ac:dyDescent="0.2">
      <c r="A38" s="50"/>
      <c r="B38" s="49"/>
      <c r="C38" s="49"/>
      <c r="D38" s="49"/>
      <c r="E38" s="49"/>
      <c r="F38" s="49"/>
      <c r="G38" s="49"/>
      <c r="H38" s="49"/>
      <c r="I38" s="49"/>
      <c r="J38" s="45"/>
    </row>
    <row r="39" spans="1:10" ht="15" x14ac:dyDescent="0.25">
      <c r="A39" s="50"/>
      <c r="B39" s="86" t="s">
        <v>1</v>
      </c>
      <c r="C39" s="87"/>
      <c r="D39" s="49"/>
      <c r="E39" s="49"/>
      <c r="F39" s="49"/>
      <c r="G39" s="49"/>
      <c r="H39" s="49"/>
      <c r="I39" s="49"/>
      <c r="J39" s="45"/>
    </row>
    <row r="40" spans="1:10" x14ac:dyDescent="0.2">
      <c r="A40" s="50"/>
      <c r="B40" s="58" t="s">
        <v>2</v>
      </c>
      <c r="C40" s="59" t="e">
        <f>IF(($C$12+$C$14)&lt;données!C2,données!C2,IF(($C$12+$C$14)&lt;données!C3,données!C3,IF(($C$12+$C$14)&lt;données!C4,données!C4,IF(($C$12+$C$14)&lt;données!C5,données!C5,IF(($C$12+$C$14)&lt;données!C6,données!C6,IF(($C$12+$C$14)&lt;données!C7,données!C7,IF(($C$12+$C$14)&lt;données!C8,données!C8,IF(($C$12+$C$14)&lt;données!C9,données!C9,IF(($C$12+$C$14)&lt;données!C10,données!C10,IF(($C$12+$C$14)&lt;données!C11,données!C11,IF(($C$12+$C$14)&lt;données!C12,données!C12,0)))))))))))</f>
        <v>#REF!</v>
      </c>
      <c r="D40" s="49"/>
      <c r="E40" s="49"/>
      <c r="F40" s="49"/>
      <c r="G40" s="49"/>
      <c r="H40" s="49"/>
      <c r="I40" s="49"/>
      <c r="J40" s="45"/>
    </row>
    <row r="41" spans="1:10" x14ac:dyDescent="0.2">
      <c r="A41" s="50"/>
      <c r="B41" s="58" t="s">
        <v>3</v>
      </c>
      <c r="C41" s="59" t="e">
        <f>IF(($C$12+$C$14)&lt;données!C2,0,IF(($C$12+$C$14)&lt;données!C3,données!C2,IF(($C$12+$C$14)&lt;données!C4,données!C3,IF(($C$12+$C$14)&lt;données!C5,données!C4,IF(($C$12+$C$14)&lt;données!C6,données!C5,IF(($C$12+$C$14)&lt;données!C7,données!C6,IF(($C$12+$C$14)&lt;données!C8,données!C7,IF(($C$12+$C$14)&lt;données!C9,données!C8,IF(($C$12+$C$14)&lt;données!C10,données!C9,IF(($C$12+$C$14)&lt;données!C11,données!C10,IF(($C$12+$C$14)&lt;données!C12,données!C11,0)))))))))))</f>
        <v>#REF!</v>
      </c>
      <c r="D41" s="49"/>
      <c r="E41" s="49"/>
      <c r="F41" s="49"/>
      <c r="G41" s="49"/>
      <c r="H41" s="49"/>
      <c r="I41" s="49"/>
      <c r="J41" s="45"/>
    </row>
    <row r="42" spans="1:10" x14ac:dyDescent="0.2">
      <c r="A42" s="50"/>
      <c r="B42" s="58" t="s">
        <v>4</v>
      </c>
      <c r="C42" s="59" t="e">
        <f>données!E2</f>
        <v>#REF!</v>
      </c>
      <c r="D42" s="49"/>
      <c r="E42" s="49"/>
      <c r="F42" s="49"/>
      <c r="G42" s="49"/>
      <c r="H42" s="49"/>
      <c r="I42" s="49"/>
      <c r="J42" s="45"/>
    </row>
    <row r="43" spans="1:10" x14ac:dyDescent="0.2">
      <c r="A43" s="50"/>
      <c r="B43" s="58" t="s">
        <v>5</v>
      </c>
      <c r="C43" s="59" t="e">
        <f>données!E3</f>
        <v>#REF!</v>
      </c>
      <c r="D43" s="49"/>
      <c r="E43" s="49"/>
      <c r="F43" s="49"/>
      <c r="G43" s="49"/>
      <c r="H43" s="49"/>
      <c r="I43" s="49"/>
      <c r="J43" s="45"/>
    </row>
    <row r="44" spans="1:10" x14ac:dyDescent="0.2">
      <c r="A44" s="50"/>
      <c r="B44" s="58" t="s">
        <v>6</v>
      </c>
      <c r="C44" s="59" t="e">
        <f>données!F2</f>
        <v>#REF!</v>
      </c>
      <c r="D44" s="49"/>
      <c r="E44" s="49"/>
      <c r="F44" s="49"/>
      <c r="G44" s="49"/>
      <c r="H44" s="49"/>
      <c r="I44" s="49"/>
      <c r="J44" s="45"/>
    </row>
    <row r="45" spans="1:10" x14ac:dyDescent="0.2">
      <c r="A45" s="50"/>
      <c r="B45" s="58" t="s">
        <v>7</v>
      </c>
      <c r="C45" s="59" t="e">
        <f>données!F3</f>
        <v>#REF!</v>
      </c>
      <c r="D45" s="49"/>
      <c r="E45" s="49"/>
      <c r="F45" s="49"/>
      <c r="G45" s="49"/>
      <c r="H45" s="49"/>
      <c r="I45" s="49"/>
      <c r="J45" s="45"/>
    </row>
    <row r="46" spans="1:10" x14ac:dyDescent="0.2">
      <c r="A46" s="50"/>
      <c r="B46" s="60" t="s">
        <v>98</v>
      </c>
      <c r="C46" s="61" t="e">
        <f>((C12+C14)-C41)*((C42-C43)/(C40-C41))+C43</f>
        <v>#REF!</v>
      </c>
      <c r="D46" s="49"/>
      <c r="E46" s="49"/>
      <c r="F46" s="49"/>
      <c r="G46" s="49"/>
      <c r="H46" s="49"/>
      <c r="I46" s="49"/>
      <c r="J46" s="45"/>
    </row>
    <row r="47" spans="1:10" x14ac:dyDescent="0.2">
      <c r="A47" s="50"/>
      <c r="B47" s="62" t="s">
        <v>104</v>
      </c>
      <c r="C47" s="63" t="e">
        <f>((C12+C14)-C41)/((C40-C41)/(C44-C45))+C45</f>
        <v>#REF!</v>
      </c>
      <c r="D47" s="49"/>
      <c r="E47" s="49"/>
      <c r="F47" s="49"/>
      <c r="G47" s="49"/>
      <c r="H47" s="49"/>
      <c r="I47" s="49"/>
      <c r="J47" s="45"/>
    </row>
    <row r="48" spans="1:10" x14ac:dyDescent="0.2">
      <c r="A48" s="50"/>
      <c r="B48" s="49"/>
      <c r="C48" s="49"/>
      <c r="D48" s="49"/>
      <c r="E48" s="49"/>
      <c r="F48" s="49"/>
      <c r="G48" s="49"/>
      <c r="H48" s="49"/>
      <c r="I48" s="49"/>
      <c r="J48" s="45"/>
    </row>
    <row r="49" spans="1:10" x14ac:dyDescent="0.2">
      <c r="A49" s="50"/>
      <c r="B49" s="72" t="s">
        <v>105</v>
      </c>
      <c r="C49" s="73"/>
      <c r="D49" s="49"/>
      <c r="E49" s="49"/>
      <c r="F49" s="49"/>
      <c r="G49" s="49"/>
      <c r="H49" s="49"/>
      <c r="I49" s="49"/>
      <c r="J49" s="45"/>
    </row>
    <row r="50" spans="1:10" ht="13.5" thickBot="1" x14ac:dyDescent="0.25">
      <c r="A50" s="46"/>
      <c r="B50" s="102" t="e">
        <f>IF($C$13=1,0,IF($C$13=2,-0.0022*C46^2+0.0091*C46+3.0337,IF($C$13=3,-0.0007*C46^2+0.0216*C46+2.0431,IF($C$13=4,-0.0017*C46^2+0.0257*C46+3.6645,0))))</f>
        <v>#REF!</v>
      </c>
      <c r="C50" s="101"/>
      <c r="D50" s="51"/>
      <c r="E50" s="51"/>
      <c r="F50" s="51"/>
      <c r="G50" s="51"/>
      <c r="H50" s="51"/>
      <c r="I50" s="51"/>
      <c r="J50" s="47"/>
    </row>
    <row r="51" spans="1:10" x14ac:dyDescent="0.2">
      <c r="B51" s="103"/>
      <c r="C51" s="104">
        <f>IF(ISNA(B51),1,0)</f>
        <v>0</v>
      </c>
    </row>
    <row r="52" spans="1:10" x14ac:dyDescent="0.2">
      <c r="B52" s="100"/>
      <c r="C52" s="100"/>
    </row>
  </sheetData>
  <mergeCells count="8">
    <mergeCell ref="B1:C3"/>
    <mergeCell ref="D25:D26"/>
    <mergeCell ref="C25:C26"/>
    <mergeCell ref="G25:G26"/>
    <mergeCell ref="H25:H26"/>
    <mergeCell ref="B18:B20"/>
    <mergeCell ref="F18:F20"/>
    <mergeCell ref="B39:C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Zone combinée 1">
              <controlPr locked="0" defaultSize="0" autoLine="0" autoPict="0" macro="[0]!Surpresseur_pivot">
                <anchor moveWithCells="1">
                  <from>
                    <xdr:col>5</xdr:col>
                    <xdr:colOff>19050</xdr:colOff>
                    <xdr:row>6</xdr:row>
                    <xdr:rowOff>0</xdr:rowOff>
                  </from>
                  <to>
                    <xdr:col>5</xdr:col>
                    <xdr:colOff>1285875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Zone combinée 2">
              <controlPr locked="0" defaultSize="0" autoLine="0" autoPict="0" macro="[0]!Surpresseur_pivot">
                <anchor moveWithCells="1">
                  <from>
                    <xdr:col>5</xdr:col>
                    <xdr:colOff>19050</xdr:colOff>
                    <xdr:row>7</xdr:row>
                    <xdr:rowOff>38100</xdr:rowOff>
                  </from>
                  <to>
                    <xdr:col>5</xdr:col>
                    <xdr:colOff>1285875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locked="0" defaultSize="0" autoLine="0" autoPict="0" macro="[0]!Surpresseur_pivot">
                <anchor moveWithCells="1">
                  <from>
                    <xdr:col>3</xdr:col>
                    <xdr:colOff>28575</xdr:colOff>
                    <xdr:row>12</xdr:row>
                    <xdr:rowOff>0</xdr:rowOff>
                  </from>
                  <to>
                    <xdr:col>4</xdr:col>
                    <xdr:colOff>47625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B138"/>
  <sheetViews>
    <sheetView workbookViewId="0">
      <selection activeCell="A131" sqref="A131"/>
    </sheetView>
  </sheetViews>
  <sheetFormatPr baseColWidth="10" defaultRowHeight="12.75" x14ac:dyDescent="0.2"/>
  <cols>
    <col min="1" max="1" width="11.42578125" style="1"/>
    <col min="2" max="2" width="12.5703125" style="1" bestFit="1" customWidth="1"/>
    <col min="3" max="4" width="11.42578125" style="1"/>
    <col min="7" max="7" width="12.5703125" bestFit="1" customWidth="1"/>
  </cols>
  <sheetData>
    <row r="1" spans="1:8" x14ac:dyDescent="0.2">
      <c r="A1" s="1" t="s">
        <v>14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H1" s="1" t="s">
        <v>94</v>
      </c>
    </row>
    <row r="2" spans="1:8" x14ac:dyDescent="0.2">
      <c r="A2" s="1" t="s">
        <v>107</v>
      </c>
      <c r="B2" t="str">
        <f>IF(Pivot!$E$7=1,B21,IF(Pivot!$E$7=2,B30,IF(Pivot!$E$7=3,B45,IF(Pivot!$E$7=4,B56,IF(Pivot!$E$7=5,B68,IF(Pivot!$E$7=6,B84,IF(Pivot!$E$7=7,B98,IF(Pivot!$E$7=8,B113,IF(Pivot!$E$7=9,B122,IF(Pivot!$E$7=10,B132,""))))))))))</f>
        <v>12,7mm</v>
      </c>
      <c r="C2" s="1">
        <f>IF(Pivot!$E$7=1,A23,IF(Pivot!$E$7=2,A32,IF(Pivot!$E$7=3,A47,IF(Pivot!$E$7=4,A58,IF(Pivot!$E$7=5,A70,IF(Pivot!$E$7=6,A86,IF(Pivot!$E$7=7,A100,IF(Pivot!$E$7=8,A115,IF(Pivot!$E$7=9,A124,IF(Pivot!$E$7=10,A134,""))))))))))</f>
        <v>3</v>
      </c>
      <c r="D2" s="1" t="e">
        <f>Pivot!C40</f>
        <v>#REF!</v>
      </c>
      <c r="E2" s="1" t="e">
        <f>IF(Pivot!$E$7=1,VLOOKUP($D$2,$A$23:$G$26,_xlfn.NUMBERVALUE(Pivot!$E$8)+1),IF(Pivot!$E$7=2,VLOOKUP($D$2,$A$32:$J$41,_xlfn.NUMBERVALUE(Pivot!$E$8)+1),IF(Pivot!$E$7=3,VLOOKUP($D$2,$A$47:$K$52,_xlfn.NUMBERVALUE(Pivot!$E$8)+1),IF(Pivot!$E$7=4,VLOOKUP($D$2,$A$58:$I$64,_xlfn.NUMBERVALUE(Pivot!$E$8)+1),IF(Pivot!$E$7=5,VLOOKUP($D$2,$A$70:$J$80,_xlfn.NUMBERVALUE(Pivot!$E$8)+1),IF(Pivot!$E$7=6,VLOOKUP($D$2,$A$86:$M$94,_xlfn.NUMBERVALUE(Pivot!$E$8)+1),IF(Pivot!$E$7=7,VLOOKUP($D$2,$A$100:$M$109,_xlfn.NUMBERVALUE(Pivot!$E$8)+1),IF(Pivot!$E$7=8,VLOOKUP($D$2,$A$115:$E$118,_xlfn.NUMBERVALUE(Pivot!$E$8)+1),IF(Pivot!$E$7=9,VLOOKUP($D$2,$A$124:$F$128,_xlfn.NUMBERVALUE(Pivot!$E$8)+1),IF(Pivot!$E$7=10,VLOOKUP($D$2,$A$134:$F$138,_xlfn.NUMBERVALUE(Pivot!$E$8)+1),0))))))))))</f>
        <v>#REF!</v>
      </c>
      <c r="F2" s="39" t="e">
        <f>IF(Pivot!$E$7=1,VLOOKUP($D$2,$I$23:$O$26,_xlfn.NUMBERVALUE(Pivot!$E$8)+1),IF(Pivot!$E$7=2,VLOOKUP($D$2,$L$32:$U$41,_xlfn.NUMBERVALUE(Pivot!$E$8)+1),IF(Pivot!$E$7=3,VLOOKUP($D$2,$M$47:$W$52,_xlfn.NUMBERVALUE(Pivot!$E$8)+1),IF(Pivot!$E$7=4,VLOOKUP($D$2,$K$58:$S$64,_xlfn.NUMBERVALUE(Pivot!$E$8)+1),IF(Pivot!$E$7=5,VLOOKUP($D$2,$L$70:$U$80,_xlfn.NUMBERVALUE(Pivot!$E$8)+1),IF(Pivot!$E$7=6,VLOOKUP($D$2,$O$86:$AA$94,_xlfn.NUMBERVALUE(Pivot!$E$8)+1),IF(Pivot!$E$7=7,VLOOKUP($D$2,$O$100:$AA$109,_xlfn.NUMBERVALUE(Pivot!$E$8)+1),IF(Pivot!$E$7=8,VLOOKUP($D$2,$G$115:$K$118,_xlfn.NUMBERVALUE(Pivot!$E$8)+1),IF(Pivot!$E$7=9,VLOOKUP($D$2,$H$124:$M$128,_xlfn.NUMBERVALUE(Pivot!$E$8)+1),IF(Pivot!$E$7=10,VLOOKUP($D$2,$H$134:$M$138,_xlfn.NUMBERVALUE(Pivot!$E$8)+1),0))))))))))</f>
        <v>#REF!</v>
      </c>
      <c r="H2" s="1" t="s">
        <v>117</v>
      </c>
    </row>
    <row r="3" spans="1:8" x14ac:dyDescent="0.2">
      <c r="A3" s="1" t="s">
        <v>108</v>
      </c>
      <c r="B3" s="81" t="str">
        <f>IF(Pivot!$E$7=1,C21,IF(Pivot!$E$7=2,C30,IF(Pivot!$E$7=3,C45,IF(Pivot!$E$7=4,C56,IF(Pivot!$E$7=5,C68,IF(Pivot!$E$7=6,C84,IF(Pivot!$E$7=7,C98,IF(Pivot!$E$7=8,C113,IF(Pivot!$E$7=9,C122,IF(Pivot!$E$7=10,C132,""))))))))))</f>
        <v>14mm</v>
      </c>
      <c r="C3" s="1">
        <f>IF(Pivot!$E$7=1,A24,IF(Pivot!$E$7=2,A33,IF(Pivot!$E$7=3,A48,IF(Pivot!$E$7=4,A59,IF(Pivot!$E$7=5,A71,IF(Pivot!$E$7=6,A87,IF(Pivot!$E$7=7,A101,IF(Pivot!$E$7=8,A116,IF(Pivot!$E$7=9,A125,IF(Pivot!$E$7=10,A135,""))))))))))</f>
        <v>4</v>
      </c>
      <c r="D3" s="1" t="e">
        <f>Pivot!C41</f>
        <v>#REF!</v>
      </c>
      <c r="E3" s="1" t="e">
        <f>IF(Pivot!$E$7=1,VLOOKUP($D$3,$A$23:$G$26,_xlfn.NUMBERVALUE(Pivot!$E$8)+1),IF(Pivot!$E$7=2,VLOOKUP($D$3,$A$32:$J$41,_xlfn.NUMBERVALUE(Pivot!$E$8)+1),IF(Pivot!$E$7=3,VLOOKUP($D$3,$A$47:$K$52,_xlfn.NUMBERVALUE(Pivot!$E$8)+1),IF(Pivot!$E$7=4,VLOOKUP($D$3,$A$58:$I$64,_xlfn.NUMBERVALUE(Pivot!$E$8)+1),IF(Pivot!$E$7=5,VLOOKUP($D$3,$A$70:$J$80,_xlfn.NUMBERVALUE(Pivot!$E$8)+1),IF(Pivot!$E$7=6,VLOOKUP($D$3,$A$86:$M$94,_xlfn.NUMBERVALUE(Pivot!$E$8)+1),IF(Pivot!$E$7=7,VLOOKUP($D$3,$A$100:$M$109,_xlfn.NUMBERVALUE(Pivot!$E$8)+1),IF(Pivot!$E$7=8,VLOOKUP($D$3,$A$115:$E$118,_xlfn.NUMBERVALUE(Pivot!$E$8)+1),IF(Pivot!$E$7=9,VLOOKUP($D$3,$A$124:$F$128,_xlfn.NUMBERVALUE(Pivot!$E$8)+1),IF(Pivot!$E$7=10,VLOOKUP($D$3,$A$134:$F$138,_xlfn.NUMBERVALUE(Pivot!$E$8)+1),0))))))))))</f>
        <v>#REF!</v>
      </c>
      <c r="F3" s="39" t="e">
        <f>IF(Pivot!$E$7=1,VLOOKUP($D$3,$I$23:$O$26,_xlfn.NUMBERVALUE(Pivot!$E$8)+1),IF(Pivot!$E$7=2,VLOOKUP($D$3,$L$32:$U$41,_xlfn.NUMBERVALUE(Pivot!$E$8)+1),IF(Pivot!$E$7=3,VLOOKUP($D$3,$M$47:$W$52,_xlfn.NUMBERVALUE(Pivot!$E$8)+1),IF(Pivot!$E$7=4,VLOOKUP($D$3,$K$58:$S$64,_xlfn.NUMBERVALUE(Pivot!$E$8)+1),IF(Pivot!$E$7=5,VLOOKUP($D$3,$L$70:$U$80,_xlfn.NUMBERVALUE(Pivot!$E$8)+1),IF(Pivot!$E$7=6,VLOOKUP($D$3,$O$86:$AA$94,_xlfn.NUMBERVALUE(Pivot!$E$8)+1),IF(Pivot!$E$7=7,VLOOKUP($D$3,$O$100:$AA$109,_xlfn.NUMBERVALUE(Pivot!$E$8)+1),IF(Pivot!$E$7=8,VLOOKUP($D$3,$G$115:$K$118,_xlfn.NUMBERVALUE(Pivot!$E$8)+1),IF(Pivot!$E$7=9,VLOOKUP($D$3,$H$124:$M$128,_xlfn.NUMBERVALUE(Pivot!$E$8)+1),IF(Pivot!$E$7=10,VLOOKUP($D$3,$H$134:$M$138,_xlfn.NUMBERVALUE(Pivot!$E$8)+1),0))))))))))</f>
        <v>#REF!</v>
      </c>
      <c r="H3" s="1" t="s">
        <v>118</v>
      </c>
    </row>
    <row r="4" spans="1:8" x14ac:dyDescent="0.2">
      <c r="A4" s="1" t="s">
        <v>109</v>
      </c>
      <c r="B4" s="81" t="str">
        <f>IF(Pivot!$E$7=1,D21,IF(Pivot!$E$7=2,D30,IF(Pivot!$E$7=3,D45,IF(Pivot!$E$7=4,D56,IF(Pivot!$E$7=5,D68,IF(Pivot!$E$7=6,D84,IF(Pivot!$E$7=7,D98,IF(Pivot!$E$7=8,D113,IF(Pivot!$E$7=9,D122,IF(Pivot!$E$7=10,D132,""))))))))))</f>
        <v>15,2mm</v>
      </c>
      <c r="C4" s="1">
        <f>IF(Pivot!$E$7=1,A25,IF(Pivot!$E$7=2,A34,IF(Pivot!$E$7=3,A49,IF(Pivot!$E$7=4,A60,IF(Pivot!$E$7=5,A72,IF(Pivot!$E$7=6,A88,IF(Pivot!$E$7=7,A102,IF(Pivot!$E$7=8,A117,IF(Pivot!$E$7=9,A126,IF(Pivot!$E$7=10,A136,""))))))))))</f>
        <v>5</v>
      </c>
      <c r="H4" s="1" t="s">
        <v>95</v>
      </c>
    </row>
    <row r="5" spans="1:8" x14ac:dyDescent="0.2">
      <c r="A5" s="1" t="s">
        <v>110</v>
      </c>
      <c r="B5" s="81" t="str">
        <f>IF(Pivot!$E$7=1,E21,IF(Pivot!$E$7=2,E30,IF(Pivot!$E$7=3,E45,IF(Pivot!$E$7=4,E56,IF(Pivot!$E$7=5,E68,IF(Pivot!$E$7=6,E84,IF(Pivot!$E$7=7,E98,IF(Pivot!$E$7=8,E113,IF(Pivot!$E$7=9,E122,IF(Pivot!$E$7=10,E132,""))))))))))</f>
        <v>16,5mm</v>
      </c>
      <c r="C5" s="1">
        <f>IF(Pivot!$E$7=1,A26,IF(Pivot!$E$7=2,A35,IF(Pivot!$E$7=3,A50,IF(Pivot!$E$7=4,A61,IF(Pivot!$E$7=5,A73,IF(Pivot!$E$7=6,A89,IF(Pivot!$E$7=7,A103,IF(Pivot!$E$7=8,A118,IF(Pivot!$E$7=9,A127,IF(Pivot!$E$7=10,A137,""))))))))))</f>
        <v>6</v>
      </c>
    </row>
    <row r="6" spans="1:8" x14ac:dyDescent="0.2">
      <c r="A6" s="1" t="s">
        <v>112</v>
      </c>
      <c r="B6" s="81" t="str">
        <f>IF(Pivot!$E$7=1,F21,IF(Pivot!$E$7=2,F30,IF(Pivot!$E$7=3,F45,IF(Pivot!$E$7=4,F56,IF(Pivot!$E$7=5,F68,IF(Pivot!$E$7=6,F84,IF(Pivot!$E$7=7,F98,IF(Pivot!$E$7=8,F113,IF(Pivot!$E$7=9,F122,IF(Pivot!$E$7=10,F132,""))))))))))</f>
        <v>17,8mm</v>
      </c>
      <c r="C6" s="1">
        <f>IF(Pivot!$E$7=1,"",IF(Pivot!$E$7=2,A36,IF(Pivot!$E$7=3,A51,IF(Pivot!$E$7=4,A62,IF(Pivot!$E$7=5,A74,IF(Pivot!$E$7=6,A90,IF(Pivot!$E$7=7,A104,IF(Pivot!$E$7=8,"",IF(Pivot!$E$7=9,A128,IF(Pivot!$E$7=10,A138,""))))))))))</f>
        <v>7</v>
      </c>
    </row>
    <row r="7" spans="1:8" x14ac:dyDescent="0.2">
      <c r="A7" s="1" t="s">
        <v>111</v>
      </c>
      <c r="B7" s="81" t="str">
        <f>IF(Pivot!$E$7=1,G21,IF(Pivot!$E$7=2,G30,IF(Pivot!$E$7=3,G45,IF(Pivot!$E$7=4,G56,IF(Pivot!$E$7=5,G68,IF(Pivot!$E$7=6,G84,IF(Pivot!$E$7=7,G98,IF(Pivot!$E$7=8,G113,IF(Pivot!$E$7=9,G122,IF(Pivot!$E$7=10,"",""))))))))))</f>
        <v>19,1mm</v>
      </c>
      <c r="C7" s="1">
        <f>IF(Pivot!$E$7=1,"",IF(Pivot!$E$7=2,A37,IF(Pivot!$E$7=3,A52,IF(Pivot!$E$7=4,A63,IF(Pivot!$E$7=5,A75,IF(Pivot!$E$7=6,A91,IF(Pivot!$E$7=7,A105,IF(Pivot!$E$7=8,"",IF(Pivot!$E$7=9,"",IF(Pivot!$E$7=10,"",""))))))))))</f>
        <v>8</v>
      </c>
    </row>
    <row r="8" spans="1:8" x14ac:dyDescent="0.2">
      <c r="A8" s="1" t="s">
        <v>113</v>
      </c>
      <c r="B8" s="81" t="str">
        <f>IF(Pivot!$E$7=1,G21,IF(Pivot!$E$7=2,G30,IF(Pivot!$E$7=3,G45,IF(Pivot!$E$7=4,G56,IF(Pivot!$E$7=5,G68,IF(Pivot!$E$7=6,G84,IF(Pivot!$E$7=7,G98,IF(Pivot!$E$7=8,G113,IF(Pivot!$E$7=9,G122,IF(Pivot!$E$7=10,"",""))))))))))</f>
        <v>19,1mm</v>
      </c>
      <c r="C8" s="1" t="str">
        <f>IF(Pivot!$E$7=1,"",IF(Pivot!$E$7=2,A38,IF(Pivot!$E$7=3,"",IF(Pivot!$E$7=4,A64,IF(Pivot!$E$7=5,A76,IF(Pivot!$E$7=6,A92,IF(Pivot!$E$7=7,A106,IF(Pivot!$E$7=8,"",IF(Pivot!$E$7=9,"",IF(Pivot!$E$7=10,"",""))))))))))</f>
        <v/>
      </c>
    </row>
    <row r="9" spans="1:8" x14ac:dyDescent="0.2">
      <c r="A9" s="1" t="s">
        <v>114</v>
      </c>
      <c r="B9" s="81" t="str">
        <f>IF(Pivot!$E$7=1,"",IF(Pivot!$E$7=2,H30,IF(Pivot!$E$7=3,H45,IF(Pivot!$E$7=4,H56,IF(Pivot!$E$7=5,H68,IF(Pivot!$E$7=6,H84,IF(Pivot!$E$7=7,H98,IF(Pivot!$E$7=8,"",IF(Pivot!$E$7=9,"",IF(Pivot!$E$7=10,"",""))))))))))</f>
        <v>20,3mm</v>
      </c>
      <c r="C9" s="1" t="str">
        <f>IF(Pivot!$E$7=1,"",IF(Pivot!$E$7=2,A39,IF(Pivot!$E$7=3,"",IF(Pivot!$E$7=4,"",IF(Pivot!$E$7=5,A77,IF(Pivot!$E$7=6,A93,IF(Pivot!$E$7=7,A107,IF(Pivot!$E$7=8,"",IF(Pivot!$E$7=9,"",IF(Pivot!$E$7=10,"",""))))))))))</f>
        <v/>
      </c>
      <c r="E9" s="82"/>
    </row>
    <row r="10" spans="1:8" x14ac:dyDescent="0.2">
      <c r="A10" s="1" t="s">
        <v>115</v>
      </c>
      <c r="B10" s="81" t="str">
        <f>IF(Pivot!$E$7=1,"",IF(Pivot!$E$7=2,I30,IF(Pivot!$E$7=3,I45,IF(Pivot!$E$7=4,I56,IF(Pivot!$E$7=5,I68,IF(Pivot!$E$7=6,I84,IF(Pivot!$E$7=7,I98,IF(Pivot!$E$7=8,"",IF(Pivot!$E$7=9,"",IF(Pivot!$E$7=10,"",""))))))))))</f>
        <v>21,6mm</v>
      </c>
      <c r="C10" s="1" t="str">
        <f>IF(Pivot!$E$7=1,"",IF(Pivot!$E$7=2,A40,IF(Pivot!$E$7=3,"",IF(Pivot!$E$7=4,"",IF(Pivot!$E$7=5,A78,IF(Pivot!$E$7=6,A94,IF(Pivot!$E$7=7,A108,IF(Pivot!$E$7=8,"",IF(Pivot!$E$7=9,"",IF(Pivot!$E$7=10,"",""))))))))))</f>
        <v/>
      </c>
    </row>
    <row r="11" spans="1:8" x14ac:dyDescent="0.2">
      <c r="A11" s="1" t="s">
        <v>116</v>
      </c>
      <c r="B11" s="81" t="str">
        <f>IF(Pivot!$E$7=1,"",IF(Pivot!$E$7=2,J30,IF(Pivot!$E$7=3,J45,IF(Pivot!$E$7=4,J56,IF(Pivot!$E$7=5,J68,IF(Pivot!$E$7=6,J84,IF(Pivot!$E$7=7,J98,IF(Pivot!$E$7=8,"",IF(Pivot!$E$7=9,"",IF(Pivot!$E$7=10,"",""))))))))))</f>
        <v>22,9mm</v>
      </c>
      <c r="C11" s="1" t="str">
        <f>IF(Pivot!$E$7=1,"",IF(Pivot!$E$7=2,A41,IF(Pivot!$E$7=3,"",IF(Pivot!$E$7=4,"",IF(Pivot!$E$7=5,A79,IF(Pivot!$E$7=6,"",IF(Pivot!$E$7=7,A109,IF(Pivot!$E$7=8,"",IF(Pivot!$E$7=9,"",IF(Pivot!$E$7=10,"",""))))))))))</f>
        <v/>
      </c>
    </row>
    <row r="12" spans="1:8" x14ac:dyDescent="0.2">
      <c r="B12" s="81" t="str">
        <f>IF(Pivot!$E$7=1,"",IF(Pivot!$E$7=2,K30,IF(Pivot!$E$7=3,K45,IF(Pivot!$E$7=4,K56,IF(Pivot!$E$7=5,K68,IF(Pivot!$E$7=6,K84,IF(Pivot!$E$7=7,K98,IF(Pivot!$E$7=8,"",IF(Pivot!$E$7=9,"",IF(Pivot!$E$7=10,"",""))))))))))</f>
        <v>25,4mm</v>
      </c>
      <c r="C12" s="1" t="str">
        <f>IF(Pivot!$E$7=1,"",IF(Pivot!$E$7=2,A42,IF(Pivot!$E$7=3,"",IF(Pivot!$E$7=4,"",IF(Pivot!$E$7=5,A80,IF(Pivot!$E$7=6,"",IF(Pivot!$E$7=7,"",IF(Pivot!$E$7=8,"",IF(Pivot!$E$7=9,"",IF(Pivot!$E$7=10,"",""))))))))))</f>
        <v/>
      </c>
    </row>
    <row r="13" spans="1:8" x14ac:dyDescent="0.2">
      <c r="B13" s="81">
        <f>IF(Pivot!$E$7=1,"",IF(Pivot!$E$7=2,L30,IF(Pivot!$E$7=3,L45,IF(Pivot!$E$7=4,L56,IF(Pivot!$E$7=5,L68,IF(Pivot!$E$7=6,L84,IF(Pivot!$E$7=7,L98,IF(Pivot!$E$7=8,"",IF(Pivot!$E$7=9,"",IF(Pivot!$E$7=10,"",""))))))))))</f>
        <v>0</v>
      </c>
    </row>
    <row r="14" spans="1:8" x14ac:dyDescent="0.2">
      <c r="A14"/>
      <c r="B14"/>
      <c r="C14"/>
      <c r="D14"/>
    </row>
    <row r="15" spans="1:8" x14ac:dyDescent="0.2">
      <c r="A15"/>
      <c r="B15"/>
      <c r="C15"/>
      <c r="D15"/>
    </row>
    <row r="16" spans="1:8" x14ac:dyDescent="0.2">
      <c r="A16"/>
      <c r="B16"/>
      <c r="C16"/>
      <c r="D16"/>
    </row>
    <row r="17" spans="1:21" x14ac:dyDescent="0.2">
      <c r="A17"/>
      <c r="B17"/>
      <c r="C17"/>
      <c r="D17"/>
    </row>
    <row r="18" spans="1:21" x14ac:dyDescent="0.2">
      <c r="A18"/>
      <c r="B18"/>
      <c r="C18"/>
      <c r="D18"/>
    </row>
    <row r="19" spans="1:21" x14ac:dyDescent="0.2">
      <c r="A19"/>
      <c r="B19"/>
      <c r="C19"/>
      <c r="D19"/>
    </row>
    <row r="20" spans="1:21" ht="13.5" thickBot="1" x14ac:dyDescent="0.25">
      <c r="A20" s="10"/>
      <c r="B20"/>
      <c r="C20"/>
      <c r="D20"/>
    </row>
    <row r="21" spans="1:21" ht="13.5" thickBot="1" x14ac:dyDescent="0.25">
      <c r="A21" s="23" t="s">
        <v>8</v>
      </c>
      <c r="B21" s="19" t="s">
        <v>64</v>
      </c>
      <c r="C21" s="26" t="s">
        <v>65</v>
      </c>
      <c r="D21" s="26" t="s">
        <v>66</v>
      </c>
      <c r="E21" s="26" t="s">
        <v>67</v>
      </c>
      <c r="F21" s="26" t="s">
        <v>68</v>
      </c>
      <c r="G21" s="25" t="s">
        <v>69</v>
      </c>
      <c r="I21" s="23" t="s">
        <v>8</v>
      </c>
      <c r="J21" s="19" t="s">
        <v>64</v>
      </c>
      <c r="K21" s="26" t="s">
        <v>65</v>
      </c>
      <c r="L21" s="26" t="s">
        <v>66</v>
      </c>
      <c r="M21" s="26" t="s">
        <v>67</v>
      </c>
      <c r="N21" s="26" t="s">
        <v>68</v>
      </c>
      <c r="O21" s="25" t="s">
        <v>69</v>
      </c>
    </row>
    <row r="22" spans="1:21" ht="13.5" thickBot="1" x14ac:dyDescent="0.25">
      <c r="A22" s="25" t="s">
        <v>9</v>
      </c>
      <c r="B22" s="4" t="s">
        <v>13</v>
      </c>
      <c r="C22" s="4" t="s">
        <v>13</v>
      </c>
      <c r="D22" s="4" t="s">
        <v>13</v>
      </c>
      <c r="E22" s="4" t="s">
        <v>13</v>
      </c>
      <c r="F22" s="4" t="s">
        <v>13</v>
      </c>
      <c r="G22" s="4" t="s">
        <v>13</v>
      </c>
      <c r="I22" s="25" t="s">
        <v>9</v>
      </c>
      <c r="J22" s="4" t="s">
        <v>12</v>
      </c>
      <c r="K22" s="4" t="s">
        <v>12</v>
      </c>
      <c r="L22" s="4" t="s">
        <v>12</v>
      </c>
      <c r="M22" s="4" t="s">
        <v>12</v>
      </c>
      <c r="N22" s="4" t="s">
        <v>12</v>
      </c>
      <c r="O22" s="4" t="s">
        <v>12</v>
      </c>
    </row>
    <row r="23" spans="1:21" x14ac:dyDescent="0.2">
      <c r="A23" s="24">
        <v>2</v>
      </c>
      <c r="B23" s="5">
        <v>7.2</v>
      </c>
      <c r="C23" s="5">
        <v>9.5</v>
      </c>
      <c r="D23" s="5">
        <v>12.3</v>
      </c>
      <c r="E23" s="5">
        <v>15.4</v>
      </c>
      <c r="F23" s="5">
        <v>19</v>
      </c>
      <c r="G23" s="5">
        <v>23.1</v>
      </c>
      <c r="I23" s="24">
        <v>2</v>
      </c>
      <c r="J23" s="5">
        <v>20</v>
      </c>
      <c r="K23" s="5">
        <v>22</v>
      </c>
      <c r="L23" s="5">
        <v>24</v>
      </c>
      <c r="M23" s="5">
        <v>26</v>
      </c>
      <c r="N23" s="5">
        <v>28</v>
      </c>
      <c r="O23" s="5">
        <v>30</v>
      </c>
    </row>
    <row r="24" spans="1:21" x14ac:dyDescent="0.2">
      <c r="A24" s="20">
        <v>3</v>
      </c>
      <c r="B24" s="6">
        <v>8.8000000000000007</v>
      </c>
      <c r="C24" s="6">
        <v>11.6</v>
      </c>
      <c r="D24" s="6">
        <v>15</v>
      </c>
      <c r="E24" s="6">
        <v>18.899999999999999</v>
      </c>
      <c r="F24" s="6">
        <v>23.3</v>
      </c>
      <c r="G24" s="6">
        <v>28.6</v>
      </c>
      <c r="I24" s="20">
        <v>3</v>
      </c>
      <c r="J24" s="6">
        <v>22</v>
      </c>
      <c r="K24" s="6">
        <v>25</v>
      </c>
      <c r="L24" s="6">
        <v>27</v>
      </c>
      <c r="M24" s="6">
        <v>29</v>
      </c>
      <c r="N24" s="6">
        <v>31</v>
      </c>
      <c r="O24" s="6">
        <v>33</v>
      </c>
    </row>
    <row r="25" spans="1:21" x14ac:dyDescent="0.2">
      <c r="A25" s="20">
        <v>4</v>
      </c>
      <c r="B25" s="6">
        <v>10.199999999999999</v>
      </c>
      <c r="C25" s="6">
        <v>13.4</v>
      </c>
      <c r="D25" s="6">
        <v>17.399999999999999</v>
      </c>
      <c r="E25" s="6">
        <v>21.8</v>
      </c>
      <c r="F25" s="6">
        <v>26.9</v>
      </c>
      <c r="G25" s="6">
        <v>32.700000000000003</v>
      </c>
      <c r="I25" s="20">
        <v>4</v>
      </c>
      <c r="J25" s="6">
        <v>24.5</v>
      </c>
      <c r="K25" s="6">
        <v>28</v>
      </c>
      <c r="L25" s="6">
        <v>30</v>
      </c>
      <c r="M25" s="6">
        <v>32</v>
      </c>
      <c r="N25" s="6">
        <v>34</v>
      </c>
      <c r="O25" s="6">
        <v>37</v>
      </c>
    </row>
    <row r="26" spans="1:21" ht="13.5" thickBot="1" x14ac:dyDescent="0.25">
      <c r="A26" s="21">
        <v>5</v>
      </c>
      <c r="B26" s="7">
        <v>11.4</v>
      </c>
      <c r="C26" s="7">
        <v>15.1</v>
      </c>
      <c r="D26" s="7">
        <v>19.399999999999999</v>
      </c>
      <c r="E26" s="7">
        <v>24.3</v>
      </c>
      <c r="F26" s="7">
        <v>30.2</v>
      </c>
      <c r="G26" s="7">
        <v>36.5</v>
      </c>
      <c r="I26" s="21">
        <v>5</v>
      </c>
      <c r="J26" s="7">
        <v>27.5</v>
      </c>
      <c r="K26" s="7">
        <v>31</v>
      </c>
      <c r="L26" s="7">
        <v>33</v>
      </c>
      <c r="M26" s="7">
        <v>35</v>
      </c>
      <c r="N26" s="7">
        <v>37</v>
      </c>
      <c r="O26" s="7">
        <v>41</v>
      </c>
    </row>
    <row r="27" spans="1:21" x14ac:dyDescent="0.2">
      <c r="A27"/>
      <c r="B27"/>
      <c r="C27"/>
      <c r="D27"/>
    </row>
    <row r="28" spans="1:21" x14ac:dyDescent="0.2">
      <c r="A28"/>
      <c r="B28"/>
      <c r="C28"/>
      <c r="D28"/>
    </row>
    <row r="29" spans="1:21" ht="13.5" thickBot="1" x14ac:dyDescent="0.25">
      <c r="A29" s="8"/>
      <c r="B29"/>
      <c r="C29"/>
      <c r="D29"/>
    </row>
    <row r="30" spans="1:21" ht="13.5" thickBot="1" x14ac:dyDescent="0.25">
      <c r="A30" s="18" t="s">
        <v>8</v>
      </c>
      <c r="B30" s="26" t="s">
        <v>85</v>
      </c>
      <c r="C30" s="26" t="s">
        <v>86</v>
      </c>
      <c r="D30" s="26" t="s">
        <v>76</v>
      </c>
      <c r="E30" s="26" t="s">
        <v>66</v>
      </c>
      <c r="F30" s="26" t="s">
        <v>77</v>
      </c>
      <c r="G30" s="26" t="s">
        <v>78</v>
      </c>
      <c r="H30" s="26" t="s">
        <v>79</v>
      </c>
      <c r="I30" s="26" t="s">
        <v>80</v>
      </c>
      <c r="J30" s="25" t="s">
        <v>81</v>
      </c>
      <c r="L30" s="18" t="s">
        <v>8</v>
      </c>
      <c r="M30" s="26" t="s">
        <v>85</v>
      </c>
      <c r="N30" s="26" t="s">
        <v>86</v>
      </c>
      <c r="O30" s="26" t="s">
        <v>76</v>
      </c>
      <c r="P30" s="26" t="s">
        <v>66</v>
      </c>
      <c r="Q30" s="26" t="s">
        <v>77</v>
      </c>
      <c r="R30" s="26" t="s">
        <v>78</v>
      </c>
      <c r="S30" s="26" t="s">
        <v>79</v>
      </c>
      <c r="T30" s="26" t="s">
        <v>80</v>
      </c>
      <c r="U30" s="25" t="s">
        <v>81</v>
      </c>
    </row>
    <row r="31" spans="1:21" ht="13.5" thickBot="1" x14ac:dyDescent="0.25">
      <c r="A31" s="23" t="s">
        <v>9</v>
      </c>
      <c r="B31" s="11" t="s">
        <v>13</v>
      </c>
      <c r="C31" s="11" t="s">
        <v>13</v>
      </c>
      <c r="D31" s="11" t="s">
        <v>13</v>
      </c>
      <c r="E31" s="11" t="s">
        <v>13</v>
      </c>
      <c r="F31" s="11" t="s">
        <v>13</v>
      </c>
      <c r="G31" s="11" t="s">
        <v>13</v>
      </c>
      <c r="H31" s="11" t="s">
        <v>13</v>
      </c>
      <c r="I31" s="11" t="s">
        <v>13</v>
      </c>
      <c r="J31" s="11" t="s">
        <v>13</v>
      </c>
      <c r="L31" s="23" t="s">
        <v>9</v>
      </c>
      <c r="M31" s="11" t="s">
        <v>12</v>
      </c>
      <c r="N31" s="11" t="s">
        <v>12</v>
      </c>
      <c r="O31" s="11" t="s">
        <v>12</v>
      </c>
      <c r="P31" s="11" t="s">
        <v>12</v>
      </c>
      <c r="Q31" s="11" t="s">
        <v>12</v>
      </c>
      <c r="R31" s="11" t="s">
        <v>12</v>
      </c>
      <c r="S31" s="11" t="s">
        <v>12</v>
      </c>
      <c r="T31" s="11" t="s">
        <v>12</v>
      </c>
      <c r="U31" s="11" t="s">
        <v>12</v>
      </c>
    </row>
    <row r="32" spans="1:21" x14ac:dyDescent="0.2">
      <c r="A32" s="15">
        <v>1.75</v>
      </c>
      <c r="B32" s="12">
        <v>0</v>
      </c>
      <c r="C32" s="12">
        <v>0</v>
      </c>
      <c r="D32" s="12">
        <v>0</v>
      </c>
      <c r="E32" s="12">
        <v>9.5</v>
      </c>
      <c r="F32" s="12">
        <v>11.4</v>
      </c>
      <c r="G32" s="12">
        <v>13.4</v>
      </c>
      <c r="H32" s="12">
        <v>15.5</v>
      </c>
      <c r="I32" s="12">
        <v>17.7</v>
      </c>
      <c r="J32" s="12">
        <v>20.100000000000001</v>
      </c>
      <c r="L32" s="15">
        <v>1.75</v>
      </c>
      <c r="M32" s="12">
        <v>0</v>
      </c>
      <c r="N32" s="12">
        <v>0</v>
      </c>
      <c r="O32" s="12">
        <v>0</v>
      </c>
      <c r="P32" s="12">
        <v>22</v>
      </c>
      <c r="Q32" s="12">
        <v>24</v>
      </c>
      <c r="R32" s="12">
        <v>24.5</v>
      </c>
      <c r="S32" s="12">
        <v>25.5</v>
      </c>
      <c r="T32" s="12">
        <v>27</v>
      </c>
      <c r="U32" s="12">
        <v>28</v>
      </c>
    </row>
    <row r="33" spans="1:23" x14ac:dyDescent="0.2">
      <c r="A33" s="16">
        <v>2</v>
      </c>
      <c r="B33" s="13">
        <v>0</v>
      </c>
      <c r="C33" s="13">
        <v>0</v>
      </c>
      <c r="D33" s="13">
        <v>8.4</v>
      </c>
      <c r="E33" s="13">
        <v>10.199999999999999</v>
      </c>
      <c r="F33" s="13">
        <v>12.2</v>
      </c>
      <c r="G33" s="13">
        <v>14.3</v>
      </c>
      <c r="H33" s="13">
        <v>16.5</v>
      </c>
      <c r="I33" s="13">
        <v>18.899999999999999</v>
      </c>
      <c r="J33" s="13">
        <v>21.5</v>
      </c>
      <c r="L33" s="16">
        <v>2</v>
      </c>
      <c r="M33" s="13">
        <v>0</v>
      </c>
      <c r="N33" s="13">
        <v>0</v>
      </c>
      <c r="O33" s="13">
        <v>24</v>
      </c>
      <c r="P33" s="13">
        <v>24</v>
      </c>
      <c r="Q33" s="13">
        <v>25.5</v>
      </c>
      <c r="R33" s="13">
        <v>26</v>
      </c>
      <c r="S33" s="13">
        <v>28</v>
      </c>
      <c r="T33" s="13">
        <v>29</v>
      </c>
      <c r="U33" s="13">
        <v>29.5</v>
      </c>
    </row>
    <row r="34" spans="1:23" x14ac:dyDescent="0.2">
      <c r="A34" s="16">
        <v>2.5</v>
      </c>
      <c r="B34" s="13">
        <v>0</v>
      </c>
      <c r="C34" s="13">
        <v>7.6</v>
      </c>
      <c r="D34" s="13">
        <v>9.4</v>
      </c>
      <c r="E34" s="13">
        <v>11.4</v>
      </c>
      <c r="F34" s="13">
        <v>13.6</v>
      </c>
      <c r="G34" s="13">
        <v>16</v>
      </c>
      <c r="H34" s="13">
        <v>18.5</v>
      </c>
      <c r="I34" s="13">
        <v>21.1</v>
      </c>
      <c r="J34" s="13">
        <v>24</v>
      </c>
      <c r="L34" s="16">
        <v>2.5</v>
      </c>
      <c r="M34" s="13">
        <v>0</v>
      </c>
      <c r="N34" s="13">
        <v>23.5</v>
      </c>
      <c r="O34" s="13">
        <v>25</v>
      </c>
      <c r="P34" s="13">
        <v>26.5</v>
      </c>
      <c r="Q34" s="13">
        <v>27.5</v>
      </c>
      <c r="R34" s="13">
        <v>29</v>
      </c>
      <c r="S34" s="13">
        <v>30</v>
      </c>
      <c r="T34" s="13">
        <v>31</v>
      </c>
      <c r="U34" s="13">
        <v>32</v>
      </c>
    </row>
    <row r="35" spans="1:23" x14ac:dyDescent="0.2">
      <c r="A35" s="16">
        <v>3</v>
      </c>
      <c r="B35" s="13">
        <v>6.6</v>
      </c>
      <c r="C35" s="13">
        <v>8.3000000000000007</v>
      </c>
      <c r="D35" s="13">
        <v>10.3</v>
      </c>
      <c r="E35" s="13">
        <v>12.4</v>
      </c>
      <c r="F35" s="13">
        <v>14.9</v>
      </c>
      <c r="G35" s="13">
        <v>17.600000000000001</v>
      </c>
      <c r="H35" s="13">
        <v>20.3</v>
      </c>
      <c r="I35" s="13">
        <v>23.1</v>
      </c>
      <c r="J35" s="13">
        <v>26.3</v>
      </c>
      <c r="L35" s="16">
        <v>3</v>
      </c>
      <c r="M35" s="13">
        <v>23.5</v>
      </c>
      <c r="N35" s="13">
        <v>25</v>
      </c>
      <c r="O35" s="13">
        <v>26.5</v>
      </c>
      <c r="P35" s="13">
        <v>28.5</v>
      </c>
      <c r="Q35" s="13">
        <v>29.5</v>
      </c>
      <c r="R35" s="13">
        <v>30.5</v>
      </c>
      <c r="S35" s="13">
        <v>31.5</v>
      </c>
      <c r="T35" s="13">
        <v>33</v>
      </c>
      <c r="U35" s="13">
        <v>34.5</v>
      </c>
    </row>
    <row r="36" spans="1:23" x14ac:dyDescent="0.2">
      <c r="A36" s="16">
        <v>3.5</v>
      </c>
      <c r="B36" s="13">
        <v>7.1</v>
      </c>
      <c r="C36" s="13">
        <v>9</v>
      </c>
      <c r="D36" s="13">
        <v>11.1</v>
      </c>
      <c r="E36" s="13">
        <v>13.4</v>
      </c>
      <c r="F36" s="13">
        <v>16.100000000000001</v>
      </c>
      <c r="G36" s="13">
        <v>19</v>
      </c>
      <c r="H36" s="13">
        <v>21.9</v>
      </c>
      <c r="I36" s="13">
        <v>25</v>
      </c>
      <c r="J36" s="13">
        <v>28.4</v>
      </c>
      <c r="L36" s="16">
        <v>3.5</v>
      </c>
      <c r="M36" s="13">
        <v>24.5</v>
      </c>
      <c r="N36" s="13">
        <v>26</v>
      </c>
      <c r="O36" s="13">
        <v>28.5</v>
      </c>
      <c r="P36" s="13">
        <v>30</v>
      </c>
      <c r="Q36" s="13">
        <v>31</v>
      </c>
      <c r="R36" s="13">
        <v>32</v>
      </c>
      <c r="S36" s="13">
        <v>33.5</v>
      </c>
      <c r="T36" s="13">
        <v>35</v>
      </c>
      <c r="U36" s="13">
        <v>36.5</v>
      </c>
    </row>
    <row r="37" spans="1:23" x14ac:dyDescent="0.2">
      <c r="A37" s="16">
        <v>4</v>
      </c>
      <c r="B37" s="13">
        <v>7.6</v>
      </c>
      <c r="C37" s="13">
        <v>9.6</v>
      </c>
      <c r="D37" s="13">
        <v>11.9</v>
      </c>
      <c r="E37" s="13">
        <v>14.4</v>
      </c>
      <c r="F37" s="13">
        <v>17.2</v>
      </c>
      <c r="G37" s="13">
        <v>20.3</v>
      </c>
      <c r="H37" s="13">
        <v>23.4</v>
      </c>
      <c r="I37" s="13">
        <v>26.7</v>
      </c>
      <c r="J37" s="13">
        <v>30.4</v>
      </c>
      <c r="L37" s="16">
        <v>4</v>
      </c>
      <c r="M37" s="13">
        <v>25</v>
      </c>
      <c r="N37" s="13">
        <v>27</v>
      </c>
      <c r="O37" s="13">
        <v>29.5</v>
      </c>
      <c r="P37" s="13">
        <v>31</v>
      </c>
      <c r="Q37" s="13">
        <v>32.5</v>
      </c>
      <c r="R37" s="13">
        <v>33.5</v>
      </c>
      <c r="S37" s="13">
        <v>35.5</v>
      </c>
      <c r="T37" s="13">
        <v>36.5</v>
      </c>
      <c r="U37" s="13">
        <v>38</v>
      </c>
    </row>
    <row r="38" spans="1:23" x14ac:dyDescent="0.2">
      <c r="A38" s="16">
        <v>4.5</v>
      </c>
      <c r="B38" s="13">
        <v>8.1</v>
      </c>
      <c r="C38" s="13">
        <v>10.199999999999999</v>
      </c>
      <c r="D38" s="13">
        <v>12.6</v>
      </c>
      <c r="E38" s="13">
        <v>15.2</v>
      </c>
      <c r="F38" s="13">
        <v>18.3</v>
      </c>
      <c r="G38" s="13">
        <v>21.5</v>
      </c>
      <c r="H38" s="13">
        <v>24.8</v>
      </c>
      <c r="I38" s="13">
        <v>28.4</v>
      </c>
      <c r="J38" s="13">
        <v>32.299999999999997</v>
      </c>
      <c r="L38" s="16">
        <v>4.5</v>
      </c>
      <c r="M38" s="13">
        <v>26</v>
      </c>
      <c r="N38" s="13">
        <v>28.5</v>
      </c>
      <c r="O38" s="13">
        <v>31</v>
      </c>
      <c r="P38" s="13">
        <v>33</v>
      </c>
      <c r="Q38" s="13">
        <v>34</v>
      </c>
      <c r="R38" s="13">
        <v>35.5</v>
      </c>
      <c r="S38" s="13">
        <v>37.5</v>
      </c>
      <c r="T38" s="13">
        <v>39</v>
      </c>
      <c r="U38" s="13">
        <v>40</v>
      </c>
    </row>
    <row r="39" spans="1:23" x14ac:dyDescent="0.2">
      <c r="A39" s="16">
        <v>5</v>
      </c>
      <c r="B39" s="13">
        <v>8.5</v>
      </c>
      <c r="C39" s="13">
        <v>10.8</v>
      </c>
      <c r="D39" s="13">
        <v>13.3</v>
      </c>
      <c r="E39" s="13">
        <v>16.100000000000001</v>
      </c>
      <c r="F39" s="13">
        <v>19.3</v>
      </c>
      <c r="G39" s="13">
        <v>22.7</v>
      </c>
      <c r="H39" s="13">
        <v>26.1</v>
      </c>
      <c r="I39" s="13">
        <v>29.9</v>
      </c>
      <c r="J39" s="13">
        <v>34</v>
      </c>
      <c r="L39" s="16">
        <v>5</v>
      </c>
      <c r="M39" s="13">
        <v>26.5</v>
      </c>
      <c r="N39" s="13">
        <v>30</v>
      </c>
      <c r="O39" s="13">
        <v>32</v>
      </c>
      <c r="P39" s="13">
        <v>34</v>
      </c>
      <c r="Q39" s="13">
        <v>35</v>
      </c>
      <c r="R39" s="13">
        <v>37</v>
      </c>
      <c r="S39" s="13">
        <v>39</v>
      </c>
      <c r="T39" s="13">
        <v>40</v>
      </c>
      <c r="U39" s="13">
        <v>42</v>
      </c>
    </row>
    <row r="40" spans="1:23" x14ac:dyDescent="0.2">
      <c r="A40" s="16">
        <v>5.5</v>
      </c>
      <c r="B40" s="13">
        <v>8.9</v>
      </c>
      <c r="C40" s="13">
        <v>11.3</v>
      </c>
      <c r="D40" s="13">
        <v>13.9</v>
      </c>
      <c r="E40" s="13">
        <v>16.899999999999999</v>
      </c>
      <c r="F40" s="13">
        <v>20.2</v>
      </c>
      <c r="G40" s="13">
        <v>23.8</v>
      </c>
      <c r="H40" s="13">
        <v>27.4</v>
      </c>
      <c r="I40" s="13">
        <v>31.3</v>
      </c>
      <c r="J40" s="13">
        <v>35.700000000000003</v>
      </c>
      <c r="L40" s="16">
        <v>5.5</v>
      </c>
      <c r="M40" s="13">
        <v>27.5</v>
      </c>
      <c r="N40" s="13">
        <v>31</v>
      </c>
      <c r="O40" s="13">
        <v>33</v>
      </c>
      <c r="P40" s="13">
        <v>35</v>
      </c>
      <c r="Q40" s="13">
        <v>36.5</v>
      </c>
      <c r="R40" s="13">
        <v>38.5</v>
      </c>
      <c r="S40" s="13">
        <v>40.5</v>
      </c>
      <c r="T40" s="13">
        <v>41.5</v>
      </c>
      <c r="U40" s="13">
        <v>43</v>
      </c>
    </row>
    <row r="41" spans="1:23" ht="13.5" thickBot="1" x14ac:dyDescent="0.25">
      <c r="A41" s="17">
        <v>6</v>
      </c>
      <c r="B41" s="14">
        <v>9.3000000000000007</v>
      </c>
      <c r="C41" s="14">
        <v>11.8</v>
      </c>
      <c r="D41" s="14">
        <v>14.6</v>
      </c>
      <c r="E41" s="14">
        <v>17.600000000000001</v>
      </c>
      <c r="F41" s="14">
        <v>21.1</v>
      </c>
      <c r="G41" s="14">
        <v>24.8</v>
      </c>
      <c r="H41" s="14">
        <v>28.6</v>
      </c>
      <c r="I41" s="14">
        <v>32.700000000000003</v>
      </c>
      <c r="J41" s="14">
        <v>37.200000000000003</v>
      </c>
      <c r="L41" s="17">
        <v>6</v>
      </c>
      <c r="M41" s="14">
        <v>28</v>
      </c>
      <c r="N41" s="14">
        <v>31.5</v>
      </c>
      <c r="O41" s="14">
        <v>34</v>
      </c>
      <c r="P41" s="14">
        <v>36</v>
      </c>
      <c r="Q41" s="14">
        <v>37</v>
      </c>
      <c r="R41" s="14">
        <v>39.5</v>
      </c>
      <c r="S41" s="14">
        <v>42</v>
      </c>
      <c r="T41" s="14">
        <v>42.5</v>
      </c>
      <c r="U41" s="14">
        <v>43.5</v>
      </c>
    </row>
    <row r="44" spans="1:23" ht="13.5" thickBot="1" x14ac:dyDescent="0.25">
      <c r="A44" s="8"/>
      <c r="B44"/>
      <c r="C44"/>
      <c r="D44"/>
    </row>
    <row r="45" spans="1:23" ht="13.5" thickBot="1" x14ac:dyDescent="0.25">
      <c r="A45" s="18" t="s">
        <v>8</v>
      </c>
      <c r="B45" s="26" t="s">
        <v>76</v>
      </c>
      <c r="C45" s="26" t="s">
        <v>66</v>
      </c>
      <c r="D45" s="26" t="s">
        <v>77</v>
      </c>
      <c r="E45" s="26" t="s">
        <v>78</v>
      </c>
      <c r="F45" s="26" t="s">
        <v>79</v>
      </c>
      <c r="G45" s="26" t="s">
        <v>80</v>
      </c>
      <c r="H45" s="25" t="s">
        <v>81</v>
      </c>
      <c r="I45" s="26" t="s">
        <v>82</v>
      </c>
      <c r="J45" s="25" t="s">
        <v>83</v>
      </c>
      <c r="K45" s="25" t="s">
        <v>84</v>
      </c>
      <c r="M45" s="18" t="s">
        <v>8</v>
      </c>
      <c r="N45" s="26" t="s">
        <v>76</v>
      </c>
      <c r="O45" s="26" t="s">
        <v>66</v>
      </c>
      <c r="P45" s="26" t="s">
        <v>77</v>
      </c>
      <c r="Q45" s="26" t="s">
        <v>78</v>
      </c>
      <c r="R45" s="26" t="s">
        <v>79</v>
      </c>
      <c r="S45" s="26" t="s">
        <v>80</v>
      </c>
      <c r="T45" s="25" t="s">
        <v>81</v>
      </c>
      <c r="U45" s="26" t="s">
        <v>82</v>
      </c>
      <c r="V45" s="25" t="s">
        <v>83</v>
      </c>
      <c r="W45" s="25" t="s">
        <v>84</v>
      </c>
    </row>
    <row r="46" spans="1:23" ht="13.5" thickBot="1" x14ac:dyDescent="0.25">
      <c r="A46" s="23" t="s">
        <v>9</v>
      </c>
      <c r="B46" s="11" t="s">
        <v>13</v>
      </c>
      <c r="C46" s="11" t="s">
        <v>13</v>
      </c>
      <c r="D46" s="11" t="s">
        <v>13</v>
      </c>
      <c r="E46" s="11" t="s">
        <v>13</v>
      </c>
      <c r="F46" s="11" t="s">
        <v>13</v>
      </c>
      <c r="G46" s="11" t="s">
        <v>13</v>
      </c>
      <c r="H46" s="11" t="s">
        <v>13</v>
      </c>
      <c r="I46" s="11" t="s">
        <v>13</v>
      </c>
      <c r="J46" s="11" t="s">
        <v>13</v>
      </c>
      <c r="K46" s="11" t="s">
        <v>13</v>
      </c>
      <c r="M46" s="23" t="s">
        <v>9</v>
      </c>
      <c r="N46" s="11" t="s">
        <v>12</v>
      </c>
      <c r="O46" s="11" t="s">
        <v>12</v>
      </c>
      <c r="P46" s="11" t="s">
        <v>12</v>
      </c>
      <c r="Q46" s="11" t="s">
        <v>12</v>
      </c>
      <c r="R46" s="11" t="s">
        <v>12</v>
      </c>
      <c r="S46" s="11" t="s">
        <v>12</v>
      </c>
      <c r="T46" s="11" t="s">
        <v>12</v>
      </c>
      <c r="U46" s="11" t="s">
        <v>12</v>
      </c>
      <c r="V46" s="11" t="s">
        <v>12</v>
      </c>
      <c r="W46" s="11" t="s">
        <v>12</v>
      </c>
    </row>
    <row r="47" spans="1:23" x14ac:dyDescent="0.2">
      <c r="A47" s="15">
        <v>3</v>
      </c>
      <c r="B47" s="12">
        <v>10.8</v>
      </c>
      <c r="C47" s="12">
        <v>13.4</v>
      </c>
      <c r="D47" s="12">
        <v>15.6</v>
      </c>
      <c r="E47" s="12">
        <v>18.3</v>
      </c>
      <c r="F47" s="12">
        <v>21</v>
      </c>
      <c r="G47" s="12">
        <v>24.1</v>
      </c>
      <c r="H47" s="12">
        <v>27.5</v>
      </c>
      <c r="I47" s="12">
        <v>31.5</v>
      </c>
      <c r="J47" s="12">
        <v>34.799999999999997</v>
      </c>
      <c r="K47" s="12">
        <v>42.8</v>
      </c>
      <c r="M47" s="15">
        <v>3</v>
      </c>
      <c r="N47" s="12">
        <v>29.75</v>
      </c>
      <c r="O47" s="12">
        <v>31.3</v>
      </c>
      <c r="P47" s="12">
        <v>33.049999999999997</v>
      </c>
      <c r="Q47" s="12">
        <v>33.4</v>
      </c>
      <c r="R47" s="12">
        <v>35.700000000000003</v>
      </c>
      <c r="S47" s="12">
        <v>37.25</v>
      </c>
      <c r="T47" s="12">
        <v>38.75</v>
      </c>
      <c r="U47" s="12">
        <v>39.75</v>
      </c>
      <c r="V47" s="12">
        <v>40.700000000000003</v>
      </c>
      <c r="W47" s="12">
        <v>44.05</v>
      </c>
    </row>
    <row r="48" spans="1:23" x14ac:dyDescent="0.2">
      <c r="A48" s="16">
        <v>4</v>
      </c>
      <c r="B48" s="13">
        <v>12.2</v>
      </c>
      <c r="C48" s="13">
        <v>15.3</v>
      </c>
      <c r="D48" s="13">
        <v>18</v>
      </c>
      <c r="E48" s="13">
        <v>21.1</v>
      </c>
      <c r="F48" s="13">
        <v>24.6</v>
      </c>
      <c r="G48" s="13">
        <v>27.8</v>
      </c>
      <c r="H48" s="13">
        <v>31.2</v>
      </c>
      <c r="I48" s="13">
        <v>36.200000000000003</v>
      </c>
      <c r="J48" s="13">
        <v>40.4</v>
      </c>
      <c r="K48" s="13">
        <v>49.5</v>
      </c>
      <c r="M48" s="16">
        <v>4</v>
      </c>
      <c r="N48" s="13">
        <v>32.15</v>
      </c>
      <c r="O48" s="13">
        <v>33.9</v>
      </c>
      <c r="P48" s="13">
        <v>35.9</v>
      </c>
      <c r="Q48" s="13">
        <v>37.4</v>
      </c>
      <c r="R48" s="13">
        <v>38.9</v>
      </c>
      <c r="S48" s="13">
        <v>40.5</v>
      </c>
      <c r="T48" s="13">
        <v>41.4</v>
      </c>
      <c r="U48" s="13">
        <v>43.2</v>
      </c>
      <c r="V48" s="13">
        <v>44.3</v>
      </c>
      <c r="W48" s="13">
        <v>47.4</v>
      </c>
    </row>
    <row r="49" spans="1:28" x14ac:dyDescent="0.2">
      <c r="A49" s="16">
        <v>5</v>
      </c>
      <c r="B49" s="13">
        <v>13.6</v>
      </c>
      <c r="C49" s="13">
        <v>17</v>
      </c>
      <c r="D49" s="13">
        <v>20.100000000000001</v>
      </c>
      <c r="E49" s="13">
        <v>23.6</v>
      </c>
      <c r="F49" s="13">
        <v>27.5</v>
      </c>
      <c r="G49" s="13">
        <v>31.2</v>
      </c>
      <c r="H49" s="13">
        <v>34.9</v>
      </c>
      <c r="I49" s="13">
        <v>40.5</v>
      </c>
      <c r="J49" s="13">
        <v>45.2</v>
      </c>
      <c r="K49" s="13">
        <v>55.6</v>
      </c>
      <c r="M49" s="16">
        <v>5</v>
      </c>
      <c r="N49" s="13">
        <v>34.5</v>
      </c>
      <c r="O49" s="13">
        <v>36.35</v>
      </c>
      <c r="P49" s="13">
        <v>38.200000000000003</v>
      </c>
      <c r="Q49" s="13">
        <v>40.1</v>
      </c>
      <c r="R49" s="13">
        <v>42.2</v>
      </c>
      <c r="S49" s="13">
        <v>43.35</v>
      </c>
      <c r="T49" s="13">
        <v>45.2</v>
      </c>
      <c r="U49" s="13">
        <v>46.25</v>
      </c>
      <c r="V49" s="13">
        <v>47.35</v>
      </c>
      <c r="W49" s="13">
        <v>51.5</v>
      </c>
    </row>
    <row r="50" spans="1:28" x14ac:dyDescent="0.2">
      <c r="A50" s="16">
        <v>6</v>
      </c>
      <c r="B50" s="13">
        <v>15</v>
      </c>
      <c r="C50" s="13">
        <v>18.5</v>
      </c>
      <c r="D50" s="13">
        <v>22.1</v>
      </c>
      <c r="E50" s="13">
        <v>25.9</v>
      </c>
      <c r="F50" s="13">
        <v>30.1</v>
      </c>
      <c r="G50" s="13">
        <v>34.299999999999997</v>
      </c>
      <c r="H50" s="13">
        <v>38.200000000000003</v>
      </c>
      <c r="I50" s="13">
        <v>44.5</v>
      </c>
      <c r="J50" s="13">
        <v>49.5</v>
      </c>
      <c r="K50" s="13">
        <v>60.5</v>
      </c>
      <c r="M50" s="16">
        <v>6</v>
      </c>
      <c r="N50" s="13">
        <v>36.700000000000003</v>
      </c>
      <c r="O50" s="13">
        <v>38.65</v>
      </c>
      <c r="P50" s="13">
        <v>40.35</v>
      </c>
      <c r="Q50" s="13">
        <v>42.5</v>
      </c>
      <c r="R50" s="13">
        <v>44.35</v>
      </c>
      <c r="S50" s="13">
        <v>45.9</v>
      </c>
      <c r="T50" s="13">
        <v>47.35</v>
      </c>
      <c r="U50" s="13">
        <v>48.85</v>
      </c>
      <c r="V50" s="13">
        <v>50.5</v>
      </c>
      <c r="W50" s="13">
        <v>54.5</v>
      </c>
    </row>
    <row r="51" spans="1:28" x14ac:dyDescent="0.2">
      <c r="A51" s="16">
        <v>7</v>
      </c>
      <c r="B51" s="13">
        <v>16.3</v>
      </c>
      <c r="C51" s="13">
        <v>19.899999999999999</v>
      </c>
      <c r="D51" s="13">
        <v>23.8</v>
      </c>
      <c r="E51" s="13">
        <v>27.9</v>
      </c>
      <c r="F51" s="13">
        <v>32.5</v>
      </c>
      <c r="G51" s="13">
        <v>37</v>
      </c>
      <c r="H51" s="13">
        <v>41.3</v>
      </c>
      <c r="I51" s="13">
        <v>48</v>
      </c>
      <c r="J51" s="13">
        <v>53.5</v>
      </c>
      <c r="K51" s="13">
        <v>65.5</v>
      </c>
      <c r="M51" s="16">
        <v>7</v>
      </c>
      <c r="N51" s="13">
        <v>38.799999999999997</v>
      </c>
      <c r="O51" s="13">
        <v>40.799999999999997</v>
      </c>
      <c r="P51" s="13">
        <v>42.5</v>
      </c>
      <c r="Q51" s="13">
        <v>44.65</v>
      </c>
      <c r="R51" s="13">
        <v>46.5</v>
      </c>
      <c r="S51" s="13">
        <v>48.05</v>
      </c>
      <c r="T51" s="13">
        <v>49.5</v>
      </c>
      <c r="U51" s="13">
        <v>51.1</v>
      </c>
      <c r="V51" s="13">
        <v>52.5</v>
      </c>
      <c r="W51" s="13">
        <v>56.5</v>
      </c>
    </row>
    <row r="52" spans="1:28" ht="13.5" thickBot="1" x14ac:dyDescent="0.25">
      <c r="A52" s="17">
        <v>8</v>
      </c>
      <c r="B52" s="14">
        <v>17.600000000000001</v>
      </c>
      <c r="C52" s="14">
        <v>21</v>
      </c>
      <c r="D52" s="14">
        <v>25.5</v>
      </c>
      <c r="E52" s="14">
        <v>29.7</v>
      </c>
      <c r="F52" s="14">
        <v>34.799999999999997</v>
      </c>
      <c r="G52" s="14">
        <v>39.4</v>
      </c>
      <c r="H52" s="14">
        <v>44.1</v>
      </c>
      <c r="I52" s="14">
        <v>51.2</v>
      </c>
      <c r="J52" s="14">
        <v>57.2</v>
      </c>
      <c r="K52" s="14">
        <v>70.2</v>
      </c>
      <c r="M52" s="17">
        <v>8</v>
      </c>
      <c r="N52" s="14">
        <v>40.85</v>
      </c>
      <c r="O52" s="14">
        <v>42.85</v>
      </c>
      <c r="P52" s="14">
        <v>44.65</v>
      </c>
      <c r="Q52" s="14">
        <v>46.55</v>
      </c>
      <c r="R52" s="14">
        <v>48.65</v>
      </c>
      <c r="S52" s="14">
        <v>49.85</v>
      </c>
      <c r="T52" s="14">
        <v>51.5</v>
      </c>
      <c r="U52" s="14">
        <v>52.9</v>
      </c>
      <c r="V52" s="14">
        <v>54.5</v>
      </c>
      <c r="W52" s="14">
        <v>58</v>
      </c>
    </row>
    <row r="53" spans="1:28" x14ac:dyDescent="0.2">
      <c r="A53"/>
      <c r="B53"/>
      <c r="C53"/>
      <c r="D53"/>
    </row>
    <row r="54" spans="1:28" x14ac:dyDescent="0.2">
      <c r="A54"/>
      <c r="B54"/>
      <c r="C54"/>
      <c r="D54"/>
    </row>
    <row r="55" spans="1:28" ht="13.5" thickBot="1" x14ac:dyDescent="0.25">
      <c r="A55" s="8"/>
      <c r="B55"/>
      <c r="C55"/>
      <c r="D55"/>
    </row>
    <row r="56" spans="1:28" ht="13.5" thickBot="1" x14ac:dyDescent="0.25">
      <c r="A56" s="34" t="s">
        <v>8</v>
      </c>
      <c r="B56" s="34" t="s">
        <v>79</v>
      </c>
      <c r="C56" s="34" t="s">
        <v>81</v>
      </c>
      <c r="D56" s="34" t="s">
        <v>83</v>
      </c>
      <c r="E56" s="34" t="s">
        <v>84</v>
      </c>
      <c r="F56" s="34" t="s">
        <v>88</v>
      </c>
      <c r="G56" s="34" t="s">
        <v>89</v>
      </c>
      <c r="H56" s="34" t="s">
        <v>90</v>
      </c>
      <c r="I56" s="34" t="s">
        <v>91</v>
      </c>
      <c r="K56" s="34" t="s">
        <v>8</v>
      </c>
      <c r="L56" s="34" t="s">
        <v>79</v>
      </c>
      <c r="M56" s="34" t="s">
        <v>81</v>
      </c>
      <c r="N56" s="34" t="s">
        <v>83</v>
      </c>
      <c r="O56" s="34" t="s">
        <v>84</v>
      </c>
      <c r="P56" s="34" t="s">
        <v>88</v>
      </c>
      <c r="Q56" s="34" t="s">
        <v>89</v>
      </c>
      <c r="R56" s="34" t="s">
        <v>90</v>
      </c>
      <c r="S56" s="34" t="s">
        <v>91</v>
      </c>
    </row>
    <row r="57" spans="1:28" ht="13.5" thickBot="1" x14ac:dyDescent="0.25">
      <c r="A57" s="34" t="s">
        <v>9</v>
      </c>
      <c r="B57" s="34" t="s">
        <v>13</v>
      </c>
      <c r="C57" s="34" t="s">
        <v>13</v>
      </c>
      <c r="D57" s="34" t="s">
        <v>13</v>
      </c>
      <c r="E57" s="34" t="s">
        <v>13</v>
      </c>
      <c r="F57" s="34" t="s">
        <v>13</v>
      </c>
      <c r="G57" s="34" t="s">
        <v>13</v>
      </c>
      <c r="H57" s="34" t="s">
        <v>13</v>
      </c>
      <c r="I57" s="34" t="s">
        <v>13</v>
      </c>
      <c r="K57" s="34" t="s">
        <v>9</v>
      </c>
      <c r="L57" s="34" t="s">
        <v>12</v>
      </c>
      <c r="M57" s="34" t="s">
        <v>12</v>
      </c>
      <c r="N57" s="34" t="s">
        <v>12</v>
      </c>
      <c r="O57" s="34" t="s">
        <v>12</v>
      </c>
      <c r="P57" s="34" t="s">
        <v>12</v>
      </c>
      <c r="Q57" s="34" t="s">
        <v>12</v>
      </c>
      <c r="R57" s="34" t="s">
        <v>12</v>
      </c>
      <c r="S57" s="34" t="s">
        <v>12</v>
      </c>
      <c r="U57" s="37"/>
      <c r="V57" s="37"/>
      <c r="W57" s="37"/>
      <c r="X57" s="37"/>
      <c r="Y57" s="37"/>
      <c r="Z57" s="37"/>
      <c r="AA57" s="37"/>
      <c r="AB57" s="37"/>
    </row>
    <row r="58" spans="1:28" x14ac:dyDescent="0.2">
      <c r="A58" s="16">
        <v>3.5</v>
      </c>
      <c r="B58" s="16">
        <v>23</v>
      </c>
      <c r="C58" s="16">
        <v>29.8</v>
      </c>
      <c r="D58" s="16">
        <v>37.799999999999997</v>
      </c>
      <c r="E58" s="16">
        <v>46.9</v>
      </c>
      <c r="F58" s="16">
        <v>57.1</v>
      </c>
      <c r="G58" s="16">
        <v>68.3</v>
      </c>
      <c r="H58" s="16">
        <v>80.099999999999994</v>
      </c>
      <c r="I58" s="16">
        <v>92.9</v>
      </c>
      <c r="K58" s="16">
        <v>3.5</v>
      </c>
      <c r="L58" s="16">
        <v>38</v>
      </c>
      <c r="M58" s="16">
        <v>41</v>
      </c>
      <c r="N58" s="16">
        <v>44</v>
      </c>
      <c r="O58" s="16">
        <v>47.5</v>
      </c>
      <c r="P58" s="16">
        <v>50.5</v>
      </c>
      <c r="Q58" s="16">
        <v>52.5</v>
      </c>
      <c r="R58" s="16">
        <v>55</v>
      </c>
      <c r="S58" s="16">
        <v>57</v>
      </c>
      <c r="U58" s="36"/>
      <c r="V58" s="36"/>
      <c r="W58" s="36"/>
      <c r="X58" s="36"/>
      <c r="Y58" s="36"/>
      <c r="Z58" s="36"/>
      <c r="AA58" s="36"/>
      <c r="AB58" s="36"/>
    </row>
    <row r="59" spans="1:28" x14ac:dyDescent="0.2">
      <c r="A59" s="16">
        <v>4</v>
      </c>
      <c r="B59" s="16">
        <v>24.6</v>
      </c>
      <c r="C59" s="16">
        <v>31.9</v>
      </c>
      <c r="D59" s="16">
        <v>40.4</v>
      </c>
      <c r="E59" s="16">
        <v>50.1</v>
      </c>
      <c r="F59" s="16">
        <v>61</v>
      </c>
      <c r="G59" s="16">
        <v>73</v>
      </c>
      <c r="H59" s="16">
        <v>85.7</v>
      </c>
      <c r="I59" s="16">
        <v>98.6</v>
      </c>
      <c r="K59" s="16">
        <v>4</v>
      </c>
      <c r="L59" s="16">
        <v>39.799999999999997</v>
      </c>
      <c r="M59" s="16">
        <v>42.8</v>
      </c>
      <c r="N59" s="16">
        <v>45.8</v>
      </c>
      <c r="O59" s="16">
        <v>48.9</v>
      </c>
      <c r="P59" s="16">
        <v>52</v>
      </c>
      <c r="Q59" s="16">
        <v>54.5</v>
      </c>
      <c r="R59" s="16">
        <v>57</v>
      </c>
      <c r="S59" s="16">
        <v>59</v>
      </c>
      <c r="U59" s="36"/>
      <c r="V59" s="36"/>
      <c r="W59" s="36"/>
      <c r="X59" s="36"/>
      <c r="Y59" s="36"/>
      <c r="Z59" s="36"/>
      <c r="AA59" s="36"/>
      <c r="AB59" s="36"/>
    </row>
    <row r="60" spans="1:28" x14ac:dyDescent="0.2">
      <c r="A60" s="16">
        <v>5</v>
      </c>
      <c r="B60" s="16">
        <v>27.5</v>
      </c>
      <c r="C60" s="16">
        <v>35.700000000000003</v>
      </c>
      <c r="D60" s="16">
        <v>45.2</v>
      </c>
      <c r="E60" s="16">
        <v>56</v>
      </c>
      <c r="F60" s="16">
        <v>68.2</v>
      </c>
      <c r="G60" s="16">
        <v>81.7</v>
      </c>
      <c r="H60" s="16">
        <v>95.8</v>
      </c>
      <c r="I60" s="16">
        <v>111</v>
      </c>
      <c r="K60" s="16">
        <v>5</v>
      </c>
      <c r="L60" s="16">
        <v>42.7</v>
      </c>
      <c r="M60" s="16">
        <v>45.8</v>
      </c>
      <c r="N60" s="16">
        <v>49.3</v>
      </c>
      <c r="O60" s="16">
        <v>52.5</v>
      </c>
      <c r="P60" s="16">
        <v>55.5</v>
      </c>
      <c r="Q60" s="16">
        <v>58.5</v>
      </c>
      <c r="R60" s="16">
        <v>60.5</v>
      </c>
      <c r="S60" s="16">
        <v>63</v>
      </c>
      <c r="U60" s="36"/>
      <c r="V60" s="36"/>
      <c r="W60" s="36"/>
      <c r="X60" s="36"/>
      <c r="Y60" s="36"/>
      <c r="Z60" s="36"/>
      <c r="AA60" s="36"/>
      <c r="AB60" s="36"/>
    </row>
    <row r="61" spans="1:28" x14ac:dyDescent="0.2">
      <c r="A61" s="16">
        <v>6</v>
      </c>
      <c r="B61" s="16">
        <v>30.1</v>
      </c>
      <c r="C61" s="16">
        <v>39.1</v>
      </c>
      <c r="D61" s="16">
        <v>49.5</v>
      </c>
      <c r="E61" s="16">
        <v>61.3</v>
      </c>
      <c r="F61" s="16">
        <v>74.7</v>
      </c>
      <c r="G61" s="16">
        <v>89.5</v>
      </c>
      <c r="H61" s="16">
        <v>105</v>
      </c>
      <c r="I61" s="16">
        <v>121</v>
      </c>
      <c r="K61" s="16">
        <v>6</v>
      </c>
      <c r="L61" s="16">
        <v>44.85</v>
      </c>
      <c r="M61" s="16">
        <v>48.35</v>
      </c>
      <c r="N61" s="16">
        <v>52</v>
      </c>
      <c r="O61" s="16">
        <v>55</v>
      </c>
      <c r="P61" s="16">
        <v>58.5</v>
      </c>
      <c r="Q61" s="16">
        <v>61.5</v>
      </c>
      <c r="R61" s="16">
        <v>64</v>
      </c>
      <c r="S61" s="16">
        <v>66.5</v>
      </c>
      <c r="U61" s="36"/>
      <c r="V61" s="36"/>
      <c r="W61" s="36"/>
      <c r="X61" s="36"/>
      <c r="Y61" s="36"/>
      <c r="Z61" s="36"/>
      <c r="AA61" s="36"/>
      <c r="AB61" s="36"/>
    </row>
    <row r="62" spans="1:28" x14ac:dyDescent="0.2">
      <c r="A62" s="16">
        <v>7</v>
      </c>
      <c r="B62" s="16">
        <v>32.5</v>
      </c>
      <c r="C62" s="16">
        <v>42.2</v>
      </c>
      <c r="D62" s="16">
        <v>53.5</v>
      </c>
      <c r="E62" s="16">
        <v>66.3</v>
      </c>
      <c r="F62" s="16">
        <v>80.7</v>
      </c>
      <c r="G62" s="16">
        <v>96.6</v>
      </c>
      <c r="H62" s="16">
        <v>113</v>
      </c>
      <c r="I62" s="16">
        <v>131</v>
      </c>
      <c r="K62" s="16">
        <v>7</v>
      </c>
      <c r="L62" s="16">
        <v>47.5</v>
      </c>
      <c r="M62" s="16">
        <v>50.5</v>
      </c>
      <c r="N62" s="16">
        <v>54</v>
      </c>
      <c r="O62" s="16">
        <v>57</v>
      </c>
      <c r="P62" s="16">
        <v>61</v>
      </c>
      <c r="Q62" s="16">
        <v>64</v>
      </c>
      <c r="R62" s="16">
        <v>67</v>
      </c>
      <c r="S62" s="16">
        <v>69.5</v>
      </c>
      <c r="U62" s="36"/>
      <c r="V62" s="36"/>
      <c r="W62" s="36"/>
      <c r="X62" s="36"/>
      <c r="Y62" s="36"/>
      <c r="Z62" s="36"/>
      <c r="AA62" s="36"/>
      <c r="AB62" s="36"/>
    </row>
    <row r="63" spans="1:28" x14ac:dyDescent="0.2">
      <c r="A63" s="16">
        <v>8</v>
      </c>
      <c r="B63" s="16">
        <v>34.799999999999997</v>
      </c>
      <c r="C63" s="16">
        <v>45.1</v>
      </c>
      <c r="D63" s="16">
        <v>57.2</v>
      </c>
      <c r="E63" s="16">
        <v>70.8</v>
      </c>
      <c r="F63" s="16">
        <v>86.3</v>
      </c>
      <c r="G63" s="16">
        <v>103</v>
      </c>
      <c r="H63" s="16">
        <v>121</v>
      </c>
      <c r="I63" s="16">
        <v>140</v>
      </c>
      <c r="K63" s="16">
        <v>8</v>
      </c>
      <c r="L63" s="16">
        <v>49.65</v>
      </c>
      <c r="M63" s="16">
        <v>52.5</v>
      </c>
      <c r="N63" s="16">
        <v>56</v>
      </c>
      <c r="O63" s="16">
        <v>59</v>
      </c>
      <c r="P63" s="16">
        <v>63</v>
      </c>
      <c r="Q63" s="16">
        <v>66</v>
      </c>
      <c r="R63" s="16">
        <v>69</v>
      </c>
      <c r="S63" s="16">
        <v>72.5</v>
      </c>
      <c r="U63" s="36"/>
      <c r="V63" s="36"/>
      <c r="W63" s="36"/>
      <c r="X63" s="36"/>
      <c r="Y63" s="36"/>
      <c r="Z63" s="36"/>
      <c r="AA63" s="36"/>
      <c r="AB63" s="36"/>
    </row>
    <row r="64" spans="1:28" ht="13.5" thickBot="1" x14ac:dyDescent="0.25">
      <c r="A64" s="21">
        <v>9</v>
      </c>
      <c r="B64" s="21">
        <v>36.9</v>
      </c>
      <c r="C64" s="21">
        <v>47.9</v>
      </c>
      <c r="D64" s="21">
        <v>60.6</v>
      </c>
      <c r="E64" s="21">
        <v>75.099999999999994</v>
      </c>
      <c r="F64" s="21">
        <v>91.5</v>
      </c>
      <c r="G64" s="21">
        <v>110</v>
      </c>
      <c r="H64" s="21">
        <v>129</v>
      </c>
      <c r="I64" s="21">
        <v>148</v>
      </c>
      <c r="K64" s="21">
        <v>9</v>
      </c>
      <c r="L64" s="21">
        <v>52</v>
      </c>
      <c r="M64" s="21">
        <v>55</v>
      </c>
      <c r="N64" s="21">
        <v>58.5</v>
      </c>
      <c r="O64" s="21">
        <v>61.5</v>
      </c>
      <c r="P64" s="21">
        <v>65.5</v>
      </c>
      <c r="Q64" s="21">
        <v>68.5</v>
      </c>
      <c r="R64" s="21">
        <v>71.5</v>
      </c>
      <c r="S64" s="21">
        <v>74.5</v>
      </c>
      <c r="U64" s="36"/>
      <c r="V64" s="36"/>
      <c r="W64" s="36"/>
      <c r="X64" s="36"/>
      <c r="Y64" s="36"/>
      <c r="Z64" s="36"/>
      <c r="AA64" s="36"/>
      <c r="AB64" s="36"/>
    </row>
    <row r="65" spans="1:21" x14ac:dyDescent="0.2">
      <c r="A65"/>
      <c r="B65"/>
      <c r="C65"/>
      <c r="D65"/>
    </row>
    <row r="66" spans="1:21" x14ac:dyDescent="0.2">
      <c r="A66"/>
      <c r="B66"/>
      <c r="C66"/>
      <c r="D66"/>
    </row>
    <row r="67" spans="1:21" ht="13.5" thickBot="1" x14ac:dyDescent="0.25">
      <c r="A67" s="8"/>
      <c r="B67"/>
      <c r="C67"/>
      <c r="D67"/>
    </row>
    <row r="68" spans="1:21" ht="13.5" thickBot="1" x14ac:dyDescent="0.25">
      <c r="A68" s="18" t="s">
        <v>8</v>
      </c>
      <c r="B68" s="26" t="s">
        <v>29</v>
      </c>
      <c r="C68" s="26" t="s">
        <v>30</v>
      </c>
      <c r="D68" s="26" t="s">
        <v>31</v>
      </c>
      <c r="E68" s="26" t="s">
        <v>32</v>
      </c>
      <c r="F68" s="26" t="s">
        <v>33</v>
      </c>
      <c r="G68" s="26" t="s">
        <v>34</v>
      </c>
      <c r="H68" s="25" t="s">
        <v>35</v>
      </c>
      <c r="I68" s="26" t="s">
        <v>36</v>
      </c>
      <c r="J68" s="25" t="s">
        <v>37</v>
      </c>
      <c r="L68" s="18" t="s">
        <v>8</v>
      </c>
      <c r="M68" s="26" t="s">
        <v>29</v>
      </c>
      <c r="N68" s="26" t="s">
        <v>30</v>
      </c>
      <c r="O68" s="26" t="s">
        <v>31</v>
      </c>
      <c r="P68" s="26" t="s">
        <v>32</v>
      </c>
      <c r="Q68" s="26" t="s">
        <v>33</v>
      </c>
      <c r="R68" s="26" t="s">
        <v>34</v>
      </c>
      <c r="S68" s="25" t="s">
        <v>35</v>
      </c>
      <c r="T68" s="26" t="s">
        <v>36</v>
      </c>
      <c r="U68" s="25" t="s">
        <v>37</v>
      </c>
    </row>
    <row r="69" spans="1:21" ht="13.5" thickBot="1" x14ac:dyDescent="0.25">
      <c r="A69" s="23" t="s">
        <v>9</v>
      </c>
      <c r="B69" s="11" t="s">
        <v>13</v>
      </c>
      <c r="C69" s="11" t="s">
        <v>13</v>
      </c>
      <c r="D69" s="11" t="s">
        <v>13</v>
      </c>
      <c r="E69" s="11" t="s">
        <v>13</v>
      </c>
      <c r="F69" s="11" t="s">
        <v>13</v>
      </c>
      <c r="G69" s="11" t="s">
        <v>13</v>
      </c>
      <c r="H69" s="11" t="s">
        <v>13</v>
      </c>
      <c r="I69" s="11" t="s">
        <v>13</v>
      </c>
      <c r="J69" s="11" t="s">
        <v>13</v>
      </c>
      <c r="L69" s="23" t="s">
        <v>9</v>
      </c>
      <c r="M69" s="23" t="s">
        <v>12</v>
      </c>
      <c r="N69" s="23" t="s">
        <v>12</v>
      </c>
      <c r="O69" s="23" t="s">
        <v>12</v>
      </c>
      <c r="P69" s="23" t="s">
        <v>12</v>
      </c>
      <c r="Q69" s="23" t="s">
        <v>12</v>
      </c>
      <c r="R69" s="23" t="s">
        <v>12</v>
      </c>
      <c r="S69" s="23" t="s">
        <v>12</v>
      </c>
      <c r="T69" s="23" t="s">
        <v>12</v>
      </c>
      <c r="U69" s="23" t="s">
        <v>12</v>
      </c>
    </row>
    <row r="70" spans="1:21" x14ac:dyDescent="0.2">
      <c r="A70" s="27">
        <v>2.0684279999999999</v>
      </c>
      <c r="B70" s="28">
        <v>1.7261499999999999</v>
      </c>
      <c r="C70" s="28">
        <v>2.2485374999999999</v>
      </c>
      <c r="D70" s="28">
        <v>2.8163499999999999</v>
      </c>
      <c r="E70" s="28">
        <v>3.1116124999999997</v>
      </c>
      <c r="F70" s="28">
        <v>3.4750125000000001</v>
      </c>
      <c r="G70" s="28">
        <v>3.7475624999999999</v>
      </c>
      <c r="H70" s="28">
        <v>4.0882499999999995</v>
      </c>
      <c r="I70" s="28">
        <v>4.4516499999999999</v>
      </c>
      <c r="J70" s="28">
        <v>4.7696249999999996</v>
      </c>
      <c r="L70" s="27">
        <v>2.0684279999999999</v>
      </c>
      <c r="M70" s="28">
        <v>15.5448</v>
      </c>
      <c r="N70" s="28">
        <v>16.154400000000003</v>
      </c>
      <c r="O70" s="28">
        <v>17.0688</v>
      </c>
      <c r="P70" s="28">
        <v>17.3736</v>
      </c>
      <c r="Q70" s="28">
        <v>17.3736</v>
      </c>
      <c r="R70" s="28">
        <v>17.9832</v>
      </c>
      <c r="S70" s="28">
        <v>18.288</v>
      </c>
      <c r="T70" s="28">
        <v>18.5928</v>
      </c>
      <c r="U70" s="28">
        <v>18.897600000000001</v>
      </c>
    </row>
    <row r="71" spans="1:21" x14ac:dyDescent="0.2">
      <c r="A71" s="29">
        <v>2.4131659999999999</v>
      </c>
      <c r="B71" s="30">
        <v>1.8624249999999998</v>
      </c>
      <c r="C71" s="30">
        <v>2.4302374999999996</v>
      </c>
      <c r="D71" s="30">
        <v>3.0434749999999999</v>
      </c>
      <c r="E71" s="30">
        <v>3.3387374999999997</v>
      </c>
      <c r="F71" s="30">
        <v>3.7248499999999996</v>
      </c>
      <c r="G71" s="30">
        <v>4.0428249999999997</v>
      </c>
      <c r="H71" s="30">
        <v>4.4062249999999992</v>
      </c>
      <c r="I71" s="30">
        <v>4.7696249999999996</v>
      </c>
      <c r="J71" s="30">
        <v>5.1330249999999999</v>
      </c>
      <c r="L71" s="29">
        <v>2.4131659999999999</v>
      </c>
      <c r="M71" s="30">
        <v>16.154400000000003</v>
      </c>
      <c r="N71" s="30">
        <v>16.763999999999999</v>
      </c>
      <c r="O71" s="30">
        <v>17.6784</v>
      </c>
      <c r="P71" s="30">
        <v>17.9832</v>
      </c>
      <c r="Q71" s="30">
        <v>18.288</v>
      </c>
      <c r="R71" s="30">
        <v>18.897600000000001</v>
      </c>
      <c r="S71" s="30">
        <v>18.897600000000001</v>
      </c>
      <c r="T71" s="30">
        <v>19.202400000000001</v>
      </c>
      <c r="U71" s="30">
        <v>19.812000000000001</v>
      </c>
    </row>
    <row r="72" spans="1:21" x14ac:dyDescent="0.2">
      <c r="A72" s="29">
        <v>2.7579039999999999</v>
      </c>
      <c r="B72" s="30">
        <v>1.9987000000000001</v>
      </c>
      <c r="C72" s="30">
        <v>2.6119374999999998</v>
      </c>
      <c r="D72" s="30">
        <v>3.2706</v>
      </c>
      <c r="E72" s="30">
        <v>3.5658624999999997</v>
      </c>
      <c r="F72" s="30">
        <v>4.0201124999999998</v>
      </c>
      <c r="G72" s="30">
        <v>4.3380875000000003</v>
      </c>
      <c r="H72" s="30">
        <v>4.7241999999999997</v>
      </c>
      <c r="I72" s="30">
        <v>5.1330249999999999</v>
      </c>
      <c r="J72" s="30">
        <v>5.5191375000000003</v>
      </c>
      <c r="L72" s="29">
        <v>2.7579039999999999</v>
      </c>
      <c r="M72" s="30">
        <v>16.763999999999999</v>
      </c>
      <c r="N72" s="30">
        <v>17.3736</v>
      </c>
      <c r="O72" s="30">
        <v>18.5928</v>
      </c>
      <c r="P72" s="30">
        <v>19.202400000000001</v>
      </c>
      <c r="Q72" s="30">
        <v>19.202400000000001</v>
      </c>
      <c r="R72" s="30">
        <v>19.812000000000001</v>
      </c>
      <c r="S72" s="30">
        <v>19.812000000000001</v>
      </c>
      <c r="T72" s="30">
        <v>20.116800000000001</v>
      </c>
      <c r="U72" s="30">
        <v>20.726400000000002</v>
      </c>
    </row>
    <row r="73" spans="1:21" x14ac:dyDescent="0.2">
      <c r="A73" s="29">
        <v>3.1026419999999999</v>
      </c>
      <c r="B73" s="30">
        <v>2.1122624999999999</v>
      </c>
      <c r="C73" s="30">
        <v>2.7482124999999997</v>
      </c>
      <c r="D73" s="30">
        <v>3.4295874999999998</v>
      </c>
      <c r="E73" s="30">
        <v>3.7929874999999997</v>
      </c>
      <c r="F73" s="30">
        <v>4.2472374999999998</v>
      </c>
      <c r="G73" s="30">
        <v>4.5879249999999994</v>
      </c>
      <c r="H73" s="30">
        <v>4.9967499999999996</v>
      </c>
      <c r="I73" s="30">
        <v>5.4282874999999997</v>
      </c>
      <c r="J73" s="30">
        <v>5.8371124999999999</v>
      </c>
      <c r="L73" s="29">
        <v>3.1026419999999999</v>
      </c>
      <c r="M73" s="30">
        <v>17.3736</v>
      </c>
      <c r="N73" s="30">
        <v>17.9832</v>
      </c>
      <c r="O73" s="30">
        <v>18.897600000000001</v>
      </c>
      <c r="P73" s="30">
        <v>19.507200000000001</v>
      </c>
      <c r="Q73" s="30">
        <v>19.812000000000001</v>
      </c>
      <c r="R73" s="30">
        <v>20.421600000000002</v>
      </c>
      <c r="S73" s="30">
        <v>20.421600000000002</v>
      </c>
      <c r="T73" s="30">
        <v>20.726400000000002</v>
      </c>
      <c r="U73" s="30">
        <v>21.336000000000002</v>
      </c>
    </row>
    <row r="74" spans="1:21" x14ac:dyDescent="0.2">
      <c r="A74" s="29">
        <v>3.4473799999999999</v>
      </c>
      <c r="B74" s="30">
        <v>2.2258249999999999</v>
      </c>
      <c r="C74" s="30">
        <v>2.9072</v>
      </c>
      <c r="D74" s="30">
        <v>3.6112875</v>
      </c>
      <c r="E74" s="30">
        <v>4.0201124999999998</v>
      </c>
      <c r="F74" s="30">
        <v>4.4743624999999998</v>
      </c>
      <c r="G74" s="30">
        <v>4.8377625000000002</v>
      </c>
      <c r="H74" s="30">
        <v>5.2920125000000002</v>
      </c>
      <c r="I74" s="30">
        <v>5.7462625000000003</v>
      </c>
      <c r="J74" s="30">
        <v>6.1550875000000005</v>
      </c>
      <c r="L74" s="29">
        <v>3.4473799999999999</v>
      </c>
      <c r="M74" s="30">
        <v>17.9832</v>
      </c>
      <c r="N74" s="30">
        <v>18.897600000000001</v>
      </c>
      <c r="O74" s="30">
        <v>19.507200000000001</v>
      </c>
      <c r="P74" s="30">
        <v>20.421600000000002</v>
      </c>
      <c r="Q74" s="30">
        <v>20.421600000000002</v>
      </c>
      <c r="R74" s="30">
        <v>21.031200000000002</v>
      </c>
      <c r="S74" s="30">
        <v>21.336000000000002</v>
      </c>
      <c r="T74" s="30">
        <v>21.640800000000002</v>
      </c>
      <c r="U74" s="30">
        <v>22.250400000000003</v>
      </c>
    </row>
    <row r="75" spans="1:21" x14ac:dyDescent="0.2">
      <c r="A75" s="29">
        <v>3.7921179999999999</v>
      </c>
      <c r="B75" s="30">
        <v>2.3393875</v>
      </c>
      <c r="C75" s="30">
        <v>3.0661874999999998</v>
      </c>
      <c r="D75" s="30">
        <v>3.8157000000000001</v>
      </c>
      <c r="E75" s="30">
        <v>4.2018125</v>
      </c>
      <c r="F75" s="30">
        <v>4.7014874999999998</v>
      </c>
      <c r="G75" s="30">
        <v>5.0648875000000002</v>
      </c>
      <c r="H75" s="30">
        <v>5.5191375000000003</v>
      </c>
      <c r="I75" s="30">
        <v>5.9733875000000003</v>
      </c>
      <c r="J75" s="30">
        <v>6.4049249999999995</v>
      </c>
      <c r="L75" s="29">
        <v>3.7921179999999999</v>
      </c>
      <c r="M75" s="30">
        <v>18.288</v>
      </c>
      <c r="N75" s="30">
        <v>19.202400000000001</v>
      </c>
      <c r="O75" s="30">
        <v>20.116800000000001</v>
      </c>
      <c r="P75" s="30">
        <v>20.726400000000002</v>
      </c>
      <c r="Q75" s="30">
        <v>21.031200000000002</v>
      </c>
      <c r="R75" s="30">
        <v>21.640800000000002</v>
      </c>
      <c r="S75" s="30">
        <v>21.945600000000002</v>
      </c>
      <c r="T75" s="30">
        <v>22.250400000000003</v>
      </c>
      <c r="U75" s="30">
        <v>22.555200000000003</v>
      </c>
    </row>
    <row r="76" spans="1:21" x14ac:dyDescent="0.2">
      <c r="A76" s="29">
        <v>4.1368559999999999</v>
      </c>
      <c r="B76" s="30">
        <v>2.45295</v>
      </c>
      <c r="C76" s="30">
        <v>3.2024624999999998</v>
      </c>
      <c r="D76" s="30">
        <v>3.9974000000000003</v>
      </c>
      <c r="E76" s="30">
        <v>4.3835125000000001</v>
      </c>
      <c r="F76" s="30">
        <v>4.9058999999999999</v>
      </c>
      <c r="G76" s="30">
        <v>5.2920125000000002</v>
      </c>
      <c r="H76" s="30">
        <v>5.7689749999999993</v>
      </c>
      <c r="I76" s="30">
        <v>6.2459375000000001</v>
      </c>
      <c r="J76" s="30">
        <v>6.6547625000000004</v>
      </c>
      <c r="L76" s="29">
        <v>4.1368559999999999</v>
      </c>
      <c r="M76" s="30">
        <v>18.897600000000001</v>
      </c>
      <c r="N76" s="30">
        <v>19.507200000000001</v>
      </c>
      <c r="O76" s="30">
        <v>20.726400000000002</v>
      </c>
      <c r="P76" s="30">
        <v>21.031200000000002</v>
      </c>
      <c r="Q76" s="30">
        <v>21.945600000000002</v>
      </c>
      <c r="R76" s="30">
        <v>22.250400000000003</v>
      </c>
      <c r="S76" s="30">
        <v>22.555200000000003</v>
      </c>
      <c r="T76" s="30">
        <v>23.1648</v>
      </c>
      <c r="U76" s="30">
        <v>23.1648</v>
      </c>
    </row>
    <row r="77" spans="1:21" x14ac:dyDescent="0.2">
      <c r="A77" s="29">
        <v>4.4815939999999994</v>
      </c>
      <c r="B77" s="30">
        <v>2.5665125</v>
      </c>
      <c r="C77" s="30">
        <v>3.3387374999999997</v>
      </c>
      <c r="D77" s="30">
        <v>4.1563875000000001</v>
      </c>
      <c r="E77" s="30">
        <v>4.5652125000000003</v>
      </c>
      <c r="F77" s="30">
        <v>5.1103125</v>
      </c>
      <c r="G77" s="30">
        <v>5.5191375000000003</v>
      </c>
      <c r="H77" s="30">
        <v>6.0188125000000001</v>
      </c>
      <c r="I77" s="30">
        <v>6.4730625000000002</v>
      </c>
      <c r="J77" s="30">
        <v>6.9273125000000002</v>
      </c>
      <c r="L77" s="29">
        <v>4.4815939999999994</v>
      </c>
      <c r="M77" s="30">
        <v>19.202400000000001</v>
      </c>
      <c r="N77" s="30">
        <v>20.116800000000001</v>
      </c>
      <c r="O77" s="30">
        <v>21.031200000000002</v>
      </c>
      <c r="P77" s="30">
        <v>21.640800000000002</v>
      </c>
      <c r="Q77" s="30">
        <v>22.250400000000003</v>
      </c>
      <c r="R77" s="30">
        <v>22.555200000000003</v>
      </c>
      <c r="S77" s="30">
        <v>23.1648</v>
      </c>
      <c r="T77" s="30">
        <v>23.4696</v>
      </c>
      <c r="U77" s="30">
        <v>23.7744</v>
      </c>
    </row>
    <row r="78" spans="1:21" x14ac:dyDescent="0.2">
      <c r="A78" s="29">
        <v>4.8263319999999998</v>
      </c>
      <c r="B78" s="30">
        <v>2.6573624999999996</v>
      </c>
      <c r="C78" s="30">
        <v>3.4750125000000001</v>
      </c>
      <c r="D78" s="30">
        <v>4.3153749999999995</v>
      </c>
      <c r="E78" s="30">
        <v>4.7469124999999996</v>
      </c>
      <c r="F78" s="30">
        <v>5.3147249999999993</v>
      </c>
      <c r="G78" s="30">
        <v>5.7462625000000003</v>
      </c>
      <c r="H78" s="30">
        <v>6.2686500000000001</v>
      </c>
      <c r="I78" s="30">
        <v>6.7229000000000001</v>
      </c>
      <c r="J78" s="30">
        <v>7.2452874999999999</v>
      </c>
      <c r="L78" s="29">
        <v>4.8263319999999998</v>
      </c>
      <c r="M78" s="30">
        <v>19.812000000000001</v>
      </c>
      <c r="N78" s="30">
        <v>20.726400000000002</v>
      </c>
      <c r="O78" s="30">
        <v>21.640800000000002</v>
      </c>
      <c r="P78" s="30">
        <v>22.250400000000003</v>
      </c>
      <c r="Q78" s="30">
        <v>22.86</v>
      </c>
      <c r="R78" s="30">
        <v>22.86</v>
      </c>
      <c r="S78" s="30">
        <v>23.7744</v>
      </c>
      <c r="T78" s="30">
        <v>24.0792</v>
      </c>
      <c r="U78" s="30">
        <v>24.688800000000001</v>
      </c>
    </row>
    <row r="79" spans="1:21" x14ac:dyDescent="0.2">
      <c r="A79" s="29">
        <v>5.1710700000000003</v>
      </c>
      <c r="B79" s="30">
        <v>2.7482124999999997</v>
      </c>
      <c r="C79" s="30">
        <v>3.5885750000000001</v>
      </c>
      <c r="D79" s="30">
        <v>4.4516499999999999</v>
      </c>
      <c r="E79" s="30">
        <v>4.9286124999999998</v>
      </c>
      <c r="F79" s="30">
        <v>5.4737125000000004</v>
      </c>
      <c r="G79" s="30">
        <v>5.9279625000000005</v>
      </c>
      <c r="H79" s="30">
        <v>6.4957750000000001</v>
      </c>
      <c r="I79" s="30">
        <v>6.9727375</v>
      </c>
      <c r="J79" s="30">
        <v>7.4951249999999998</v>
      </c>
      <c r="L79" s="29">
        <v>5.1710700000000003</v>
      </c>
      <c r="M79" s="30">
        <v>20.116800000000001</v>
      </c>
      <c r="N79" s="30">
        <v>21.031200000000002</v>
      </c>
      <c r="O79" s="30">
        <v>21.945600000000002</v>
      </c>
      <c r="P79" s="30">
        <v>22.555200000000003</v>
      </c>
      <c r="Q79" s="30">
        <v>23.1648</v>
      </c>
      <c r="R79" s="30">
        <v>23.4696</v>
      </c>
      <c r="S79" s="30">
        <v>24.0792</v>
      </c>
      <c r="T79" s="30">
        <v>24.384</v>
      </c>
      <c r="U79" s="30">
        <v>24.993600000000001</v>
      </c>
    </row>
    <row r="80" spans="1:21" ht="13.5" thickBot="1" x14ac:dyDescent="0.25">
      <c r="A80" s="31">
        <v>5.5158079999999998</v>
      </c>
      <c r="B80" s="32">
        <v>2.8390624999999998</v>
      </c>
      <c r="C80" s="32">
        <v>3.7021375000000001</v>
      </c>
      <c r="D80" s="32">
        <v>4.6106375000000002</v>
      </c>
      <c r="E80" s="32">
        <v>5.1103125</v>
      </c>
      <c r="F80" s="32">
        <v>5.6554124999999997</v>
      </c>
      <c r="G80" s="32">
        <v>6.1323749999999997</v>
      </c>
      <c r="H80" s="32">
        <v>6.7001875000000002</v>
      </c>
      <c r="I80" s="32">
        <v>7.1998625000000001</v>
      </c>
      <c r="J80" s="32">
        <v>7.7449624999999997</v>
      </c>
      <c r="L80" s="31">
        <v>5.5158079999999998</v>
      </c>
      <c r="M80" s="32">
        <v>20.726400000000002</v>
      </c>
      <c r="N80" s="32">
        <v>21.640800000000002</v>
      </c>
      <c r="O80" s="32">
        <v>22.555200000000003</v>
      </c>
      <c r="P80" s="32">
        <v>23.1648</v>
      </c>
      <c r="Q80" s="32">
        <v>23.7744</v>
      </c>
      <c r="R80" s="32">
        <v>24.384</v>
      </c>
      <c r="S80" s="32">
        <v>24.688800000000001</v>
      </c>
      <c r="T80" s="32">
        <v>24.688800000000001</v>
      </c>
      <c r="U80" s="32">
        <v>25.298400000000001</v>
      </c>
    </row>
    <row r="81" spans="1:27" x14ac:dyDescent="0.2">
      <c r="A81"/>
      <c r="B81"/>
      <c r="C81"/>
      <c r="D81"/>
    </row>
    <row r="82" spans="1:27" x14ac:dyDescent="0.2">
      <c r="A82"/>
      <c r="B82"/>
      <c r="C82"/>
      <c r="D82"/>
    </row>
    <row r="83" spans="1:27" ht="13.5" thickBot="1" x14ac:dyDescent="0.25">
      <c r="A83" s="8"/>
      <c r="B83"/>
      <c r="C83"/>
      <c r="D83"/>
    </row>
    <row r="84" spans="1:27" ht="13.5" thickBot="1" x14ac:dyDescent="0.25">
      <c r="A84" s="18" t="s">
        <v>8</v>
      </c>
      <c r="B84" s="18" t="s">
        <v>35</v>
      </c>
      <c r="C84" s="18" t="s">
        <v>37</v>
      </c>
      <c r="D84" s="18" t="s">
        <v>40</v>
      </c>
      <c r="E84" s="18" t="s">
        <v>41</v>
      </c>
      <c r="F84" s="18" t="s">
        <v>42</v>
      </c>
      <c r="G84" s="18" t="s">
        <v>43</v>
      </c>
      <c r="H84" s="18" t="s">
        <v>44</v>
      </c>
      <c r="I84" s="18" t="s">
        <v>45</v>
      </c>
      <c r="J84" s="18" t="s">
        <v>46</v>
      </c>
      <c r="K84" s="18" t="s">
        <v>47</v>
      </c>
      <c r="L84" s="18" t="s">
        <v>48</v>
      </c>
      <c r="M84" s="34" t="s">
        <v>49</v>
      </c>
      <c r="O84" s="18" t="s">
        <v>8</v>
      </c>
      <c r="P84" s="18" t="s">
        <v>35</v>
      </c>
      <c r="Q84" s="18" t="s">
        <v>37</v>
      </c>
      <c r="R84" s="18" t="s">
        <v>40</v>
      </c>
      <c r="S84" s="18" t="s">
        <v>41</v>
      </c>
      <c r="T84" s="18" t="s">
        <v>42</v>
      </c>
      <c r="U84" s="18" t="s">
        <v>43</v>
      </c>
      <c r="V84" s="18" t="s">
        <v>44</v>
      </c>
      <c r="W84" s="18" t="s">
        <v>45</v>
      </c>
      <c r="X84" s="18" t="s">
        <v>46</v>
      </c>
      <c r="Y84" s="18" t="s">
        <v>47</v>
      </c>
      <c r="Z84" s="18" t="s">
        <v>48</v>
      </c>
      <c r="AA84" s="34" t="s">
        <v>49</v>
      </c>
    </row>
    <row r="85" spans="1:27" ht="13.5" thickBot="1" x14ac:dyDescent="0.25">
      <c r="A85" s="23" t="s">
        <v>9</v>
      </c>
      <c r="B85" s="11" t="s">
        <v>13</v>
      </c>
      <c r="C85" s="11" t="s">
        <v>13</v>
      </c>
      <c r="D85" s="11" t="s">
        <v>13</v>
      </c>
      <c r="E85" s="11" t="s">
        <v>13</v>
      </c>
      <c r="F85" s="11" t="s">
        <v>13</v>
      </c>
      <c r="G85" s="11" t="s">
        <v>13</v>
      </c>
      <c r="H85" s="11" t="s">
        <v>13</v>
      </c>
      <c r="I85" s="11" t="s">
        <v>13</v>
      </c>
      <c r="J85" s="11" t="s">
        <v>13</v>
      </c>
      <c r="K85" s="11" t="s">
        <v>13</v>
      </c>
      <c r="L85" s="11" t="s">
        <v>13</v>
      </c>
      <c r="M85" s="11" t="s">
        <v>13</v>
      </c>
      <c r="O85" s="23" t="s">
        <v>9</v>
      </c>
      <c r="P85" s="23" t="s">
        <v>12</v>
      </c>
      <c r="Q85" s="23" t="s">
        <v>12</v>
      </c>
      <c r="R85" s="23" t="s">
        <v>12</v>
      </c>
      <c r="S85" s="23" t="s">
        <v>12</v>
      </c>
      <c r="T85" s="23" t="s">
        <v>12</v>
      </c>
      <c r="U85" s="23" t="s">
        <v>12</v>
      </c>
      <c r="V85" s="23" t="s">
        <v>12</v>
      </c>
      <c r="W85" s="23" t="s">
        <v>12</v>
      </c>
      <c r="X85" s="23" t="s">
        <v>12</v>
      </c>
      <c r="Y85" s="23" t="s">
        <v>12</v>
      </c>
      <c r="Z85" s="23" t="s">
        <v>12</v>
      </c>
      <c r="AA85" s="23" t="s">
        <v>12</v>
      </c>
    </row>
    <row r="86" spans="1:27" x14ac:dyDescent="0.2">
      <c r="A86" s="27">
        <v>1.378952</v>
      </c>
      <c r="B86" s="27">
        <v>3.497725</v>
      </c>
      <c r="C86" s="27">
        <v>4.1336749999999993</v>
      </c>
      <c r="D86" s="27">
        <v>4.9286124999999998</v>
      </c>
      <c r="E86" s="27">
        <v>5.4282874999999997</v>
      </c>
      <c r="F86" s="27">
        <v>6.2232249999999993</v>
      </c>
      <c r="G86" s="27">
        <v>7.0635874999999997</v>
      </c>
      <c r="H86" s="27">
        <v>7.9266624999999991</v>
      </c>
      <c r="I86" s="27">
        <v>8.9260124999999988</v>
      </c>
      <c r="J86" s="27">
        <v>9.8572249999999997</v>
      </c>
      <c r="K86" s="27">
        <v>10.8338625</v>
      </c>
      <c r="L86" s="27">
        <v>11.651512499999999</v>
      </c>
      <c r="M86" s="27">
        <v>12.605437499999999</v>
      </c>
      <c r="O86" s="27">
        <v>1.378952</v>
      </c>
      <c r="P86" s="27">
        <v>16.154400000000003</v>
      </c>
      <c r="Q86" s="27">
        <v>16.763999999999999</v>
      </c>
      <c r="R86" s="27">
        <v>17.3736</v>
      </c>
      <c r="S86" s="27">
        <v>17.9832</v>
      </c>
      <c r="T86" s="27">
        <v>18.288</v>
      </c>
      <c r="U86" s="27">
        <v>18.897600000000001</v>
      </c>
      <c r="V86" s="27">
        <v>19.507200000000001</v>
      </c>
      <c r="W86" s="27">
        <v>20.116800000000001</v>
      </c>
      <c r="X86" s="27">
        <v>20.421600000000002</v>
      </c>
      <c r="Y86" s="27">
        <v>20.726400000000002</v>
      </c>
      <c r="Z86" s="27">
        <v>21.031200000000002</v>
      </c>
      <c r="AA86" s="27">
        <v>21.336000000000002</v>
      </c>
    </row>
    <row r="87" spans="1:27" x14ac:dyDescent="0.2">
      <c r="A87" s="29">
        <v>2.0684279999999999</v>
      </c>
      <c r="B87" s="29">
        <v>4.2699499999999997</v>
      </c>
      <c r="C87" s="29">
        <v>5.0648875000000002</v>
      </c>
      <c r="D87" s="29">
        <v>5.9960999999999993</v>
      </c>
      <c r="E87" s="29">
        <v>6.7229000000000001</v>
      </c>
      <c r="F87" s="29">
        <v>7.699537499999999</v>
      </c>
      <c r="G87" s="29">
        <v>8.7215999999999987</v>
      </c>
      <c r="H87" s="29">
        <v>9.7890875000000008</v>
      </c>
      <c r="I87" s="29">
        <v>10.992849999999999</v>
      </c>
      <c r="J87" s="29">
        <v>12.151187499999999</v>
      </c>
      <c r="K87" s="29">
        <v>13.3322375</v>
      </c>
      <c r="L87" s="29">
        <v>14.740412500000001</v>
      </c>
      <c r="M87" s="29">
        <v>16.0123125</v>
      </c>
      <c r="O87" s="29">
        <v>2.0684279999999999</v>
      </c>
      <c r="P87" s="29">
        <v>18.288</v>
      </c>
      <c r="Q87" s="29">
        <v>18.897600000000001</v>
      </c>
      <c r="R87" s="29">
        <v>19.812000000000001</v>
      </c>
      <c r="S87" s="29">
        <v>20.116800000000001</v>
      </c>
      <c r="T87" s="29">
        <v>21.031200000000002</v>
      </c>
      <c r="U87" s="29">
        <v>21.640800000000002</v>
      </c>
      <c r="V87" s="29">
        <v>22.250400000000003</v>
      </c>
      <c r="W87" s="29">
        <v>22.86</v>
      </c>
      <c r="X87" s="29">
        <v>23.1648</v>
      </c>
      <c r="Y87" s="29">
        <v>23.7744</v>
      </c>
      <c r="Z87" s="29">
        <v>24.0792</v>
      </c>
      <c r="AA87" s="29">
        <v>24.688800000000001</v>
      </c>
    </row>
    <row r="88" spans="1:27" x14ac:dyDescent="0.2">
      <c r="A88" s="29">
        <v>2.7579039999999999</v>
      </c>
      <c r="B88" s="29">
        <v>4.9513249999999998</v>
      </c>
      <c r="C88" s="29">
        <v>5.9052499999999997</v>
      </c>
      <c r="D88" s="29">
        <v>6.9045999999999994</v>
      </c>
      <c r="E88" s="29">
        <v>7.8130999999999995</v>
      </c>
      <c r="F88" s="29">
        <v>8.9487249999999996</v>
      </c>
      <c r="G88" s="29">
        <v>10.129775</v>
      </c>
      <c r="H88" s="29">
        <v>11.401675000000001</v>
      </c>
      <c r="I88" s="29">
        <v>12.764425000000001</v>
      </c>
      <c r="J88" s="29">
        <v>14.127174999999999</v>
      </c>
      <c r="K88" s="29">
        <v>15.467212499999999</v>
      </c>
      <c r="L88" s="29">
        <v>17.375062499999999</v>
      </c>
      <c r="M88" s="29">
        <v>18.692387499999999</v>
      </c>
      <c r="O88" s="29">
        <v>2.7579039999999999</v>
      </c>
      <c r="P88" s="29">
        <v>20.116800000000001</v>
      </c>
      <c r="Q88" s="29">
        <v>20.726400000000002</v>
      </c>
      <c r="R88" s="29">
        <v>21.640800000000002</v>
      </c>
      <c r="S88" s="29">
        <v>22.250400000000003</v>
      </c>
      <c r="T88" s="29">
        <v>23.1648</v>
      </c>
      <c r="U88" s="29">
        <v>23.7744</v>
      </c>
      <c r="V88" s="29">
        <v>24.384</v>
      </c>
      <c r="W88" s="29">
        <v>24.993600000000001</v>
      </c>
      <c r="X88" s="29">
        <v>25.603200000000001</v>
      </c>
      <c r="Y88" s="29">
        <v>26.212800000000001</v>
      </c>
      <c r="Z88" s="29">
        <v>26.517600000000002</v>
      </c>
      <c r="AA88" s="29">
        <v>27.127200000000002</v>
      </c>
    </row>
    <row r="89" spans="1:27" x14ac:dyDescent="0.2">
      <c r="A89" s="29">
        <v>3.4473799999999999</v>
      </c>
      <c r="B89" s="29">
        <v>5.4964249999999995</v>
      </c>
      <c r="C89" s="29">
        <v>6.5411999999999999</v>
      </c>
      <c r="D89" s="29">
        <v>7.6768249999999991</v>
      </c>
      <c r="E89" s="29">
        <v>8.7443124999999995</v>
      </c>
      <c r="F89" s="29">
        <v>10.0162125</v>
      </c>
      <c r="G89" s="29">
        <v>11.3789625</v>
      </c>
      <c r="H89" s="29">
        <v>12.787137499999998</v>
      </c>
      <c r="I89" s="29">
        <v>14.263449999999999</v>
      </c>
      <c r="J89" s="29">
        <v>15.785187499999999</v>
      </c>
      <c r="K89" s="29">
        <v>17.306925</v>
      </c>
      <c r="L89" s="29">
        <v>19.2374875</v>
      </c>
      <c r="M89" s="29">
        <v>20.872787500000001</v>
      </c>
      <c r="O89" s="29">
        <v>3.4473799999999999</v>
      </c>
      <c r="P89" s="29">
        <v>21.640800000000002</v>
      </c>
      <c r="Q89" s="29">
        <v>22.555200000000003</v>
      </c>
      <c r="R89" s="29">
        <v>23.1648</v>
      </c>
      <c r="S89" s="29">
        <v>24.0792</v>
      </c>
      <c r="T89" s="29">
        <v>24.688800000000001</v>
      </c>
      <c r="U89" s="29">
        <v>25.603200000000001</v>
      </c>
      <c r="V89" s="29">
        <v>26.212800000000001</v>
      </c>
      <c r="W89" s="29">
        <v>27.127200000000002</v>
      </c>
      <c r="X89" s="29">
        <v>27.736800000000002</v>
      </c>
      <c r="Y89" s="29">
        <v>28.346400000000003</v>
      </c>
      <c r="Z89" s="29">
        <v>1.2192000000000001</v>
      </c>
      <c r="AA89" s="29">
        <v>29.260800000000003</v>
      </c>
    </row>
    <row r="90" spans="1:27" x14ac:dyDescent="0.2">
      <c r="A90" s="29">
        <v>4.1368559999999999</v>
      </c>
      <c r="B90" s="29">
        <v>6.0188125000000001</v>
      </c>
      <c r="C90" s="29">
        <v>7.1544375000000002</v>
      </c>
      <c r="D90" s="29">
        <v>8.4490499999999997</v>
      </c>
      <c r="E90" s="29">
        <v>9.6528124999999996</v>
      </c>
      <c r="F90" s="29">
        <v>11.038275000000001</v>
      </c>
      <c r="G90" s="29">
        <v>125.14587499999999</v>
      </c>
      <c r="H90" s="29">
        <v>14.036325</v>
      </c>
      <c r="I90" s="29">
        <v>15.671624999999999</v>
      </c>
      <c r="J90" s="29">
        <v>17.352350000000001</v>
      </c>
      <c r="K90" s="29">
        <v>19.055787500000001</v>
      </c>
      <c r="L90" s="29">
        <v>21.122624999999999</v>
      </c>
      <c r="M90" s="29">
        <v>22.939624999999999</v>
      </c>
      <c r="O90" s="29">
        <v>4.1368559999999999</v>
      </c>
      <c r="P90" s="29">
        <v>22.86</v>
      </c>
      <c r="Q90" s="29">
        <v>23.7744</v>
      </c>
      <c r="R90" s="29">
        <v>24.688800000000001</v>
      </c>
      <c r="S90" s="29">
        <v>25.603200000000001</v>
      </c>
      <c r="T90" s="29">
        <v>26.517600000000002</v>
      </c>
      <c r="U90" s="29">
        <v>27.127200000000002</v>
      </c>
      <c r="V90" s="29">
        <v>28.041600000000003</v>
      </c>
      <c r="W90" s="29">
        <v>28.651200000000003</v>
      </c>
      <c r="X90" s="29">
        <v>29.5656</v>
      </c>
      <c r="Y90" s="29">
        <v>30.1752</v>
      </c>
      <c r="Z90" s="29">
        <v>30.48</v>
      </c>
      <c r="AA90" s="29">
        <v>31.089600000000001</v>
      </c>
    </row>
    <row r="91" spans="1:27" x14ac:dyDescent="0.2">
      <c r="A91" s="29">
        <v>4.8263319999999998</v>
      </c>
      <c r="B91" s="29">
        <v>6.4957750000000001</v>
      </c>
      <c r="C91" s="29">
        <v>7.7222499999999998</v>
      </c>
      <c r="D91" s="29">
        <v>9.1077124999999999</v>
      </c>
      <c r="E91" s="29">
        <v>10.447749999999999</v>
      </c>
      <c r="F91" s="29">
        <v>11.9240625</v>
      </c>
      <c r="G91" s="29">
        <v>13.53665</v>
      </c>
      <c r="H91" s="29">
        <v>15.194662500000002</v>
      </c>
      <c r="I91" s="29">
        <v>16.966237500000002</v>
      </c>
      <c r="J91" s="29">
        <v>18.760524999999998</v>
      </c>
      <c r="K91" s="29">
        <v>20.577524999999998</v>
      </c>
      <c r="L91" s="29">
        <v>22.939624999999999</v>
      </c>
      <c r="M91" s="29">
        <v>24.756625</v>
      </c>
      <c r="O91" s="29">
        <v>4.8263319999999998</v>
      </c>
      <c r="P91" s="29">
        <v>24.0792</v>
      </c>
      <c r="Q91" s="29">
        <v>24.993600000000001</v>
      </c>
      <c r="R91" s="29">
        <v>26.212800000000001</v>
      </c>
      <c r="S91" s="29">
        <v>27.127200000000002</v>
      </c>
      <c r="T91" s="29">
        <v>27.736800000000002</v>
      </c>
      <c r="U91" s="29">
        <v>28.651200000000003</v>
      </c>
      <c r="V91" s="29">
        <v>29.5656</v>
      </c>
      <c r="W91" s="29">
        <v>30.1752</v>
      </c>
      <c r="X91" s="29">
        <v>31.089600000000001</v>
      </c>
      <c r="Y91" s="29">
        <v>31.699200000000001</v>
      </c>
      <c r="Z91" s="29">
        <v>32.004000000000005</v>
      </c>
      <c r="AA91" s="29">
        <v>32.613599999999998</v>
      </c>
    </row>
    <row r="92" spans="1:27" x14ac:dyDescent="0.2">
      <c r="A92" s="29">
        <v>5.5158079999999998</v>
      </c>
      <c r="B92" s="29">
        <v>6.9500250000000001</v>
      </c>
      <c r="C92" s="29">
        <v>8.2673499999999986</v>
      </c>
      <c r="D92" s="29">
        <v>9.7209499999999984</v>
      </c>
      <c r="E92" s="29">
        <v>11.197262499999999</v>
      </c>
      <c r="F92" s="29">
        <v>12.764425000000001</v>
      </c>
      <c r="G92" s="29">
        <v>14.490575</v>
      </c>
      <c r="H92" s="29">
        <v>16.284862499999999</v>
      </c>
      <c r="I92" s="29">
        <v>18.169999999999998</v>
      </c>
      <c r="J92" s="29">
        <v>20.077850000000002</v>
      </c>
      <c r="K92" s="29">
        <v>22.008412500000002</v>
      </c>
      <c r="L92" s="29">
        <v>24.529499999999999</v>
      </c>
      <c r="M92" s="29">
        <v>26.346499999999999</v>
      </c>
      <c r="O92" s="29">
        <v>5.5158079999999998</v>
      </c>
      <c r="P92" s="29">
        <v>25.298400000000001</v>
      </c>
      <c r="Q92" s="29">
        <v>26.212800000000001</v>
      </c>
      <c r="R92" s="29">
        <v>27.127200000000002</v>
      </c>
      <c r="S92" s="29">
        <v>28.346400000000003</v>
      </c>
      <c r="T92" s="29">
        <v>29.260800000000003</v>
      </c>
      <c r="U92" s="29">
        <v>29.8704</v>
      </c>
      <c r="V92" s="29">
        <v>30.784800000000001</v>
      </c>
      <c r="W92" s="29">
        <v>31.699200000000001</v>
      </c>
      <c r="X92" s="29">
        <v>32.613599999999998</v>
      </c>
      <c r="Y92" s="29">
        <v>33.223199999999999</v>
      </c>
      <c r="Z92" s="29">
        <v>33.527999999999999</v>
      </c>
      <c r="AA92" s="29">
        <v>34.137599999999999</v>
      </c>
    </row>
    <row r="93" spans="1:27" x14ac:dyDescent="0.2">
      <c r="A93" s="29">
        <v>6.2052839999999998</v>
      </c>
      <c r="B93" s="29">
        <v>7.4042750000000002</v>
      </c>
      <c r="C93" s="29">
        <v>8.7670250000000003</v>
      </c>
      <c r="D93" s="29">
        <v>10.311475</v>
      </c>
      <c r="E93" s="29">
        <v>11.878637499999998</v>
      </c>
      <c r="F93" s="29">
        <v>13.6275</v>
      </c>
      <c r="G93" s="29">
        <v>15.353649999999998</v>
      </c>
      <c r="H93" s="29">
        <v>17.238787500000001</v>
      </c>
      <c r="I93" s="29">
        <v>19.305624999999999</v>
      </c>
      <c r="J93" s="29">
        <v>21.281612500000001</v>
      </c>
      <c r="K93" s="29">
        <v>23.16675</v>
      </c>
      <c r="L93" s="29">
        <v>25.892250000000001</v>
      </c>
      <c r="M93" s="29">
        <v>27.936374999999998</v>
      </c>
      <c r="O93" s="29">
        <v>6.2052839999999998</v>
      </c>
      <c r="P93" s="29">
        <v>26.212800000000001</v>
      </c>
      <c r="Q93" s="29">
        <v>27.432000000000002</v>
      </c>
      <c r="R93" s="29">
        <v>28.346400000000003</v>
      </c>
      <c r="S93" s="29">
        <v>29.260800000000003</v>
      </c>
      <c r="T93" s="29">
        <v>30.48</v>
      </c>
      <c r="U93" s="29">
        <v>31.089600000000001</v>
      </c>
      <c r="V93" s="29">
        <v>32.004000000000005</v>
      </c>
      <c r="W93" s="29">
        <v>32.918399999999998</v>
      </c>
      <c r="X93" s="29">
        <v>33.832799999999999</v>
      </c>
      <c r="Y93" s="29">
        <v>34.442399999999999</v>
      </c>
      <c r="Z93" s="29">
        <v>34.747199999999999</v>
      </c>
      <c r="AA93" s="29">
        <v>35.3568</v>
      </c>
    </row>
    <row r="94" spans="1:27" ht="13.5" thickBot="1" x14ac:dyDescent="0.25">
      <c r="A94" s="33">
        <v>6.8947599999999998</v>
      </c>
      <c r="B94" s="33">
        <v>7.8130999999999995</v>
      </c>
      <c r="C94" s="33">
        <v>9.2439875000000011</v>
      </c>
      <c r="D94" s="33">
        <v>10.8792875</v>
      </c>
      <c r="E94" s="33">
        <v>12.514587499999999</v>
      </c>
      <c r="F94" s="33">
        <v>14.3543</v>
      </c>
      <c r="G94" s="33">
        <v>16.171299999999999</v>
      </c>
      <c r="H94" s="33">
        <v>18.169999999999998</v>
      </c>
      <c r="I94" s="33">
        <v>20.350399999999997</v>
      </c>
      <c r="J94" s="33">
        <v>22.43995</v>
      </c>
      <c r="K94" s="33">
        <v>24.529499999999999</v>
      </c>
      <c r="L94" s="33">
        <v>27.482125</v>
      </c>
      <c r="M94" s="33">
        <v>29.526249999999997</v>
      </c>
      <c r="O94" s="33">
        <v>6.8947599999999998</v>
      </c>
      <c r="P94" s="33">
        <v>27.127200000000002</v>
      </c>
      <c r="Q94" s="33">
        <v>28.346400000000003</v>
      </c>
      <c r="R94" s="33">
        <v>29.5656</v>
      </c>
      <c r="S94" s="33">
        <v>30.48</v>
      </c>
      <c r="T94" s="33">
        <v>31.394400000000001</v>
      </c>
      <c r="U94" s="33">
        <v>32.308800000000005</v>
      </c>
      <c r="V94" s="33">
        <v>33.223199999999999</v>
      </c>
      <c r="W94" s="33">
        <v>34.137599999999999</v>
      </c>
      <c r="X94" s="33">
        <v>35.052</v>
      </c>
      <c r="Y94" s="33">
        <v>35.9664</v>
      </c>
      <c r="Z94" s="33">
        <v>36.2712</v>
      </c>
      <c r="AA94" s="33">
        <v>36.576000000000001</v>
      </c>
    </row>
    <row r="95" spans="1:27" x14ac:dyDescent="0.2">
      <c r="A95"/>
      <c r="B95"/>
      <c r="C95"/>
      <c r="D95"/>
    </row>
    <row r="97" spans="1:27" ht="13.5" thickBot="1" x14ac:dyDescent="0.25">
      <c r="A97" s="9"/>
    </row>
    <row r="98" spans="1:27" ht="13.5" thickBot="1" x14ac:dyDescent="0.25">
      <c r="A98" s="18" t="s">
        <v>8</v>
      </c>
      <c r="B98" s="18" t="s">
        <v>64</v>
      </c>
      <c r="C98" s="18" t="s">
        <v>70</v>
      </c>
      <c r="D98" s="18" t="s">
        <v>65</v>
      </c>
      <c r="E98" s="18" t="s">
        <v>71</v>
      </c>
      <c r="F98" s="18" t="s">
        <v>66</v>
      </c>
      <c r="G98" s="18" t="s">
        <v>72</v>
      </c>
      <c r="H98" s="18" t="s">
        <v>67</v>
      </c>
      <c r="I98" s="18" t="s">
        <v>73</v>
      </c>
      <c r="J98" s="18" t="s">
        <v>68</v>
      </c>
      <c r="K98" s="18" t="s">
        <v>69</v>
      </c>
      <c r="L98" s="34" t="s">
        <v>74</v>
      </c>
      <c r="M98" s="34" t="s">
        <v>75</v>
      </c>
      <c r="O98" s="18" t="s">
        <v>8</v>
      </c>
      <c r="P98" s="18" t="s">
        <v>64</v>
      </c>
      <c r="Q98" s="18" t="s">
        <v>70</v>
      </c>
      <c r="R98" s="18" t="s">
        <v>65</v>
      </c>
      <c r="S98" s="18" t="s">
        <v>71</v>
      </c>
      <c r="T98" s="18" t="s">
        <v>66</v>
      </c>
      <c r="U98" s="18" t="s">
        <v>72</v>
      </c>
      <c r="V98" s="18" t="s">
        <v>67</v>
      </c>
      <c r="W98" s="18" t="s">
        <v>73</v>
      </c>
      <c r="X98" s="18" t="s">
        <v>68</v>
      </c>
      <c r="Y98" s="18" t="s">
        <v>69</v>
      </c>
      <c r="Z98" s="34" t="s">
        <v>74</v>
      </c>
      <c r="AA98" s="34" t="s">
        <v>75</v>
      </c>
    </row>
    <row r="99" spans="1:27" ht="13.5" thickBot="1" x14ac:dyDescent="0.25">
      <c r="A99" s="23" t="s">
        <v>9</v>
      </c>
      <c r="B99" s="11" t="s">
        <v>13</v>
      </c>
      <c r="C99" s="11" t="s">
        <v>13</v>
      </c>
      <c r="D99" s="11" t="s">
        <v>13</v>
      </c>
      <c r="E99" s="11" t="s">
        <v>13</v>
      </c>
      <c r="F99" s="11" t="s">
        <v>13</v>
      </c>
      <c r="G99" s="11" t="s">
        <v>13</v>
      </c>
      <c r="H99" s="11" t="s">
        <v>13</v>
      </c>
      <c r="I99" s="11" t="s">
        <v>13</v>
      </c>
      <c r="J99" s="11" t="s">
        <v>13</v>
      </c>
      <c r="K99" s="11" t="s">
        <v>13</v>
      </c>
      <c r="L99" s="11" t="s">
        <v>13</v>
      </c>
      <c r="M99" s="11" t="s">
        <v>13</v>
      </c>
      <c r="O99" s="23" t="s">
        <v>9</v>
      </c>
      <c r="P99" s="23" t="s">
        <v>12</v>
      </c>
      <c r="Q99" s="23" t="s">
        <v>12</v>
      </c>
      <c r="R99" s="23" t="s">
        <v>12</v>
      </c>
      <c r="S99" s="23" t="s">
        <v>12</v>
      </c>
      <c r="T99" s="23" t="s">
        <v>12</v>
      </c>
      <c r="U99" s="23" t="s">
        <v>12</v>
      </c>
      <c r="V99" s="23" t="s">
        <v>12</v>
      </c>
      <c r="W99" s="23" t="s">
        <v>12</v>
      </c>
      <c r="X99" s="23" t="s">
        <v>12</v>
      </c>
      <c r="Y99" s="23" t="s">
        <v>12</v>
      </c>
      <c r="Z99" s="23" t="s">
        <v>12</v>
      </c>
      <c r="AA99" s="23" t="s">
        <v>12</v>
      </c>
    </row>
    <row r="100" spans="1:27" x14ac:dyDescent="0.2">
      <c r="A100" s="27">
        <v>2</v>
      </c>
      <c r="B100" s="27">
        <v>5.4</v>
      </c>
      <c r="C100" s="27">
        <v>6.6</v>
      </c>
      <c r="D100" s="27">
        <v>7.8</v>
      </c>
      <c r="E100" s="27">
        <v>9.1999999999999993</v>
      </c>
      <c r="F100" s="27">
        <v>10.6</v>
      </c>
      <c r="G100" s="27">
        <v>12.2</v>
      </c>
      <c r="H100" s="27">
        <v>13.9</v>
      </c>
      <c r="I100" s="27">
        <v>15.7</v>
      </c>
      <c r="J100" s="27">
        <v>17.600000000000001</v>
      </c>
      <c r="K100" s="27">
        <v>21.7</v>
      </c>
      <c r="L100" s="27">
        <v>26.3</v>
      </c>
      <c r="M100" s="27">
        <v>31.3</v>
      </c>
      <c r="O100" s="27">
        <v>2</v>
      </c>
      <c r="P100" s="27">
        <v>21.6</v>
      </c>
      <c r="Q100" s="27">
        <v>22.6</v>
      </c>
      <c r="R100" s="27">
        <v>23.8</v>
      </c>
      <c r="S100" s="27">
        <v>24.7</v>
      </c>
      <c r="T100" s="27">
        <v>25.9</v>
      </c>
      <c r="U100" s="27">
        <v>26.7</v>
      </c>
      <c r="V100" s="27">
        <v>27.7</v>
      </c>
      <c r="W100" s="27">
        <v>28.6</v>
      </c>
      <c r="X100" s="27">
        <v>29.5</v>
      </c>
      <c r="Y100" s="27">
        <v>31.3</v>
      </c>
      <c r="Z100" s="27">
        <v>32.9</v>
      </c>
      <c r="AA100" s="27">
        <v>34.4</v>
      </c>
    </row>
    <row r="101" spans="1:27" x14ac:dyDescent="0.2">
      <c r="A101" s="29">
        <v>2.5</v>
      </c>
      <c r="B101" s="29">
        <v>6.1</v>
      </c>
      <c r="C101" s="29">
        <v>7.3</v>
      </c>
      <c r="D101" s="29">
        <v>8.6999999999999993</v>
      </c>
      <c r="E101" s="29">
        <v>10.3</v>
      </c>
      <c r="F101" s="29">
        <v>11.9</v>
      </c>
      <c r="G101" s="29">
        <v>13.7</v>
      </c>
      <c r="H101" s="29">
        <v>15.5</v>
      </c>
      <c r="I101" s="29">
        <v>17.5</v>
      </c>
      <c r="J101" s="29">
        <v>19.7</v>
      </c>
      <c r="K101" s="29">
        <v>24.3</v>
      </c>
      <c r="L101" s="29">
        <v>29.4</v>
      </c>
      <c r="M101" s="29">
        <v>35</v>
      </c>
      <c r="O101" s="29">
        <v>2.5</v>
      </c>
      <c r="P101" s="29">
        <v>23.7</v>
      </c>
      <c r="Q101" s="29">
        <v>24.7</v>
      </c>
      <c r="R101" s="29">
        <v>26</v>
      </c>
      <c r="S101" s="29">
        <v>27</v>
      </c>
      <c r="T101" s="29">
        <v>28.3</v>
      </c>
      <c r="U101" s="29">
        <v>29.3</v>
      </c>
      <c r="V101" s="29">
        <v>30.4</v>
      </c>
      <c r="W101" s="29">
        <v>31.3</v>
      </c>
      <c r="X101" s="29">
        <v>32.299999999999997</v>
      </c>
      <c r="Y101" s="29">
        <v>34.200000000000003</v>
      </c>
      <c r="Z101" s="29">
        <v>36</v>
      </c>
      <c r="AA101" s="29">
        <v>37.700000000000003</v>
      </c>
    </row>
    <row r="102" spans="1:27" x14ac:dyDescent="0.2">
      <c r="A102" s="29">
        <v>3</v>
      </c>
      <c r="B102" s="29">
        <v>6.7</v>
      </c>
      <c r="C102" s="29">
        <v>8</v>
      </c>
      <c r="D102" s="29">
        <v>9.6</v>
      </c>
      <c r="E102" s="29">
        <v>11.2</v>
      </c>
      <c r="F102" s="29">
        <v>13</v>
      </c>
      <c r="G102" s="29">
        <v>15</v>
      </c>
      <c r="H102" s="29">
        <v>17</v>
      </c>
      <c r="I102" s="29">
        <v>19.2</v>
      </c>
      <c r="J102" s="29">
        <v>21.5</v>
      </c>
      <c r="K102" s="29">
        <v>26.6</v>
      </c>
      <c r="L102" s="29">
        <v>32.200000000000003</v>
      </c>
      <c r="M102" s="29">
        <v>38.299999999999997</v>
      </c>
      <c r="O102" s="29">
        <v>3</v>
      </c>
      <c r="P102" s="29">
        <v>25.3</v>
      </c>
      <c r="Q102" s="29">
        <v>26.5</v>
      </c>
      <c r="R102" s="29">
        <v>27.9</v>
      </c>
      <c r="S102" s="29">
        <v>29.1</v>
      </c>
      <c r="T102" s="29">
        <v>30.3</v>
      </c>
      <c r="U102" s="29">
        <v>31.4</v>
      </c>
      <c r="V102" s="29">
        <v>32.6</v>
      </c>
      <c r="W102" s="29">
        <v>33.6</v>
      </c>
      <c r="X102" s="29">
        <v>34.700000000000003</v>
      </c>
      <c r="Y102" s="29">
        <v>36.6</v>
      </c>
      <c r="Z102" s="29">
        <v>38.700000000000003</v>
      </c>
      <c r="AA102" s="29">
        <v>40.5</v>
      </c>
    </row>
    <row r="103" spans="1:27" x14ac:dyDescent="0.2">
      <c r="A103" s="29">
        <v>3.5</v>
      </c>
      <c r="B103" s="29">
        <v>7.2</v>
      </c>
      <c r="C103" s="29">
        <v>8.6999999999999993</v>
      </c>
      <c r="D103" s="29">
        <v>10.3</v>
      </c>
      <c r="E103" s="29">
        <v>12.1</v>
      </c>
      <c r="F103" s="29">
        <v>14.1</v>
      </c>
      <c r="G103" s="29">
        <v>16.2</v>
      </c>
      <c r="H103" s="29">
        <v>18.399999999999999</v>
      </c>
      <c r="I103" s="29">
        <v>20.8</v>
      </c>
      <c r="J103" s="29">
        <v>23.3</v>
      </c>
      <c r="K103" s="29">
        <v>28.7</v>
      </c>
      <c r="L103" s="29">
        <v>34.799999999999997</v>
      </c>
      <c r="M103" s="29">
        <v>41.4</v>
      </c>
      <c r="O103" s="29">
        <v>3.5</v>
      </c>
      <c r="P103" s="29">
        <v>26.7</v>
      </c>
      <c r="Q103" s="29">
        <v>28.2</v>
      </c>
      <c r="R103" s="29">
        <v>29.6</v>
      </c>
      <c r="S103" s="29">
        <v>30.7</v>
      </c>
      <c r="T103" s="29">
        <v>32.1</v>
      </c>
      <c r="U103" s="29">
        <v>33.299999999999997</v>
      </c>
      <c r="V103" s="29">
        <v>34.5</v>
      </c>
      <c r="W103" s="29">
        <v>35.6</v>
      </c>
      <c r="X103" s="29">
        <v>36.799999999999997</v>
      </c>
      <c r="Y103" s="29">
        <v>38.9</v>
      </c>
      <c r="Z103" s="29">
        <v>41</v>
      </c>
      <c r="AA103" s="29">
        <v>43</v>
      </c>
    </row>
    <row r="104" spans="1:27" x14ac:dyDescent="0.2">
      <c r="A104" s="29">
        <v>4</v>
      </c>
      <c r="B104" s="29">
        <v>7.7</v>
      </c>
      <c r="C104" s="29">
        <v>9.3000000000000007</v>
      </c>
      <c r="D104" s="29">
        <v>11.1</v>
      </c>
      <c r="E104" s="29">
        <v>13</v>
      </c>
      <c r="F104" s="29">
        <v>15.1</v>
      </c>
      <c r="G104" s="29">
        <v>17.3</v>
      </c>
      <c r="H104" s="29">
        <v>19.7</v>
      </c>
      <c r="I104" s="29">
        <v>22.2</v>
      </c>
      <c r="J104" s="29">
        <v>24.9</v>
      </c>
      <c r="K104" s="29">
        <v>30.7</v>
      </c>
      <c r="L104" s="29">
        <v>37.200000000000003</v>
      </c>
      <c r="M104" s="29">
        <v>44.2</v>
      </c>
      <c r="O104" s="29">
        <v>4</v>
      </c>
      <c r="P104" s="29">
        <v>28</v>
      </c>
      <c r="Q104" s="29">
        <v>29.5</v>
      </c>
      <c r="R104" s="29">
        <v>31.1</v>
      </c>
      <c r="S104" s="29">
        <v>32.299999999999997</v>
      </c>
      <c r="T104" s="29">
        <v>33.799999999999997</v>
      </c>
      <c r="U104" s="29">
        <v>35</v>
      </c>
      <c r="V104" s="29">
        <v>36.299999999999997</v>
      </c>
      <c r="W104" s="29">
        <v>37.5</v>
      </c>
      <c r="X104" s="29">
        <v>38.700000000000003</v>
      </c>
      <c r="Y104" s="29">
        <v>41</v>
      </c>
      <c r="Z104" s="29">
        <v>43.1</v>
      </c>
      <c r="AA104" s="29">
        <v>45.2</v>
      </c>
    </row>
    <row r="105" spans="1:27" x14ac:dyDescent="0.2">
      <c r="A105" s="29">
        <v>4.5</v>
      </c>
      <c r="B105" s="29">
        <v>8.1</v>
      </c>
      <c r="C105" s="29">
        <v>9.9</v>
      </c>
      <c r="D105" s="29">
        <v>11.7</v>
      </c>
      <c r="E105" s="29">
        <v>13.8</v>
      </c>
      <c r="F105" s="29">
        <v>16</v>
      </c>
      <c r="G105" s="29">
        <v>18.3</v>
      </c>
      <c r="H105" s="29">
        <v>20.9</v>
      </c>
      <c r="I105" s="29">
        <v>23.5</v>
      </c>
      <c r="J105" s="29">
        <v>26.4</v>
      </c>
      <c r="K105" s="29">
        <v>32.6</v>
      </c>
      <c r="L105" s="29">
        <v>39.4</v>
      </c>
      <c r="M105" s="29">
        <v>46.9</v>
      </c>
      <c r="O105" s="29">
        <v>4.5</v>
      </c>
      <c r="P105" s="29">
        <v>29.3</v>
      </c>
      <c r="Q105" s="29">
        <v>30.9</v>
      </c>
      <c r="R105" s="29">
        <v>32.5</v>
      </c>
      <c r="S105" s="29">
        <v>33.9</v>
      </c>
      <c r="T105" s="29">
        <v>35.299999999999997</v>
      </c>
      <c r="U105" s="29">
        <v>36.700000000000003</v>
      </c>
      <c r="V105" s="29">
        <v>38</v>
      </c>
      <c r="W105" s="29">
        <v>39.200000000000003</v>
      </c>
      <c r="X105" s="29">
        <v>40.5</v>
      </c>
      <c r="Y105" s="29">
        <v>42.8</v>
      </c>
      <c r="Z105" s="29">
        <v>45.1</v>
      </c>
      <c r="AA105" s="29">
        <v>47.2</v>
      </c>
    </row>
    <row r="106" spans="1:27" x14ac:dyDescent="0.2">
      <c r="A106" s="29">
        <v>5</v>
      </c>
      <c r="B106" s="29">
        <v>8.6</v>
      </c>
      <c r="C106" s="29">
        <v>10.4</v>
      </c>
      <c r="D106" s="29">
        <v>12.4</v>
      </c>
      <c r="E106" s="29">
        <v>14.5</v>
      </c>
      <c r="F106" s="29">
        <v>16.8</v>
      </c>
      <c r="G106" s="29">
        <v>19.3</v>
      </c>
      <c r="H106" s="29">
        <v>22</v>
      </c>
      <c r="I106" s="29">
        <v>24.8</v>
      </c>
      <c r="J106" s="29">
        <v>27.8</v>
      </c>
      <c r="K106" s="29">
        <v>34.299999999999997</v>
      </c>
      <c r="L106" s="29">
        <v>41.6</v>
      </c>
      <c r="M106" s="29">
        <v>49.5</v>
      </c>
      <c r="O106" s="29">
        <v>5</v>
      </c>
      <c r="P106" s="29">
        <v>30.3</v>
      </c>
      <c r="Q106" s="29">
        <v>32.1</v>
      </c>
      <c r="R106" s="29">
        <v>33.799999999999997</v>
      </c>
      <c r="S106" s="29">
        <v>35.299999999999997</v>
      </c>
      <c r="T106" s="29">
        <v>36.799999999999997</v>
      </c>
      <c r="U106" s="29">
        <v>38.200000000000003</v>
      </c>
      <c r="V106" s="29">
        <v>39.5</v>
      </c>
      <c r="W106" s="29">
        <v>40.9</v>
      </c>
      <c r="X106" s="29">
        <v>42.1</v>
      </c>
      <c r="Y106" s="29">
        <v>44.5</v>
      </c>
      <c r="Z106" s="29">
        <v>46.9</v>
      </c>
      <c r="AA106" s="29">
        <v>49.2</v>
      </c>
    </row>
    <row r="107" spans="1:27" x14ac:dyDescent="0.2">
      <c r="A107" s="29">
        <v>5.5</v>
      </c>
      <c r="B107" s="29">
        <v>9</v>
      </c>
      <c r="C107" s="29">
        <v>10.9</v>
      </c>
      <c r="D107" s="29">
        <v>13</v>
      </c>
      <c r="E107" s="29">
        <v>15.2</v>
      </c>
      <c r="F107" s="29">
        <v>17.600000000000001</v>
      </c>
      <c r="G107" s="29">
        <v>20.3</v>
      </c>
      <c r="H107" s="29">
        <v>23.1</v>
      </c>
      <c r="I107" s="29">
        <v>26</v>
      </c>
      <c r="J107" s="29">
        <v>29.2</v>
      </c>
      <c r="K107" s="29">
        <v>36</v>
      </c>
      <c r="L107" s="29">
        <v>43.6</v>
      </c>
      <c r="M107" s="29">
        <v>51.9</v>
      </c>
      <c r="O107" s="29">
        <v>5.5</v>
      </c>
      <c r="P107" s="29">
        <v>31.3</v>
      </c>
      <c r="Q107" s="29">
        <v>33.200000000000003</v>
      </c>
      <c r="R107" s="29">
        <v>35.1</v>
      </c>
      <c r="S107" s="29">
        <v>36.6</v>
      </c>
      <c r="T107" s="29">
        <v>38.1</v>
      </c>
      <c r="U107" s="29">
        <v>39.6</v>
      </c>
      <c r="V107" s="29">
        <v>41</v>
      </c>
      <c r="W107" s="29">
        <v>42.4</v>
      </c>
      <c r="X107" s="29">
        <v>43.7</v>
      </c>
      <c r="Y107" s="29">
        <v>46.2</v>
      </c>
      <c r="Z107" s="29">
        <v>48.7</v>
      </c>
      <c r="AA107" s="29">
        <v>51</v>
      </c>
    </row>
    <row r="108" spans="1:27" x14ac:dyDescent="0.2">
      <c r="A108" s="29">
        <v>6</v>
      </c>
      <c r="B108" s="29">
        <v>9.4</v>
      </c>
      <c r="C108" s="29">
        <v>11.4</v>
      </c>
      <c r="D108" s="29">
        <v>13.5</v>
      </c>
      <c r="E108" s="29">
        <v>15.9</v>
      </c>
      <c r="F108" s="29">
        <v>18.399999999999999</v>
      </c>
      <c r="G108" s="29">
        <v>21.1</v>
      </c>
      <c r="H108" s="29">
        <v>24.1</v>
      </c>
      <c r="I108" s="29">
        <v>27.2</v>
      </c>
      <c r="J108" s="29">
        <v>30.5</v>
      </c>
      <c r="K108" s="29">
        <v>37.6</v>
      </c>
      <c r="L108" s="29">
        <v>45.5</v>
      </c>
      <c r="M108" s="29">
        <v>54.2</v>
      </c>
      <c r="O108" s="29">
        <v>6</v>
      </c>
      <c r="P108" s="29">
        <v>32.299999999999997</v>
      </c>
      <c r="Q108" s="29">
        <v>34.299999999999997</v>
      </c>
      <c r="R108" s="29">
        <v>36.299999999999997</v>
      </c>
      <c r="S108" s="29">
        <v>37.9</v>
      </c>
      <c r="T108" s="29">
        <v>39.4</v>
      </c>
      <c r="U108" s="29">
        <v>40.9</v>
      </c>
      <c r="V108" s="29">
        <v>42.4</v>
      </c>
      <c r="W108" s="29">
        <v>43.8</v>
      </c>
      <c r="X108" s="29">
        <v>45.1</v>
      </c>
      <c r="Y108" s="29">
        <v>47.8</v>
      </c>
      <c r="Z108" s="29">
        <v>50.3</v>
      </c>
      <c r="AA108" s="29">
        <v>52.7</v>
      </c>
    </row>
    <row r="109" spans="1:27" ht="13.5" thickBot="1" x14ac:dyDescent="0.25">
      <c r="A109" s="31">
        <v>6.5</v>
      </c>
      <c r="B109" s="31">
        <v>9.8000000000000007</v>
      </c>
      <c r="C109" s="31">
        <v>11.9</v>
      </c>
      <c r="D109" s="31">
        <v>14.1</v>
      </c>
      <c r="E109" s="31">
        <v>16.5</v>
      </c>
      <c r="F109" s="31">
        <v>19.2</v>
      </c>
      <c r="G109" s="31">
        <v>22</v>
      </c>
      <c r="H109" s="31">
        <v>25.1</v>
      </c>
      <c r="I109" s="31">
        <v>28.3</v>
      </c>
      <c r="J109" s="31">
        <v>31.7</v>
      </c>
      <c r="K109" s="31">
        <v>39.200000000000003</v>
      </c>
      <c r="L109" s="31">
        <v>47.4</v>
      </c>
      <c r="M109" s="31">
        <v>56.4</v>
      </c>
      <c r="O109" s="31">
        <v>6.5</v>
      </c>
      <c r="P109" s="31">
        <v>33.1</v>
      </c>
      <c r="Q109" s="31">
        <v>35.200000000000003</v>
      </c>
      <c r="R109" s="31">
        <v>37.299999999999997</v>
      </c>
      <c r="S109" s="31">
        <v>38.9</v>
      </c>
      <c r="T109" s="31">
        <v>40.5</v>
      </c>
      <c r="U109" s="31">
        <v>42</v>
      </c>
      <c r="V109" s="31">
        <v>43.5</v>
      </c>
      <c r="W109" s="31">
        <v>44.9</v>
      </c>
      <c r="X109" s="31">
        <v>46.4</v>
      </c>
      <c r="Y109" s="31">
        <v>49.2</v>
      </c>
      <c r="Z109" s="31">
        <v>51.8</v>
      </c>
      <c r="AA109" s="31">
        <v>54.3</v>
      </c>
    </row>
    <row r="110" spans="1:27" x14ac:dyDescent="0.2">
      <c r="A110"/>
      <c r="B110"/>
      <c r="C110"/>
      <c r="D110"/>
    </row>
    <row r="111" spans="1:27" x14ac:dyDescent="0.2">
      <c r="A111"/>
      <c r="B111"/>
      <c r="C111"/>
      <c r="D111"/>
    </row>
    <row r="112" spans="1:27" ht="13.5" thickBot="1" x14ac:dyDescent="0.25">
      <c r="A112" s="8"/>
      <c r="B112"/>
      <c r="C112"/>
      <c r="D112"/>
    </row>
    <row r="113" spans="1:13" ht="13.5" thickBot="1" x14ac:dyDescent="0.25">
      <c r="A113" s="18" t="s">
        <v>8</v>
      </c>
      <c r="B113" s="18" t="s">
        <v>52</v>
      </c>
      <c r="C113" s="18" t="s">
        <v>53</v>
      </c>
      <c r="D113" s="18" t="s">
        <v>54</v>
      </c>
      <c r="E113" s="34" t="s">
        <v>55</v>
      </c>
      <c r="G113" s="18" t="s">
        <v>8</v>
      </c>
      <c r="H113" s="18" t="s">
        <v>52</v>
      </c>
      <c r="I113" s="18" t="s">
        <v>53</v>
      </c>
      <c r="J113" s="18" t="s">
        <v>54</v>
      </c>
      <c r="K113" s="34" t="s">
        <v>55</v>
      </c>
    </row>
    <row r="114" spans="1:13" ht="13.5" thickBot="1" x14ac:dyDescent="0.25">
      <c r="A114" s="23" t="s">
        <v>9</v>
      </c>
      <c r="B114" s="11" t="s">
        <v>13</v>
      </c>
      <c r="C114" s="11" t="s">
        <v>13</v>
      </c>
      <c r="D114" s="11" t="s">
        <v>13</v>
      </c>
      <c r="E114" s="11" t="s">
        <v>13</v>
      </c>
      <c r="G114" s="23" t="s">
        <v>9</v>
      </c>
      <c r="H114" s="23" t="s">
        <v>12</v>
      </c>
      <c r="I114" s="23" t="s">
        <v>12</v>
      </c>
      <c r="J114" s="23" t="s">
        <v>12</v>
      </c>
      <c r="K114" s="23" t="s">
        <v>12</v>
      </c>
    </row>
    <row r="115" spans="1:13" x14ac:dyDescent="0.2">
      <c r="A115" s="27">
        <v>0.69</v>
      </c>
      <c r="B115" s="27">
        <v>1.84</v>
      </c>
      <c r="C115" s="27">
        <v>3.157</v>
      </c>
      <c r="D115" s="27">
        <v>4.8600000000000003</v>
      </c>
      <c r="E115" s="27">
        <v>7.0410000000000004</v>
      </c>
      <c r="G115" s="27">
        <v>0.69</v>
      </c>
      <c r="H115" s="27">
        <v>6.1</v>
      </c>
      <c r="I115" s="27">
        <v>6.71</v>
      </c>
      <c r="J115" s="27">
        <v>7.47</v>
      </c>
      <c r="K115" s="27">
        <v>8.23</v>
      </c>
    </row>
    <row r="116" spans="1:13" x14ac:dyDescent="0.2">
      <c r="A116" s="29">
        <v>1.03</v>
      </c>
      <c r="B116" s="29">
        <v>2.2490000000000001</v>
      </c>
      <c r="C116" s="29">
        <v>3.8610000000000002</v>
      </c>
      <c r="D116" s="29">
        <v>5.9509999999999996</v>
      </c>
      <c r="E116" s="29">
        <v>8.6080000000000005</v>
      </c>
      <c r="G116" s="29">
        <v>1.03</v>
      </c>
      <c r="H116" s="29">
        <v>6.4</v>
      </c>
      <c r="I116" s="29">
        <v>7.01</v>
      </c>
      <c r="J116" s="29">
        <v>7.77</v>
      </c>
      <c r="K116" s="29">
        <v>8.5299999999999994</v>
      </c>
    </row>
    <row r="117" spans="1:13" x14ac:dyDescent="0.2">
      <c r="A117" s="29">
        <v>1.38</v>
      </c>
      <c r="B117" s="29">
        <v>2.589</v>
      </c>
      <c r="C117" s="29">
        <v>4.452</v>
      </c>
      <c r="D117" s="29">
        <v>6.8819999999999997</v>
      </c>
      <c r="E117" s="29">
        <v>9.9480000000000004</v>
      </c>
      <c r="G117" s="29">
        <v>1.38</v>
      </c>
      <c r="H117" s="29">
        <v>6.71</v>
      </c>
      <c r="I117" s="29">
        <v>7.47</v>
      </c>
      <c r="J117" s="29">
        <v>8.08</v>
      </c>
      <c r="K117" s="29">
        <v>8.84</v>
      </c>
    </row>
    <row r="118" spans="1:13" ht="13.5" thickBot="1" x14ac:dyDescent="0.25">
      <c r="A118" s="31">
        <v>1.72</v>
      </c>
      <c r="B118" s="31">
        <v>2.907</v>
      </c>
      <c r="C118" s="31">
        <v>4.9969999999999999</v>
      </c>
      <c r="D118" s="31">
        <v>7.6769999999999996</v>
      </c>
      <c r="E118" s="31">
        <v>11.106</v>
      </c>
      <c r="G118" s="31">
        <v>1.72</v>
      </c>
      <c r="H118" s="31">
        <v>7.01</v>
      </c>
      <c r="I118" s="31">
        <v>7.77</v>
      </c>
      <c r="J118" s="31">
        <v>8.3800000000000008</v>
      </c>
      <c r="K118" s="31">
        <v>9.14</v>
      </c>
    </row>
    <row r="121" spans="1:13" ht="13.5" thickBot="1" x14ac:dyDescent="0.25">
      <c r="A121" s="3"/>
    </row>
    <row r="122" spans="1:13" ht="13.5" thickBot="1" x14ac:dyDescent="0.25">
      <c r="A122" s="18" t="s">
        <v>8</v>
      </c>
      <c r="B122" s="18" t="s">
        <v>57</v>
      </c>
      <c r="C122" s="18" t="s">
        <v>58</v>
      </c>
      <c r="D122" s="18" t="s">
        <v>59</v>
      </c>
      <c r="E122" s="18" t="s">
        <v>60</v>
      </c>
      <c r="F122" s="34" t="s">
        <v>61</v>
      </c>
      <c r="H122" s="18" t="s">
        <v>8</v>
      </c>
      <c r="I122" s="18" t="s">
        <v>57</v>
      </c>
      <c r="J122" s="18" t="s">
        <v>58</v>
      </c>
      <c r="K122" s="18" t="s">
        <v>59</v>
      </c>
      <c r="L122" s="18" t="s">
        <v>60</v>
      </c>
      <c r="M122" s="34" t="s">
        <v>61</v>
      </c>
    </row>
    <row r="123" spans="1:13" ht="13.5" thickBot="1" x14ac:dyDescent="0.25">
      <c r="A123" s="23" t="s">
        <v>9</v>
      </c>
      <c r="B123" s="11" t="s">
        <v>13</v>
      </c>
      <c r="C123" s="11" t="s">
        <v>13</v>
      </c>
      <c r="D123" s="11" t="s">
        <v>13</v>
      </c>
      <c r="E123" s="11" t="s">
        <v>13</v>
      </c>
      <c r="F123" s="11" t="s">
        <v>13</v>
      </c>
      <c r="H123" s="23" t="s">
        <v>9</v>
      </c>
      <c r="I123" s="23" t="s">
        <v>12</v>
      </c>
      <c r="J123" s="23" t="s">
        <v>12</v>
      </c>
      <c r="K123" s="23" t="s">
        <v>12</v>
      </c>
      <c r="L123" s="23" t="s">
        <v>12</v>
      </c>
      <c r="M123" s="23" t="s">
        <v>12</v>
      </c>
    </row>
    <row r="124" spans="1:13" x14ac:dyDescent="0.2">
      <c r="A124" s="27">
        <v>1</v>
      </c>
      <c r="B124" s="27">
        <v>4.0999999999999996</v>
      </c>
      <c r="C124" s="27">
        <v>6.2</v>
      </c>
      <c r="D124" s="27">
        <v>8.1999999999999993</v>
      </c>
      <c r="E124" s="27">
        <v>10.1</v>
      </c>
      <c r="F124" s="27">
        <v>11.6</v>
      </c>
      <c r="H124" s="27">
        <v>1</v>
      </c>
      <c r="I124" s="27">
        <v>11.9</v>
      </c>
      <c r="J124" s="27">
        <v>12.2</v>
      </c>
      <c r="K124" s="27">
        <v>12.5</v>
      </c>
      <c r="L124" s="27">
        <v>12.5</v>
      </c>
      <c r="M124" s="27">
        <v>13.4</v>
      </c>
    </row>
    <row r="125" spans="1:13" x14ac:dyDescent="0.2">
      <c r="A125" s="29">
        <v>1.5</v>
      </c>
      <c r="B125" s="29">
        <v>5</v>
      </c>
      <c r="C125" s="29">
        <v>7.5</v>
      </c>
      <c r="D125" s="29">
        <v>9.9</v>
      </c>
      <c r="E125" s="29">
        <v>12.2</v>
      </c>
      <c r="F125" s="29">
        <v>14.1</v>
      </c>
      <c r="H125" s="29">
        <v>1.5</v>
      </c>
      <c r="I125" s="29">
        <v>13.1</v>
      </c>
      <c r="J125" s="29">
        <v>14</v>
      </c>
      <c r="K125" s="29">
        <v>14</v>
      </c>
      <c r="L125" s="29">
        <v>14.3</v>
      </c>
      <c r="M125" s="29">
        <v>14.9</v>
      </c>
    </row>
    <row r="126" spans="1:13" x14ac:dyDescent="0.2">
      <c r="A126" s="29">
        <v>2</v>
      </c>
      <c r="B126" s="29">
        <v>5.7</v>
      </c>
      <c r="C126" s="29">
        <v>8.6999999999999993</v>
      </c>
      <c r="D126" s="29">
        <v>11.4</v>
      </c>
      <c r="E126" s="29">
        <v>14.1</v>
      </c>
      <c r="F126" s="29">
        <v>16.3</v>
      </c>
      <c r="H126" s="29">
        <v>2</v>
      </c>
      <c r="I126" s="29">
        <v>14</v>
      </c>
      <c r="J126" s="29">
        <v>14.9</v>
      </c>
      <c r="K126" s="29">
        <v>15.2</v>
      </c>
      <c r="L126" s="29">
        <v>15.5</v>
      </c>
      <c r="M126" s="29">
        <v>16.2</v>
      </c>
    </row>
    <row r="127" spans="1:13" x14ac:dyDescent="0.2">
      <c r="A127" s="29">
        <v>2.5</v>
      </c>
      <c r="B127" s="29">
        <v>6.5</v>
      </c>
      <c r="C127" s="29">
        <v>9.6999999999999993</v>
      </c>
      <c r="D127" s="29">
        <v>12.7</v>
      </c>
      <c r="E127" s="29">
        <v>15.7</v>
      </c>
      <c r="F127" s="29">
        <v>18.3</v>
      </c>
      <c r="H127" s="29">
        <v>2.5</v>
      </c>
      <c r="I127" s="29">
        <v>14.3</v>
      </c>
      <c r="J127" s="29">
        <v>15.2</v>
      </c>
      <c r="K127" s="29">
        <v>15.5</v>
      </c>
      <c r="L127" s="29">
        <v>16.2</v>
      </c>
      <c r="M127" s="29">
        <v>16.8</v>
      </c>
    </row>
    <row r="128" spans="1:13" ht="13.5" thickBot="1" x14ac:dyDescent="0.25">
      <c r="A128" s="31">
        <v>2.75</v>
      </c>
      <c r="B128" s="31">
        <v>6.8</v>
      </c>
      <c r="C128" s="31">
        <v>10.199999999999999</v>
      </c>
      <c r="D128" s="31">
        <v>13.3</v>
      </c>
      <c r="E128" s="31">
        <v>16.5</v>
      </c>
      <c r="F128" s="31">
        <v>19.100000000000001</v>
      </c>
      <c r="H128" s="31">
        <v>2.75</v>
      </c>
      <c r="I128" s="31">
        <v>14.31</v>
      </c>
      <c r="J128" s="31">
        <v>15.21</v>
      </c>
      <c r="K128" s="31">
        <v>15.51</v>
      </c>
      <c r="L128" s="31">
        <v>16.5</v>
      </c>
      <c r="M128" s="31">
        <v>16.809999999999999</v>
      </c>
    </row>
    <row r="131" spans="1:13" ht="13.5" thickBot="1" x14ac:dyDescent="0.25">
      <c r="A131" s="35"/>
    </row>
    <row r="132" spans="1:13" ht="13.5" thickBot="1" x14ac:dyDescent="0.25">
      <c r="A132" s="23" t="s">
        <v>8</v>
      </c>
      <c r="B132" s="19" t="s">
        <v>64</v>
      </c>
      <c r="C132" s="26" t="s">
        <v>65</v>
      </c>
      <c r="D132" s="26" t="s">
        <v>66</v>
      </c>
      <c r="E132" s="26" t="s">
        <v>67</v>
      </c>
      <c r="F132" s="25" t="s">
        <v>68</v>
      </c>
      <c r="H132" s="23" t="s">
        <v>8</v>
      </c>
      <c r="I132" s="19" t="s">
        <v>64</v>
      </c>
      <c r="J132" s="26" t="s">
        <v>65</v>
      </c>
      <c r="K132" s="26" t="s">
        <v>66</v>
      </c>
      <c r="L132" s="26" t="s">
        <v>67</v>
      </c>
      <c r="M132" s="25" t="s">
        <v>68</v>
      </c>
    </row>
    <row r="133" spans="1:13" ht="13.5" thickBot="1" x14ac:dyDescent="0.25">
      <c r="A133" s="25" t="s">
        <v>9</v>
      </c>
      <c r="B133" s="4" t="s">
        <v>13</v>
      </c>
      <c r="C133" s="4" t="s">
        <v>13</v>
      </c>
      <c r="D133" s="4" t="s">
        <v>13</v>
      </c>
      <c r="E133" s="4" t="s">
        <v>13</v>
      </c>
      <c r="F133" s="4" t="s">
        <v>13</v>
      </c>
      <c r="H133" s="25" t="s">
        <v>9</v>
      </c>
      <c r="I133" s="23" t="s">
        <v>12</v>
      </c>
      <c r="J133" s="23" t="s">
        <v>12</v>
      </c>
      <c r="K133" s="23" t="s">
        <v>12</v>
      </c>
      <c r="L133" s="23" t="s">
        <v>12</v>
      </c>
      <c r="M133" s="23" t="s">
        <v>12</v>
      </c>
    </row>
    <row r="134" spans="1:13" x14ac:dyDescent="0.2">
      <c r="A134" s="22">
        <v>2</v>
      </c>
      <c r="B134" s="5">
        <v>7.3</v>
      </c>
      <c r="C134" s="5">
        <v>9.6</v>
      </c>
      <c r="D134" s="5">
        <v>11.4</v>
      </c>
      <c r="E134" s="5"/>
      <c r="F134" s="5"/>
      <c r="H134" s="22">
        <v>2</v>
      </c>
      <c r="I134" s="5">
        <v>18.5</v>
      </c>
      <c r="J134" s="5">
        <v>19.5</v>
      </c>
      <c r="K134" s="5">
        <v>20.5</v>
      </c>
      <c r="L134" s="5"/>
      <c r="M134" s="5"/>
    </row>
    <row r="135" spans="1:13" x14ac:dyDescent="0.2">
      <c r="A135" s="20">
        <v>3</v>
      </c>
      <c r="B135" s="6">
        <v>9</v>
      </c>
      <c r="C135" s="6">
        <v>11.8</v>
      </c>
      <c r="D135" s="6">
        <v>14.1</v>
      </c>
      <c r="E135" s="6">
        <v>16.899999999999999</v>
      </c>
      <c r="F135" s="6">
        <v>21</v>
      </c>
      <c r="H135" s="20">
        <v>3</v>
      </c>
      <c r="I135" s="6">
        <v>21</v>
      </c>
      <c r="J135" s="6">
        <v>22</v>
      </c>
      <c r="K135" s="6">
        <v>23.5</v>
      </c>
      <c r="L135" s="6">
        <v>27.5</v>
      </c>
      <c r="M135" s="6">
        <v>29</v>
      </c>
    </row>
    <row r="136" spans="1:13" x14ac:dyDescent="0.2">
      <c r="A136" s="20">
        <v>4</v>
      </c>
      <c r="B136" s="6">
        <v>10.3</v>
      </c>
      <c r="C136" s="6">
        <v>13.6</v>
      </c>
      <c r="D136" s="6">
        <v>16.2</v>
      </c>
      <c r="E136" s="6">
        <v>19.600000000000001</v>
      </c>
      <c r="F136" s="6">
        <v>24.3</v>
      </c>
      <c r="H136" s="20">
        <v>4</v>
      </c>
      <c r="I136" s="6">
        <v>23</v>
      </c>
      <c r="J136" s="6">
        <v>25</v>
      </c>
      <c r="K136" s="6">
        <v>26.5</v>
      </c>
      <c r="L136" s="6">
        <v>32</v>
      </c>
      <c r="M136" s="6">
        <v>32.5</v>
      </c>
    </row>
    <row r="137" spans="1:13" x14ac:dyDescent="0.2">
      <c r="A137" s="20">
        <v>5</v>
      </c>
      <c r="B137" s="6">
        <v>11.6</v>
      </c>
      <c r="C137" s="6">
        <v>15.3</v>
      </c>
      <c r="D137" s="6">
        <v>18.2</v>
      </c>
      <c r="E137" s="6">
        <v>21.9</v>
      </c>
      <c r="F137" s="6">
        <v>27.2</v>
      </c>
      <c r="H137" s="20">
        <v>5</v>
      </c>
      <c r="I137" s="6">
        <v>25</v>
      </c>
      <c r="J137" s="6">
        <v>27</v>
      </c>
      <c r="K137" s="6">
        <v>28.5</v>
      </c>
      <c r="L137" s="6">
        <v>33.5</v>
      </c>
      <c r="M137" s="6">
        <v>35</v>
      </c>
    </row>
    <row r="138" spans="1:13" ht="13.5" thickBot="1" x14ac:dyDescent="0.25">
      <c r="A138" s="21">
        <v>6</v>
      </c>
      <c r="B138" s="7"/>
      <c r="C138" s="7"/>
      <c r="D138" s="7"/>
      <c r="E138" s="7">
        <v>24.1</v>
      </c>
      <c r="F138" s="7">
        <v>29.8</v>
      </c>
      <c r="H138" s="21">
        <v>6</v>
      </c>
      <c r="I138" s="7"/>
      <c r="J138" s="7"/>
      <c r="K138" s="7"/>
      <c r="L138" s="7">
        <v>35.5</v>
      </c>
      <c r="M138" s="7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A138"/>
  <sheetViews>
    <sheetView topLeftCell="A118" workbookViewId="0">
      <selection activeCell="M128" sqref="M128"/>
    </sheetView>
  </sheetViews>
  <sheetFormatPr baseColWidth="10" defaultRowHeight="12.75" x14ac:dyDescent="0.2"/>
  <cols>
    <col min="1" max="1" width="11.42578125" style="1"/>
    <col min="2" max="2" width="12.5703125" style="1" customWidth="1"/>
    <col min="3" max="4" width="11.42578125" style="1"/>
    <col min="7" max="7" width="12.5703125" customWidth="1"/>
  </cols>
  <sheetData>
    <row r="1" spans="1:8" x14ac:dyDescent="0.2">
      <c r="A1" s="1" t="s">
        <v>14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H1" s="1" t="s">
        <v>94</v>
      </c>
    </row>
    <row r="2" spans="1:8" x14ac:dyDescent="0.2">
      <c r="A2" s="1" t="s">
        <v>15</v>
      </c>
      <c r="B2" s="1" t="e">
        <f>IF(#REF!=1,B21,IF(#REF!=2,B30,IF(#REF!=3,B45,IF(#REF!=4,B56,IF(#REF!=5,B68,IF(#REF!=6,B84,IF(#REF!=7,B98,IF(#REF!=8,B113,IF(#REF!=9,B122,IF(#REF!=10,B132,""))))))))))</f>
        <v>#REF!</v>
      </c>
      <c r="C2" s="1" t="e">
        <f>IF(#REF!=1,A23,IF(#REF!=2,A32,IF(#REF!=3,A47,IF(#REF!=4,A58,IF(#REF!=5,A70,IF(#REF!=6,A86,IF(#REF!=7,A100,IF(#REF!=8,A115,IF(#REF!=9,A124,IF(#REF!=10,A134,""))))))))))</f>
        <v>#REF!</v>
      </c>
      <c r="D2" s="1" t="e">
        <f>#REF!</f>
        <v>#REF!</v>
      </c>
      <c r="E2" s="1" t="e">
        <f>IF(#REF!=1,VLOOKUP($D$2,$A$23:$G$26,_xlfn.NUMBERVALUE(#REF!)+1),IF(#REF!=2,VLOOKUP($D$2,$A$32:$J$41,_xlfn.NUMBERVALUE(#REF!)+1),IF(#REF!=3,VLOOKUP($D$2,$A$47:$K$52,_xlfn.NUMBERVALUE(#REF!)+1),IF(#REF!=4,VLOOKUP($D$2,$A$58:$I$64,_xlfn.NUMBERVALUE(#REF!)+1),IF(#REF!=5,VLOOKUP($D$2,$A$70:$J$80,_xlfn.NUMBERVALUE(#REF!)+1),IF(#REF!=6,VLOOKUP($D$2,$A$86:$M$94,_xlfn.NUMBERVALUE(#REF!)+1),IF(#REF!=7,VLOOKUP($D$2,$A$100:$M$109,_xlfn.NUMBERVALUE(#REF!)+1),IF(#REF!=8,VLOOKUP($D$2,$A$115:$E$118,_xlfn.NUMBERVALUE(#REF!)+1),IF(#REF!=9,VLOOKUP($D$2,$A$124:$F$128,_xlfn.NUMBERVALUE(#REF!)+1),IF(#REF!=10,VLOOKUP($D$2,$A$134:$F$138,_xlfn.NUMBERVALUE(#REF!)+1),0))))))))))</f>
        <v>#REF!</v>
      </c>
      <c r="F2" s="1" t="e">
        <f>IF(#REF!=1,VLOOKUP($D$2,$I$23:$O$26,_xlfn.NUMBERVALUE(#REF!)+1),IF(#REF!=2,VLOOKUP($D$2,$L$32:$U$41,_xlfn.NUMBERVALUE(#REF!)+1),IF(#REF!=3,VLOOKUP($D$2,$M$47:$W$52,_xlfn.NUMBERVALUE(#REF!)+1),IF(#REF!=4,VLOOKUP($D$2,$K$58:$S$64,_xlfn.NUMBERVALUE(#REF!)+1),IF(#REF!=5,VLOOKUP($D$2,$L$70:$U$80,_xlfn.NUMBERVALUE(#REF!)+1),IF(#REF!=6,VLOOKUP($D$2,$O$86:$AA$94,_xlfn.NUMBERVALUE(#REF!)+1),IF(#REF!=7,VLOOKUP($D$2,$O$100:$AA$109,_xlfn.NUMBERVALUE(#REF!)+1),IF(#REF!=8,VLOOKUP($D$2,$G$115:$K$118,_xlfn.NUMBERVALUE(#REF!)+1),IF(#REF!=9,VLOOKUP($D$2,$H$124:$M$128,_xlfn.NUMBERVALUE(#REF!)+1),IF(#REF!=10,VLOOKUP($D$2,$H$134:$M$138,_xlfn.NUMBERVALUE(#REF!)+1),0))))))))))</f>
        <v>#REF!</v>
      </c>
      <c r="H2" s="1" t="s">
        <v>95</v>
      </c>
    </row>
    <row r="3" spans="1:8" x14ac:dyDescent="0.2">
      <c r="A3" s="1" t="s">
        <v>10</v>
      </c>
      <c r="B3" s="1" t="e">
        <f>IF(#REF!=1,C21,IF(#REF!=2,C30,IF(#REF!=3,C45,IF(#REF!=4,C56,IF(#REF!=5,C68,IF(#REF!=6,C84,IF(#REF!=7,C98,IF(#REF!=8,C113,IF(#REF!=9,C122,IF(#REF!=10,C132,""))))))))))</f>
        <v>#REF!</v>
      </c>
      <c r="C3" s="1" t="e">
        <f>IF(#REF!=1,A24,IF(#REF!=2,A33,IF(#REF!=3,A48,IF(#REF!=4,A59,IF(#REF!=5,A71,IF(#REF!=6,A87,IF(#REF!=7,A101,IF(#REF!=8,A116,IF(#REF!=9,A125,IF(#REF!=10,A135,""))))))))))</f>
        <v>#REF!</v>
      </c>
      <c r="D3" s="1" t="e">
        <f>#REF!</f>
        <v>#REF!</v>
      </c>
      <c r="E3" s="1" t="e">
        <f>IF(#REF!=1,VLOOKUP($D$3,$A$23:$G$26,_xlfn.NUMBERVALUE(#REF!)+1),IF(#REF!=2,VLOOKUP($D$3,$A$32:$J$41,_xlfn.NUMBERVALUE(#REF!)+1),IF(#REF!=3,VLOOKUP($D$3,$A$47:$K$52,_xlfn.NUMBERVALUE(#REF!)+1),IF(#REF!=4,VLOOKUP($D$3,$A$58:$I$64,_xlfn.NUMBERVALUE(#REF!)+1),IF(#REF!=5,VLOOKUP($D$3,$A$70:$J$80,_xlfn.NUMBERVALUE(#REF!)+1),IF(#REF!=6,VLOOKUP($D$3,$A$86:$M$94,_xlfn.NUMBERVALUE(#REF!)+1),IF(#REF!=7,VLOOKUP($D$3,$A$100:$M$109,_xlfn.NUMBERVALUE(#REF!)+1),IF(#REF!=8,VLOOKUP($D$3,$A$115:$E$118,_xlfn.NUMBERVALUE(#REF!)+1),IF(#REF!=9,VLOOKUP($D$3,$A$124:$F$128,_xlfn.NUMBERVALUE(#REF!)+1),IF(#REF!=10,VLOOKUP($D$3,$A$134:$F$138,_xlfn.NUMBERVALUE(#REF!)+1),0))))))))))</f>
        <v>#REF!</v>
      </c>
      <c r="F3" s="1" t="e">
        <f>IF(#REF!=1,VLOOKUP($D$3,$I$23:$O$26,_xlfn.NUMBERVALUE(#REF!)+1),IF(#REF!=2,VLOOKUP($D$3,$L$32:$U$41,_xlfn.NUMBERVALUE(#REF!)+1),IF(#REF!=3,VLOOKUP($D$3,$M$47:$W$52,_xlfn.NUMBERVALUE(#REF!)+1),IF(#REF!=4,VLOOKUP($D$3,$K$58:$S$64,_xlfn.NUMBERVALUE(#REF!)+1),IF(#REF!=5,VLOOKUP($D$3,$L$70:$U$80,_xlfn.NUMBERVALUE(#REF!)+1),IF(#REF!=6,VLOOKUP($D$3,$O$86:$AA$94,_xlfn.NUMBERVALUE(#REF!)+1),IF(#REF!=7,VLOOKUP($D$3,$O$100:$AA$109,_xlfn.NUMBERVALUE(#REF!)+1),IF(#REF!=8,VLOOKUP($D$3,$G$115:$K$118,_xlfn.NUMBERVALUE(#REF!)+1),IF(#REF!=9,VLOOKUP($D$3,$H$124:$M$128,_xlfn.NUMBERVALUE(#REF!)+1),IF(#REF!=10,VLOOKUP($D$3,$H$134:$M$138,_xlfn.NUMBERVALUE(#REF!)+1),0))))))))))</f>
        <v>#REF!</v>
      </c>
      <c r="H3" s="1" t="s">
        <v>96</v>
      </c>
    </row>
    <row r="4" spans="1:8" x14ac:dyDescent="0.2">
      <c r="A4" s="1" t="s">
        <v>22</v>
      </c>
      <c r="B4" s="1" t="e">
        <f>IF(#REF!=1,D21,IF(#REF!=2,D30,IF(#REF!=3,D45,IF(#REF!=4,D56,IF(#REF!=5,D68,IF(#REF!=6,D84,IF(#REF!=7,D98,IF(#REF!=8,D113,IF(#REF!=9,D122,IF(#REF!=10,D132,""))))))))))</f>
        <v>#REF!</v>
      </c>
      <c r="C4" s="1" t="e">
        <f>IF(#REF!=1,A25,IF(#REF!=2,A34,IF(#REF!=3,A49,IF(#REF!=4,A60,IF(#REF!=5,A72,IF(#REF!=6,A88,IF(#REF!=7,A102,IF(#REF!=8,A117,IF(#REF!=9,A126,IF(#REF!=10,A136,""))))))))))</f>
        <v>#REF!</v>
      </c>
      <c r="H4" s="1" t="s">
        <v>97</v>
      </c>
    </row>
    <row r="5" spans="1:8" x14ac:dyDescent="0.2">
      <c r="A5" s="1" t="s">
        <v>87</v>
      </c>
      <c r="B5" s="1" t="e">
        <f>IF(#REF!=1,E21,IF(#REF!=2,E30,IF(#REF!=3,E45,IF(#REF!=4,E56,IF(#REF!=5,E68,IF(#REF!=6,E84,IF(#REF!=7,E98,IF(#REF!=8,E113,IF(#REF!=9,E122,IF(#REF!=10,E132,""))))))))))</f>
        <v>#REF!</v>
      </c>
      <c r="C5" s="1" t="e">
        <f>IF(#REF!=1,A26,IF(#REF!=2,A35,IF(#REF!=3,A50,IF(#REF!=4,A61,IF(#REF!=5,A73,IF(#REF!=6,A89,IF(#REF!=7,A103,IF(#REF!=8,A118,IF(#REF!=9,A127,IF(#REF!=10,A137,""))))))))))</f>
        <v>#REF!</v>
      </c>
    </row>
    <row r="6" spans="1:8" x14ac:dyDescent="0.2">
      <c r="A6" s="1" t="s">
        <v>23</v>
      </c>
      <c r="B6" s="1" t="e">
        <f>IF(#REF!=1,F21,IF(#REF!=2,F30,IF(#REF!=3,F45,IF(#REF!=4,F56,IF(#REF!=5,F68,IF(#REF!=6,F84,IF(#REF!=7,F98,IF(#REF!=8,"",IF(#REF!=9,F122,IF(#REF!=10,F132,""))))))))))</f>
        <v>#REF!</v>
      </c>
      <c r="C6" s="1" t="e">
        <f>IF(#REF!=1,"",IF(#REF!=2,A36,IF(#REF!=3,A51,IF(#REF!=4,A62,IF(#REF!=5,A74,IF(#REF!=6,A90,IF(#REF!=7,A104,IF(#REF!=8,"",IF(#REF!=9,A128,IF(#REF!=10,A138,""))))))))))</f>
        <v>#REF!</v>
      </c>
    </row>
    <row r="7" spans="1:8" x14ac:dyDescent="0.2">
      <c r="A7" s="1" t="s">
        <v>24</v>
      </c>
      <c r="B7" s="1" t="e">
        <f>IF(#REF!=1,G21,IF(#REF!=2,G30,IF(#REF!=3,G45,IF(#REF!=4,G56,IF(#REF!=5,G68,IF(#REF!=6,G84,IF(#REF!=7,G98,IF(#REF!=8,"",IF(#REF!=9,"",IF(#REF!=10,"",""))))))))))</f>
        <v>#REF!</v>
      </c>
      <c r="C7" s="1" t="e">
        <f>IF(#REF!=1,"",IF(#REF!=2,A37,IF(#REF!=3,A52,IF(#REF!=4,A63,IF(#REF!=5,A75,IF(#REF!=6,A91,IF(#REF!=7,A105,IF(#REF!=8,"",IF(#REF!=9,"",IF(#REF!=10,"",""))))))))))</f>
        <v>#REF!</v>
      </c>
    </row>
    <row r="8" spans="1:8" x14ac:dyDescent="0.2">
      <c r="A8" s="1" t="s">
        <v>25</v>
      </c>
      <c r="B8" s="1" t="e">
        <f>IF(#REF!=1,"",IF(#REF!=2,H30,IF(#REF!=3,H45,IF(#REF!=4,H56,IF(#REF!=5,H68,IF(#REF!=6,H84,IF(#REF!=7,H98,IF(#REF!=8,"",IF(#REF!=9,"",IF(#REF!=10,"",""))))))))))</f>
        <v>#REF!</v>
      </c>
      <c r="C8" s="1" t="e">
        <f>IF(#REF!=1,"",IF(#REF!=2,A38,IF(#REF!=3,"",IF(#REF!=4,A64,IF(#REF!=5,A76,IF(#REF!=6,A92,IF(#REF!=7,A106,IF(#REF!=8,"",IF(#REF!=9,"",IF(#REF!=10,"",""))))))))))</f>
        <v>#REF!</v>
      </c>
    </row>
    <row r="9" spans="1:8" x14ac:dyDescent="0.2">
      <c r="A9" s="1" t="s">
        <v>26</v>
      </c>
      <c r="B9" s="1" t="e">
        <f>IF(#REF!=1,"",IF(#REF!=2,I30,IF(#REF!=3,I45,IF(#REF!=4,I56,IF(#REF!=5,I68,IF(#REF!=6,I84,IF(#REF!=7,I98,IF(#REF!=8,"",IF(#REF!=9,"",IF(#REF!=10,"",""))))))))))</f>
        <v>#REF!</v>
      </c>
      <c r="C9" s="1" t="e">
        <f>IF(#REF!=1,"",IF(#REF!=2,A39,IF(#REF!=3,"",IF(#REF!=4,"",IF(#REF!=5,A77,IF(#REF!=6,A93,IF(#REF!=7,A107,IF(#REF!=8,"",IF(#REF!=9,"",IF(#REF!=10,"",""))))))))))</f>
        <v>#REF!</v>
      </c>
    </row>
    <row r="10" spans="1:8" x14ac:dyDescent="0.2">
      <c r="A10" s="1" t="s">
        <v>27</v>
      </c>
      <c r="B10" s="1" t="e">
        <f>IF(#REF!=1,"",IF(#REF!=2,J30,IF(#REF!=3,J45,IF(#REF!=4,"",IF(#REF!=5,J68,IF(#REF!=6,J84,IF(#REF!=7,J98,IF(#REF!=8,"",IF(#REF!=9,"",IF(#REF!=10,"",""))))))))))</f>
        <v>#REF!</v>
      </c>
      <c r="C10" s="1" t="e">
        <f>IF(#REF!=1,"",IF(#REF!=2,A40,IF(#REF!=3,"",IF(#REF!=4,"",IF(#REF!=5,A78,IF(#REF!=6,A94,IF(#REF!=7,A108,IF(#REF!=8,"",IF(#REF!=9,"",IF(#REF!=10,"",""))))))))))</f>
        <v>#REF!</v>
      </c>
    </row>
    <row r="11" spans="1:8" x14ac:dyDescent="0.2">
      <c r="A11" s="1" t="s">
        <v>28</v>
      </c>
      <c r="B11" s="1" t="e">
        <f>IF(#REF!=1,"",IF(#REF!=2,"",IF(#REF!=3,K45,IF(#REF!=4,"",IF(#REF!=5,"",IF(#REF!=6,K84,IF(#REF!=7,K98,IF(#REF!=8,"",IF(#REF!=9,"",IF(#REF!=10,"",""))))))))))</f>
        <v>#REF!</v>
      </c>
      <c r="C11" s="1" t="e">
        <f>IF(#REF!=1,"",IF(#REF!=2,A41,IF(#REF!=3,"",IF(#REF!=4,"",IF(#REF!=5,A79,IF(#REF!=6,"",IF(#REF!=7,A109,IF(#REF!=8,"",IF(#REF!=9,"",IF(#REF!=10,"",""))))))))))</f>
        <v>#REF!</v>
      </c>
    </row>
    <row r="12" spans="1:8" x14ac:dyDescent="0.2">
      <c r="B12" s="1" t="e">
        <f>IF(#REF!=1,"",IF(#REF!=2,"",IF(#REF!=3,"",IF(#REF!=4,"",IF(#REF!=5,"",IF(#REF!=6,L84,IF(#REF!=7,L98,IF(#REF!=8,"",IF(#REF!=9,"",IF(#REF!=10,"",""))))))))))</f>
        <v>#REF!</v>
      </c>
      <c r="C12" s="1" t="e">
        <f>IF(#REF!=1,"",IF(#REF!=2,"",IF(#REF!=3,"",IF(#REF!=4,"",IF(#REF!=5,A80,IF(#REF!=6,"",IF(#REF!=7,"",IF(#REF!=8,"",IF(#REF!=9,"",IF(#REF!=10,"",""))))))))))</f>
        <v>#REF!</v>
      </c>
    </row>
    <row r="13" spans="1:8" x14ac:dyDescent="0.2">
      <c r="B13" s="1" t="e">
        <f>IF(#REF!=1,"",IF(#REF!=2,"",IF(#REF!=3,"",IF(#REF!=4,"",IF(#REF!=5,"",IF(#REF!=6,M84,IF(#REF!=7,M98,IF(#REF!=8,"",IF(#REF!=9,"",IF(#REF!=10,"",""))))))))))</f>
        <v>#REF!</v>
      </c>
    </row>
    <row r="14" spans="1:8" x14ac:dyDescent="0.2">
      <c r="A14"/>
      <c r="B14"/>
      <c r="C14"/>
      <c r="D14"/>
    </row>
    <row r="15" spans="1:8" x14ac:dyDescent="0.2">
      <c r="A15"/>
      <c r="B15"/>
      <c r="C15"/>
      <c r="D15"/>
    </row>
    <row r="16" spans="1:8" x14ac:dyDescent="0.2">
      <c r="A16"/>
      <c r="B16"/>
      <c r="C16"/>
      <c r="D16"/>
    </row>
    <row r="17" spans="1:21" x14ac:dyDescent="0.2">
      <c r="A17"/>
      <c r="B17"/>
      <c r="C17"/>
      <c r="D17"/>
    </row>
    <row r="18" spans="1:21" x14ac:dyDescent="0.2">
      <c r="A18"/>
      <c r="B18"/>
      <c r="C18"/>
      <c r="D18"/>
    </row>
    <row r="19" spans="1:21" x14ac:dyDescent="0.2">
      <c r="A19"/>
      <c r="B19"/>
      <c r="C19"/>
      <c r="D19"/>
    </row>
    <row r="20" spans="1:21" ht="13.5" thickBot="1" x14ac:dyDescent="0.25">
      <c r="A20" s="10" t="s">
        <v>63</v>
      </c>
      <c r="B20"/>
      <c r="C20"/>
      <c r="D20"/>
    </row>
    <row r="21" spans="1:21" ht="13.5" thickBot="1" x14ac:dyDescent="0.25">
      <c r="A21" s="23" t="s">
        <v>8</v>
      </c>
      <c r="B21" s="19" t="s">
        <v>64</v>
      </c>
      <c r="C21" s="26" t="s">
        <v>65</v>
      </c>
      <c r="D21" s="26" t="s">
        <v>66</v>
      </c>
      <c r="E21" s="26" t="s">
        <v>67</v>
      </c>
      <c r="F21" s="26" t="s">
        <v>68</v>
      </c>
      <c r="G21" s="25" t="s">
        <v>69</v>
      </c>
      <c r="I21" s="23" t="s">
        <v>8</v>
      </c>
      <c r="J21" s="19" t="s">
        <v>64</v>
      </c>
      <c r="K21" s="26" t="s">
        <v>65</v>
      </c>
      <c r="L21" s="26" t="s">
        <v>66</v>
      </c>
      <c r="M21" s="26" t="s">
        <v>67</v>
      </c>
      <c r="N21" s="26" t="s">
        <v>68</v>
      </c>
      <c r="O21" s="25" t="s">
        <v>69</v>
      </c>
    </row>
    <row r="22" spans="1:21" ht="13.5" thickBot="1" x14ac:dyDescent="0.25">
      <c r="A22" s="25" t="s">
        <v>9</v>
      </c>
      <c r="B22" s="4" t="s">
        <v>13</v>
      </c>
      <c r="C22" s="4" t="s">
        <v>13</v>
      </c>
      <c r="D22" s="4" t="s">
        <v>13</v>
      </c>
      <c r="E22" s="4" t="s">
        <v>13</v>
      </c>
      <c r="F22" s="4" t="s">
        <v>13</v>
      </c>
      <c r="G22" s="4" t="s">
        <v>13</v>
      </c>
      <c r="I22" s="25" t="s">
        <v>9</v>
      </c>
      <c r="J22" s="4" t="s">
        <v>12</v>
      </c>
      <c r="K22" s="4" t="s">
        <v>12</v>
      </c>
      <c r="L22" s="4" t="s">
        <v>12</v>
      </c>
      <c r="M22" s="4" t="s">
        <v>12</v>
      </c>
      <c r="N22" s="4" t="s">
        <v>12</v>
      </c>
      <c r="O22" s="4" t="s">
        <v>12</v>
      </c>
    </row>
    <row r="23" spans="1:21" x14ac:dyDescent="0.2">
      <c r="A23" s="24">
        <v>2</v>
      </c>
      <c r="B23" s="5">
        <v>7.2</v>
      </c>
      <c r="C23" s="5">
        <v>9.5</v>
      </c>
      <c r="D23" s="5">
        <v>12.3</v>
      </c>
      <c r="E23" s="5">
        <v>15.4</v>
      </c>
      <c r="F23" s="5">
        <v>19</v>
      </c>
      <c r="G23" s="5">
        <v>23.1</v>
      </c>
      <c r="I23" s="24">
        <v>2</v>
      </c>
      <c r="J23" s="5">
        <v>20</v>
      </c>
      <c r="K23" s="5">
        <v>22</v>
      </c>
      <c r="L23" s="5">
        <v>24</v>
      </c>
      <c r="M23" s="5">
        <v>26</v>
      </c>
      <c r="N23" s="5">
        <v>28</v>
      </c>
      <c r="O23" s="5">
        <v>30</v>
      </c>
    </row>
    <row r="24" spans="1:21" x14ac:dyDescent="0.2">
      <c r="A24" s="20">
        <v>3</v>
      </c>
      <c r="B24" s="6">
        <v>8.8000000000000007</v>
      </c>
      <c r="C24" s="6">
        <v>11.6</v>
      </c>
      <c r="D24" s="6">
        <v>15</v>
      </c>
      <c r="E24" s="6">
        <v>18.899999999999999</v>
      </c>
      <c r="F24" s="6">
        <v>23.3</v>
      </c>
      <c r="G24" s="6">
        <v>28.6</v>
      </c>
      <c r="I24" s="20">
        <v>3</v>
      </c>
      <c r="J24" s="6">
        <v>22</v>
      </c>
      <c r="K24" s="6">
        <v>25</v>
      </c>
      <c r="L24" s="6">
        <v>27</v>
      </c>
      <c r="M24" s="6">
        <v>29</v>
      </c>
      <c r="N24" s="6">
        <v>31</v>
      </c>
      <c r="O24" s="6">
        <v>33</v>
      </c>
    </row>
    <row r="25" spans="1:21" x14ac:dyDescent="0.2">
      <c r="A25" s="20">
        <v>4</v>
      </c>
      <c r="B25" s="6">
        <v>10.199999999999999</v>
      </c>
      <c r="C25" s="6">
        <v>13.4</v>
      </c>
      <c r="D25" s="6">
        <v>17.399999999999999</v>
      </c>
      <c r="E25" s="6">
        <v>21.8</v>
      </c>
      <c r="F25" s="6">
        <v>26.9</v>
      </c>
      <c r="G25" s="6">
        <v>32.700000000000003</v>
      </c>
      <c r="I25" s="20">
        <v>4</v>
      </c>
      <c r="J25" s="6">
        <v>24.5</v>
      </c>
      <c r="K25" s="6">
        <v>28</v>
      </c>
      <c r="L25" s="6">
        <v>30</v>
      </c>
      <c r="M25" s="6">
        <v>32</v>
      </c>
      <c r="N25" s="6">
        <v>34</v>
      </c>
      <c r="O25" s="6">
        <v>37</v>
      </c>
    </row>
    <row r="26" spans="1:21" ht="13.5" thickBot="1" x14ac:dyDescent="0.25">
      <c r="A26" s="21">
        <v>5</v>
      </c>
      <c r="B26" s="7">
        <v>11.4</v>
      </c>
      <c r="C26" s="7">
        <v>15.1</v>
      </c>
      <c r="D26" s="7">
        <v>19.399999999999999</v>
      </c>
      <c r="E26" s="7">
        <v>24.3</v>
      </c>
      <c r="F26" s="7">
        <v>30.2</v>
      </c>
      <c r="G26" s="7">
        <v>36.5</v>
      </c>
      <c r="I26" s="21">
        <v>5</v>
      </c>
      <c r="J26" s="7">
        <v>27.5</v>
      </c>
      <c r="K26" s="7">
        <v>31</v>
      </c>
      <c r="L26" s="7">
        <v>33</v>
      </c>
      <c r="M26" s="7">
        <v>35</v>
      </c>
      <c r="N26" s="7">
        <v>37</v>
      </c>
      <c r="O26" s="7">
        <v>41</v>
      </c>
    </row>
    <row r="27" spans="1:21" x14ac:dyDescent="0.2">
      <c r="A27"/>
      <c r="B27"/>
      <c r="C27"/>
      <c r="D27"/>
    </row>
    <row r="28" spans="1:21" x14ac:dyDescent="0.2">
      <c r="A28"/>
      <c r="B28"/>
      <c r="C28"/>
      <c r="D28"/>
    </row>
    <row r="29" spans="1:21" ht="13.5" thickBot="1" x14ac:dyDescent="0.25">
      <c r="A29" s="8" t="s">
        <v>11</v>
      </c>
      <c r="B29"/>
      <c r="C29"/>
      <c r="D29"/>
    </row>
    <row r="30" spans="1:21" ht="13.5" thickBot="1" x14ac:dyDescent="0.25">
      <c r="A30" s="18" t="s">
        <v>8</v>
      </c>
      <c r="B30" s="26" t="s">
        <v>85</v>
      </c>
      <c r="C30" s="26" t="s">
        <v>86</v>
      </c>
      <c r="D30" s="26" t="s">
        <v>76</v>
      </c>
      <c r="E30" s="26" t="s">
        <v>66</v>
      </c>
      <c r="F30" s="26" t="s">
        <v>77</v>
      </c>
      <c r="G30" s="26" t="s">
        <v>78</v>
      </c>
      <c r="H30" s="26" t="s">
        <v>79</v>
      </c>
      <c r="I30" s="26" t="s">
        <v>80</v>
      </c>
      <c r="J30" s="25" t="s">
        <v>81</v>
      </c>
      <c r="L30" s="18" t="s">
        <v>8</v>
      </c>
      <c r="M30" s="26" t="s">
        <v>85</v>
      </c>
      <c r="N30" s="26" t="s">
        <v>86</v>
      </c>
      <c r="O30" s="26" t="s">
        <v>76</v>
      </c>
      <c r="P30" s="26" t="s">
        <v>66</v>
      </c>
      <c r="Q30" s="26" t="s">
        <v>77</v>
      </c>
      <c r="R30" s="26" t="s">
        <v>78</v>
      </c>
      <c r="S30" s="26" t="s">
        <v>79</v>
      </c>
      <c r="T30" s="26" t="s">
        <v>80</v>
      </c>
      <c r="U30" s="25" t="s">
        <v>81</v>
      </c>
    </row>
    <row r="31" spans="1:21" ht="13.5" thickBot="1" x14ac:dyDescent="0.25">
      <c r="A31" s="23" t="s">
        <v>9</v>
      </c>
      <c r="B31" s="11" t="s">
        <v>13</v>
      </c>
      <c r="C31" s="11" t="s">
        <v>13</v>
      </c>
      <c r="D31" s="11" t="s">
        <v>13</v>
      </c>
      <c r="E31" s="11" t="s">
        <v>13</v>
      </c>
      <c r="F31" s="11" t="s">
        <v>13</v>
      </c>
      <c r="G31" s="11" t="s">
        <v>13</v>
      </c>
      <c r="H31" s="11" t="s">
        <v>13</v>
      </c>
      <c r="I31" s="11" t="s">
        <v>13</v>
      </c>
      <c r="J31" s="11" t="s">
        <v>13</v>
      </c>
      <c r="L31" s="23" t="s">
        <v>9</v>
      </c>
      <c r="M31" s="11" t="s">
        <v>12</v>
      </c>
      <c r="N31" s="11" t="s">
        <v>12</v>
      </c>
      <c r="O31" s="11" t="s">
        <v>12</v>
      </c>
      <c r="P31" s="11" t="s">
        <v>12</v>
      </c>
      <c r="Q31" s="11" t="s">
        <v>12</v>
      </c>
      <c r="R31" s="11" t="s">
        <v>12</v>
      </c>
      <c r="S31" s="11" t="s">
        <v>12</v>
      </c>
      <c r="T31" s="11" t="s">
        <v>12</v>
      </c>
      <c r="U31" s="11" t="s">
        <v>12</v>
      </c>
    </row>
    <row r="32" spans="1:21" x14ac:dyDescent="0.2">
      <c r="A32" s="15">
        <v>1.75</v>
      </c>
      <c r="B32" s="12">
        <v>0</v>
      </c>
      <c r="C32" s="12">
        <v>0</v>
      </c>
      <c r="D32" s="12">
        <v>0</v>
      </c>
      <c r="E32" s="12">
        <v>9.5</v>
      </c>
      <c r="F32" s="12">
        <v>11.4</v>
      </c>
      <c r="G32" s="12">
        <v>13.4</v>
      </c>
      <c r="H32" s="12">
        <v>15.5</v>
      </c>
      <c r="I32" s="12">
        <v>17.7</v>
      </c>
      <c r="J32" s="12">
        <v>20.100000000000001</v>
      </c>
      <c r="L32" s="15">
        <v>1.75</v>
      </c>
      <c r="M32" s="12">
        <v>0</v>
      </c>
      <c r="N32" s="12">
        <v>0</v>
      </c>
      <c r="O32" s="12">
        <v>0</v>
      </c>
      <c r="P32" s="12">
        <v>22</v>
      </c>
      <c r="Q32" s="12">
        <v>24</v>
      </c>
      <c r="R32" s="12">
        <v>24.5</v>
      </c>
      <c r="S32" s="12">
        <v>25.5</v>
      </c>
      <c r="T32" s="12">
        <v>27</v>
      </c>
      <c r="U32" s="12">
        <v>28</v>
      </c>
    </row>
    <row r="33" spans="1:23" x14ac:dyDescent="0.2">
      <c r="A33" s="16">
        <v>2</v>
      </c>
      <c r="B33" s="13">
        <v>0</v>
      </c>
      <c r="C33" s="13">
        <v>0</v>
      </c>
      <c r="D33" s="13">
        <v>8.4</v>
      </c>
      <c r="E33" s="13">
        <v>10.199999999999999</v>
      </c>
      <c r="F33" s="13">
        <v>12.2</v>
      </c>
      <c r="G33" s="13">
        <v>14.3</v>
      </c>
      <c r="H33" s="13">
        <v>16.5</v>
      </c>
      <c r="I33" s="13">
        <v>18.899999999999999</v>
      </c>
      <c r="J33" s="13">
        <v>21.5</v>
      </c>
      <c r="L33" s="16">
        <v>2</v>
      </c>
      <c r="M33" s="13">
        <v>0</v>
      </c>
      <c r="N33" s="13">
        <v>0</v>
      </c>
      <c r="O33" s="13">
        <v>24</v>
      </c>
      <c r="P33" s="13">
        <v>24</v>
      </c>
      <c r="Q33" s="13">
        <v>25.5</v>
      </c>
      <c r="R33" s="13">
        <v>26</v>
      </c>
      <c r="S33" s="13">
        <v>28</v>
      </c>
      <c r="T33" s="13">
        <v>29</v>
      </c>
      <c r="U33" s="13">
        <v>29.5</v>
      </c>
    </row>
    <row r="34" spans="1:23" x14ac:dyDescent="0.2">
      <c r="A34" s="16">
        <v>2.5</v>
      </c>
      <c r="B34" s="13">
        <v>0</v>
      </c>
      <c r="C34" s="13">
        <v>7.6</v>
      </c>
      <c r="D34" s="13">
        <v>9.4</v>
      </c>
      <c r="E34" s="13">
        <v>11.4</v>
      </c>
      <c r="F34" s="13">
        <v>13.6</v>
      </c>
      <c r="G34" s="13">
        <v>16</v>
      </c>
      <c r="H34" s="13">
        <v>18.5</v>
      </c>
      <c r="I34" s="13">
        <v>21.1</v>
      </c>
      <c r="J34" s="13">
        <v>24</v>
      </c>
      <c r="L34" s="16">
        <v>2.5</v>
      </c>
      <c r="M34" s="13">
        <v>0</v>
      </c>
      <c r="N34" s="13">
        <v>23.5</v>
      </c>
      <c r="O34" s="13">
        <v>25</v>
      </c>
      <c r="P34" s="13">
        <v>26.5</v>
      </c>
      <c r="Q34" s="13">
        <v>27.5</v>
      </c>
      <c r="R34" s="13">
        <v>29</v>
      </c>
      <c r="S34" s="13">
        <v>30</v>
      </c>
      <c r="T34" s="13">
        <v>31</v>
      </c>
      <c r="U34" s="13">
        <v>32</v>
      </c>
    </row>
    <row r="35" spans="1:23" x14ac:dyDescent="0.2">
      <c r="A35" s="16">
        <v>3</v>
      </c>
      <c r="B35" s="13">
        <v>6.6</v>
      </c>
      <c r="C35" s="13">
        <v>8.3000000000000007</v>
      </c>
      <c r="D35" s="13">
        <v>10.3</v>
      </c>
      <c r="E35" s="13">
        <v>12.4</v>
      </c>
      <c r="F35" s="13">
        <v>14.9</v>
      </c>
      <c r="G35" s="13">
        <v>17.600000000000001</v>
      </c>
      <c r="H35" s="13">
        <v>20.3</v>
      </c>
      <c r="I35" s="13">
        <v>23.1</v>
      </c>
      <c r="J35" s="13">
        <v>26.3</v>
      </c>
      <c r="L35" s="16">
        <v>3</v>
      </c>
      <c r="M35" s="13">
        <v>23.5</v>
      </c>
      <c r="N35" s="13">
        <v>25</v>
      </c>
      <c r="O35" s="13">
        <v>26.5</v>
      </c>
      <c r="P35" s="13">
        <v>28.5</v>
      </c>
      <c r="Q35" s="13">
        <v>29.5</v>
      </c>
      <c r="R35" s="13">
        <v>30.5</v>
      </c>
      <c r="S35" s="13">
        <v>31.5</v>
      </c>
      <c r="T35" s="13">
        <v>33</v>
      </c>
      <c r="U35" s="13">
        <v>34.5</v>
      </c>
    </row>
    <row r="36" spans="1:23" x14ac:dyDescent="0.2">
      <c r="A36" s="16">
        <v>3.5</v>
      </c>
      <c r="B36" s="13">
        <v>7.1</v>
      </c>
      <c r="C36" s="13">
        <v>9</v>
      </c>
      <c r="D36" s="13">
        <v>11.1</v>
      </c>
      <c r="E36" s="13">
        <v>13.4</v>
      </c>
      <c r="F36" s="13">
        <v>16.100000000000001</v>
      </c>
      <c r="G36" s="13">
        <v>19</v>
      </c>
      <c r="H36" s="13">
        <v>21.9</v>
      </c>
      <c r="I36" s="13">
        <v>25</v>
      </c>
      <c r="J36" s="13">
        <v>28.4</v>
      </c>
      <c r="L36" s="16">
        <v>3.5</v>
      </c>
      <c r="M36" s="13">
        <v>24.5</v>
      </c>
      <c r="N36" s="13">
        <v>26</v>
      </c>
      <c r="O36" s="13">
        <v>28.5</v>
      </c>
      <c r="P36" s="13">
        <v>30</v>
      </c>
      <c r="Q36" s="13">
        <v>31</v>
      </c>
      <c r="R36" s="13">
        <v>32</v>
      </c>
      <c r="S36" s="13">
        <v>33.5</v>
      </c>
      <c r="T36" s="13">
        <v>35</v>
      </c>
      <c r="U36" s="13">
        <v>36.5</v>
      </c>
    </row>
    <row r="37" spans="1:23" x14ac:dyDescent="0.2">
      <c r="A37" s="16">
        <v>4</v>
      </c>
      <c r="B37" s="13">
        <v>7.6</v>
      </c>
      <c r="C37" s="13">
        <v>9.6</v>
      </c>
      <c r="D37" s="13">
        <v>11.9</v>
      </c>
      <c r="E37" s="13">
        <v>14.4</v>
      </c>
      <c r="F37" s="13">
        <v>17.2</v>
      </c>
      <c r="G37" s="13">
        <v>20.3</v>
      </c>
      <c r="H37" s="13">
        <v>23.4</v>
      </c>
      <c r="I37" s="13">
        <v>26.7</v>
      </c>
      <c r="J37" s="13">
        <v>30.4</v>
      </c>
      <c r="L37" s="16">
        <v>4</v>
      </c>
      <c r="M37" s="13">
        <v>25</v>
      </c>
      <c r="N37" s="13">
        <v>27</v>
      </c>
      <c r="O37" s="13">
        <v>29.5</v>
      </c>
      <c r="P37" s="13">
        <v>31</v>
      </c>
      <c r="Q37" s="13">
        <v>32.5</v>
      </c>
      <c r="R37" s="13">
        <v>33.5</v>
      </c>
      <c r="S37" s="13">
        <v>35.5</v>
      </c>
      <c r="T37" s="13">
        <v>36.5</v>
      </c>
      <c r="U37" s="13">
        <v>38</v>
      </c>
    </row>
    <row r="38" spans="1:23" x14ac:dyDescent="0.2">
      <c r="A38" s="16">
        <v>4.5</v>
      </c>
      <c r="B38" s="13">
        <v>8.1</v>
      </c>
      <c r="C38" s="13">
        <v>10.199999999999999</v>
      </c>
      <c r="D38" s="13">
        <v>12.6</v>
      </c>
      <c r="E38" s="13">
        <v>15.2</v>
      </c>
      <c r="F38" s="13">
        <v>18.3</v>
      </c>
      <c r="G38" s="13">
        <v>21.5</v>
      </c>
      <c r="H38" s="13">
        <v>24.8</v>
      </c>
      <c r="I38" s="13">
        <v>28.4</v>
      </c>
      <c r="J38" s="13">
        <v>32.299999999999997</v>
      </c>
      <c r="L38" s="16">
        <v>4.5</v>
      </c>
      <c r="M38" s="13">
        <v>26</v>
      </c>
      <c r="N38" s="13">
        <v>28.5</v>
      </c>
      <c r="O38" s="13">
        <v>31</v>
      </c>
      <c r="P38" s="13">
        <v>33</v>
      </c>
      <c r="Q38" s="13">
        <v>34</v>
      </c>
      <c r="R38" s="13">
        <v>35.5</v>
      </c>
      <c r="S38" s="13">
        <v>37.5</v>
      </c>
      <c r="T38" s="13">
        <v>39</v>
      </c>
      <c r="U38" s="13">
        <v>40</v>
      </c>
    </row>
    <row r="39" spans="1:23" x14ac:dyDescent="0.2">
      <c r="A39" s="16">
        <v>5</v>
      </c>
      <c r="B39" s="13">
        <v>8.5</v>
      </c>
      <c r="C39" s="13">
        <v>10.8</v>
      </c>
      <c r="D39" s="13">
        <v>13.3</v>
      </c>
      <c r="E39" s="13">
        <v>16.100000000000001</v>
      </c>
      <c r="F39" s="13">
        <v>19.3</v>
      </c>
      <c r="G39" s="13">
        <v>22.7</v>
      </c>
      <c r="H39" s="13">
        <v>26.1</v>
      </c>
      <c r="I39" s="13">
        <v>29.9</v>
      </c>
      <c r="J39" s="13">
        <v>34</v>
      </c>
      <c r="L39" s="16">
        <v>5</v>
      </c>
      <c r="M39" s="13">
        <v>26.5</v>
      </c>
      <c r="N39" s="13">
        <v>30</v>
      </c>
      <c r="O39" s="13">
        <v>32</v>
      </c>
      <c r="P39" s="13">
        <v>34</v>
      </c>
      <c r="Q39" s="13">
        <v>35</v>
      </c>
      <c r="R39" s="13">
        <v>37</v>
      </c>
      <c r="S39" s="13">
        <v>39</v>
      </c>
      <c r="T39" s="13">
        <v>40</v>
      </c>
      <c r="U39" s="13">
        <v>42</v>
      </c>
    </row>
    <row r="40" spans="1:23" x14ac:dyDescent="0.2">
      <c r="A40" s="16">
        <v>5.5</v>
      </c>
      <c r="B40" s="13">
        <v>8.9</v>
      </c>
      <c r="C40" s="13">
        <v>11.3</v>
      </c>
      <c r="D40" s="13">
        <v>13.9</v>
      </c>
      <c r="E40" s="13">
        <v>16.899999999999999</v>
      </c>
      <c r="F40" s="13">
        <v>20.2</v>
      </c>
      <c r="G40" s="13">
        <v>23.8</v>
      </c>
      <c r="H40" s="13">
        <v>27.4</v>
      </c>
      <c r="I40" s="13">
        <v>31.3</v>
      </c>
      <c r="J40" s="13">
        <v>35.700000000000003</v>
      </c>
      <c r="L40" s="16">
        <v>5.5</v>
      </c>
      <c r="M40" s="13">
        <v>27.5</v>
      </c>
      <c r="N40" s="13">
        <v>31</v>
      </c>
      <c r="O40" s="13">
        <v>33</v>
      </c>
      <c r="P40" s="13">
        <v>35</v>
      </c>
      <c r="Q40" s="13">
        <v>36.5</v>
      </c>
      <c r="R40" s="13">
        <v>38.5</v>
      </c>
      <c r="S40" s="13">
        <v>40.5</v>
      </c>
      <c r="T40" s="13">
        <v>41.5</v>
      </c>
      <c r="U40" s="13">
        <v>43</v>
      </c>
    </row>
    <row r="41" spans="1:23" ht="13.5" thickBot="1" x14ac:dyDescent="0.25">
      <c r="A41" s="17">
        <v>6</v>
      </c>
      <c r="B41" s="14">
        <v>9.3000000000000007</v>
      </c>
      <c r="C41" s="14">
        <v>11.8</v>
      </c>
      <c r="D41" s="14">
        <v>14.6</v>
      </c>
      <c r="E41" s="14">
        <v>17.600000000000001</v>
      </c>
      <c r="F41" s="14">
        <v>21.1</v>
      </c>
      <c r="G41" s="14">
        <v>24.8</v>
      </c>
      <c r="H41" s="14">
        <v>28.6</v>
      </c>
      <c r="I41" s="14">
        <v>32.700000000000003</v>
      </c>
      <c r="J41" s="14">
        <v>37.200000000000003</v>
      </c>
      <c r="L41" s="17">
        <v>6</v>
      </c>
      <c r="M41" s="14">
        <v>28</v>
      </c>
      <c r="N41" s="14">
        <v>31.5</v>
      </c>
      <c r="O41" s="14">
        <v>34</v>
      </c>
      <c r="P41" s="14">
        <v>36</v>
      </c>
      <c r="Q41" s="14">
        <v>37</v>
      </c>
      <c r="R41" s="14">
        <v>39.5</v>
      </c>
      <c r="S41" s="14">
        <v>42</v>
      </c>
      <c r="T41" s="14">
        <v>42.5</v>
      </c>
      <c r="U41" s="14">
        <v>43.5</v>
      </c>
    </row>
    <row r="44" spans="1:23" ht="13.5" thickBot="1" x14ac:dyDescent="0.25">
      <c r="A44" s="8" t="s">
        <v>21</v>
      </c>
      <c r="B44"/>
      <c r="C44"/>
      <c r="D44"/>
    </row>
    <row r="45" spans="1:23" ht="13.5" thickBot="1" x14ac:dyDescent="0.25">
      <c r="A45" s="18" t="s">
        <v>8</v>
      </c>
      <c r="B45" s="26" t="s">
        <v>76</v>
      </c>
      <c r="C45" s="26" t="s">
        <v>66</v>
      </c>
      <c r="D45" s="26" t="s">
        <v>77</v>
      </c>
      <c r="E45" s="26" t="s">
        <v>78</v>
      </c>
      <c r="F45" s="26" t="s">
        <v>79</v>
      </c>
      <c r="G45" s="26" t="s">
        <v>80</v>
      </c>
      <c r="H45" s="25" t="s">
        <v>81</v>
      </c>
      <c r="I45" s="26" t="s">
        <v>82</v>
      </c>
      <c r="J45" s="25" t="s">
        <v>83</v>
      </c>
      <c r="K45" s="25" t="s">
        <v>84</v>
      </c>
      <c r="M45" s="18" t="s">
        <v>8</v>
      </c>
      <c r="N45" s="26" t="s">
        <v>76</v>
      </c>
      <c r="O45" s="26" t="s">
        <v>66</v>
      </c>
      <c r="P45" s="26" t="s">
        <v>77</v>
      </c>
      <c r="Q45" s="26" t="s">
        <v>78</v>
      </c>
      <c r="R45" s="26" t="s">
        <v>79</v>
      </c>
      <c r="S45" s="26" t="s">
        <v>80</v>
      </c>
      <c r="T45" s="25" t="s">
        <v>81</v>
      </c>
      <c r="U45" s="26" t="s">
        <v>82</v>
      </c>
      <c r="V45" s="25" t="s">
        <v>83</v>
      </c>
      <c r="W45" s="25" t="s">
        <v>84</v>
      </c>
    </row>
    <row r="46" spans="1:23" ht="13.5" thickBot="1" x14ac:dyDescent="0.25">
      <c r="A46" s="23" t="s">
        <v>9</v>
      </c>
      <c r="B46" s="11" t="s">
        <v>13</v>
      </c>
      <c r="C46" s="11" t="s">
        <v>13</v>
      </c>
      <c r="D46" s="11" t="s">
        <v>13</v>
      </c>
      <c r="E46" s="11" t="s">
        <v>13</v>
      </c>
      <c r="F46" s="11" t="s">
        <v>13</v>
      </c>
      <c r="G46" s="11" t="s">
        <v>13</v>
      </c>
      <c r="H46" s="11" t="s">
        <v>13</v>
      </c>
      <c r="I46" s="11" t="s">
        <v>13</v>
      </c>
      <c r="J46" s="11" t="s">
        <v>13</v>
      </c>
      <c r="K46" s="11" t="s">
        <v>13</v>
      </c>
      <c r="M46" s="23" t="s">
        <v>9</v>
      </c>
      <c r="N46" s="11" t="s">
        <v>12</v>
      </c>
      <c r="O46" s="11" t="s">
        <v>12</v>
      </c>
      <c r="P46" s="11" t="s">
        <v>12</v>
      </c>
      <c r="Q46" s="11" t="s">
        <v>12</v>
      </c>
      <c r="R46" s="11" t="s">
        <v>12</v>
      </c>
      <c r="S46" s="11" t="s">
        <v>12</v>
      </c>
      <c r="T46" s="11" t="s">
        <v>12</v>
      </c>
      <c r="U46" s="11" t="s">
        <v>12</v>
      </c>
      <c r="V46" s="11" t="s">
        <v>12</v>
      </c>
      <c r="W46" s="11" t="s">
        <v>12</v>
      </c>
    </row>
    <row r="47" spans="1:23" x14ac:dyDescent="0.2">
      <c r="A47" s="15">
        <v>3</v>
      </c>
      <c r="B47" s="12">
        <v>10.8</v>
      </c>
      <c r="C47" s="12">
        <v>13.4</v>
      </c>
      <c r="D47" s="12">
        <v>15.6</v>
      </c>
      <c r="E47" s="12">
        <v>18.3</v>
      </c>
      <c r="F47" s="12">
        <v>21</v>
      </c>
      <c r="G47" s="12">
        <v>24.1</v>
      </c>
      <c r="H47" s="12">
        <v>27.5</v>
      </c>
      <c r="I47" s="12">
        <v>31.5</v>
      </c>
      <c r="J47" s="12">
        <v>34.799999999999997</v>
      </c>
      <c r="K47" s="12">
        <v>42.8</v>
      </c>
      <c r="M47" s="15">
        <v>3</v>
      </c>
      <c r="N47" s="12">
        <v>29.75</v>
      </c>
      <c r="O47" s="12">
        <v>31.3</v>
      </c>
      <c r="P47" s="12">
        <v>33.049999999999997</v>
      </c>
      <c r="Q47" s="12">
        <v>33.4</v>
      </c>
      <c r="R47" s="12">
        <v>35.700000000000003</v>
      </c>
      <c r="S47" s="12">
        <v>37.25</v>
      </c>
      <c r="T47" s="12">
        <v>38.75</v>
      </c>
      <c r="U47" s="12">
        <v>39.75</v>
      </c>
      <c r="V47" s="12">
        <v>40.700000000000003</v>
      </c>
      <c r="W47" s="12">
        <v>44.05</v>
      </c>
    </row>
    <row r="48" spans="1:23" x14ac:dyDescent="0.2">
      <c r="A48" s="16">
        <v>4</v>
      </c>
      <c r="B48" s="13">
        <v>12.2</v>
      </c>
      <c r="C48" s="13">
        <v>15.3</v>
      </c>
      <c r="D48" s="13">
        <v>18</v>
      </c>
      <c r="E48" s="13">
        <v>21.1</v>
      </c>
      <c r="F48" s="13">
        <v>24.6</v>
      </c>
      <c r="G48" s="13">
        <v>27.8</v>
      </c>
      <c r="H48" s="13">
        <v>31.2</v>
      </c>
      <c r="I48" s="13">
        <v>36.200000000000003</v>
      </c>
      <c r="J48" s="13">
        <v>40.4</v>
      </c>
      <c r="K48" s="13">
        <v>49.5</v>
      </c>
      <c r="M48" s="16">
        <v>4</v>
      </c>
      <c r="N48" s="13">
        <v>32.15</v>
      </c>
      <c r="O48" s="13">
        <v>33.9</v>
      </c>
      <c r="P48" s="13">
        <v>35.9</v>
      </c>
      <c r="Q48" s="13">
        <v>37.4</v>
      </c>
      <c r="R48" s="13">
        <v>38.9</v>
      </c>
      <c r="S48" s="13">
        <v>40.5</v>
      </c>
      <c r="T48" s="13">
        <v>41.4</v>
      </c>
      <c r="U48" s="13">
        <v>43.2</v>
      </c>
      <c r="V48" s="13">
        <v>44.3</v>
      </c>
      <c r="W48" s="13">
        <v>47.4</v>
      </c>
    </row>
    <row r="49" spans="1:23" x14ac:dyDescent="0.2">
      <c r="A49" s="16">
        <v>5</v>
      </c>
      <c r="B49" s="13">
        <v>13.6</v>
      </c>
      <c r="C49" s="13">
        <v>17</v>
      </c>
      <c r="D49" s="13">
        <v>20.100000000000001</v>
      </c>
      <c r="E49" s="13">
        <v>23.6</v>
      </c>
      <c r="F49" s="13">
        <v>27.5</v>
      </c>
      <c r="G49" s="13">
        <v>31.2</v>
      </c>
      <c r="H49" s="13">
        <v>34.9</v>
      </c>
      <c r="I49" s="13">
        <v>40.5</v>
      </c>
      <c r="J49" s="13">
        <v>45.2</v>
      </c>
      <c r="K49" s="13">
        <v>55.6</v>
      </c>
      <c r="M49" s="16">
        <v>5</v>
      </c>
      <c r="N49" s="13">
        <v>34.5</v>
      </c>
      <c r="O49" s="13">
        <v>36.35</v>
      </c>
      <c r="P49" s="13">
        <v>38.200000000000003</v>
      </c>
      <c r="Q49" s="13">
        <v>40.1</v>
      </c>
      <c r="R49" s="13">
        <v>42.2</v>
      </c>
      <c r="S49" s="13">
        <v>43.35</v>
      </c>
      <c r="T49" s="13">
        <v>45.2</v>
      </c>
      <c r="U49" s="13">
        <v>46.25</v>
      </c>
      <c r="V49" s="13">
        <v>47.35</v>
      </c>
      <c r="W49" s="13">
        <v>51.5</v>
      </c>
    </row>
    <row r="50" spans="1:23" x14ac:dyDescent="0.2">
      <c r="A50" s="16">
        <v>6</v>
      </c>
      <c r="B50" s="13">
        <v>15</v>
      </c>
      <c r="C50" s="13">
        <v>18.5</v>
      </c>
      <c r="D50" s="13">
        <v>22.1</v>
      </c>
      <c r="E50" s="13">
        <v>25.9</v>
      </c>
      <c r="F50" s="13">
        <v>30.1</v>
      </c>
      <c r="G50" s="13">
        <v>34.299999999999997</v>
      </c>
      <c r="H50" s="13">
        <v>38.200000000000003</v>
      </c>
      <c r="I50" s="13">
        <v>44.5</v>
      </c>
      <c r="J50" s="13">
        <v>49.5</v>
      </c>
      <c r="K50" s="13">
        <v>60.5</v>
      </c>
      <c r="M50" s="16">
        <v>6</v>
      </c>
      <c r="N50" s="13">
        <v>36.700000000000003</v>
      </c>
      <c r="O50" s="13">
        <v>38.65</v>
      </c>
      <c r="P50" s="13">
        <v>40.35</v>
      </c>
      <c r="Q50" s="13">
        <v>42.5</v>
      </c>
      <c r="R50" s="13">
        <v>44.35</v>
      </c>
      <c r="S50" s="13">
        <v>45.9</v>
      </c>
      <c r="T50" s="13">
        <v>47.35</v>
      </c>
      <c r="U50" s="13">
        <v>48.85</v>
      </c>
      <c r="V50" s="13">
        <v>50.5</v>
      </c>
      <c r="W50" s="13">
        <v>54.5</v>
      </c>
    </row>
    <row r="51" spans="1:23" x14ac:dyDescent="0.2">
      <c r="A51" s="16">
        <v>7</v>
      </c>
      <c r="B51" s="13">
        <v>16.3</v>
      </c>
      <c r="C51" s="13">
        <v>19.899999999999999</v>
      </c>
      <c r="D51" s="13">
        <v>23.8</v>
      </c>
      <c r="E51" s="13">
        <v>27.9</v>
      </c>
      <c r="F51" s="13">
        <v>32.5</v>
      </c>
      <c r="G51" s="13">
        <v>37</v>
      </c>
      <c r="H51" s="13">
        <v>41.3</v>
      </c>
      <c r="I51" s="13">
        <v>48</v>
      </c>
      <c r="J51" s="13">
        <v>53.5</v>
      </c>
      <c r="K51" s="13">
        <v>65.5</v>
      </c>
      <c r="M51" s="16">
        <v>7</v>
      </c>
      <c r="N51" s="13">
        <v>38.799999999999997</v>
      </c>
      <c r="O51" s="13">
        <v>40.799999999999997</v>
      </c>
      <c r="P51" s="13">
        <v>42.5</v>
      </c>
      <c r="Q51" s="13">
        <v>44.65</v>
      </c>
      <c r="R51" s="13">
        <v>46.5</v>
      </c>
      <c r="S51" s="13">
        <v>48.05</v>
      </c>
      <c r="T51" s="13">
        <v>49.5</v>
      </c>
      <c r="U51" s="13">
        <v>51.1</v>
      </c>
      <c r="V51" s="13">
        <v>52.5</v>
      </c>
      <c r="W51" s="13">
        <v>56.5</v>
      </c>
    </row>
    <row r="52" spans="1:23" ht="13.5" thickBot="1" x14ac:dyDescent="0.25">
      <c r="A52" s="17">
        <v>8</v>
      </c>
      <c r="B52" s="14">
        <v>17.600000000000001</v>
      </c>
      <c r="C52" s="14">
        <v>21</v>
      </c>
      <c r="D52" s="14">
        <v>25.5</v>
      </c>
      <c r="E52" s="14">
        <v>29.7</v>
      </c>
      <c r="F52" s="14">
        <v>34.799999999999997</v>
      </c>
      <c r="G52" s="14">
        <v>39.4</v>
      </c>
      <c r="H52" s="14">
        <v>44.1</v>
      </c>
      <c r="I52" s="14">
        <v>51.2</v>
      </c>
      <c r="J52" s="14">
        <v>57.2</v>
      </c>
      <c r="K52" s="14">
        <v>70.2</v>
      </c>
      <c r="M52" s="17">
        <v>8</v>
      </c>
      <c r="N52" s="14">
        <v>40.85</v>
      </c>
      <c r="O52" s="14">
        <v>42.85</v>
      </c>
      <c r="P52" s="14">
        <v>44.65</v>
      </c>
      <c r="Q52" s="14">
        <v>46.55</v>
      </c>
      <c r="R52" s="14">
        <v>48.65</v>
      </c>
      <c r="S52" s="14">
        <v>49.85</v>
      </c>
      <c r="T52" s="14">
        <v>51.5</v>
      </c>
      <c r="U52" s="14">
        <v>52.9</v>
      </c>
      <c r="V52" s="14">
        <v>54.5</v>
      </c>
      <c r="W52" s="14">
        <v>58</v>
      </c>
    </row>
    <row r="53" spans="1:23" x14ac:dyDescent="0.2">
      <c r="A53"/>
      <c r="B53"/>
      <c r="C53"/>
      <c r="D53"/>
    </row>
    <row r="54" spans="1:23" x14ac:dyDescent="0.2">
      <c r="A54"/>
      <c r="B54"/>
      <c r="C54"/>
      <c r="D54"/>
    </row>
    <row r="55" spans="1:23" ht="13.5" thickBot="1" x14ac:dyDescent="0.25">
      <c r="A55" s="8" t="s">
        <v>92</v>
      </c>
      <c r="B55"/>
      <c r="C55"/>
      <c r="D55"/>
    </row>
    <row r="56" spans="1:23" ht="13.5" thickBot="1" x14ac:dyDescent="0.25">
      <c r="A56" s="34" t="s">
        <v>8</v>
      </c>
      <c r="B56" s="34" t="s">
        <v>79</v>
      </c>
      <c r="C56" s="34" t="s">
        <v>81</v>
      </c>
      <c r="D56" s="34" t="s">
        <v>83</v>
      </c>
      <c r="E56" s="34" t="s">
        <v>84</v>
      </c>
      <c r="F56" s="34" t="s">
        <v>88</v>
      </c>
      <c r="G56" s="34" t="s">
        <v>89</v>
      </c>
      <c r="H56" s="34" t="s">
        <v>90</v>
      </c>
      <c r="I56" s="34" t="s">
        <v>91</v>
      </c>
      <c r="K56" s="34" t="s">
        <v>8</v>
      </c>
      <c r="L56" s="34" t="s">
        <v>79</v>
      </c>
      <c r="M56" s="34" t="s">
        <v>81</v>
      </c>
      <c r="N56" s="34" t="s">
        <v>83</v>
      </c>
      <c r="O56" s="34" t="s">
        <v>84</v>
      </c>
      <c r="P56" s="34" t="s">
        <v>88</v>
      </c>
      <c r="Q56" s="34" t="s">
        <v>89</v>
      </c>
      <c r="R56" s="34" t="s">
        <v>90</v>
      </c>
      <c r="S56" s="34" t="s">
        <v>91</v>
      </c>
    </row>
    <row r="57" spans="1:23" ht="13.5" thickBot="1" x14ac:dyDescent="0.25">
      <c r="A57" s="34" t="s">
        <v>9</v>
      </c>
      <c r="B57" s="34" t="s">
        <v>13</v>
      </c>
      <c r="C57" s="34" t="s">
        <v>13</v>
      </c>
      <c r="D57" s="34" t="s">
        <v>13</v>
      </c>
      <c r="E57" s="34" t="s">
        <v>13</v>
      </c>
      <c r="F57" s="34" t="s">
        <v>13</v>
      </c>
      <c r="G57" s="34" t="s">
        <v>13</v>
      </c>
      <c r="H57" s="34" t="s">
        <v>13</v>
      </c>
      <c r="I57" s="34" t="s">
        <v>13</v>
      </c>
      <c r="K57" s="34" t="s">
        <v>9</v>
      </c>
      <c r="L57" s="34" t="s">
        <v>12</v>
      </c>
      <c r="M57" s="34" t="s">
        <v>12</v>
      </c>
      <c r="N57" s="34" t="s">
        <v>12</v>
      </c>
      <c r="O57" s="34" t="s">
        <v>12</v>
      </c>
      <c r="P57" s="34" t="s">
        <v>12</v>
      </c>
      <c r="Q57" s="34" t="s">
        <v>12</v>
      </c>
      <c r="R57" s="34" t="s">
        <v>12</v>
      </c>
      <c r="S57" s="34" t="s">
        <v>12</v>
      </c>
    </row>
    <row r="58" spans="1:23" x14ac:dyDescent="0.2">
      <c r="A58" s="16">
        <v>3.5</v>
      </c>
      <c r="B58" s="16">
        <v>23</v>
      </c>
      <c r="C58" s="16">
        <v>29.8</v>
      </c>
      <c r="D58" s="16">
        <v>37.799999999999997</v>
      </c>
      <c r="E58" s="16">
        <v>46.9</v>
      </c>
      <c r="F58" s="16">
        <v>57.1</v>
      </c>
      <c r="G58" s="16">
        <v>68.3</v>
      </c>
      <c r="H58" s="16">
        <v>80.099999999999994</v>
      </c>
      <c r="I58" s="16">
        <v>92.9</v>
      </c>
      <c r="K58" s="16">
        <v>3.5</v>
      </c>
      <c r="L58" s="16">
        <v>38</v>
      </c>
      <c r="M58" s="16">
        <v>41</v>
      </c>
      <c r="N58" s="16">
        <v>44</v>
      </c>
      <c r="O58" s="16">
        <v>47.5</v>
      </c>
      <c r="P58" s="16">
        <v>50.5</v>
      </c>
      <c r="Q58" s="16">
        <v>52.5</v>
      </c>
      <c r="R58" s="16">
        <v>55</v>
      </c>
      <c r="S58" s="16">
        <v>57</v>
      </c>
    </row>
    <row r="59" spans="1:23" x14ac:dyDescent="0.2">
      <c r="A59" s="16">
        <v>4</v>
      </c>
      <c r="B59" s="16">
        <v>24.6</v>
      </c>
      <c r="C59" s="16">
        <v>31.9</v>
      </c>
      <c r="D59" s="16">
        <v>40.4</v>
      </c>
      <c r="E59" s="16">
        <v>50.1</v>
      </c>
      <c r="F59" s="16">
        <v>61</v>
      </c>
      <c r="G59" s="16">
        <v>73</v>
      </c>
      <c r="H59" s="16">
        <v>85.7</v>
      </c>
      <c r="I59" s="16">
        <v>98.6</v>
      </c>
      <c r="K59" s="16">
        <v>4</v>
      </c>
      <c r="L59" s="16">
        <v>39.799999999999997</v>
      </c>
      <c r="M59" s="16">
        <v>42.8</v>
      </c>
      <c r="N59" s="16">
        <v>45.8</v>
      </c>
      <c r="O59" s="16">
        <v>48.9</v>
      </c>
      <c r="P59" s="16">
        <v>52</v>
      </c>
      <c r="Q59" s="16">
        <v>54.5</v>
      </c>
      <c r="R59" s="16">
        <v>57</v>
      </c>
      <c r="S59" s="16">
        <v>59</v>
      </c>
    </row>
    <row r="60" spans="1:23" x14ac:dyDescent="0.2">
      <c r="A60" s="16">
        <v>5</v>
      </c>
      <c r="B60" s="16">
        <v>27.5</v>
      </c>
      <c r="C60" s="16">
        <v>35.700000000000003</v>
      </c>
      <c r="D60" s="16">
        <v>45.2</v>
      </c>
      <c r="E60" s="16">
        <v>56</v>
      </c>
      <c r="F60" s="16">
        <v>68.2</v>
      </c>
      <c r="G60" s="16">
        <v>81.7</v>
      </c>
      <c r="H60" s="16">
        <v>95.8</v>
      </c>
      <c r="I60" s="16">
        <v>111</v>
      </c>
      <c r="K60" s="16">
        <v>5</v>
      </c>
      <c r="L60" s="16">
        <v>42.7</v>
      </c>
      <c r="M60" s="16">
        <v>45.8</v>
      </c>
      <c r="N60" s="16">
        <v>49.3</v>
      </c>
      <c r="O60" s="16">
        <v>52.5</v>
      </c>
      <c r="P60" s="16">
        <v>55.5</v>
      </c>
      <c r="Q60" s="16">
        <v>58.5</v>
      </c>
      <c r="R60" s="16">
        <v>60.5</v>
      </c>
      <c r="S60" s="16">
        <v>63</v>
      </c>
    </row>
    <row r="61" spans="1:23" x14ac:dyDescent="0.2">
      <c r="A61" s="16">
        <v>6</v>
      </c>
      <c r="B61" s="16">
        <v>30.1</v>
      </c>
      <c r="C61" s="16">
        <v>39.1</v>
      </c>
      <c r="D61" s="16">
        <v>49.5</v>
      </c>
      <c r="E61" s="16">
        <v>61.3</v>
      </c>
      <c r="F61" s="16">
        <v>74.7</v>
      </c>
      <c r="G61" s="16">
        <v>89.5</v>
      </c>
      <c r="H61" s="16">
        <v>105</v>
      </c>
      <c r="I61" s="16">
        <v>121</v>
      </c>
      <c r="K61" s="16">
        <v>6</v>
      </c>
      <c r="L61" s="16">
        <v>44.85</v>
      </c>
      <c r="M61" s="16">
        <v>48.35</v>
      </c>
      <c r="N61" s="16">
        <v>52</v>
      </c>
      <c r="O61" s="16">
        <v>55</v>
      </c>
      <c r="P61" s="16">
        <v>58.5</v>
      </c>
      <c r="Q61" s="16">
        <v>61.5</v>
      </c>
      <c r="R61" s="16">
        <v>64</v>
      </c>
      <c r="S61" s="16">
        <v>66.5</v>
      </c>
    </row>
    <row r="62" spans="1:23" x14ac:dyDescent="0.2">
      <c r="A62" s="16">
        <v>7</v>
      </c>
      <c r="B62" s="16">
        <v>32.5</v>
      </c>
      <c r="C62" s="16">
        <v>42.2</v>
      </c>
      <c r="D62" s="16">
        <v>53.5</v>
      </c>
      <c r="E62" s="16">
        <v>66.3</v>
      </c>
      <c r="F62" s="16">
        <v>80.7</v>
      </c>
      <c r="G62" s="16">
        <v>96.6</v>
      </c>
      <c r="H62" s="16">
        <v>113</v>
      </c>
      <c r="I62" s="16">
        <v>131</v>
      </c>
      <c r="K62" s="16">
        <v>7</v>
      </c>
      <c r="L62" s="16">
        <v>47.5</v>
      </c>
      <c r="M62" s="16">
        <v>50.5</v>
      </c>
      <c r="N62" s="16">
        <v>54</v>
      </c>
      <c r="O62" s="16">
        <v>57</v>
      </c>
      <c r="P62" s="16">
        <v>61</v>
      </c>
      <c r="Q62" s="16">
        <v>64</v>
      </c>
      <c r="R62" s="16">
        <v>67</v>
      </c>
      <c r="S62" s="16">
        <v>69.5</v>
      </c>
    </row>
    <row r="63" spans="1:23" x14ac:dyDescent="0.2">
      <c r="A63" s="16">
        <v>8</v>
      </c>
      <c r="B63" s="16">
        <v>34.799999999999997</v>
      </c>
      <c r="C63" s="16">
        <v>45.1</v>
      </c>
      <c r="D63" s="16">
        <v>57.2</v>
      </c>
      <c r="E63" s="16">
        <v>70.8</v>
      </c>
      <c r="F63" s="16">
        <v>86.3</v>
      </c>
      <c r="G63" s="16">
        <v>103</v>
      </c>
      <c r="H63" s="16">
        <v>121</v>
      </c>
      <c r="I63" s="16">
        <v>140</v>
      </c>
      <c r="K63" s="16">
        <v>8</v>
      </c>
      <c r="L63" s="16">
        <v>49.65</v>
      </c>
      <c r="M63" s="16">
        <v>52.5</v>
      </c>
      <c r="N63" s="16">
        <v>56</v>
      </c>
      <c r="O63" s="16">
        <v>59</v>
      </c>
      <c r="P63" s="16">
        <v>63</v>
      </c>
      <c r="Q63" s="16">
        <v>66</v>
      </c>
      <c r="R63" s="16">
        <v>69</v>
      </c>
      <c r="S63" s="16">
        <v>72.5</v>
      </c>
    </row>
    <row r="64" spans="1:23" ht="13.5" thickBot="1" x14ac:dyDescent="0.25">
      <c r="A64" s="21">
        <v>9</v>
      </c>
      <c r="B64" s="21">
        <v>36.9</v>
      </c>
      <c r="C64" s="21">
        <v>47.9</v>
      </c>
      <c r="D64" s="21">
        <v>60.6</v>
      </c>
      <c r="E64" s="21">
        <v>75.099999999999994</v>
      </c>
      <c r="F64" s="21">
        <v>91.5</v>
      </c>
      <c r="G64" s="21">
        <v>110</v>
      </c>
      <c r="H64" s="21">
        <v>129</v>
      </c>
      <c r="I64" s="21">
        <v>148</v>
      </c>
      <c r="K64" s="21">
        <v>9</v>
      </c>
      <c r="L64" s="21">
        <v>52</v>
      </c>
      <c r="M64" s="21">
        <v>55</v>
      </c>
      <c r="N64" s="21">
        <v>58.5</v>
      </c>
      <c r="O64" s="21">
        <v>61.5</v>
      </c>
      <c r="P64" s="21">
        <v>65.5</v>
      </c>
      <c r="Q64" s="21">
        <v>68.5</v>
      </c>
      <c r="R64" s="21">
        <v>71.5</v>
      </c>
      <c r="S64" s="21">
        <v>74.5</v>
      </c>
    </row>
    <row r="65" spans="1:21" x14ac:dyDescent="0.2">
      <c r="A65"/>
      <c r="B65"/>
      <c r="C65"/>
      <c r="D65"/>
    </row>
    <row r="66" spans="1:21" x14ac:dyDescent="0.2">
      <c r="A66"/>
      <c r="B66"/>
      <c r="C66"/>
      <c r="D66"/>
    </row>
    <row r="67" spans="1:21" ht="13.5" thickBot="1" x14ac:dyDescent="0.25">
      <c r="A67" s="8" t="s">
        <v>38</v>
      </c>
      <c r="B67"/>
      <c r="C67"/>
      <c r="D67"/>
    </row>
    <row r="68" spans="1:21" ht="13.5" thickBot="1" x14ac:dyDescent="0.25">
      <c r="A68" s="18" t="s">
        <v>8</v>
      </c>
      <c r="B68" s="26" t="s">
        <v>29</v>
      </c>
      <c r="C68" s="26" t="s">
        <v>30</v>
      </c>
      <c r="D68" s="26" t="s">
        <v>31</v>
      </c>
      <c r="E68" s="26" t="s">
        <v>32</v>
      </c>
      <c r="F68" s="26" t="s">
        <v>33</v>
      </c>
      <c r="G68" s="26" t="s">
        <v>34</v>
      </c>
      <c r="H68" s="25" t="s">
        <v>35</v>
      </c>
      <c r="I68" s="26" t="s">
        <v>36</v>
      </c>
      <c r="J68" s="25" t="s">
        <v>37</v>
      </c>
      <c r="L68" s="18" t="s">
        <v>8</v>
      </c>
      <c r="M68" s="26" t="s">
        <v>29</v>
      </c>
      <c r="N68" s="26" t="s">
        <v>30</v>
      </c>
      <c r="O68" s="26" t="s">
        <v>31</v>
      </c>
      <c r="P68" s="26" t="s">
        <v>32</v>
      </c>
      <c r="Q68" s="26" t="s">
        <v>33</v>
      </c>
      <c r="R68" s="26" t="s">
        <v>34</v>
      </c>
      <c r="S68" s="25" t="s">
        <v>35</v>
      </c>
      <c r="T68" s="26" t="s">
        <v>36</v>
      </c>
      <c r="U68" s="25" t="s">
        <v>37</v>
      </c>
    </row>
    <row r="69" spans="1:21" ht="13.5" thickBot="1" x14ac:dyDescent="0.25">
      <c r="A69" s="23" t="s">
        <v>9</v>
      </c>
      <c r="B69" s="11" t="s">
        <v>13</v>
      </c>
      <c r="C69" s="11" t="s">
        <v>13</v>
      </c>
      <c r="D69" s="11" t="s">
        <v>13</v>
      </c>
      <c r="E69" s="11" t="s">
        <v>13</v>
      </c>
      <c r="F69" s="11" t="s">
        <v>13</v>
      </c>
      <c r="G69" s="11" t="s">
        <v>13</v>
      </c>
      <c r="H69" s="11" t="s">
        <v>13</v>
      </c>
      <c r="I69" s="11" t="s">
        <v>13</v>
      </c>
      <c r="J69" s="11" t="s">
        <v>13</v>
      </c>
      <c r="L69" s="23" t="s">
        <v>9</v>
      </c>
      <c r="M69" s="23" t="s">
        <v>12</v>
      </c>
      <c r="N69" s="23" t="s">
        <v>12</v>
      </c>
      <c r="O69" s="23" t="s">
        <v>12</v>
      </c>
      <c r="P69" s="23" t="s">
        <v>12</v>
      </c>
      <c r="Q69" s="23" t="s">
        <v>12</v>
      </c>
      <c r="R69" s="23" t="s">
        <v>12</v>
      </c>
      <c r="S69" s="23" t="s">
        <v>12</v>
      </c>
      <c r="T69" s="23" t="s">
        <v>12</v>
      </c>
      <c r="U69" s="23" t="s">
        <v>12</v>
      </c>
    </row>
    <row r="70" spans="1:21" x14ac:dyDescent="0.2">
      <c r="A70" s="27">
        <v>2.0684279999999999</v>
      </c>
      <c r="B70" s="28">
        <v>1.7261499999999999</v>
      </c>
      <c r="C70" s="28">
        <v>2.2485374999999999</v>
      </c>
      <c r="D70" s="28">
        <v>2.8163499999999999</v>
      </c>
      <c r="E70" s="28">
        <v>3.1116124999999997</v>
      </c>
      <c r="F70" s="28">
        <v>3.4750125000000001</v>
      </c>
      <c r="G70" s="28">
        <v>3.7475624999999999</v>
      </c>
      <c r="H70" s="28">
        <v>4.0882499999999995</v>
      </c>
      <c r="I70" s="28">
        <v>4.4516499999999999</v>
      </c>
      <c r="J70" s="28">
        <v>4.7696249999999996</v>
      </c>
      <c r="L70" s="27">
        <v>2.0684279999999999</v>
      </c>
      <c r="M70" s="28">
        <v>15.5448</v>
      </c>
      <c r="N70" s="28">
        <v>16.154400000000003</v>
      </c>
      <c r="O70" s="28">
        <v>17.0688</v>
      </c>
      <c r="P70" s="28">
        <v>17.3736</v>
      </c>
      <c r="Q70" s="28">
        <v>17.3736</v>
      </c>
      <c r="R70" s="28">
        <v>17.9832</v>
      </c>
      <c r="S70" s="28">
        <v>18.288</v>
      </c>
      <c r="T70" s="28">
        <v>18.5928</v>
      </c>
      <c r="U70" s="28">
        <v>18.897600000000001</v>
      </c>
    </row>
    <row r="71" spans="1:21" x14ac:dyDescent="0.2">
      <c r="A71" s="29">
        <v>2.4131659999999999</v>
      </c>
      <c r="B71" s="30">
        <v>1.8624249999999998</v>
      </c>
      <c r="C71" s="30">
        <v>2.4302374999999996</v>
      </c>
      <c r="D71" s="30">
        <v>3.0434749999999999</v>
      </c>
      <c r="E71" s="30">
        <v>3.3387374999999997</v>
      </c>
      <c r="F71" s="30">
        <v>3.7248499999999996</v>
      </c>
      <c r="G71" s="30">
        <v>4.0428249999999997</v>
      </c>
      <c r="H71" s="30">
        <v>4.4062249999999992</v>
      </c>
      <c r="I71" s="30">
        <v>4.7696249999999996</v>
      </c>
      <c r="J71" s="30">
        <v>5.1330249999999999</v>
      </c>
      <c r="L71" s="29">
        <v>2.4131659999999999</v>
      </c>
      <c r="M71" s="30">
        <v>16.154400000000003</v>
      </c>
      <c r="N71" s="30">
        <v>16.763999999999999</v>
      </c>
      <c r="O71" s="30">
        <v>17.6784</v>
      </c>
      <c r="P71" s="30">
        <v>17.9832</v>
      </c>
      <c r="Q71" s="30">
        <v>18.288</v>
      </c>
      <c r="R71" s="30">
        <v>18.897600000000001</v>
      </c>
      <c r="S71" s="30">
        <v>18.897600000000001</v>
      </c>
      <c r="T71" s="30">
        <v>19.202400000000001</v>
      </c>
      <c r="U71" s="30">
        <v>19.812000000000001</v>
      </c>
    </row>
    <row r="72" spans="1:21" x14ac:dyDescent="0.2">
      <c r="A72" s="29">
        <v>2.7579039999999999</v>
      </c>
      <c r="B72" s="30">
        <v>1.9987000000000001</v>
      </c>
      <c r="C72" s="30">
        <v>2.6119374999999998</v>
      </c>
      <c r="D72" s="30">
        <v>3.2706</v>
      </c>
      <c r="E72" s="30">
        <v>3.5658624999999997</v>
      </c>
      <c r="F72" s="30">
        <v>4.0201124999999998</v>
      </c>
      <c r="G72" s="30">
        <v>4.3380875000000003</v>
      </c>
      <c r="H72" s="30">
        <v>4.7241999999999997</v>
      </c>
      <c r="I72" s="30">
        <v>5.1330249999999999</v>
      </c>
      <c r="J72" s="30">
        <v>5.5191375000000003</v>
      </c>
      <c r="L72" s="29">
        <v>2.7579039999999999</v>
      </c>
      <c r="M72" s="30">
        <v>16.763999999999999</v>
      </c>
      <c r="N72" s="30">
        <v>17.3736</v>
      </c>
      <c r="O72" s="30">
        <v>18.5928</v>
      </c>
      <c r="P72" s="30">
        <v>19.202400000000001</v>
      </c>
      <c r="Q72" s="30">
        <v>19.202400000000001</v>
      </c>
      <c r="R72" s="30">
        <v>19.812000000000001</v>
      </c>
      <c r="S72" s="30">
        <v>19.812000000000001</v>
      </c>
      <c r="T72" s="30">
        <v>20.116800000000001</v>
      </c>
      <c r="U72" s="30">
        <v>20.726400000000002</v>
      </c>
    </row>
    <row r="73" spans="1:21" x14ac:dyDescent="0.2">
      <c r="A73" s="29">
        <v>3.1026419999999999</v>
      </c>
      <c r="B73" s="30">
        <v>2.1122624999999999</v>
      </c>
      <c r="C73" s="30">
        <v>2.7482124999999997</v>
      </c>
      <c r="D73" s="30">
        <v>3.4295874999999998</v>
      </c>
      <c r="E73" s="30">
        <v>3.7929874999999997</v>
      </c>
      <c r="F73" s="30">
        <v>4.2472374999999998</v>
      </c>
      <c r="G73" s="30">
        <v>4.5879249999999994</v>
      </c>
      <c r="H73" s="30">
        <v>4.9967499999999996</v>
      </c>
      <c r="I73" s="30">
        <v>5.4282874999999997</v>
      </c>
      <c r="J73" s="30">
        <v>5.8371124999999999</v>
      </c>
      <c r="L73" s="29">
        <v>3.1026419999999999</v>
      </c>
      <c r="M73" s="30">
        <v>17.3736</v>
      </c>
      <c r="N73" s="30">
        <v>17.9832</v>
      </c>
      <c r="O73" s="30">
        <v>18.897600000000001</v>
      </c>
      <c r="P73" s="30">
        <v>19.507200000000001</v>
      </c>
      <c r="Q73" s="30">
        <v>19.812000000000001</v>
      </c>
      <c r="R73" s="30">
        <v>20.421600000000002</v>
      </c>
      <c r="S73" s="30">
        <v>20.421600000000002</v>
      </c>
      <c r="T73" s="30">
        <v>20.726400000000002</v>
      </c>
      <c r="U73" s="30">
        <v>21.336000000000002</v>
      </c>
    </row>
    <row r="74" spans="1:21" x14ac:dyDescent="0.2">
      <c r="A74" s="29">
        <v>3.4473799999999999</v>
      </c>
      <c r="B74" s="30">
        <v>2.2258249999999999</v>
      </c>
      <c r="C74" s="30">
        <v>2.9072</v>
      </c>
      <c r="D74" s="30">
        <v>3.6112875</v>
      </c>
      <c r="E74" s="30">
        <v>4.0201124999999998</v>
      </c>
      <c r="F74" s="30">
        <v>4.4743624999999998</v>
      </c>
      <c r="G74" s="30">
        <v>4.8377625000000002</v>
      </c>
      <c r="H74" s="30">
        <v>5.2920125000000002</v>
      </c>
      <c r="I74" s="30">
        <v>5.7462625000000003</v>
      </c>
      <c r="J74" s="30">
        <v>6.1550875000000005</v>
      </c>
      <c r="L74" s="29">
        <v>3.4473799999999999</v>
      </c>
      <c r="M74" s="30">
        <v>17.9832</v>
      </c>
      <c r="N74" s="30">
        <v>18.897600000000001</v>
      </c>
      <c r="O74" s="30">
        <v>19.507200000000001</v>
      </c>
      <c r="P74" s="30">
        <v>20.421600000000002</v>
      </c>
      <c r="Q74" s="30">
        <v>20.421600000000002</v>
      </c>
      <c r="R74" s="30">
        <v>21.031200000000002</v>
      </c>
      <c r="S74" s="30">
        <v>21.336000000000002</v>
      </c>
      <c r="T74" s="30">
        <v>21.640800000000002</v>
      </c>
      <c r="U74" s="30">
        <v>22.250400000000003</v>
      </c>
    </row>
    <row r="75" spans="1:21" x14ac:dyDescent="0.2">
      <c r="A75" s="29">
        <v>3.7921179999999999</v>
      </c>
      <c r="B75" s="30">
        <v>2.3393875</v>
      </c>
      <c r="C75" s="30">
        <v>3.0661874999999998</v>
      </c>
      <c r="D75" s="30">
        <v>3.8157000000000001</v>
      </c>
      <c r="E75" s="30">
        <v>4.2018125</v>
      </c>
      <c r="F75" s="30">
        <v>4.7014874999999998</v>
      </c>
      <c r="G75" s="30">
        <v>5.0648875000000002</v>
      </c>
      <c r="H75" s="30">
        <v>5.5191375000000003</v>
      </c>
      <c r="I75" s="30">
        <v>5.9733875000000003</v>
      </c>
      <c r="J75" s="30">
        <v>6.4049249999999995</v>
      </c>
      <c r="L75" s="29">
        <v>3.7921179999999999</v>
      </c>
      <c r="M75" s="30">
        <v>18.288</v>
      </c>
      <c r="N75" s="30">
        <v>19.202400000000001</v>
      </c>
      <c r="O75" s="30">
        <v>20.116800000000001</v>
      </c>
      <c r="P75" s="30">
        <v>20.726400000000002</v>
      </c>
      <c r="Q75" s="30">
        <v>21.031200000000002</v>
      </c>
      <c r="R75" s="30">
        <v>21.640800000000002</v>
      </c>
      <c r="S75" s="30">
        <v>21.945600000000002</v>
      </c>
      <c r="T75" s="30">
        <v>22.250400000000003</v>
      </c>
      <c r="U75" s="30">
        <v>22.555200000000003</v>
      </c>
    </row>
    <row r="76" spans="1:21" x14ac:dyDescent="0.2">
      <c r="A76" s="29">
        <v>4.1368559999999999</v>
      </c>
      <c r="B76" s="30">
        <v>2.45295</v>
      </c>
      <c r="C76" s="30">
        <v>3.2024624999999998</v>
      </c>
      <c r="D76" s="30">
        <v>3.9974000000000003</v>
      </c>
      <c r="E76" s="30">
        <v>4.3835125000000001</v>
      </c>
      <c r="F76" s="30">
        <v>4.9058999999999999</v>
      </c>
      <c r="G76" s="30">
        <v>5.2920125000000002</v>
      </c>
      <c r="H76" s="30">
        <v>5.7689749999999993</v>
      </c>
      <c r="I76" s="30">
        <v>6.2459375000000001</v>
      </c>
      <c r="J76" s="30">
        <v>6.6547625000000004</v>
      </c>
      <c r="L76" s="29">
        <v>4.1368559999999999</v>
      </c>
      <c r="M76" s="30">
        <v>18.897600000000001</v>
      </c>
      <c r="N76" s="30">
        <v>19.507200000000001</v>
      </c>
      <c r="O76" s="30">
        <v>20.726400000000002</v>
      </c>
      <c r="P76" s="30">
        <v>21.031200000000002</v>
      </c>
      <c r="Q76" s="30">
        <v>21.945600000000002</v>
      </c>
      <c r="R76" s="30">
        <v>22.250400000000003</v>
      </c>
      <c r="S76" s="30">
        <v>22.555200000000003</v>
      </c>
      <c r="T76" s="30">
        <v>23.1648</v>
      </c>
      <c r="U76" s="30">
        <v>23.1648</v>
      </c>
    </row>
    <row r="77" spans="1:21" x14ac:dyDescent="0.2">
      <c r="A77" s="29">
        <v>4.4815939999999994</v>
      </c>
      <c r="B77" s="30">
        <v>2.5665125</v>
      </c>
      <c r="C77" s="30">
        <v>3.3387374999999997</v>
      </c>
      <c r="D77" s="30">
        <v>4.1563875000000001</v>
      </c>
      <c r="E77" s="30">
        <v>4.5652125000000003</v>
      </c>
      <c r="F77" s="30">
        <v>5.1103125</v>
      </c>
      <c r="G77" s="30">
        <v>5.5191375000000003</v>
      </c>
      <c r="H77" s="30">
        <v>6.0188125000000001</v>
      </c>
      <c r="I77" s="30">
        <v>6.4730625000000002</v>
      </c>
      <c r="J77" s="30">
        <v>6.9273125000000002</v>
      </c>
      <c r="L77" s="29">
        <v>4.4815939999999994</v>
      </c>
      <c r="M77" s="30">
        <v>19.202400000000001</v>
      </c>
      <c r="N77" s="30">
        <v>20.116800000000001</v>
      </c>
      <c r="O77" s="30">
        <v>21.031200000000002</v>
      </c>
      <c r="P77" s="30">
        <v>21.640800000000002</v>
      </c>
      <c r="Q77" s="30">
        <v>22.250400000000003</v>
      </c>
      <c r="R77" s="30">
        <v>22.555200000000003</v>
      </c>
      <c r="S77" s="30">
        <v>23.1648</v>
      </c>
      <c r="T77" s="30">
        <v>23.4696</v>
      </c>
      <c r="U77" s="30">
        <v>23.7744</v>
      </c>
    </row>
    <row r="78" spans="1:21" x14ac:dyDescent="0.2">
      <c r="A78" s="29">
        <v>4.8263319999999998</v>
      </c>
      <c r="B78" s="30">
        <v>2.6573624999999996</v>
      </c>
      <c r="C78" s="30">
        <v>3.4750125000000001</v>
      </c>
      <c r="D78" s="30">
        <v>4.3153749999999995</v>
      </c>
      <c r="E78" s="30">
        <v>4.7469124999999996</v>
      </c>
      <c r="F78" s="30">
        <v>5.3147249999999993</v>
      </c>
      <c r="G78" s="30">
        <v>5.7462625000000003</v>
      </c>
      <c r="H78" s="30">
        <v>6.2686500000000001</v>
      </c>
      <c r="I78" s="30">
        <v>6.7229000000000001</v>
      </c>
      <c r="J78" s="30">
        <v>7.2452874999999999</v>
      </c>
      <c r="L78" s="29">
        <v>4.8263319999999998</v>
      </c>
      <c r="M78" s="30">
        <v>19.812000000000001</v>
      </c>
      <c r="N78" s="30">
        <v>20.726400000000002</v>
      </c>
      <c r="O78" s="30">
        <v>21.640800000000002</v>
      </c>
      <c r="P78" s="30">
        <v>22.250400000000003</v>
      </c>
      <c r="Q78" s="30">
        <v>22.86</v>
      </c>
      <c r="R78" s="30">
        <v>22.86</v>
      </c>
      <c r="S78" s="30">
        <v>23.7744</v>
      </c>
      <c r="T78" s="30">
        <v>24.0792</v>
      </c>
      <c r="U78" s="30">
        <v>24.688800000000001</v>
      </c>
    </row>
    <row r="79" spans="1:21" x14ac:dyDescent="0.2">
      <c r="A79" s="29">
        <v>5.1710700000000003</v>
      </c>
      <c r="B79" s="30">
        <v>2.7482124999999997</v>
      </c>
      <c r="C79" s="30">
        <v>3.5885750000000001</v>
      </c>
      <c r="D79" s="30">
        <v>4.4516499999999999</v>
      </c>
      <c r="E79" s="30">
        <v>4.9286124999999998</v>
      </c>
      <c r="F79" s="30">
        <v>5.4737125000000004</v>
      </c>
      <c r="G79" s="30">
        <v>5.9279625000000005</v>
      </c>
      <c r="H79" s="30">
        <v>6.4957750000000001</v>
      </c>
      <c r="I79" s="30">
        <v>6.9727375</v>
      </c>
      <c r="J79" s="30">
        <v>7.4951249999999998</v>
      </c>
      <c r="L79" s="29">
        <v>5.1710700000000003</v>
      </c>
      <c r="M79" s="30">
        <v>20.116800000000001</v>
      </c>
      <c r="N79" s="30">
        <v>21.031200000000002</v>
      </c>
      <c r="O79" s="30">
        <v>21.945600000000002</v>
      </c>
      <c r="P79" s="30">
        <v>22.555200000000003</v>
      </c>
      <c r="Q79" s="30">
        <v>23.1648</v>
      </c>
      <c r="R79" s="30">
        <v>23.4696</v>
      </c>
      <c r="S79" s="30">
        <v>24.0792</v>
      </c>
      <c r="T79" s="30">
        <v>24.384</v>
      </c>
      <c r="U79" s="30">
        <v>24.993600000000001</v>
      </c>
    </row>
    <row r="80" spans="1:21" ht="13.5" thickBot="1" x14ac:dyDescent="0.25">
      <c r="A80" s="31">
        <v>5.5158079999999998</v>
      </c>
      <c r="B80" s="32">
        <v>2.8390624999999998</v>
      </c>
      <c r="C80" s="32">
        <v>3.7021375000000001</v>
      </c>
      <c r="D80" s="32">
        <v>4.6106375000000002</v>
      </c>
      <c r="E80" s="32">
        <v>5.1103125</v>
      </c>
      <c r="F80" s="32">
        <v>5.6554124999999997</v>
      </c>
      <c r="G80" s="32">
        <v>6.1323749999999997</v>
      </c>
      <c r="H80" s="32">
        <v>6.7001875000000002</v>
      </c>
      <c r="I80" s="32">
        <v>7.1998625000000001</v>
      </c>
      <c r="J80" s="32">
        <v>7.7449624999999997</v>
      </c>
      <c r="L80" s="31">
        <v>5.5158079999999998</v>
      </c>
      <c r="M80" s="32">
        <v>20.726400000000002</v>
      </c>
      <c r="N80" s="32">
        <v>21.640800000000002</v>
      </c>
      <c r="O80" s="32">
        <v>22.555200000000003</v>
      </c>
      <c r="P80" s="32">
        <v>23.1648</v>
      </c>
      <c r="Q80" s="32">
        <v>23.7744</v>
      </c>
      <c r="R80" s="32">
        <v>24.384</v>
      </c>
      <c r="S80" s="32">
        <v>24.688800000000001</v>
      </c>
      <c r="T80" s="32">
        <v>24.688800000000001</v>
      </c>
      <c r="U80" s="32">
        <v>25.298400000000001</v>
      </c>
    </row>
    <row r="81" spans="1:27" x14ac:dyDescent="0.2">
      <c r="A81"/>
      <c r="B81"/>
      <c r="C81"/>
      <c r="D81"/>
    </row>
    <row r="82" spans="1:27" x14ac:dyDescent="0.2">
      <c r="A82"/>
      <c r="B82"/>
      <c r="C82"/>
      <c r="D82"/>
    </row>
    <row r="83" spans="1:27" ht="13.5" thickBot="1" x14ac:dyDescent="0.25">
      <c r="A83" s="8" t="s">
        <v>39</v>
      </c>
      <c r="B83"/>
      <c r="C83"/>
      <c r="D83"/>
    </row>
    <row r="84" spans="1:27" ht="13.5" thickBot="1" x14ac:dyDescent="0.25">
      <c r="A84" s="18" t="s">
        <v>8</v>
      </c>
      <c r="B84" s="18" t="s">
        <v>35</v>
      </c>
      <c r="C84" s="18" t="s">
        <v>37</v>
      </c>
      <c r="D84" s="18" t="s">
        <v>40</v>
      </c>
      <c r="E84" s="18" t="s">
        <v>41</v>
      </c>
      <c r="F84" s="18" t="s">
        <v>42</v>
      </c>
      <c r="G84" s="18" t="s">
        <v>43</v>
      </c>
      <c r="H84" s="18" t="s">
        <v>44</v>
      </c>
      <c r="I84" s="18" t="s">
        <v>45</v>
      </c>
      <c r="J84" s="18" t="s">
        <v>46</v>
      </c>
      <c r="K84" s="18" t="s">
        <v>47</v>
      </c>
      <c r="L84" s="18" t="s">
        <v>48</v>
      </c>
      <c r="M84" s="34" t="s">
        <v>49</v>
      </c>
      <c r="O84" s="18" t="s">
        <v>8</v>
      </c>
      <c r="P84" s="18" t="s">
        <v>35</v>
      </c>
      <c r="Q84" s="18" t="s">
        <v>37</v>
      </c>
      <c r="R84" s="18" t="s">
        <v>40</v>
      </c>
      <c r="S84" s="18" t="s">
        <v>41</v>
      </c>
      <c r="T84" s="18" t="s">
        <v>42</v>
      </c>
      <c r="U84" s="18" t="s">
        <v>43</v>
      </c>
      <c r="V84" s="18" t="s">
        <v>44</v>
      </c>
      <c r="W84" s="18" t="s">
        <v>45</v>
      </c>
      <c r="X84" s="18" t="s">
        <v>46</v>
      </c>
      <c r="Y84" s="18" t="s">
        <v>47</v>
      </c>
      <c r="Z84" s="18" t="s">
        <v>48</v>
      </c>
      <c r="AA84" s="34" t="s">
        <v>49</v>
      </c>
    </row>
    <row r="85" spans="1:27" ht="13.5" thickBot="1" x14ac:dyDescent="0.25">
      <c r="A85" s="23" t="s">
        <v>9</v>
      </c>
      <c r="B85" s="11" t="s">
        <v>13</v>
      </c>
      <c r="C85" s="11" t="s">
        <v>13</v>
      </c>
      <c r="D85" s="11" t="s">
        <v>13</v>
      </c>
      <c r="E85" s="11" t="s">
        <v>13</v>
      </c>
      <c r="F85" s="11" t="s">
        <v>13</v>
      </c>
      <c r="G85" s="11" t="s">
        <v>13</v>
      </c>
      <c r="H85" s="11" t="s">
        <v>13</v>
      </c>
      <c r="I85" s="11" t="s">
        <v>13</v>
      </c>
      <c r="J85" s="11" t="s">
        <v>13</v>
      </c>
      <c r="K85" s="11" t="s">
        <v>13</v>
      </c>
      <c r="L85" s="11" t="s">
        <v>13</v>
      </c>
      <c r="M85" s="11" t="s">
        <v>13</v>
      </c>
      <c r="O85" s="23" t="s">
        <v>9</v>
      </c>
      <c r="P85" s="23" t="s">
        <v>12</v>
      </c>
      <c r="Q85" s="23" t="s">
        <v>12</v>
      </c>
      <c r="R85" s="23" t="s">
        <v>12</v>
      </c>
      <c r="S85" s="23" t="s">
        <v>12</v>
      </c>
      <c r="T85" s="23" t="s">
        <v>12</v>
      </c>
      <c r="U85" s="23" t="s">
        <v>12</v>
      </c>
      <c r="V85" s="23" t="s">
        <v>12</v>
      </c>
      <c r="W85" s="23" t="s">
        <v>12</v>
      </c>
      <c r="X85" s="23" t="s">
        <v>12</v>
      </c>
      <c r="Y85" s="23" t="s">
        <v>12</v>
      </c>
      <c r="Z85" s="23" t="s">
        <v>12</v>
      </c>
      <c r="AA85" s="23" t="s">
        <v>12</v>
      </c>
    </row>
    <row r="86" spans="1:27" x14ac:dyDescent="0.2">
      <c r="A86" s="27">
        <v>1.378952</v>
      </c>
      <c r="B86" s="27">
        <v>3.497725</v>
      </c>
      <c r="C86" s="27">
        <v>4.1336749999999993</v>
      </c>
      <c r="D86" s="27">
        <v>4.9286124999999998</v>
      </c>
      <c r="E86" s="27">
        <v>5.4282874999999997</v>
      </c>
      <c r="F86" s="27">
        <v>6.2232249999999993</v>
      </c>
      <c r="G86" s="27">
        <v>7.0635874999999997</v>
      </c>
      <c r="H86" s="27">
        <v>7.9266624999999991</v>
      </c>
      <c r="I86" s="27">
        <v>8.9260124999999988</v>
      </c>
      <c r="J86" s="27">
        <v>9.8572249999999997</v>
      </c>
      <c r="K86" s="27">
        <v>10.8338625</v>
      </c>
      <c r="L86" s="27">
        <v>11.651512499999999</v>
      </c>
      <c r="M86" s="27">
        <v>12.605437499999999</v>
      </c>
      <c r="O86" s="27">
        <v>1.378952</v>
      </c>
      <c r="P86" s="27">
        <v>16.154400000000003</v>
      </c>
      <c r="Q86" s="27">
        <v>16.763999999999999</v>
      </c>
      <c r="R86" s="27">
        <v>17.3736</v>
      </c>
      <c r="S86" s="27">
        <v>17.9832</v>
      </c>
      <c r="T86" s="27">
        <v>18.288</v>
      </c>
      <c r="U86" s="27">
        <v>18.897600000000001</v>
      </c>
      <c r="V86" s="27">
        <v>19.507200000000001</v>
      </c>
      <c r="W86" s="27">
        <v>20.116800000000001</v>
      </c>
      <c r="X86" s="27">
        <v>20.421600000000002</v>
      </c>
      <c r="Y86" s="27">
        <v>20.726400000000002</v>
      </c>
      <c r="Z86" s="27">
        <v>21.031200000000002</v>
      </c>
      <c r="AA86" s="27">
        <v>21.336000000000002</v>
      </c>
    </row>
    <row r="87" spans="1:27" x14ac:dyDescent="0.2">
      <c r="A87" s="29">
        <v>2.0684279999999999</v>
      </c>
      <c r="B87" s="29">
        <v>4.2699499999999997</v>
      </c>
      <c r="C87" s="29">
        <v>5.0648875000000002</v>
      </c>
      <c r="D87" s="29">
        <v>5.9960999999999993</v>
      </c>
      <c r="E87" s="29">
        <v>6.7229000000000001</v>
      </c>
      <c r="F87" s="29">
        <v>7.699537499999999</v>
      </c>
      <c r="G87" s="29">
        <v>8.7215999999999987</v>
      </c>
      <c r="H87" s="29">
        <v>9.7890875000000008</v>
      </c>
      <c r="I87" s="29">
        <v>10.992849999999999</v>
      </c>
      <c r="J87" s="29">
        <v>12.151187499999999</v>
      </c>
      <c r="K87" s="29">
        <v>13.3322375</v>
      </c>
      <c r="L87" s="29">
        <v>14.740412500000001</v>
      </c>
      <c r="M87" s="29">
        <v>16.0123125</v>
      </c>
      <c r="O87" s="29">
        <v>2.0684279999999999</v>
      </c>
      <c r="P87" s="29">
        <v>18.288</v>
      </c>
      <c r="Q87" s="29">
        <v>18.897600000000001</v>
      </c>
      <c r="R87" s="29">
        <v>19.812000000000001</v>
      </c>
      <c r="S87" s="29">
        <v>20.116800000000001</v>
      </c>
      <c r="T87" s="29">
        <v>21.031200000000002</v>
      </c>
      <c r="U87" s="29">
        <v>21.640800000000002</v>
      </c>
      <c r="V87" s="29">
        <v>22.250400000000003</v>
      </c>
      <c r="W87" s="29">
        <v>22.86</v>
      </c>
      <c r="X87" s="29">
        <v>23.1648</v>
      </c>
      <c r="Y87" s="29">
        <v>23.7744</v>
      </c>
      <c r="Z87" s="29">
        <v>24.0792</v>
      </c>
      <c r="AA87" s="29">
        <v>24.688800000000001</v>
      </c>
    </row>
    <row r="88" spans="1:27" x14ac:dyDescent="0.2">
      <c r="A88" s="29">
        <v>2.7579039999999999</v>
      </c>
      <c r="B88" s="29">
        <v>4.9513249999999998</v>
      </c>
      <c r="C88" s="29">
        <v>5.9052499999999997</v>
      </c>
      <c r="D88" s="29">
        <v>6.9045999999999994</v>
      </c>
      <c r="E88" s="29">
        <v>7.8130999999999995</v>
      </c>
      <c r="F88" s="29">
        <v>8.9487249999999996</v>
      </c>
      <c r="G88" s="29">
        <v>10.129775</v>
      </c>
      <c r="H88" s="29">
        <v>11.401675000000001</v>
      </c>
      <c r="I88" s="29">
        <v>12.764425000000001</v>
      </c>
      <c r="J88" s="29">
        <v>14.127174999999999</v>
      </c>
      <c r="K88" s="29">
        <v>15.467212499999999</v>
      </c>
      <c r="L88" s="29">
        <v>17.375062499999999</v>
      </c>
      <c r="M88" s="29">
        <v>18.692387499999999</v>
      </c>
      <c r="O88" s="29">
        <v>2.7579039999999999</v>
      </c>
      <c r="P88" s="29">
        <v>20.116800000000001</v>
      </c>
      <c r="Q88" s="29">
        <v>20.726400000000002</v>
      </c>
      <c r="R88" s="29">
        <v>21.640800000000002</v>
      </c>
      <c r="S88" s="29">
        <v>22.250400000000003</v>
      </c>
      <c r="T88" s="29">
        <v>23.1648</v>
      </c>
      <c r="U88" s="29">
        <v>23.7744</v>
      </c>
      <c r="V88" s="29">
        <v>24.384</v>
      </c>
      <c r="W88" s="29">
        <v>24.993600000000001</v>
      </c>
      <c r="X88" s="29">
        <v>25.603200000000001</v>
      </c>
      <c r="Y88" s="29">
        <v>26.212800000000001</v>
      </c>
      <c r="Z88" s="29">
        <v>26.517600000000002</v>
      </c>
      <c r="AA88" s="29">
        <v>27.127200000000002</v>
      </c>
    </row>
    <row r="89" spans="1:27" x14ac:dyDescent="0.2">
      <c r="A89" s="29">
        <v>3.4473799999999999</v>
      </c>
      <c r="B89" s="29">
        <v>5.4964249999999995</v>
      </c>
      <c r="C89" s="29">
        <v>6.5411999999999999</v>
      </c>
      <c r="D89" s="29">
        <v>7.6768249999999991</v>
      </c>
      <c r="E89" s="29">
        <v>8.7443124999999995</v>
      </c>
      <c r="F89" s="29">
        <v>10.0162125</v>
      </c>
      <c r="G89" s="29">
        <v>11.3789625</v>
      </c>
      <c r="H89" s="29">
        <v>12.787137499999998</v>
      </c>
      <c r="I89" s="29">
        <v>14.263449999999999</v>
      </c>
      <c r="J89" s="29">
        <v>15.785187499999999</v>
      </c>
      <c r="K89" s="29">
        <v>17.306925</v>
      </c>
      <c r="L89" s="29">
        <v>19.2374875</v>
      </c>
      <c r="M89" s="29">
        <v>20.872787500000001</v>
      </c>
      <c r="O89" s="29">
        <v>3.4473799999999999</v>
      </c>
      <c r="P89" s="29">
        <v>21.640800000000002</v>
      </c>
      <c r="Q89" s="29">
        <v>22.555200000000003</v>
      </c>
      <c r="R89" s="29">
        <v>23.1648</v>
      </c>
      <c r="S89" s="29">
        <v>24.0792</v>
      </c>
      <c r="T89" s="29">
        <v>24.688800000000001</v>
      </c>
      <c r="U89" s="29">
        <v>25.603200000000001</v>
      </c>
      <c r="V89" s="29">
        <v>26.212800000000001</v>
      </c>
      <c r="W89" s="29">
        <v>27.127200000000002</v>
      </c>
      <c r="X89" s="29">
        <v>27.736800000000002</v>
      </c>
      <c r="Y89" s="29">
        <v>28.346400000000003</v>
      </c>
      <c r="Z89" s="29">
        <v>1.2192000000000001</v>
      </c>
      <c r="AA89" s="29">
        <v>29.260800000000003</v>
      </c>
    </row>
    <row r="90" spans="1:27" x14ac:dyDescent="0.2">
      <c r="A90" s="29">
        <v>4.1368559999999999</v>
      </c>
      <c r="B90" s="29">
        <v>6.0188125000000001</v>
      </c>
      <c r="C90" s="29">
        <v>7.1544375000000002</v>
      </c>
      <c r="D90" s="29">
        <v>8.4490499999999997</v>
      </c>
      <c r="E90" s="29">
        <v>9.6528124999999996</v>
      </c>
      <c r="F90" s="29">
        <v>11.038275000000001</v>
      </c>
      <c r="G90" s="29">
        <v>125.14587499999999</v>
      </c>
      <c r="H90" s="29">
        <v>14.036325</v>
      </c>
      <c r="I90" s="29">
        <v>15.671624999999999</v>
      </c>
      <c r="J90" s="29">
        <v>17.352350000000001</v>
      </c>
      <c r="K90" s="29">
        <v>19.055787500000001</v>
      </c>
      <c r="L90" s="29">
        <v>21.122624999999999</v>
      </c>
      <c r="M90" s="29">
        <v>22.939624999999999</v>
      </c>
      <c r="O90" s="29">
        <v>4.1368559999999999</v>
      </c>
      <c r="P90" s="29">
        <v>22.86</v>
      </c>
      <c r="Q90" s="29">
        <v>23.7744</v>
      </c>
      <c r="R90" s="29">
        <v>24.688800000000001</v>
      </c>
      <c r="S90" s="29">
        <v>25.603200000000001</v>
      </c>
      <c r="T90" s="29">
        <v>26.517600000000002</v>
      </c>
      <c r="U90" s="29">
        <v>27.127200000000002</v>
      </c>
      <c r="V90" s="29">
        <v>28.041600000000003</v>
      </c>
      <c r="W90" s="29">
        <v>28.651200000000003</v>
      </c>
      <c r="X90" s="29">
        <v>29.5656</v>
      </c>
      <c r="Y90" s="29">
        <v>30.1752</v>
      </c>
      <c r="Z90" s="29">
        <v>30.48</v>
      </c>
      <c r="AA90" s="29">
        <v>31.089600000000001</v>
      </c>
    </row>
    <row r="91" spans="1:27" x14ac:dyDescent="0.2">
      <c r="A91" s="29">
        <v>4.8263319999999998</v>
      </c>
      <c r="B91" s="29">
        <v>6.4957750000000001</v>
      </c>
      <c r="C91" s="29">
        <v>7.7222499999999998</v>
      </c>
      <c r="D91" s="29">
        <v>9.1077124999999999</v>
      </c>
      <c r="E91" s="29">
        <v>10.447749999999999</v>
      </c>
      <c r="F91" s="29">
        <v>11.9240625</v>
      </c>
      <c r="G91" s="29">
        <v>13.53665</v>
      </c>
      <c r="H91" s="29">
        <v>15.194662500000002</v>
      </c>
      <c r="I91" s="29">
        <v>16.966237500000002</v>
      </c>
      <c r="J91" s="29">
        <v>18.760524999999998</v>
      </c>
      <c r="K91" s="29">
        <v>20.577524999999998</v>
      </c>
      <c r="L91" s="29">
        <v>22.939624999999999</v>
      </c>
      <c r="M91" s="29">
        <v>24.756625</v>
      </c>
      <c r="O91" s="29">
        <v>4.8263319999999998</v>
      </c>
      <c r="P91" s="29">
        <v>24.0792</v>
      </c>
      <c r="Q91" s="29">
        <v>24.993600000000001</v>
      </c>
      <c r="R91" s="29">
        <v>26.212800000000001</v>
      </c>
      <c r="S91" s="29">
        <v>27.127200000000002</v>
      </c>
      <c r="T91" s="29">
        <v>27.736800000000002</v>
      </c>
      <c r="U91" s="29">
        <v>28.651200000000003</v>
      </c>
      <c r="V91" s="29">
        <v>29.5656</v>
      </c>
      <c r="W91" s="29">
        <v>30.1752</v>
      </c>
      <c r="X91" s="29">
        <v>31.089600000000001</v>
      </c>
      <c r="Y91" s="29">
        <v>31.699200000000001</v>
      </c>
      <c r="Z91" s="29">
        <v>32.004000000000005</v>
      </c>
      <c r="AA91" s="29">
        <v>32.613599999999998</v>
      </c>
    </row>
    <row r="92" spans="1:27" x14ac:dyDescent="0.2">
      <c r="A92" s="29">
        <v>5.5158079999999998</v>
      </c>
      <c r="B92" s="29">
        <v>6.9500250000000001</v>
      </c>
      <c r="C92" s="29">
        <v>8.2673499999999986</v>
      </c>
      <c r="D92" s="29">
        <v>9.7209499999999984</v>
      </c>
      <c r="E92" s="29">
        <v>11.197262499999999</v>
      </c>
      <c r="F92" s="29">
        <v>12.764425000000001</v>
      </c>
      <c r="G92" s="29">
        <v>14.490575</v>
      </c>
      <c r="H92" s="29">
        <v>16.284862499999999</v>
      </c>
      <c r="I92" s="29">
        <v>18.169999999999998</v>
      </c>
      <c r="J92" s="29">
        <v>20.077850000000002</v>
      </c>
      <c r="K92" s="29">
        <v>22.008412500000002</v>
      </c>
      <c r="L92" s="29">
        <v>24.529499999999999</v>
      </c>
      <c r="M92" s="29">
        <v>26.346499999999999</v>
      </c>
      <c r="O92" s="29">
        <v>5.5158079999999998</v>
      </c>
      <c r="P92" s="29">
        <v>25.298400000000001</v>
      </c>
      <c r="Q92" s="29">
        <v>26.212800000000001</v>
      </c>
      <c r="R92" s="29">
        <v>27.127200000000002</v>
      </c>
      <c r="S92" s="29">
        <v>28.346400000000003</v>
      </c>
      <c r="T92" s="29">
        <v>29.260800000000003</v>
      </c>
      <c r="U92" s="29">
        <v>29.8704</v>
      </c>
      <c r="V92" s="29">
        <v>30.784800000000001</v>
      </c>
      <c r="W92" s="29">
        <v>31.699200000000001</v>
      </c>
      <c r="X92" s="29">
        <v>32.613599999999998</v>
      </c>
      <c r="Y92" s="29">
        <v>33.223199999999999</v>
      </c>
      <c r="Z92" s="29">
        <v>33.527999999999999</v>
      </c>
      <c r="AA92" s="29">
        <v>34.137599999999999</v>
      </c>
    </row>
    <row r="93" spans="1:27" x14ac:dyDescent="0.2">
      <c r="A93" s="29">
        <v>6.2052839999999998</v>
      </c>
      <c r="B93" s="29">
        <v>7.4042750000000002</v>
      </c>
      <c r="C93" s="29">
        <v>8.7670250000000003</v>
      </c>
      <c r="D93" s="29">
        <v>10.311475</v>
      </c>
      <c r="E93" s="29">
        <v>11.878637499999998</v>
      </c>
      <c r="F93" s="29">
        <v>13.6275</v>
      </c>
      <c r="G93" s="29">
        <v>15.353649999999998</v>
      </c>
      <c r="H93" s="29">
        <v>17.238787500000001</v>
      </c>
      <c r="I93" s="29">
        <v>19.305624999999999</v>
      </c>
      <c r="J93" s="29">
        <v>21.281612500000001</v>
      </c>
      <c r="K93" s="29">
        <v>23.16675</v>
      </c>
      <c r="L93" s="29">
        <v>25.892250000000001</v>
      </c>
      <c r="M93" s="29">
        <v>27.936374999999998</v>
      </c>
      <c r="O93" s="29">
        <v>6.2052839999999998</v>
      </c>
      <c r="P93" s="29">
        <v>26.212800000000001</v>
      </c>
      <c r="Q93" s="29">
        <v>27.432000000000002</v>
      </c>
      <c r="R93" s="29">
        <v>28.346400000000003</v>
      </c>
      <c r="S93" s="29">
        <v>29.260800000000003</v>
      </c>
      <c r="T93" s="29">
        <v>30.48</v>
      </c>
      <c r="U93" s="29">
        <v>31.089600000000001</v>
      </c>
      <c r="V93" s="29">
        <v>32.004000000000005</v>
      </c>
      <c r="W93" s="29">
        <v>32.918399999999998</v>
      </c>
      <c r="X93" s="29">
        <v>33.832799999999999</v>
      </c>
      <c r="Y93" s="29">
        <v>34.442399999999999</v>
      </c>
      <c r="Z93" s="29">
        <v>34.747199999999999</v>
      </c>
      <c r="AA93" s="29">
        <v>35.3568</v>
      </c>
    </row>
    <row r="94" spans="1:27" ht="13.5" thickBot="1" x14ac:dyDescent="0.25">
      <c r="A94" s="33">
        <v>6.8947599999999998</v>
      </c>
      <c r="B94" s="33">
        <v>7.8130999999999995</v>
      </c>
      <c r="C94" s="33">
        <v>9.2439875000000011</v>
      </c>
      <c r="D94" s="33">
        <v>10.8792875</v>
      </c>
      <c r="E94" s="33">
        <v>12.514587499999999</v>
      </c>
      <c r="F94" s="33">
        <v>14.3543</v>
      </c>
      <c r="G94" s="33">
        <v>16.171299999999999</v>
      </c>
      <c r="H94" s="33">
        <v>18.169999999999998</v>
      </c>
      <c r="I94" s="33">
        <v>20.350399999999997</v>
      </c>
      <c r="J94" s="33">
        <v>22.43995</v>
      </c>
      <c r="K94" s="33">
        <v>24.529499999999999</v>
      </c>
      <c r="L94" s="33">
        <v>27.482125</v>
      </c>
      <c r="M94" s="33">
        <v>29.526249999999997</v>
      </c>
      <c r="O94" s="33">
        <v>6.8947599999999998</v>
      </c>
      <c r="P94" s="33">
        <v>27.127200000000002</v>
      </c>
      <c r="Q94" s="33">
        <v>28.346400000000003</v>
      </c>
      <c r="R94" s="33">
        <v>29.5656</v>
      </c>
      <c r="S94" s="33">
        <v>30.48</v>
      </c>
      <c r="T94" s="33">
        <v>31.394400000000001</v>
      </c>
      <c r="U94" s="33">
        <v>32.308800000000005</v>
      </c>
      <c r="V94" s="33">
        <v>33.223199999999999</v>
      </c>
      <c r="W94" s="33">
        <v>34.137599999999999</v>
      </c>
      <c r="X94" s="33">
        <v>35.052</v>
      </c>
      <c r="Y94" s="33">
        <v>35.9664</v>
      </c>
      <c r="Z94" s="33">
        <v>36.2712</v>
      </c>
      <c r="AA94" s="33">
        <v>36.576000000000001</v>
      </c>
    </row>
    <row r="95" spans="1:27" x14ac:dyDescent="0.2">
      <c r="A95"/>
      <c r="B95"/>
      <c r="C95"/>
      <c r="D95"/>
    </row>
    <row r="97" spans="1:27" ht="13.5" thickBot="1" x14ac:dyDescent="0.25">
      <c r="A97" s="9" t="s">
        <v>50</v>
      </c>
    </row>
    <row r="98" spans="1:27" ht="13.5" thickBot="1" x14ac:dyDescent="0.25">
      <c r="A98" s="18" t="s">
        <v>8</v>
      </c>
      <c r="B98" s="18" t="s">
        <v>64</v>
      </c>
      <c r="C98" s="18" t="s">
        <v>70</v>
      </c>
      <c r="D98" s="18" t="s">
        <v>65</v>
      </c>
      <c r="E98" s="18" t="s">
        <v>71</v>
      </c>
      <c r="F98" s="18" t="s">
        <v>66</v>
      </c>
      <c r="G98" s="18" t="s">
        <v>72</v>
      </c>
      <c r="H98" s="18" t="s">
        <v>67</v>
      </c>
      <c r="I98" s="18" t="s">
        <v>73</v>
      </c>
      <c r="J98" s="18" t="s">
        <v>68</v>
      </c>
      <c r="K98" s="18" t="s">
        <v>69</v>
      </c>
      <c r="L98" s="34" t="s">
        <v>74</v>
      </c>
      <c r="M98" s="34" t="s">
        <v>75</v>
      </c>
      <c r="O98" s="18" t="s">
        <v>8</v>
      </c>
      <c r="P98" s="18" t="s">
        <v>64</v>
      </c>
      <c r="Q98" s="18" t="s">
        <v>70</v>
      </c>
      <c r="R98" s="18" t="s">
        <v>65</v>
      </c>
      <c r="S98" s="18" t="s">
        <v>71</v>
      </c>
      <c r="T98" s="18" t="s">
        <v>66</v>
      </c>
      <c r="U98" s="18" t="s">
        <v>72</v>
      </c>
      <c r="V98" s="18" t="s">
        <v>67</v>
      </c>
      <c r="W98" s="18" t="s">
        <v>73</v>
      </c>
      <c r="X98" s="18" t="s">
        <v>68</v>
      </c>
      <c r="Y98" s="18" t="s">
        <v>69</v>
      </c>
      <c r="Z98" s="34" t="s">
        <v>74</v>
      </c>
      <c r="AA98" s="34" t="s">
        <v>75</v>
      </c>
    </row>
    <row r="99" spans="1:27" ht="13.5" thickBot="1" x14ac:dyDescent="0.25">
      <c r="A99" s="23" t="s">
        <v>9</v>
      </c>
      <c r="B99" s="11" t="s">
        <v>13</v>
      </c>
      <c r="C99" s="11" t="s">
        <v>13</v>
      </c>
      <c r="D99" s="11" t="s">
        <v>13</v>
      </c>
      <c r="E99" s="11" t="s">
        <v>13</v>
      </c>
      <c r="F99" s="11" t="s">
        <v>13</v>
      </c>
      <c r="G99" s="11" t="s">
        <v>13</v>
      </c>
      <c r="H99" s="11" t="s">
        <v>13</v>
      </c>
      <c r="I99" s="11" t="s">
        <v>13</v>
      </c>
      <c r="J99" s="11" t="s">
        <v>13</v>
      </c>
      <c r="K99" s="11" t="s">
        <v>13</v>
      </c>
      <c r="L99" s="11" t="s">
        <v>13</v>
      </c>
      <c r="M99" s="11" t="s">
        <v>13</v>
      </c>
      <c r="O99" s="23" t="s">
        <v>9</v>
      </c>
      <c r="P99" s="23" t="s">
        <v>12</v>
      </c>
      <c r="Q99" s="23" t="s">
        <v>12</v>
      </c>
      <c r="R99" s="23" t="s">
        <v>12</v>
      </c>
      <c r="S99" s="23" t="s">
        <v>12</v>
      </c>
      <c r="T99" s="23" t="s">
        <v>12</v>
      </c>
      <c r="U99" s="23" t="s">
        <v>12</v>
      </c>
      <c r="V99" s="23" t="s">
        <v>12</v>
      </c>
      <c r="W99" s="23" t="s">
        <v>12</v>
      </c>
      <c r="X99" s="23" t="s">
        <v>12</v>
      </c>
      <c r="Y99" s="23" t="s">
        <v>12</v>
      </c>
      <c r="Z99" s="23" t="s">
        <v>12</v>
      </c>
      <c r="AA99" s="23" t="s">
        <v>12</v>
      </c>
    </row>
    <row r="100" spans="1:27" x14ac:dyDescent="0.2">
      <c r="A100" s="27">
        <v>2</v>
      </c>
      <c r="B100" s="27">
        <v>5.4</v>
      </c>
      <c r="C100" s="27">
        <v>6.6</v>
      </c>
      <c r="D100" s="27">
        <v>7.8</v>
      </c>
      <c r="E100" s="27">
        <v>9.1999999999999993</v>
      </c>
      <c r="F100" s="27">
        <v>10.6</v>
      </c>
      <c r="G100" s="27">
        <v>12.2</v>
      </c>
      <c r="H100" s="27">
        <v>13.9</v>
      </c>
      <c r="I100" s="27">
        <v>15.7</v>
      </c>
      <c r="J100" s="27">
        <v>17.600000000000001</v>
      </c>
      <c r="K100" s="27">
        <v>21.7</v>
      </c>
      <c r="L100" s="27">
        <v>26.3</v>
      </c>
      <c r="M100" s="27">
        <v>31.3</v>
      </c>
      <c r="O100" s="27">
        <v>2</v>
      </c>
      <c r="P100" s="27">
        <v>21.6</v>
      </c>
      <c r="Q100" s="27">
        <v>22.6</v>
      </c>
      <c r="R100" s="27">
        <v>23.8</v>
      </c>
      <c r="S100" s="27">
        <v>24.7</v>
      </c>
      <c r="T100" s="27">
        <v>25.9</v>
      </c>
      <c r="U100" s="27">
        <v>26.7</v>
      </c>
      <c r="V100" s="27">
        <v>27.7</v>
      </c>
      <c r="W100" s="27">
        <v>28.6</v>
      </c>
      <c r="X100" s="27">
        <v>29.5</v>
      </c>
      <c r="Y100" s="27">
        <v>31.3</v>
      </c>
      <c r="Z100" s="27">
        <v>32.9</v>
      </c>
      <c r="AA100" s="27">
        <v>34.4</v>
      </c>
    </row>
    <row r="101" spans="1:27" x14ac:dyDescent="0.2">
      <c r="A101" s="29">
        <v>2.5</v>
      </c>
      <c r="B101" s="29">
        <v>6.1</v>
      </c>
      <c r="C101" s="29">
        <v>7.3</v>
      </c>
      <c r="D101" s="29">
        <v>8.6999999999999993</v>
      </c>
      <c r="E101" s="29">
        <v>10.3</v>
      </c>
      <c r="F101" s="29">
        <v>11.9</v>
      </c>
      <c r="G101" s="29">
        <v>13.7</v>
      </c>
      <c r="H101" s="29">
        <v>15.5</v>
      </c>
      <c r="I101" s="29">
        <v>17.5</v>
      </c>
      <c r="J101" s="29">
        <v>19.7</v>
      </c>
      <c r="K101" s="29">
        <v>24.3</v>
      </c>
      <c r="L101" s="29">
        <v>29.4</v>
      </c>
      <c r="M101" s="29">
        <v>35</v>
      </c>
      <c r="O101" s="29">
        <v>2.5</v>
      </c>
      <c r="P101" s="29">
        <v>23.7</v>
      </c>
      <c r="Q101" s="29">
        <v>24.7</v>
      </c>
      <c r="R101" s="29">
        <v>26</v>
      </c>
      <c r="S101" s="29">
        <v>27</v>
      </c>
      <c r="T101" s="29">
        <v>28.3</v>
      </c>
      <c r="U101" s="29">
        <v>29.3</v>
      </c>
      <c r="V101" s="29">
        <v>30.4</v>
      </c>
      <c r="W101" s="29">
        <v>31.3</v>
      </c>
      <c r="X101" s="29">
        <v>32.299999999999997</v>
      </c>
      <c r="Y101" s="29">
        <v>34.200000000000003</v>
      </c>
      <c r="Z101" s="29">
        <v>36</v>
      </c>
      <c r="AA101" s="29">
        <v>37.700000000000003</v>
      </c>
    </row>
    <row r="102" spans="1:27" x14ac:dyDescent="0.2">
      <c r="A102" s="29">
        <v>3</v>
      </c>
      <c r="B102" s="29">
        <v>6.7</v>
      </c>
      <c r="C102" s="29">
        <v>8</v>
      </c>
      <c r="D102" s="29">
        <v>9.6</v>
      </c>
      <c r="E102" s="29">
        <v>11.2</v>
      </c>
      <c r="F102" s="29">
        <v>13</v>
      </c>
      <c r="G102" s="29">
        <v>15</v>
      </c>
      <c r="H102" s="29">
        <v>17</v>
      </c>
      <c r="I102" s="29">
        <v>19.2</v>
      </c>
      <c r="J102" s="29">
        <v>21.5</v>
      </c>
      <c r="K102" s="29">
        <v>26.6</v>
      </c>
      <c r="L102" s="29">
        <v>32.200000000000003</v>
      </c>
      <c r="M102" s="29">
        <v>38.299999999999997</v>
      </c>
      <c r="O102" s="29">
        <v>3</v>
      </c>
      <c r="P102" s="29">
        <v>25.3</v>
      </c>
      <c r="Q102" s="29">
        <v>26.5</v>
      </c>
      <c r="R102" s="29">
        <v>27.9</v>
      </c>
      <c r="S102" s="29">
        <v>29.1</v>
      </c>
      <c r="T102" s="29">
        <v>30.3</v>
      </c>
      <c r="U102" s="29">
        <v>31.4</v>
      </c>
      <c r="V102" s="29">
        <v>32.6</v>
      </c>
      <c r="W102" s="29">
        <v>33.6</v>
      </c>
      <c r="X102" s="29">
        <v>34.700000000000003</v>
      </c>
      <c r="Y102" s="29">
        <v>36.6</v>
      </c>
      <c r="Z102" s="29">
        <v>38.700000000000003</v>
      </c>
      <c r="AA102" s="29">
        <v>40.5</v>
      </c>
    </row>
    <row r="103" spans="1:27" x14ac:dyDescent="0.2">
      <c r="A103" s="29">
        <v>3.5</v>
      </c>
      <c r="B103" s="29">
        <v>7.2</v>
      </c>
      <c r="C103" s="29">
        <v>8.6999999999999993</v>
      </c>
      <c r="D103" s="29">
        <v>10.3</v>
      </c>
      <c r="E103" s="29">
        <v>12.1</v>
      </c>
      <c r="F103" s="29">
        <v>14.1</v>
      </c>
      <c r="G103" s="29">
        <v>16.2</v>
      </c>
      <c r="H103" s="29">
        <v>18.399999999999999</v>
      </c>
      <c r="I103" s="29">
        <v>20.8</v>
      </c>
      <c r="J103" s="29">
        <v>23.3</v>
      </c>
      <c r="K103" s="29">
        <v>28.7</v>
      </c>
      <c r="L103" s="29">
        <v>34.799999999999997</v>
      </c>
      <c r="M103" s="29">
        <v>41.4</v>
      </c>
      <c r="O103" s="29">
        <v>3.5</v>
      </c>
      <c r="P103" s="29">
        <v>26.7</v>
      </c>
      <c r="Q103" s="29">
        <v>28.2</v>
      </c>
      <c r="R103" s="29">
        <v>29.6</v>
      </c>
      <c r="S103" s="29">
        <v>30.7</v>
      </c>
      <c r="T103" s="29">
        <v>32.1</v>
      </c>
      <c r="U103" s="29">
        <v>33.299999999999997</v>
      </c>
      <c r="V103" s="29">
        <v>34.5</v>
      </c>
      <c r="W103" s="29">
        <v>35.6</v>
      </c>
      <c r="X103" s="29">
        <v>36.799999999999997</v>
      </c>
      <c r="Y103" s="29">
        <v>38.9</v>
      </c>
      <c r="Z103" s="29">
        <v>41</v>
      </c>
      <c r="AA103" s="29">
        <v>43</v>
      </c>
    </row>
    <row r="104" spans="1:27" x14ac:dyDescent="0.2">
      <c r="A104" s="29">
        <v>4</v>
      </c>
      <c r="B104" s="29">
        <v>7.7</v>
      </c>
      <c r="C104" s="29">
        <v>9.3000000000000007</v>
      </c>
      <c r="D104" s="29">
        <v>11.1</v>
      </c>
      <c r="E104" s="29">
        <v>13</v>
      </c>
      <c r="F104" s="29">
        <v>15.1</v>
      </c>
      <c r="G104" s="29">
        <v>17.3</v>
      </c>
      <c r="H104" s="29">
        <v>19.7</v>
      </c>
      <c r="I104" s="29">
        <v>22.2</v>
      </c>
      <c r="J104" s="29">
        <v>24.9</v>
      </c>
      <c r="K104" s="29">
        <v>30.7</v>
      </c>
      <c r="L104" s="29">
        <v>37.200000000000003</v>
      </c>
      <c r="M104" s="29">
        <v>44.2</v>
      </c>
      <c r="O104" s="29">
        <v>4</v>
      </c>
      <c r="P104" s="29">
        <v>28</v>
      </c>
      <c r="Q104" s="29">
        <v>29.5</v>
      </c>
      <c r="R104" s="29">
        <v>31.1</v>
      </c>
      <c r="S104" s="29">
        <v>32.299999999999997</v>
      </c>
      <c r="T104" s="29">
        <v>33.799999999999997</v>
      </c>
      <c r="U104" s="29">
        <v>35</v>
      </c>
      <c r="V104" s="29">
        <v>36.299999999999997</v>
      </c>
      <c r="W104" s="29">
        <v>37.5</v>
      </c>
      <c r="X104" s="29">
        <v>38.700000000000003</v>
      </c>
      <c r="Y104" s="29">
        <v>41</v>
      </c>
      <c r="Z104" s="29">
        <v>43.1</v>
      </c>
      <c r="AA104" s="29">
        <v>45.2</v>
      </c>
    </row>
    <row r="105" spans="1:27" x14ac:dyDescent="0.2">
      <c r="A105" s="29">
        <v>4.5</v>
      </c>
      <c r="B105" s="29">
        <v>8.1</v>
      </c>
      <c r="C105" s="29">
        <v>9.9</v>
      </c>
      <c r="D105" s="29">
        <v>11.7</v>
      </c>
      <c r="E105" s="29">
        <v>13.8</v>
      </c>
      <c r="F105" s="29">
        <v>16</v>
      </c>
      <c r="G105" s="29">
        <v>18.3</v>
      </c>
      <c r="H105" s="29">
        <v>20.9</v>
      </c>
      <c r="I105" s="29">
        <v>23.5</v>
      </c>
      <c r="J105" s="29">
        <v>26.4</v>
      </c>
      <c r="K105" s="29">
        <v>32.6</v>
      </c>
      <c r="L105" s="29">
        <v>39.4</v>
      </c>
      <c r="M105" s="29">
        <v>46.9</v>
      </c>
      <c r="O105" s="29">
        <v>4.5</v>
      </c>
      <c r="P105" s="29">
        <v>29.3</v>
      </c>
      <c r="Q105" s="29">
        <v>30.9</v>
      </c>
      <c r="R105" s="29">
        <v>32.5</v>
      </c>
      <c r="S105" s="29">
        <v>33.9</v>
      </c>
      <c r="T105" s="29">
        <v>35.299999999999997</v>
      </c>
      <c r="U105" s="29">
        <v>36.700000000000003</v>
      </c>
      <c r="V105" s="29">
        <v>38</v>
      </c>
      <c r="W105" s="29">
        <v>39.200000000000003</v>
      </c>
      <c r="X105" s="29">
        <v>40.5</v>
      </c>
      <c r="Y105" s="29">
        <v>42.8</v>
      </c>
      <c r="Z105" s="29">
        <v>45.1</v>
      </c>
      <c r="AA105" s="29">
        <v>47.2</v>
      </c>
    </row>
    <row r="106" spans="1:27" x14ac:dyDescent="0.2">
      <c r="A106" s="29">
        <v>5</v>
      </c>
      <c r="B106" s="29">
        <v>8.6</v>
      </c>
      <c r="C106" s="29">
        <v>10.4</v>
      </c>
      <c r="D106" s="29">
        <v>12.4</v>
      </c>
      <c r="E106" s="29">
        <v>14.5</v>
      </c>
      <c r="F106" s="29">
        <v>16.8</v>
      </c>
      <c r="G106" s="29">
        <v>19.3</v>
      </c>
      <c r="H106" s="29">
        <v>22</v>
      </c>
      <c r="I106" s="29">
        <v>24.8</v>
      </c>
      <c r="J106" s="29">
        <v>27.8</v>
      </c>
      <c r="K106" s="29">
        <v>34.299999999999997</v>
      </c>
      <c r="L106" s="29">
        <v>41.6</v>
      </c>
      <c r="M106" s="29">
        <v>49.5</v>
      </c>
      <c r="O106" s="29">
        <v>5</v>
      </c>
      <c r="P106" s="29">
        <v>30.3</v>
      </c>
      <c r="Q106" s="29">
        <v>32.1</v>
      </c>
      <c r="R106" s="29">
        <v>33.799999999999997</v>
      </c>
      <c r="S106" s="29">
        <v>35.299999999999997</v>
      </c>
      <c r="T106" s="29">
        <v>36.799999999999997</v>
      </c>
      <c r="U106" s="29">
        <v>38.200000000000003</v>
      </c>
      <c r="V106" s="29">
        <v>39.5</v>
      </c>
      <c r="W106" s="29">
        <v>40.9</v>
      </c>
      <c r="X106" s="29">
        <v>42.1</v>
      </c>
      <c r="Y106" s="29">
        <v>44.5</v>
      </c>
      <c r="Z106" s="29">
        <v>46.9</v>
      </c>
      <c r="AA106" s="29">
        <v>49.2</v>
      </c>
    </row>
    <row r="107" spans="1:27" x14ac:dyDescent="0.2">
      <c r="A107" s="29">
        <v>5.5</v>
      </c>
      <c r="B107" s="29">
        <v>9</v>
      </c>
      <c r="C107" s="29">
        <v>10.9</v>
      </c>
      <c r="D107" s="29">
        <v>13</v>
      </c>
      <c r="E107" s="29">
        <v>15.2</v>
      </c>
      <c r="F107" s="29">
        <v>17.600000000000001</v>
      </c>
      <c r="G107" s="29">
        <v>20.3</v>
      </c>
      <c r="H107" s="29">
        <v>23.1</v>
      </c>
      <c r="I107" s="29">
        <v>26</v>
      </c>
      <c r="J107" s="29">
        <v>29.2</v>
      </c>
      <c r="K107" s="29">
        <v>36</v>
      </c>
      <c r="L107" s="29">
        <v>43.6</v>
      </c>
      <c r="M107" s="29">
        <v>51.9</v>
      </c>
      <c r="O107" s="29">
        <v>5.5</v>
      </c>
      <c r="P107" s="29">
        <v>31.3</v>
      </c>
      <c r="Q107" s="29">
        <v>33.200000000000003</v>
      </c>
      <c r="R107" s="29">
        <v>35.1</v>
      </c>
      <c r="S107" s="29">
        <v>36.6</v>
      </c>
      <c r="T107" s="29">
        <v>38.1</v>
      </c>
      <c r="U107" s="29">
        <v>39.6</v>
      </c>
      <c r="V107" s="29">
        <v>41</v>
      </c>
      <c r="W107" s="29">
        <v>42.4</v>
      </c>
      <c r="X107" s="29">
        <v>43.7</v>
      </c>
      <c r="Y107" s="29">
        <v>46.2</v>
      </c>
      <c r="Z107" s="29">
        <v>48.7</v>
      </c>
      <c r="AA107" s="29">
        <v>51</v>
      </c>
    </row>
    <row r="108" spans="1:27" x14ac:dyDescent="0.2">
      <c r="A108" s="29">
        <v>6</v>
      </c>
      <c r="B108" s="29">
        <v>9.4</v>
      </c>
      <c r="C108" s="29">
        <v>11.4</v>
      </c>
      <c r="D108" s="29">
        <v>13.5</v>
      </c>
      <c r="E108" s="29">
        <v>15.9</v>
      </c>
      <c r="F108" s="29">
        <v>18.399999999999999</v>
      </c>
      <c r="G108" s="29">
        <v>21.1</v>
      </c>
      <c r="H108" s="29">
        <v>24.1</v>
      </c>
      <c r="I108" s="29">
        <v>27.2</v>
      </c>
      <c r="J108" s="29">
        <v>30.5</v>
      </c>
      <c r="K108" s="29">
        <v>37.6</v>
      </c>
      <c r="L108" s="29">
        <v>45.5</v>
      </c>
      <c r="M108" s="29">
        <v>54.2</v>
      </c>
      <c r="O108" s="29">
        <v>6</v>
      </c>
      <c r="P108" s="29">
        <v>32.299999999999997</v>
      </c>
      <c r="Q108" s="29">
        <v>34.299999999999997</v>
      </c>
      <c r="R108" s="29">
        <v>36.299999999999997</v>
      </c>
      <c r="S108" s="29">
        <v>37.9</v>
      </c>
      <c r="T108" s="29">
        <v>39.4</v>
      </c>
      <c r="U108" s="29">
        <v>40.9</v>
      </c>
      <c r="V108" s="29">
        <v>42.4</v>
      </c>
      <c r="W108" s="29">
        <v>43.8</v>
      </c>
      <c r="X108" s="29">
        <v>45.1</v>
      </c>
      <c r="Y108" s="29">
        <v>47.8</v>
      </c>
      <c r="Z108" s="29">
        <v>50.3</v>
      </c>
      <c r="AA108" s="29">
        <v>52.7</v>
      </c>
    </row>
    <row r="109" spans="1:27" ht="13.5" thickBot="1" x14ac:dyDescent="0.25">
      <c r="A109" s="31">
        <v>6.5</v>
      </c>
      <c r="B109" s="31">
        <v>9.8000000000000007</v>
      </c>
      <c r="C109" s="31">
        <v>11.9</v>
      </c>
      <c r="D109" s="31">
        <v>14.1</v>
      </c>
      <c r="E109" s="31">
        <v>16.5</v>
      </c>
      <c r="F109" s="31">
        <v>19.2</v>
      </c>
      <c r="G109" s="31">
        <v>22</v>
      </c>
      <c r="H109" s="31">
        <v>25.1</v>
      </c>
      <c r="I109" s="31">
        <v>28.3</v>
      </c>
      <c r="J109" s="31">
        <v>31.7</v>
      </c>
      <c r="K109" s="31">
        <v>39.200000000000003</v>
      </c>
      <c r="L109" s="31">
        <v>47.4</v>
      </c>
      <c r="M109" s="31">
        <v>56.4</v>
      </c>
      <c r="O109" s="31">
        <v>6.5</v>
      </c>
      <c r="P109" s="31">
        <v>33.1</v>
      </c>
      <c r="Q109" s="31">
        <v>35.200000000000003</v>
      </c>
      <c r="R109" s="31">
        <v>37.299999999999997</v>
      </c>
      <c r="S109" s="31">
        <v>38.9</v>
      </c>
      <c r="T109" s="31">
        <v>40.5</v>
      </c>
      <c r="U109" s="31">
        <v>42</v>
      </c>
      <c r="V109" s="31">
        <v>43.5</v>
      </c>
      <c r="W109" s="31">
        <v>44.9</v>
      </c>
      <c r="X109" s="31">
        <v>46.4</v>
      </c>
      <c r="Y109" s="31">
        <v>49.2</v>
      </c>
      <c r="Z109" s="31">
        <v>51.8</v>
      </c>
      <c r="AA109" s="31">
        <v>54.3</v>
      </c>
    </row>
    <row r="110" spans="1:27" x14ac:dyDescent="0.2">
      <c r="A110"/>
      <c r="B110"/>
      <c r="C110"/>
      <c r="D110"/>
    </row>
    <row r="111" spans="1:27" x14ac:dyDescent="0.2">
      <c r="A111"/>
      <c r="B111"/>
      <c r="C111"/>
      <c r="D111"/>
    </row>
    <row r="112" spans="1:27" ht="13.5" thickBot="1" x14ac:dyDescent="0.25">
      <c r="A112" s="8" t="s">
        <v>51</v>
      </c>
      <c r="B112"/>
      <c r="C112"/>
      <c r="D112"/>
    </row>
    <row r="113" spans="1:13" ht="13.5" thickBot="1" x14ac:dyDescent="0.25">
      <c r="A113" s="18" t="s">
        <v>8</v>
      </c>
      <c r="B113" s="18" t="s">
        <v>52</v>
      </c>
      <c r="C113" s="18" t="s">
        <v>53</v>
      </c>
      <c r="D113" s="18" t="s">
        <v>54</v>
      </c>
      <c r="E113" s="34" t="s">
        <v>55</v>
      </c>
      <c r="G113" s="18" t="s">
        <v>8</v>
      </c>
      <c r="H113" s="18" t="s">
        <v>52</v>
      </c>
      <c r="I113" s="18" t="s">
        <v>53</v>
      </c>
      <c r="J113" s="18" t="s">
        <v>54</v>
      </c>
      <c r="K113" s="34" t="s">
        <v>55</v>
      </c>
    </row>
    <row r="114" spans="1:13" ht="13.5" thickBot="1" x14ac:dyDescent="0.25">
      <c r="A114" s="23" t="s">
        <v>9</v>
      </c>
      <c r="B114" s="11" t="s">
        <v>13</v>
      </c>
      <c r="C114" s="11" t="s">
        <v>13</v>
      </c>
      <c r="D114" s="11" t="s">
        <v>13</v>
      </c>
      <c r="E114" s="11" t="s">
        <v>13</v>
      </c>
      <c r="G114" s="23" t="s">
        <v>9</v>
      </c>
      <c r="H114" s="23" t="s">
        <v>12</v>
      </c>
      <c r="I114" s="23" t="s">
        <v>12</v>
      </c>
      <c r="J114" s="23" t="s">
        <v>12</v>
      </c>
      <c r="K114" s="23" t="s">
        <v>12</v>
      </c>
    </row>
    <row r="115" spans="1:13" x14ac:dyDescent="0.2">
      <c r="A115" s="27">
        <v>0.69</v>
      </c>
      <c r="B115" s="27">
        <v>1.84</v>
      </c>
      <c r="C115" s="27">
        <v>3.157</v>
      </c>
      <c r="D115" s="27">
        <v>4.8600000000000003</v>
      </c>
      <c r="E115" s="27">
        <v>7.0410000000000004</v>
      </c>
      <c r="G115" s="27">
        <v>0.69</v>
      </c>
      <c r="H115" s="27">
        <v>6.1</v>
      </c>
      <c r="I115" s="27">
        <v>6.71</v>
      </c>
      <c r="J115" s="27">
        <v>7.47</v>
      </c>
      <c r="K115" s="27">
        <v>8.23</v>
      </c>
    </row>
    <row r="116" spans="1:13" x14ac:dyDescent="0.2">
      <c r="A116" s="29">
        <v>1.03</v>
      </c>
      <c r="B116" s="29">
        <v>2.2490000000000001</v>
      </c>
      <c r="C116" s="29">
        <v>3.8610000000000002</v>
      </c>
      <c r="D116" s="29">
        <v>5.9509999999999996</v>
      </c>
      <c r="E116" s="29">
        <v>8.6080000000000005</v>
      </c>
      <c r="G116" s="29">
        <v>1.03</v>
      </c>
      <c r="H116" s="29">
        <v>6.4</v>
      </c>
      <c r="I116" s="29">
        <v>7.01</v>
      </c>
      <c r="J116" s="29">
        <v>7.77</v>
      </c>
      <c r="K116" s="29">
        <v>8.5299999999999994</v>
      </c>
    </row>
    <row r="117" spans="1:13" x14ac:dyDescent="0.2">
      <c r="A117" s="29">
        <v>1.38</v>
      </c>
      <c r="B117" s="29">
        <v>2.589</v>
      </c>
      <c r="C117" s="29">
        <v>4.452</v>
      </c>
      <c r="D117" s="29">
        <v>6.8819999999999997</v>
      </c>
      <c r="E117" s="29">
        <v>9.9480000000000004</v>
      </c>
      <c r="G117" s="29">
        <v>1.38</v>
      </c>
      <c r="H117" s="29">
        <v>6.71</v>
      </c>
      <c r="I117" s="29">
        <v>7.47</v>
      </c>
      <c r="J117" s="29">
        <v>8.08</v>
      </c>
      <c r="K117" s="29">
        <v>8.84</v>
      </c>
    </row>
    <row r="118" spans="1:13" ht="13.5" thickBot="1" x14ac:dyDescent="0.25">
      <c r="A118" s="31">
        <v>1.72</v>
      </c>
      <c r="B118" s="31">
        <v>2.907</v>
      </c>
      <c r="C118" s="31">
        <v>4.9969999999999999</v>
      </c>
      <c r="D118" s="31">
        <v>7.6769999999999996</v>
      </c>
      <c r="E118" s="31">
        <v>11.106</v>
      </c>
      <c r="G118" s="31">
        <v>1.72</v>
      </c>
      <c r="H118" s="31">
        <v>7.01</v>
      </c>
      <c r="I118" s="31">
        <v>7.77</v>
      </c>
      <c r="J118" s="31">
        <v>8.3800000000000008</v>
      </c>
      <c r="K118" s="31">
        <v>9.14</v>
      </c>
    </row>
    <row r="121" spans="1:13" ht="13.5" thickBot="1" x14ac:dyDescent="0.25">
      <c r="A121" s="3" t="s">
        <v>56</v>
      </c>
    </row>
    <row r="122" spans="1:13" ht="13.5" thickBot="1" x14ac:dyDescent="0.25">
      <c r="A122" s="18" t="s">
        <v>8</v>
      </c>
      <c r="B122" s="18" t="s">
        <v>57</v>
      </c>
      <c r="C122" s="18" t="s">
        <v>58</v>
      </c>
      <c r="D122" s="18" t="s">
        <v>59</v>
      </c>
      <c r="E122" s="18" t="s">
        <v>60</v>
      </c>
      <c r="F122" s="34" t="s">
        <v>61</v>
      </c>
      <c r="H122" s="18" t="s">
        <v>8</v>
      </c>
      <c r="I122" s="18" t="s">
        <v>57</v>
      </c>
      <c r="J122" s="18" t="s">
        <v>58</v>
      </c>
      <c r="K122" s="18" t="s">
        <v>59</v>
      </c>
      <c r="L122" s="18" t="s">
        <v>60</v>
      </c>
      <c r="M122" s="34" t="s">
        <v>61</v>
      </c>
    </row>
    <row r="123" spans="1:13" ht="13.5" thickBot="1" x14ac:dyDescent="0.25">
      <c r="A123" s="23" t="s">
        <v>9</v>
      </c>
      <c r="B123" s="11" t="s">
        <v>13</v>
      </c>
      <c r="C123" s="11" t="s">
        <v>13</v>
      </c>
      <c r="D123" s="11" t="s">
        <v>13</v>
      </c>
      <c r="E123" s="11" t="s">
        <v>13</v>
      </c>
      <c r="F123" s="11" t="s">
        <v>13</v>
      </c>
      <c r="H123" s="23" t="s">
        <v>9</v>
      </c>
      <c r="I123" s="23" t="s">
        <v>12</v>
      </c>
      <c r="J123" s="23" t="s">
        <v>12</v>
      </c>
      <c r="K123" s="23" t="s">
        <v>12</v>
      </c>
      <c r="L123" s="23" t="s">
        <v>12</v>
      </c>
      <c r="M123" s="23" t="s">
        <v>12</v>
      </c>
    </row>
    <row r="124" spans="1:13" x14ac:dyDescent="0.2">
      <c r="A124" s="27">
        <v>1</v>
      </c>
      <c r="B124" s="27">
        <v>4.0999999999999996</v>
      </c>
      <c r="C124" s="27">
        <v>6.2</v>
      </c>
      <c r="D124" s="27">
        <v>8.1999999999999993</v>
      </c>
      <c r="E124" s="27">
        <v>10.1</v>
      </c>
      <c r="F124" s="27">
        <v>11.6</v>
      </c>
      <c r="H124" s="27">
        <v>1</v>
      </c>
      <c r="I124" s="27">
        <v>11.9</v>
      </c>
      <c r="J124" s="27">
        <v>12.2</v>
      </c>
      <c r="K124" s="27">
        <v>12.5</v>
      </c>
      <c r="L124" s="27">
        <v>12.5</v>
      </c>
      <c r="M124" s="27">
        <v>13.4</v>
      </c>
    </row>
    <row r="125" spans="1:13" x14ac:dyDescent="0.2">
      <c r="A125" s="29">
        <v>1.5</v>
      </c>
      <c r="B125" s="29">
        <v>5</v>
      </c>
      <c r="C125" s="29">
        <v>7.5</v>
      </c>
      <c r="D125" s="29">
        <v>9.9</v>
      </c>
      <c r="E125" s="29">
        <v>12.2</v>
      </c>
      <c r="F125" s="29">
        <v>14.1</v>
      </c>
      <c r="H125" s="29">
        <v>1.5</v>
      </c>
      <c r="I125" s="29">
        <v>13.1</v>
      </c>
      <c r="J125" s="29">
        <v>14</v>
      </c>
      <c r="K125" s="29">
        <v>14</v>
      </c>
      <c r="L125" s="29">
        <v>14.3</v>
      </c>
      <c r="M125" s="29">
        <v>14.9</v>
      </c>
    </row>
    <row r="126" spans="1:13" x14ac:dyDescent="0.2">
      <c r="A126" s="29">
        <v>2</v>
      </c>
      <c r="B126" s="29">
        <v>5.7</v>
      </c>
      <c r="C126" s="29">
        <v>8.6999999999999993</v>
      </c>
      <c r="D126" s="29">
        <v>11.4</v>
      </c>
      <c r="E126" s="29">
        <v>14.1</v>
      </c>
      <c r="F126" s="29">
        <v>16.3</v>
      </c>
      <c r="H126" s="29">
        <v>2</v>
      </c>
      <c r="I126" s="29">
        <v>14</v>
      </c>
      <c r="J126" s="29">
        <v>14.9</v>
      </c>
      <c r="K126" s="29">
        <v>15.2</v>
      </c>
      <c r="L126" s="29">
        <v>15.5</v>
      </c>
      <c r="M126" s="29">
        <v>16.2</v>
      </c>
    </row>
    <row r="127" spans="1:13" x14ac:dyDescent="0.2">
      <c r="A127" s="29">
        <v>2.5</v>
      </c>
      <c r="B127" s="29">
        <v>6.5</v>
      </c>
      <c r="C127" s="29">
        <v>9.6999999999999993</v>
      </c>
      <c r="D127" s="29">
        <v>12.7</v>
      </c>
      <c r="E127" s="29">
        <v>15.7</v>
      </c>
      <c r="F127" s="29">
        <v>18.3</v>
      </c>
      <c r="H127" s="29">
        <v>2.5</v>
      </c>
      <c r="I127" s="29">
        <v>14.3</v>
      </c>
      <c r="J127" s="29">
        <v>15.2</v>
      </c>
      <c r="K127" s="29">
        <v>15.5</v>
      </c>
      <c r="L127" s="29">
        <v>16.2</v>
      </c>
      <c r="M127" s="29">
        <v>16.8</v>
      </c>
    </row>
    <row r="128" spans="1:13" ht="13.5" thickBot="1" x14ac:dyDescent="0.25">
      <c r="A128" s="31">
        <v>2.75</v>
      </c>
      <c r="B128" s="31">
        <v>6.8</v>
      </c>
      <c r="C128" s="31">
        <v>10.199999999999999</v>
      </c>
      <c r="D128" s="31">
        <v>13.3</v>
      </c>
      <c r="E128" s="31">
        <v>16.5</v>
      </c>
      <c r="F128" s="31">
        <v>19.100000000000001</v>
      </c>
      <c r="H128" s="31">
        <v>2.75</v>
      </c>
      <c r="I128" s="31">
        <v>14.31</v>
      </c>
      <c r="J128" s="31">
        <v>15.21</v>
      </c>
      <c r="K128" s="31">
        <v>15.51</v>
      </c>
      <c r="L128" s="31">
        <v>16.5</v>
      </c>
      <c r="M128" s="31">
        <v>16.809999999999999</v>
      </c>
    </row>
    <row r="131" spans="1:13" ht="13.5" thickBot="1" x14ac:dyDescent="0.25">
      <c r="A131" s="35" t="s">
        <v>62</v>
      </c>
    </row>
    <row r="132" spans="1:13" ht="13.5" thickBot="1" x14ac:dyDescent="0.25">
      <c r="A132" s="23" t="s">
        <v>8</v>
      </c>
      <c r="B132" s="19" t="s">
        <v>64</v>
      </c>
      <c r="C132" s="26" t="s">
        <v>65</v>
      </c>
      <c r="D132" s="26" t="s">
        <v>66</v>
      </c>
      <c r="E132" s="26" t="s">
        <v>67</v>
      </c>
      <c r="F132" s="25" t="s">
        <v>68</v>
      </c>
      <c r="H132" s="23" t="s">
        <v>8</v>
      </c>
      <c r="I132" s="19" t="s">
        <v>64</v>
      </c>
      <c r="J132" s="26" t="s">
        <v>65</v>
      </c>
      <c r="K132" s="26" t="s">
        <v>66</v>
      </c>
      <c r="L132" s="26" t="s">
        <v>67</v>
      </c>
      <c r="M132" s="25" t="s">
        <v>68</v>
      </c>
    </row>
    <row r="133" spans="1:13" ht="13.5" thickBot="1" x14ac:dyDescent="0.25">
      <c r="A133" s="25" t="s">
        <v>9</v>
      </c>
      <c r="B133" s="4" t="s">
        <v>13</v>
      </c>
      <c r="C133" s="4" t="s">
        <v>13</v>
      </c>
      <c r="D133" s="4" t="s">
        <v>13</v>
      </c>
      <c r="E133" s="4" t="s">
        <v>13</v>
      </c>
      <c r="F133" s="4" t="s">
        <v>13</v>
      </c>
      <c r="H133" s="25" t="s">
        <v>9</v>
      </c>
      <c r="I133" s="23" t="s">
        <v>12</v>
      </c>
      <c r="J133" s="23" t="s">
        <v>12</v>
      </c>
      <c r="K133" s="23" t="s">
        <v>12</v>
      </c>
      <c r="L133" s="23" t="s">
        <v>12</v>
      </c>
      <c r="M133" s="23" t="s">
        <v>12</v>
      </c>
    </row>
    <row r="134" spans="1:13" x14ac:dyDescent="0.2">
      <c r="A134" s="22">
        <v>2</v>
      </c>
      <c r="B134" s="5">
        <v>7.3</v>
      </c>
      <c r="C134" s="5">
        <v>9.6</v>
      </c>
      <c r="D134" s="5">
        <v>11.4</v>
      </c>
      <c r="E134" s="5"/>
      <c r="F134" s="5"/>
      <c r="H134" s="22">
        <v>2</v>
      </c>
      <c r="I134" s="5">
        <v>18.5</v>
      </c>
      <c r="J134" s="5">
        <v>19.5</v>
      </c>
      <c r="K134" s="5">
        <v>20.5</v>
      </c>
      <c r="L134" s="5"/>
      <c r="M134" s="5"/>
    </row>
    <row r="135" spans="1:13" x14ac:dyDescent="0.2">
      <c r="A135" s="20">
        <v>3</v>
      </c>
      <c r="B135" s="6">
        <v>9</v>
      </c>
      <c r="C135" s="6">
        <v>11.8</v>
      </c>
      <c r="D135" s="6">
        <v>14.1</v>
      </c>
      <c r="E135" s="6">
        <v>16.899999999999999</v>
      </c>
      <c r="F135" s="6">
        <v>21</v>
      </c>
      <c r="H135" s="20">
        <v>3</v>
      </c>
      <c r="I135" s="6">
        <v>21</v>
      </c>
      <c r="J135" s="6">
        <v>22</v>
      </c>
      <c r="K135" s="6">
        <v>23.5</v>
      </c>
      <c r="L135" s="6">
        <v>27.5</v>
      </c>
      <c r="M135" s="6">
        <v>29</v>
      </c>
    </row>
    <row r="136" spans="1:13" x14ac:dyDescent="0.2">
      <c r="A136" s="20">
        <v>4</v>
      </c>
      <c r="B136" s="6">
        <v>10.3</v>
      </c>
      <c r="C136" s="6">
        <v>13.6</v>
      </c>
      <c r="D136" s="6">
        <v>16.2</v>
      </c>
      <c r="E136" s="6">
        <v>19.600000000000001</v>
      </c>
      <c r="F136" s="6">
        <v>24.3</v>
      </c>
      <c r="H136" s="20">
        <v>4</v>
      </c>
      <c r="I136" s="6">
        <v>23</v>
      </c>
      <c r="J136" s="6">
        <v>25</v>
      </c>
      <c r="K136" s="6">
        <v>26.5</v>
      </c>
      <c r="L136" s="6">
        <v>32</v>
      </c>
      <c r="M136" s="6">
        <v>32.5</v>
      </c>
    </row>
    <row r="137" spans="1:13" x14ac:dyDescent="0.2">
      <c r="A137" s="20">
        <v>5</v>
      </c>
      <c r="B137" s="6">
        <v>11.6</v>
      </c>
      <c r="C137" s="6">
        <v>15.3</v>
      </c>
      <c r="D137" s="6">
        <v>18.2</v>
      </c>
      <c r="E137" s="6">
        <v>21.9</v>
      </c>
      <c r="F137" s="6">
        <v>27.2</v>
      </c>
      <c r="H137" s="20">
        <v>5</v>
      </c>
      <c r="I137" s="6">
        <v>25</v>
      </c>
      <c r="J137" s="6">
        <v>27</v>
      </c>
      <c r="K137" s="6">
        <v>28.5</v>
      </c>
      <c r="L137" s="6">
        <v>33.5</v>
      </c>
      <c r="M137" s="6">
        <v>35</v>
      </c>
    </row>
    <row r="138" spans="1:13" ht="13.5" thickBot="1" x14ac:dyDescent="0.25">
      <c r="A138" s="21">
        <v>6</v>
      </c>
      <c r="B138" s="7"/>
      <c r="C138" s="7"/>
      <c r="D138" s="7"/>
      <c r="E138" s="7">
        <v>24.1</v>
      </c>
      <c r="F138" s="7">
        <v>29.8</v>
      </c>
      <c r="H138" s="21">
        <v>6</v>
      </c>
      <c r="I138" s="7"/>
      <c r="J138" s="7"/>
      <c r="K138" s="7"/>
      <c r="L138" s="7">
        <v>35.5</v>
      </c>
      <c r="M138" s="7">
        <v>37</v>
      </c>
    </row>
  </sheetData>
  <sheetProtection algorithmName="SHA-512" hashValue="WfR5SkXZc24CfalQLA/fdTR5Xcc0crkfxy2//DUB7c9erT8RXI1HwOX7BO99V+QOq8ZUkhWdvW4XNlMkEDGPYQ==" saltValue="bAnjx2qEFQuCZI3/1FRGW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Pivot</vt:lpstr>
      <vt:lpstr>données</vt:lpstr>
      <vt:lpstr>Abaques rampe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Mottez</dc:creator>
  <cp:lastModifiedBy>Pierre PBA. BARON</cp:lastModifiedBy>
  <dcterms:created xsi:type="dcterms:W3CDTF">2017-04-06T14:54:48Z</dcterms:created>
  <dcterms:modified xsi:type="dcterms:W3CDTF">2020-10-20T07:45:41Z</dcterms:modified>
</cp:coreProperties>
</file>