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llo/Documents/Le petit Circuit Stock /"/>
    </mc:Choice>
  </mc:AlternateContent>
  <xr:revisionPtr revIDLastSave="0" documentId="13_ncr:1_{EDD980A1-FD9E-F246-B5D0-DCB511063BD1}" xr6:coauthVersionLast="45" xr6:coauthVersionMax="45" xr10:uidLastSave="{00000000-0000-0000-0000-000000000000}"/>
  <bookViews>
    <workbookView xWindow="20" yWindow="460" windowWidth="28800" windowHeight="15880" tabRatio="500" xr2:uid="{00000000-000D-0000-FFFF-FFFF00000000}"/>
  </bookViews>
  <sheets>
    <sheet name="Menu" sheetId="5" r:id="rId1"/>
    <sheet name="Formulaires " sheetId="12" r:id="rId2"/>
    <sheet name="STOCK DUR" sheetId="9" r:id="rId3"/>
    <sheet name="STOCK LIQUIDE" sheetId="10" r:id="rId4"/>
    <sheet name="Marques" sheetId="14" r:id="rId5"/>
    <sheet name="Fournisseur" sheetId="13" r:id="rId6"/>
    <sheet name="PRODUITS À COMMANDER" sheetId="7" r:id="rId7"/>
    <sheet name="PRODUITS À CONDITIONNER " sheetId="4" r:id="rId8"/>
    <sheet name="FUTURS PRODUITS" sheetId="8" r:id="rId9"/>
    <sheet name="Params" sheetId="11" r:id="rId10"/>
  </sheets>
  <definedNames>
    <definedName name="listemarques">Params!$F$4:$H$6</definedName>
    <definedName name="marques">Params!$B$10:$B$12</definedName>
  </definedNames>
  <calcPr calcId="191029"/>
  <pivotCaches>
    <pivotCache cacheId="556" r:id="rId11"/>
    <pivotCache cacheId="563" r:id="rId12"/>
  </pivotCaches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3" i="9" l="1"/>
  <c r="M73" i="9"/>
  <c r="O73" i="9" s="1"/>
  <c r="N73" i="9" s="1"/>
  <c r="I49" i="10"/>
  <c r="M3" i="10"/>
  <c r="O3" i="10" s="1"/>
  <c r="O49" i="10" s="1"/>
  <c r="M4" i="10"/>
  <c r="O4" i="10" s="1"/>
  <c r="M5" i="10"/>
  <c r="O5" i="10" s="1"/>
  <c r="M6" i="10"/>
  <c r="O6" i="10" s="1"/>
  <c r="M7" i="10"/>
  <c r="O7" i="10" s="1"/>
  <c r="M8" i="10"/>
  <c r="O8" i="10" s="1"/>
  <c r="M9" i="10"/>
  <c r="O9" i="10" s="1"/>
  <c r="M10" i="10"/>
  <c r="O10" i="10" s="1"/>
  <c r="M11" i="10"/>
  <c r="O11" i="10" s="1"/>
  <c r="M12" i="10"/>
  <c r="O12" i="10" s="1"/>
  <c r="M13" i="10"/>
  <c r="O13" i="10" s="1"/>
  <c r="M14" i="10"/>
  <c r="O14" i="10" s="1"/>
  <c r="M15" i="10"/>
  <c r="O15" i="10" s="1"/>
  <c r="M16" i="10"/>
  <c r="O16" i="10" s="1"/>
  <c r="M17" i="10"/>
  <c r="O17" i="10" s="1"/>
  <c r="M18" i="10"/>
  <c r="O18" i="10" s="1"/>
  <c r="M19" i="10"/>
  <c r="O19" i="10" s="1"/>
  <c r="M20" i="10"/>
  <c r="O20" i="10" s="1"/>
  <c r="M21" i="10"/>
  <c r="O21" i="10" s="1"/>
  <c r="M22" i="10"/>
  <c r="O22" i="10" s="1"/>
  <c r="M23" i="10"/>
  <c r="O23" i="10" s="1"/>
  <c r="M24" i="10"/>
  <c r="O24" i="10" s="1"/>
  <c r="M25" i="10"/>
  <c r="O25" i="10" s="1"/>
  <c r="M26" i="10"/>
  <c r="O26" i="10" s="1"/>
  <c r="M27" i="10"/>
  <c r="O27" i="10" s="1"/>
  <c r="M28" i="10"/>
  <c r="O28" i="10" s="1"/>
  <c r="M29" i="10"/>
  <c r="O29" i="10" s="1"/>
  <c r="M30" i="10"/>
  <c r="O30" i="10" s="1"/>
  <c r="M31" i="10"/>
  <c r="O31" i="10" s="1"/>
  <c r="M32" i="10"/>
  <c r="O32" i="10" s="1"/>
  <c r="M33" i="10"/>
  <c r="O33" i="10" s="1"/>
  <c r="M34" i="10"/>
  <c r="O34" i="10" s="1"/>
  <c r="M35" i="10"/>
  <c r="O35" i="10" s="1"/>
  <c r="M36" i="10"/>
  <c r="O36" i="10" s="1"/>
  <c r="M37" i="10"/>
  <c r="O37" i="10" s="1"/>
  <c r="M38" i="10"/>
  <c r="O38" i="10" s="1"/>
  <c r="M39" i="10"/>
  <c r="O39" i="10" s="1"/>
  <c r="M40" i="10"/>
  <c r="O40" i="10" s="1"/>
  <c r="M41" i="10"/>
  <c r="O41" i="10" s="1"/>
  <c r="M42" i="10"/>
  <c r="O42" i="10" s="1"/>
  <c r="M43" i="10"/>
  <c r="O43" i="10" s="1"/>
  <c r="M44" i="10"/>
  <c r="O44" i="10" s="1"/>
  <c r="M45" i="10"/>
  <c r="O45" i="10" s="1"/>
  <c r="M46" i="10"/>
  <c r="O46" i="10" s="1"/>
  <c r="M47" i="10"/>
  <c r="O47" i="10" s="1"/>
  <c r="M48" i="10"/>
  <c r="O48" i="10" s="1"/>
  <c r="M72" i="9"/>
  <c r="O72" i="9" s="1"/>
  <c r="M5" i="9"/>
  <c r="O5" i="9" s="1"/>
  <c r="M9" i="9"/>
  <c r="O9" i="9" s="1"/>
  <c r="M10" i="9"/>
  <c r="O10" i="9" s="1"/>
  <c r="M21" i="9"/>
  <c r="O21" i="9" s="1"/>
  <c r="M19" i="9"/>
  <c r="O19" i="9" s="1"/>
  <c r="M20" i="9"/>
  <c r="O20" i="9" s="1"/>
  <c r="M25" i="9"/>
  <c r="O25" i="9" s="1"/>
  <c r="M26" i="9"/>
  <c r="O26" i="9" s="1"/>
  <c r="M6" i="9"/>
  <c r="O6" i="9" s="1"/>
  <c r="M23" i="9"/>
  <c r="O23" i="9" s="1"/>
  <c r="M24" i="9"/>
  <c r="O24" i="9" s="1"/>
  <c r="M7" i="9"/>
  <c r="O7" i="9" s="1"/>
  <c r="M14" i="9"/>
  <c r="O14" i="9" s="1"/>
  <c r="M22" i="9"/>
  <c r="O22" i="9" s="1"/>
  <c r="M27" i="9"/>
  <c r="O27" i="9" s="1"/>
  <c r="M13" i="9"/>
  <c r="O13" i="9" s="1"/>
  <c r="M16" i="9"/>
  <c r="O16" i="9" s="1"/>
  <c r="M18" i="9"/>
  <c r="O18" i="9" s="1"/>
  <c r="M15" i="9"/>
  <c r="O15" i="9" s="1"/>
  <c r="M8" i="9"/>
  <c r="O8" i="9" s="1"/>
  <c r="M12" i="9"/>
  <c r="O12" i="9" s="1"/>
  <c r="M17" i="9"/>
  <c r="O17" i="9" s="1"/>
  <c r="M11" i="9"/>
  <c r="O11" i="9" s="1"/>
  <c r="M38" i="9"/>
  <c r="O38" i="9" s="1"/>
  <c r="M36" i="9"/>
  <c r="O36" i="9" s="1"/>
  <c r="M37" i="9"/>
  <c r="O37" i="9" s="1"/>
  <c r="M29" i="9"/>
  <c r="O29" i="9" s="1"/>
  <c r="M30" i="9"/>
  <c r="O30" i="9" s="1"/>
  <c r="M31" i="9"/>
  <c r="O31" i="9" s="1"/>
  <c r="M32" i="9"/>
  <c r="O32" i="9" s="1"/>
  <c r="M33" i="9"/>
  <c r="O33" i="9" s="1"/>
  <c r="M28" i="9"/>
  <c r="O28" i="9" s="1"/>
  <c r="M34" i="9"/>
  <c r="O34" i="9" s="1"/>
  <c r="M35" i="9"/>
  <c r="O35" i="9" s="1"/>
  <c r="M67" i="9"/>
  <c r="O67" i="9" s="1"/>
  <c r="M66" i="9"/>
  <c r="O66" i="9" s="1"/>
  <c r="M42" i="9"/>
  <c r="O42" i="9" s="1"/>
  <c r="M46" i="9"/>
  <c r="O46" i="9" s="1"/>
  <c r="M43" i="9"/>
  <c r="O43" i="9" s="1"/>
  <c r="M47" i="9"/>
  <c r="O47" i="9" s="1"/>
  <c r="M45" i="9"/>
  <c r="O45" i="9" s="1"/>
  <c r="M39" i="9"/>
  <c r="O39" i="9" s="1"/>
  <c r="M53" i="9"/>
  <c r="O53" i="9" s="1"/>
  <c r="M55" i="9"/>
  <c r="O55" i="9" s="1"/>
  <c r="M54" i="9"/>
  <c r="O54" i="9" s="1"/>
  <c r="M65" i="9"/>
  <c r="O65" i="9" s="1"/>
  <c r="M60" i="9"/>
  <c r="O60" i="9" s="1"/>
  <c r="M62" i="9"/>
  <c r="O62" i="9" s="1"/>
  <c r="M64" i="9"/>
  <c r="O64" i="9" s="1"/>
  <c r="M40" i="9"/>
  <c r="O40" i="9" s="1"/>
  <c r="M48" i="9"/>
  <c r="O48" i="9" s="1"/>
  <c r="M56" i="9"/>
  <c r="O56" i="9" s="1"/>
  <c r="M41" i="9"/>
  <c r="O41" i="9" s="1"/>
  <c r="M63" i="9"/>
  <c r="O63" i="9" s="1"/>
  <c r="M51" i="9"/>
  <c r="O51" i="9" s="1"/>
  <c r="M50" i="9"/>
  <c r="O50" i="9" s="1"/>
  <c r="M52" i="9"/>
  <c r="O52" i="9" s="1"/>
  <c r="M49" i="9"/>
  <c r="O49" i="9" s="1"/>
  <c r="M70" i="9"/>
  <c r="O70" i="9" s="1"/>
  <c r="M44" i="9"/>
  <c r="O44" i="9" s="1"/>
  <c r="M59" i="9"/>
  <c r="O59" i="9" s="1"/>
  <c r="M58" i="9"/>
  <c r="O58" i="9" s="1"/>
  <c r="M71" i="9"/>
  <c r="O71" i="9" s="1"/>
  <c r="M68" i="9"/>
  <c r="O68" i="9" s="1"/>
  <c r="M61" i="9"/>
  <c r="O61" i="9" s="1"/>
  <c r="M69" i="9"/>
  <c r="O69" i="9" s="1"/>
  <c r="M57" i="9"/>
  <c r="O57" i="9" s="1"/>
  <c r="M84" i="9"/>
  <c r="O84" i="9" s="1"/>
  <c r="M102" i="9"/>
  <c r="O102" i="9" s="1"/>
  <c r="M90" i="9"/>
  <c r="O90" i="9" s="1"/>
  <c r="M89" i="9"/>
  <c r="O89" i="9" s="1"/>
  <c r="M107" i="9"/>
  <c r="O107" i="9" s="1"/>
  <c r="M112" i="9"/>
  <c r="O112" i="9" s="1"/>
  <c r="M106" i="9"/>
  <c r="O106" i="9" s="1"/>
  <c r="M109" i="9"/>
  <c r="O109" i="9" s="1"/>
  <c r="M88" i="9"/>
  <c r="O88" i="9" s="1"/>
  <c r="M95" i="9"/>
  <c r="O95" i="9" s="1"/>
  <c r="M77" i="9"/>
  <c r="O77" i="9" s="1"/>
  <c r="M86" i="9"/>
  <c r="O86" i="9" s="1"/>
  <c r="M101" i="9"/>
  <c r="O101" i="9" s="1"/>
  <c r="M111" i="9"/>
  <c r="O111" i="9" s="1"/>
  <c r="M100" i="9"/>
  <c r="O100" i="9" s="1"/>
  <c r="M94" i="9"/>
  <c r="O94" i="9" s="1"/>
  <c r="M114" i="9"/>
  <c r="O114" i="9" s="1"/>
  <c r="M113" i="9"/>
  <c r="O113" i="9" s="1"/>
  <c r="M110" i="9"/>
  <c r="O110" i="9" s="1"/>
  <c r="M80" i="9"/>
  <c r="O80" i="9" s="1"/>
  <c r="M81" i="9"/>
  <c r="O81" i="9" s="1"/>
  <c r="M79" i="9"/>
  <c r="O79" i="9" s="1"/>
  <c r="M98" i="9"/>
  <c r="O98" i="9" s="1"/>
  <c r="M99" i="9"/>
  <c r="O99" i="9" s="1"/>
  <c r="M93" i="9"/>
  <c r="O93" i="9" s="1"/>
  <c r="M97" i="9"/>
  <c r="O97" i="9" s="1"/>
  <c r="M96" i="9"/>
  <c r="O96" i="9" s="1"/>
  <c r="M74" i="9"/>
  <c r="O74" i="9" s="1"/>
  <c r="M108" i="9"/>
  <c r="O108" i="9" s="1"/>
  <c r="M75" i="9"/>
  <c r="O75" i="9" s="1"/>
  <c r="M85" i="9"/>
  <c r="O85" i="9" s="1"/>
  <c r="M76" i="9"/>
  <c r="O76" i="9" s="1"/>
  <c r="M91" i="9"/>
  <c r="O91" i="9" s="1"/>
  <c r="M105" i="9"/>
  <c r="O105" i="9" s="1"/>
  <c r="M82" i="9"/>
  <c r="O82" i="9" s="1"/>
  <c r="M83" i="9"/>
  <c r="O83" i="9" s="1"/>
  <c r="M87" i="9"/>
  <c r="O87" i="9" s="1"/>
  <c r="M103" i="9"/>
  <c r="O103" i="9" s="1"/>
  <c r="M92" i="9"/>
  <c r="O92" i="9" s="1"/>
  <c r="M78" i="9"/>
  <c r="O78" i="9" s="1"/>
  <c r="M104" i="9"/>
  <c r="O104" i="9" s="1"/>
  <c r="O115" i="9" l="1"/>
  <c r="N72" i="9"/>
  <c r="K5" i="9"/>
  <c r="N5" i="9" s="1"/>
  <c r="K9" i="9"/>
  <c r="N9" i="9" s="1"/>
  <c r="K10" i="9"/>
  <c r="N10" i="9" s="1"/>
  <c r="K21" i="9"/>
  <c r="N21" i="9" s="1"/>
  <c r="K19" i="9"/>
  <c r="N19" i="9" s="1"/>
  <c r="K20" i="9"/>
  <c r="N20" i="9" s="1"/>
  <c r="K25" i="9"/>
  <c r="N25" i="9" s="1"/>
  <c r="K26" i="9"/>
  <c r="N26" i="9" s="1"/>
  <c r="K6" i="9"/>
  <c r="N6" i="9" s="1"/>
  <c r="K23" i="9"/>
  <c r="N23" i="9" s="1"/>
  <c r="K24" i="9"/>
  <c r="N24" i="9" s="1"/>
  <c r="K7" i="9"/>
  <c r="N7" i="9" s="1"/>
  <c r="K14" i="9"/>
  <c r="N14" i="9" s="1"/>
  <c r="K22" i="9"/>
  <c r="N22" i="9" s="1"/>
  <c r="K27" i="9"/>
  <c r="N27" i="9" s="1"/>
  <c r="K13" i="9"/>
  <c r="N13" i="9" s="1"/>
  <c r="K16" i="9"/>
  <c r="N16" i="9" s="1"/>
  <c r="K18" i="9"/>
  <c r="N18" i="9" s="1"/>
  <c r="K15" i="9"/>
  <c r="N15" i="9" s="1"/>
  <c r="K8" i="9"/>
  <c r="N8" i="9" s="1"/>
  <c r="K12" i="9"/>
  <c r="N12" i="9" s="1"/>
  <c r="K17" i="9"/>
  <c r="N17" i="9" s="1"/>
  <c r="K11" i="9"/>
  <c r="N11" i="9" s="1"/>
  <c r="K38" i="9"/>
  <c r="N38" i="9" s="1"/>
  <c r="K36" i="9"/>
  <c r="N36" i="9" s="1"/>
  <c r="K37" i="9"/>
  <c r="N37" i="9" s="1"/>
  <c r="K29" i="9"/>
  <c r="N29" i="9" s="1"/>
  <c r="K30" i="9"/>
  <c r="N30" i="9" s="1"/>
  <c r="K31" i="9"/>
  <c r="N31" i="9" s="1"/>
  <c r="K32" i="9"/>
  <c r="N32" i="9" s="1"/>
  <c r="K33" i="9"/>
  <c r="N33" i="9" s="1"/>
  <c r="K28" i="9"/>
  <c r="N28" i="9" s="1"/>
  <c r="K34" i="9"/>
  <c r="N34" i="9" s="1"/>
  <c r="K35" i="9"/>
  <c r="N35" i="9" s="1"/>
  <c r="K67" i="9"/>
  <c r="N67" i="9" s="1"/>
  <c r="K66" i="9"/>
  <c r="N66" i="9" s="1"/>
  <c r="K42" i="9"/>
  <c r="N42" i="9" s="1"/>
  <c r="K46" i="9"/>
  <c r="N46" i="9" s="1"/>
  <c r="K43" i="9"/>
  <c r="N43" i="9" s="1"/>
  <c r="K47" i="9"/>
  <c r="N47" i="9" s="1"/>
  <c r="K45" i="9"/>
  <c r="N45" i="9" s="1"/>
  <c r="K39" i="9"/>
  <c r="N39" i="9" s="1"/>
  <c r="K53" i="9"/>
  <c r="N53" i="9" s="1"/>
  <c r="K55" i="9"/>
  <c r="N55" i="9" s="1"/>
  <c r="K54" i="9"/>
  <c r="N54" i="9" s="1"/>
  <c r="K65" i="9"/>
  <c r="N65" i="9" s="1"/>
  <c r="K60" i="9"/>
  <c r="N60" i="9" s="1"/>
  <c r="K62" i="9"/>
  <c r="N62" i="9" s="1"/>
  <c r="K64" i="9"/>
  <c r="N64" i="9" s="1"/>
  <c r="K40" i="9"/>
  <c r="N40" i="9" s="1"/>
  <c r="K48" i="9"/>
  <c r="N48" i="9" s="1"/>
  <c r="K56" i="9"/>
  <c r="N56" i="9" s="1"/>
  <c r="K41" i="9"/>
  <c r="N41" i="9" s="1"/>
  <c r="K63" i="9"/>
  <c r="N63" i="9" s="1"/>
  <c r="K51" i="9"/>
  <c r="N51" i="9" s="1"/>
  <c r="K50" i="9"/>
  <c r="N50" i="9" s="1"/>
  <c r="K52" i="9"/>
  <c r="N52" i="9" s="1"/>
  <c r="K49" i="9"/>
  <c r="N49" i="9" s="1"/>
  <c r="K70" i="9"/>
  <c r="N70" i="9" s="1"/>
  <c r="K44" i="9"/>
  <c r="N44" i="9" s="1"/>
  <c r="K59" i="9"/>
  <c r="N59" i="9" s="1"/>
  <c r="K58" i="9"/>
  <c r="N58" i="9" s="1"/>
  <c r="K71" i="9"/>
  <c r="N71" i="9" s="1"/>
  <c r="K68" i="9"/>
  <c r="N68" i="9" s="1"/>
  <c r="K61" i="9"/>
  <c r="N61" i="9" s="1"/>
  <c r="K69" i="9"/>
  <c r="N69" i="9" s="1"/>
  <c r="K57" i="9"/>
  <c r="N57" i="9" s="1"/>
  <c r="K84" i="9"/>
  <c r="N84" i="9" s="1"/>
  <c r="K102" i="9"/>
  <c r="N102" i="9" s="1"/>
  <c r="K90" i="9"/>
  <c r="N90" i="9" s="1"/>
  <c r="K89" i="9"/>
  <c r="N89" i="9" s="1"/>
  <c r="K107" i="9"/>
  <c r="N107" i="9" s="1"/>
  <c r="K112" i="9"/>
  <c r="N112" i="9" s="1"/>
  <c r="K106" i="9"/>
  <c r="N106" i="9" s="1"/>
  <c r="K109" i="9"/>
  <c r="N109" i="9" s="1"/>
  <c r="K88" i="9"/>
  <c r="N88" i="9" s="1"/>
  <c r="K95" i="9"/>
  <c r="N95" i="9" s="1"/>
  <c r="K77" i="9"/>
  <c r="N77" i="9" s="1"/>
  <c r="K86" i="9"/>
  <c r="N86" i="9" s="1"/>
  <c r="K101" i="9"/>
  <c r="N101" i="9" s="1"/>
  <c r="K111" i="9"/>
  <c r="N111" i="9" s="1"/>
  <c r="K100" i="9"/>
  <c r="N100" i="9" s="1"/>
  <c r="K94" i="9"/>
  <c r="N94" i="9" s="1"/>
  <c r="K114" i="9"/>
  <c r="N114" i="9" s="1"/>
  <c r="K113" i="9"/>
  <c r="N113" i="9" s="1"/>
  <c r="K110" i="9"/>
  <c r="N110" i="9" s="1"/>
  <c r="K80" i="9"/>
  <c r="N80" i="9" s="1"/>
  <c r="K81" i="9"/>
  <c r="N81" i="9" s="1"/>
  <c r="K79" i="9"/>
  <c r="N79" i="9" s="1"/>
  <c r="K98" i="9"/>
  <c r="N98" i="9" s="1"/>
  <c r="K99" i="9"/>
  <c r="N99" i="9" s="1"/>
  <c r="K93" i="9"/>
  <c r="N93" i="9" s="1"/>
  <c r="K97" i="9"/>
  <c r="N97" i="9" s="1"/>
  <c r="K96" i="9"/>
  <c r="N96" i="9" s="1"/>
  <c r="K74" i="9"/>
  <c r="N74" i="9" s="1"/>
  <c r="K108" i="9"/>
  <c r="N108" i="9" s="1"/>
  <c r="K75" i="9"/>
  <c r="N75" i="9" s="1"/>
  <c r="K85" i="9"/>
  <c r="N85" i="9" s="1"/>
  <c r="K76" i="9"/>
  <c r="N76" i="9" s="1"/>
  <c r="K91" i="9"/>
  <c r="N91" i="9" s="1"/>
  <c r="K105" i="9"/>
  <c r="N105" i="9" s="1"/>
  <c r="K82" i="9"/>
  <c r="N82" i="9" s="1"/>
  <c r="K83" i="9"/>
  <c r="N83" i="9" s="1"/>
  <c r="K87" i="9"/>
  <c r="N87" i="9" s="1"/>
  <c r="K103" i="9"/>
  <c r="N103" i="9" s="1"/>
  <c r="K92" i="9"/>
  <c r="N92" i="9" s="1"/>
  <c r="K78" i="9"/>
  <c r="N78" i="9" s="1"/>
  <c r="K104" i="9"/>
  <c r="N104" i="9" s="1"/>
  <c r="K3" i="10"/>
  <c r="N3" i="10" s="1"/>
  <c r="K4" i="10"/>
  <c r="N4" i="10" s="1"/>
  <c r="K5" i="10"/>
  <c r="N5" i="10" s="1"/>
  <c r="K6" i="10"/>
  <c r="N6" i="10" s="1"/>
  <c r="K7" i="10"/>
  <c r="N7" i="10" s="1"/>
  <c r="K8" i="10"/>
  <c r="N8" i="10" s="1"/>
  <c r="K9" i="10"/>
  <c r="N9" i="10" s="1"/>
  <c r="K10" i="10"/>
  <c r="N10" i="10" s="1"/>
  <c r="K11" i="10"/>
  <c r="N11" i="10" s="1"/>
  <c r="K12" i="10"/>
  <c r="N12" i="10" s="1"/>
  <c r="K13" i="10"/>
  <c r="N13" i="10" s="1"/>
  <c r="K14" i="10"/>
  <c r="N14" i="10" s="1"/>
  <c r="K15" i="10"/>
  <c r="N15" i="10" s="1"/>
  <c r="K16" i="10"/>
  <c r="N16" i="10" s="1"/>
  <c r="K17" i="10"/>
  <c r="N17" i="10" s="1"/>
  <c r="K18" i="10"/>
  <c r="N18" i="10" s="1"/>
  <c r="K19" i="10"/>
  <c r="N19" i="10" s="1"/>
  <c r="K20" i="10"/>
  <c r="N20" i="10" s="1"/>
  <c r="K21" i="10"/>
  <c r="N21" i="10" s="1"/>
  <c r="K22" i="10"/>
  <c r="N22" i="10" s="1"/>
  <c r="K23" i="10"/>
  <c r="N23" i="10" s="1"/>
  <c r="K24" i="10"/>
  <c r="N24" i="10" s="1"/>
  <c r="K25" i="10"/>
  <c r="N25" i="10" s="1"/>
  <c r="K26" i="10"/>
  <c r="N26" i="10" s="1"/>
  <c r="K27" i="10"/>
  <c r="N27" i="10" s="1"/>
  <c r="K28" i="10"/>
  <c r="N28" i="10" s="1"/>
  <c r="K29" i="10"/>
  <c r="N29" i="10" s="1"/>
  <c r="K30" i="10"/>
  <c r="N30" i="10" s="1"/>
  <c r="K31" i="10"/>
  <c r="N31" i="10" s="1"/>
  <c r="K32" i="10"/>
  <c r="N32" i="10" s="1"/>
  <c r="K33" i="10"/>
  <c r="N33" i="10" s="1"/>
  <c r="K34" i="10"/>
  <c r="N34" i="10" s="1"/>
  <c r="K35" i="10"/>
  <c r="N35" i="10" s="1"/>
  <c r="K36" i="10"/>
  <c r="N36" i="10" s="1"/>
  <c r="K37" i="10"/>
  <c r="N37" i="10" s="1"/>
  <c r="K38" i="10"/>
  <c r="N38" i="10" s="1"/>
  <c r="K39" i="10"/>
  <c r="N39" i="10" s="1"/>
  <c r="K40" i="10"/>
  <c r="N40" i="10" s="1"/>
  <c r="K41" i="10"/>
  <c r="N41" i="10" s="1"/>
  <c r="K42" i="10"/>
  <c r="N42" i="10" s="1"/>
  <c r="K43" i="10"/>
  <c r="N43" i="10" s="1"/>
  <c r="K44" i="10"/>
  <c r="N44" i="10" s="1"/>
  <c r="K45" i="10"/>
  <c r="N45" i="10" s="1"/>
  <c r="K46" i="10"/>
  <c r="N46" i="10" s="1"/>
  <c r="K47" i="10"/>
  <c r="N47" i="10" s="1"/>
  <c r="K48" i="10"/>
  <c r="N48" i="10" s="1"/>
  <c r="G48" i="10" l="1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104" i="9"/>
  <c r="I104" i="9" s="1"/>
  <c r="G78" i="9"/>
  <c r="I78" i="9" s="1"/>
  <c r="G92" i="9"/>
  <c r="I92" i="9" s="1"/>
  <c r="G103" i="9"/>
  <c r="I103" i="9" s="1"/>
  <c r="G87" i="9"/>
  <c r="I87" i="9" s="1"/>
  <c r="G83" i="9"/>
  <c r="I83" i="9" s="1"/>
  <c r="G82" i="9"/>
  <c r="I82" i="9" s="1"/>
  <c r="G105" i="9"/>
  <c r="I105" i="9" s="1"/>
  <c r="G91" i="9"/>
  <c r="I91" i="9" s="1"/>
  <c r="G76" i="9"/>
  <c r="I76" i="9" s="1"/>
  <c r="G85" i="9"/>
  <c r="I85" i="9" s="1"/>
  <c r="G75" i="9"/>
  <c r="I75" i="9" s="1"/>
  <c r="G108" i="9"/>
  <c r="I108" i="9" s="1"/>
  <c r="G74" i="9"/>
  <c r="I74" i="9" s="1"/>
  <c r="G96" i="9"/>
  <c r="I96" i="9" s="1"/>
  <c r="G97" i="9"/>
  <c r="I97" i="9" s="1"/>
  <c r="G93" i="9"/>
  <c r="I93" i="9" s="1"/>
  <c r="G99" i="9"/>
  <c r="I99" i="9" s="1"/>
  <c r="G98" i="9"/>
  <c r="I98" i="9" s="1"/>
  <c r="G79" i="9"/>
  <c r="I79" i="9" s="1"/>
  <c r="G81" i="9"/>
  <c r="I81" i="9" s="1"/>
  <c r="G80" i="9"/>
  <c r="I80" i="9" s="1"/>
  <c r="G110" i="9"/>
  <c r="I110" i="9" s="1"/>
  <c r="G113" i="9"/>
  <c r="I113" i="9" s="1"/>
  <c r="G114" i="9"/>
  <c r="I114" i="9" s="1"/>
  <c r="G94" i="9"/>
  <c r="I94" i="9" s="1"/>
  <c r="G100" i="9"/>
  <c r="I100" i="9" s="1"/>
  <c r="G111" i="9"/>
  <c r="I111" i="9" s="1"/>
  <c r="G101" i="9"/>
  <c r="I101" i="9" s="1"/>
  <c r="G86" i="9"/>
  <c r="I86" i="9" s="1"/>
  <c r="G77" i="9"/>
  <c r="I77" i="9" s="1"/>
  <c r="G95" i="9"/>
  <c r="I95" i="9" s="1"/>
  <c r="G88" i="9"/>
  <c r="I88" i="9" s="1"/>
  <c r="G109" i="9"/>
  <c r="I109" i="9" s="1"/>
  <c r="G106" i="9"/>
  <c r="I106" i="9" s="1"/>
  <c r="G112" i="9"/>
  <c r="I112" i="9" s="1"/>
  <c r="G107" i="9"/>
  <c r="I107" i="9" s="1"/>
  <c r="G89" i="9"/>
  <c r="I89" i="9" s="1"/>
  <c r="G90" i="9"/>
  <c r="I90" i="9" s="1"/>
  <c r="G102" i="9"/>
  <c r="I102" i="9" s="1"/>
  <c r="G84" i="9"/>
  <c r="I84" i="9" s="1"/>
  <c r="I6" i="10" l="1"/>
  <c r="I38" i="10"/>
  <c r="I7" i="10"/>
  <c r="I39" i="10"/>
  <c r="I16" i="10"/>
  <c r="I40" i="10"/>
  <c r="I48" i="10"/>
  <c r="I25" i="10"/>
  <c r="I33" i="10"/>
  <c r="I41" i="10"/>
  <c r="I22" i="10"/>
  <c r="I23" i="10"/>
  <c r="I24" i="10"/>
  <c r="I17" i="10"/>
  <c r="I10" i="10"/>
  <c r="I18" i="10"/>
  <c r="I26" i="10"/>
  <c r="I34" i="10"/>
  <c r="I42" i="10"/>
  <c r="I30" i="10"/>
  <c r="I47" i="10"/>
  <c r="I8" i="10"/>
  <c r="I3" i="10"/>
  <c r="I11" i="10"/>
  <c r="I19" i="10"/>
  <c r="I27" i="10"/>
  <c r="I35" i="10"/>
  <c r="I43" i="10"/>
  <c r="I12" i="10"/>
  <c r="I20" i="10"/>
  <c r="I28" i="10"/>
  <c r="I36" i="10"/>
  <c r="I44" i="10"/>
  <c r="I14" i="10"/>
  <c r="I46" i="10"/>
  <c r="I15" i="10"/>
  <c r="I31" i="10"/>
  <c r="I32" i="10"/>
  <c r="I5" i="10"/>
  <c r="I13" i="10"/>
  <c r="I21" i="10"/>
  <c r="I29" i="10"/>
  <c r="I37" i="10"/>
  <c r="I45" i="10"/>
  <c r="I9" i="10"/>
  <c r="I4" i="10"/>
  <c r="G35" i="9"/>
  <c r="G34" i="9"/>
  <c r="G28" i="9"/>
  <c r="G33" i="9"/>
  <c r="G32" i="9"/>
  <c r="G31" i="9"/>
  <c r="G30" i="9"/>
  <c r="G29" i="9"/>
  <c r="G37" i="9"/>
  <c r="G36" i="9"/>
  <c r="G38" i="9"/>
  <c r="G11" i="9"/>
  <c r="G17" i="9"/>
  <c r="G12" i="9"/>
  <c r="G8" i="9"/>
  <c r="G15" i="9"/>
  <c r="G18" i="9"/>
  <c r="G16" i="9"/>
  <c r="G13" i="9"/>
  <c r="G27" i="9"/>
  <c r="G22" i="9"/>
  <c r="G14" i="9"/>
  <c r="G7" i="9"/>
  <c r="G24" i="9"/>
  <c r="G23" i="9"/>
  <c r="G6" i="9"/>
  <c r="G26" i="9"/>
  <c r="G25" i="9"/>
  <c r="G20" i="9"/>
  <c r="G19" i="9"/>
  <c r="G21" i="9"/>
  <c r="G10" i="9"/>
  <c r="G9" i="9"/>
  <c r="G5" i="9"/>
  <c r="G72" i="9"/>
  <c r="I37" i="9" l="1"/>
  <c r="I10" i="9"/>
  <c r="I24" i="9"/>
  <c r="I15" i="9"/>
  <c r="I29" i="9"/>
  <c r="I21" i="9"/>
  <c r="I30" i="9"/>
  <c r="I9" i="9"/>
  <c r="I35" i="9"/>
  <c r="I18" i="9"/>
  <c r="I38" i="9"/>
  <c r="I28" i="9"/>
  <c r="I23" i="9"/>
  <c r="I26" i="9"/>
  <c r="I5" i="9"/>
  <c r="I6" i="9"/>
  <c r="I16" i="9"/>
  <c r="I36" i="9"/>
  <c r="I34" i="9"/>
  <c r="I8" i="9"/>
  <c r="I7" i="9"/>
  <c r="I27" i="9"/>
  <c r="I13" i="9"/>
  <c r="I33" i="9"/>
  <c r="I25" i="9"/>
  <c r="I11" i="9"/>
  <c r="I32" i="9"/>
  <c r="I17" i="9"/>
  <c r="I22" i="9"/>
  <c r="I20" i="9"/>
  <c r="I31" i="9"/>
  <c r="I12" i="9"/>
  <c r="I14" i="9"/>
  <c r="I19" i="9"/>
  <c r="I115" i="9" l="1"/>
  <c r="G11" i="5" s="1"/>
</calcChain>
</file>

<file path=xl/sharedStrings.xml><?xml version="1.0" encoding="utf-8"?>
<sst xmlns="http://schemas.openxmlformats.org/spreadsheetml/2006/main" count="956" uniqueCount="306">
  <si>
    <t>PRODUIT</t>
  </si>
  <si>
    <t>PACK</t>
  </si>
  <si>
    <t>TOTAL</t>
  </si>
  <si>
    <t>UNITES</t>
  </si>
  <si>
    <t>Nectar De Pêche De Provence</t>
  </si>
  <si>
    <t>PX (U)</t>
  </si>
  <si>
    <t>vendredi 9 otobre 2020</t>
  </si>
  <si>
    <t>L'original</t>
  </si>
  <si>
    <t xml:space="preserve">Le Subtil </t>
  </si>
  <si>
    <t xml:space="preserve">Le Gourmand </t>
  </si>
  <si>
    <t xml:space="preserve">Vinaigre Balsamique de Modéne </t>
  </si>
  <si>
    <t>Vinaigre de vin rouge Framboise</t>
  </si>
  <si>
    <t xml:space="preserve">Huile d'Olive Truffe </t>
  </si>
  <si>
    <t>Vinaigre de vin à la Noix</t>
  </si>
  <si>
    <t xml:space="preserve">Vinaigre de vin Rouge </t>
  </si>
  <si>
    <t xml:space="preserve">Vinaigre de Xérés </t>
  </si>
  <si>
    <t>Moutarde à l'Ancienne</t>
  </si>
  <si>
    <t>Moutarde de Dijon Bio</t>
  </si>
  <si>
    <t>Moutarde au Miel et aux Epices</t>
  </si>
  <si>
    <t>Dessert de Fruits : Pomme/Cassis/Framboises</t>
  </si>
  <si>
    <t xml:space="preserve">Dessert de Fruits : Pomme camamélisés Sel </t>
  </si>
  <si>
    <t>EPICES</t>
  </si>
  <si>
    <t>Sel Fin</t>
  </si>
  <si>
    <t xml:space="preserve">Gros Sel </t>
  </si>
  <si>
    <t>Poivre Noir Grains</t>
  </si>
  <si>
    <t>Poivre Noir Poudre</t>
  </si>
  <si>
    <t>Coriandre Poudre</t>
  </si>
  <si>
    <t>Ail Semoule</t>
  </si>
  <si>
    <t>Curry</t>
  </si>
  <si>
    <t xml:space="preserve">Cannelle </t>
  </si>
  <si>
    <t>Poudre à Lever</t>
  </si>
  <si>
    <t>Menthe Douce</t>
  </si>
  <si>
    <t xml:space="preserve">Thym </t>
  </si>
  <si>
    <t>Romarin</t>
  </si>
  <si>
    <t>Herbes de Provence</t>
  </si>
  <si>
    <t>Basilic</t>
  </si>
  <si>
    <t>Mélange 4 épices</t>
  </si>
  <si>
    <t xml:space="preserve">Muscade Moulu </t>
  </si>
  <si>
    <t xml:space="preserve">Agar Agar </t>
  </si>
  <si>
    <t xml:space="preserve">Ail des Ours </t>
  </si>
  <si>
    <t xml:space="preserve">Bouillon de Légumes </t>
  </si>
  <si>
    <t xml:space="preserve">Sucre Cristal </t>
  </si>
  <si>
    <t xml:space="preserve">Sucre Blond </t>
  </si>
  <si>
    <t xml:space="preserve">Sucre Rapadura </t>
  </si>
  <si>
    <t>Mélange Pain d'Epices</t>
  </si>
  <si>
    <t xml:space="preserve">Mélange Colombo </t>
  </si>
  <si>
    <t>Paprika</t>
  </si>
  <si>
    <t xml:space="preserve">Mélange Ras El Hanout </t>
  </si>
  <si>
    <t xml:space="preserve">Mélange Tandoori </t>
  </si>
  <si>
    <t>PATES</t>
  </si>
  <si>
    <t xml:space="preserve">Coquilettes </t>
  </si>
  <si>
    <t>Torsades Semi Compléte</t>
  </si>
  <si>
    <t>Vermicelles Semi Compléte</t>
  </si>
  <si>
    <t xml:space="preserve">Rubans Ail et Basilic </t>
  </si>
  <si>
    <t>Penne Semi Compléte</t>
  </si>
  <si>
    <t>Fusili Riz Quinoa</t>
  </si>
  <si>
    <t xml:space="preserve">Spaghettis </t>
  </si>
  <si>
    <t>Proteines de Soja</t>
  </si>
  <si>
    <t xml:space="preserve">Gnocchis </t>
  </si>
  <si>
    <t xml:space="preserve">Penne </t>
  </si>
  <si>
    <t>Tagliatelles</t>
  </si>
  <si>
    <t>Fussilis Pois Cassés</t>
  </si>
  <si>
    <t>Torsades de Pois Chiche</t>
  </si>
  <si>
    <t>vendredi 16 otobre 2020</t>
  </si>
  <si>
    <t>PRODUITS À CONDITIONNER</t>
  </si>
  <si>
    <t>200g</t>
  </si>
  <si>
    <t>700g</t>
  </si>
  <si>
    <t>50g</t>
  </si>
  <si>
    <t>100g</t>
  </si>
  <si>
    <t>500g</t>
  </si>
  <si>
    <t>Spaghettis Semi Complétes</t>
  </si>
  <si>
    <t>P</t>
  </si>
  <si>
    <t>75cl</t>
  </si>
  <si>
    <t xml:space="preserve">Jus Multifruits </t>
  </si>
  <si>
    <t xml:space="preserve">Jus Pamplemousse </t>
  </si>
  <si>
    <t xml:space="preserve">Jus d'Ananas </t>
  </si>
  <si>
    <t xml:space="preserve">Jus de Pomme-Kiwi Bio </t>
  </si>
  <si>
    <t xml:space="preserve">Jus de Tomates de Provence </t>
  </si>
  <si>
    <t xml:space="preserve">Nectar de Poires de Provence </t>
  </si>
  <si>
    <t xml:space="preserve">Jus De Pomme Trouble </t>
  </si>
  <si>
    <t xml:space="preserve">Jus de Clémentine </t>
  </si>
  <si>
    <t xml:space="preserve">Jus de Baies de Goji </t>
  </si>
  <si>
    <t>25cl</t>
  </si>
  <si>
    <t>1L</t>
  </si>
  <si>
    <t>75l</t>
  </si>
  <si>
    <t xml:space="preserve">Pur Jus de Pomme </t>
  </si>
  <si>
    <t xml:space="preserve">Pur jus de Grenade </t>
  </si>
  <si>
    <t xml:space="preserve">Nectar de Peche </t>
  </si>
  <si>
    <t xml:space="preserve">Nectar de Kiwis </t>
  </si>
  <si>
    <t xml:space="preserve">Nectar de Poire </t>
  </si>
  <si>
    <t xml:space="preserve">Jus de Poire </t>
  </si>
  <si>
    <t xml:space="preserve">Jus de Pomme Framboise petillant </t>
  </si>
  <si>
    <t xml:space="preserve">Jus de Pomme Groseille petillant </t>
  </si>
  <si>
    <t xml:space="preserve">Jus de Pomme Petillant </t>
  </si>
  <si>
    <t xml:space="preserve">Cidre </t>
  </si>
  <si>
    <t xml:space="preserve">Pur jus de Pomme </t>
  </si>
  <si>
    <t>50cl</t>
  </si>
  <si>
    <t xml:space="preserve">Sirop Citron </t>
  </si>
  <si>
    <t xml:space="preserve">Sirop Grenadine </t>
  </si>
  <si>
    <t xml:space="preserve">Sirop Menthe </t>
  </si>
  <si>
    <t xml:space="preserve">Sirop Péche </t>
  </si>
  <si>
    <t xml:space="preserve">Sirop Fraise </t>
  </si>
  <si>
    <t xml:space="preserve">Sirop Fleur de Surreau </t>
  </si>
  <si>
    <t xml:space="preserve">Sirop Menthe Glaciale </t>
  </si>
  <si>
    <t xml:space="preserve">Thé vert Glacé péche </t>
  </si>
  <si>
    <t xml:space="preserve">Thé vert Glacé Menthe </t>
  </si>
  <si>
    <t>L'insolant</t>
  </si>
  <si>
    <t>Contenance</t>
  </si>
  <si>
    <t>FUTURS PRODUITS</t>
  </si>
  <si>
    <t>Marque</t>
  </si>
  <si>
    <t>Produits</t>
  </si>
  <si>
    <t xml:space="preserve">Conditonnement </t>
  </si>
  <si>
    <t xml:space="preserve">Contact </t>
  </si>
  <si>
    <t>Les Sauniers de Camargues</t>
  </si>
  <si>
    <t xml:space="preserve">Fleur de sel </t>
  </si>
  <si>
    <t>selsdecamargues@salins.com</t>
  </si>
  <si>
    <t>Domaine de l'Oulivie</t>
  </si>
  <si>
    <t>Bidon 20L</t>
  </si>
  <si>
    <t>Sac 16kg (2x8kg)</t>
  </si>
  <si>
    <t>Fiche Produit</t>
  </si>
  <si>
    <t>Laetitia@oulivie.com</t>
  </si>
  <si>
    <t>Huiles d'Olives</t>
  </si>
  <si>
    <t>Notes</t>
  </si>
  <si>
    <t xml:space="preserve">Demander prix par mail </t>
  </si>
  <si>
    <t xml:space="preserve">Voir directement </t>
  </si>
  <si>
    <t>Adresse</t>
  </si>
  <si>
    <t>Mas de fourques
34980 Combaillaux</t>
  </si>
  <si>
    <t>Route du Grau du 
Roi
30220 Aigues-Mortes</t>
  </si>
  <si>
    <t xml:space="preserve">Produits </t>
  </si>
  <si>
    <t xml:space="preserve">Contenance </t>
  </si>
  <si>
    <t xml:space="preserve">Effectué </t>
  </si>
  <si>
    <t>Bonbon Oursons</t>
  </si>
  <si>
    <t>Bonbon Cœurs</t>
  </si>
  <si>
    <t>Poivre en Grains</t>
  </si>
  <si>
    <t>Melange Colombo</t>
  </si>
  <si>
    <t>Petit Epautre</t>
  </si>
  <si>
    <t>Oui</t>
  </si>
  <si>
    <t>Vermicelles semi complétes</t>
  </si>
  <si>
    <t>Sucre Blond</t>
  </si>
  <si>
    <t>Croquants Chocolat</t>
  </si>
  <si>
    <t>L'oranger</t>
  </si>
  <si>
    <t>Riz Rouge</t>
  </si>
  <si>
    <t xml:space="preserve">Graines de Courges </t>
  </si>
  <si>
    <t xml:space="preserve">Restant </t>
  </si>
  <si>
    <t>300g</t>
  </si>
  <si>
    <t>400g</t>
  </si>
  <si>
    <t>125g</t>
  </si>
  <si>
    <t>150g</t>
  </si>
  <si>
    <t>110g</t>
  </si>
  <si>
    <t>Pois Chiche</t>
  </si>
  <si>
    <t>Biscuits Comte</t>
  </si>
  <si>
    <t>120g</t>
  </si>
  <si>
    <t>Biscuits Citron</t>
  </si>
  <si>
    <t>Biscuits Anis</t>
  </si>
  <si>
    <t>130g</t>
  </si>
  <si>
    <t>Longués de Montpellier</t>
  </si>
  <si>
    <r>
      <rPr>
        <b/>
        <sz val="12"/>
        <rFont val="Calibri (Corps)"/>
      </rPr>
      <t>Total Stock Magasin :</t>
    </r>
    <r>
      <rPr>
        <sz val="12"/>
        <rFont val="Calibri (Corps)"/>
      </rPr>
      <t xml:space="preserve"> </t>
    </r>
  </si>
  <si>
    <t>STOCK MAGASIN</t>
  </si>
  <si>
    <t xml:space="preserve"> EST DANS LE FUTUR </t>
  </si>
  <si>
    <t>CONSERVE</t>
  </si>
  <si>
    <t>Tomates Entieres Pelees</t>
  </si>
  <si>
    <t>Raviolis Legumes</t>
  </si>
  <si>
    <t>Ratatouille Catalane</t>
  </si>
  <si>
    <t>Couscous 7 Legumes</t>
  </si>
  <si>
    <t>Delice Tomates Confites</t>
  </si>
  <si>
    <t>Delice Poivrons Rouges</t>
  </si>
  <si>
    <t>Bolognaise Vegetale</t>
  </si>
  <si>
    <t xml:space="preserve">Bolognaise </t>
  </si>
  <si>
    <t>Sauce Chevre Miel</t>
  </si>
  <si>
    <t>Chilicorne Carne</t>
  </si>
  <si>
    <t>Chili Vegetal</t>
  </si>
  <si>
    <t>Sauce Basilic Sans Sel</t>
  </si>
  <si>
    <t>Moussaka Vegan</t>
  </si>
  <si>
    <t>Coponata Aubergines</t>
  </si>
  <si>
    <t>Asperges Vertes</t>
  </si>
  <si>
    <t>Petits Pois Exra Fins</t>
  </si>
  <si>
    <t>Haricots Verts Extra Fins</t>
  </si>
  <si>
    <t xml:space="preserve">Haricots Beurre </t>
  </si>
  <si>
    <t>Marmelade</t>
  </si>
  <si>
    <t xml:space="preserve">Riste Aubergine </t>
  </si>
  <si>
    <t>Pois Casses</t>
  </si>
  <si>
    <t>Haricots Noirs</t>
  </si>
  <si>
    <t>Pois Chiches Noir Desi</t>
  </si>
  <si>
    <t>Gaspacho</t>
  </si>
  <si>
    <t>Gaspacho Courgettes</t>
  </si>
  <si>
    <t>Soupes Des Andes</t>
  </si>
  <si>
    <t>Soupe Dolce Vita</t>
  </si>
  <si>
    <t>Soupe Provencale</t>
  </si>
  <si>
    <t>Soupe De Legumes Du Potager</t>
  </si>
  <si>
    <t>Soupe Lentilles Carottes</t>
  </si>
  <si>
    <t>Veloute Potimaron</t>
  </si>
  <si>
    <t>Raviolis Tofu Legumes</t>
  </si>
  <si>
    <t>Raviolis Aubergines</t>
  </si>
  <si>
    <t>Raviolis Chevre Miel</t>
  </si>
  <si>
    <t>Haricots Verts Tres Fins Au Naturel</t>
  </si>
  <si>
    <t>Petits Pois Au Naturel</t>
  </si>
  <si>
    <t>Macedoine Legumes</t>
  </si>
  <si>
    <t>Ketchup</t>
  </si>
  <si>
    <t>Tofu Tandoori</t>
  </si>
  <si>
    <t>Soiree A Casablanca</t>
  </si>
  <si>
    <t xml:space="preserve">Ratatouille Huile D Olive </t>
  </si>
  <si>
    <t>Tajine Aubergines</t>
  </si>
  <si>
    <t>Legumes Pour Couscous</t>
  </si>
  <si>
    <t>Sauce Tomate Carottes Basilic</t>
  </si>
  <si>
    <t>Sauce Tomate Crème De Brebis</t>
  </si>
  <si>
    <t>Sauce Tomate Aux Olives</t>
  </si>
  <si>
    <t>Sauce Tomate Vin Blanc Et Ail</t>
  </si>
  <si>
    <t>Coulis Tomate</t>
  </si>
  <si>
    <t>Soupe Pistou</t>
  </si>
  <si>
    <t>Puree Carottes</t>
  </si>
  <si>
    <t>Puree Epinard</t>
  </si>
  <si>
    <t>Bol De Riz En Toscane</t>
  </si>
  <si>
    <t>Fondant Patate Douce Tofu Ricotta</t>
  </si>
  <si>
    <t>Moussaka Aubergine</t>
  </si>
  <si>
    <t>Courgette A La Crème De Curry</t>
  </si>
  <si>
    <t>ALERTES</t>
  </si>
  <si>
    <t>VRAC</t>
  </si>
  <si>
    <t>Total général</t>
  </si>
  <si>
    <t>À Commander</t>
  </si>
  <si>
    <t>QT à CDER</t>
  </si>
  <si>
    <t>QT MINI</t>
  </si>
  <si>
    <t>Produit</t>
  </si>
  <si>
    <t>Stock Mini</t>
  </si>
  <si>
    <t>LIQUIDE</t>
  </si>
  <si>
    <t>STOCK DUR</t>
  </si>
  <si>
    <t>STOCK LIQUIDE</t>
  </si>
  <si>
    <t xml:space="preserve">Contenance pack </t>
  </si>
  <si>
    <t xml:space="preserve">Prix Pack </t>
  </si>
  <si>
    <t>PX TOTAL STOCK</t>
  </si>
  <si>
    <t xml:space="preserve">Nom du produit </t>
  </si>
  <si>
    <t xml:space="preserve">Marque </t>
  </si>
  <si>
    <t>Contenance/poids</t>
  </si>
  <si>
    <t xml:space="preserve">Karine et Jeff </t>
  </si>
  <si>
    <t>Prosain</t>
  </si>
  <si>
    <t>Le Pressoir de Provence</t>
  </si>
  <si>
    <t>Contenance Pack</t>
  </si>
  <si>
    <t>La Cigales Provencale</t>
  </si>
  <si>
    <t>Fournisseur</t>
  </si>
  <si>
    <t>Prix Unitaire</t>
  </si>
  <si>
    <t>Contenance/Poids</t>
  </si>
  <si>
    <t>Contenance du Pack</t>
  </si>
  <si>
    <t>Epices Scop</t>
  </si>
  <si>
    <t>Karine et Jeff</t>
  </si>
  <si>
    <t>Cak'en Pot</t>
  </si>
  <si>
    <t>Prosains</t>
  </si>
  <si>
    <t>STOCK MAGASIN LIQUIDE</t>
  </si>
  <si>
    <t>(vide)</t>
  </si>
  <si>
    <t>Mas Daussan</t>
  </si>
  <si>
    <t>Maison Meneau</t>
  </si>
  <si>
    <t>Les Aperos bio de Pierre et Nico</t>
  </si>
  <si>
    <t>Huilerie J.LeBlanc</t>
  </si>
  <si>
    <t>Somme de QT à CDER</t>
  </si>
  <si>
    <t xml:space="preserve">Nom du fournisseur </t>
  </si>
  <si>
    <t xml:space="preserve">Adresse </t>
  </si>
  <si>
    <t xml:space="preserve">Téléphone </t>
  </si>
  <si>
    <t xml:space="preserve">Mail </t>
  </si>
  <si>
    <t>Nom Fournisseur</t>
  </si>
  <si>
    <t>Mail</t>
  </si>
  <si>
    <t>Telephone</t>
  </si>
  <si>
    <t>Total Sotck</t>
  </si>
  <si>
    <t xml:space="preserve"> Prix Totale magasin</t>
  </si>
  <si>
    <t>Nom Produit</t>
  </si>
  <si>
    <t>AJOUT D'UN FOURNISSEUR</t>
  </si>
  <si>
    <t>AJOUT D'UN PRODUIT SEC</t>
  </si>
  <si>
    <t>AJOUT D'UN PRODUIT LIQUIDE</t>
  </si>
  <si>
    <t>Prix Total à Commander</t>
  </si>
  <si>
    <t>Somme de Prix Total à Commander</t>
  </si>
  <si>
    <t>Prix Total Commande</t>
  </si>
  <si>
    <t>PACK en Sotck</t>
  </si>
  <si>
    <t>Unités en Rayon</t>
  </si>
  <si>
    <t>Somme de Prix Total Commande</t>
  </si>
  <si>
    <t>Total</t>
  </si>
  <si>
    <t>Marques</t>
  </si>
  <si>
    <t>AJOUT D'UNE MARQUE</t>
  </si>
  <si>
    <t>Nom de la Marque</t>
  </si>
  <si>
    <t>290g</t>
  </si>
  <si>
    <t>390g</t>
  </si>
  <si>
    <t>1kg</t>
  </si>
  <si>
    <t>195g</t>
  </si>
  <si>
    <t>190g</t>
  </si>
  <si>
    <t>360g</t>
  </si>
  <si>
    <t>335g</t>
  </si>
  <si>
    <t>345g</t>
  </si>
  <si>
    <t>350g</t>
  </si>
  <si>
    <t>330g</t>
  </si>
  <si>
    <t>240g</t>
  </si>
  <si>
    <t>375g</t>
  </si>
  <si>
    <t>210g</t>
  </si>
  <si>
    <t xml:space="preserve">Purée de Pomme </t>
  </si>
  <si>
    <t>620g</t>
  </si>
  <si>
    <t>1620g</t>
  </si>
  <si>
    <t xml:space="preserve">Purée de Poire </t>
  </si>
  <si>
    <t>820g</t>
  </si>
  <si>
    <t xml:space="preserve">Tranches de Péche </t>
  </si>
  <si>
    <t>680g</t>
  </si>
  <si>
    <t>660g</t>
  </si>
  <si>
    <t>520g</t>
  </si>
  <si>
    <t>215g</t>
  </si>
  <si>
    <t>320g</t>
  </si>
  <si>
    <t>340g</t>
  </si>
  <si>
    <t>440g</t>
  </si>
  <si>
    <t>Quinoa petits légumes</t>
  </si>
  <si>
    <t>Mais doux au naturel</t>
  </si>
  <si>
    <t>STOCK MAGASIN SEC</t>
  </si>
  <si>
    <t>Soupe Marocaine</t>
  </si>
  <si>
    <t>Mousseline de brocolis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</si>
</sst>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General\ &quot;€&quot;"/>
    <numFmt numFmtId="165" formatCode="#,##0.00\ &quot;€&quot;"/>
    <numFmt numFmtId="169" formatCode="#,##0.00\ _€"/>
    <numFmt numFmtId="171" formatCode="General\ &quot;kg&quot;"/>
    <numFmt numFmtId="172" formatCode="General\ &quot;bocaux&quot;"/>
  </numFmts>
  <fonts count="1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9" tint="-0.249977111117893"/>
      <name val="Calibri (Corps)"/>
    </font>
    <font>
      <b/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name val="Calibri (Corps)"/>
    </font>
    <font>
      <b/>
      <sz val="12"/>
      <name val="Calibri (Corps)"/>
    </font>
    <font>
      <sz val="12"/>
      <name val="Calibri"/>
      <family val="2"/>
      <scheme val="minor"/>
    </font>
    <font>
      <sz val="24"/>
      <color rgb="FF46AF4E"/>
      <name val="Calibri"/>
      <family val="2"/>
      <scheme val="minor"/>
    </font>
    <font>
      <b/>
      <sz val="14"/>
      <name val="Calibri"/>
      <family val="2"/>
      <scheme val="minor"/>
    </font>
    <font>
      <sz val="13"/>
      <name val="Lucida Grande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6AF4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auto="1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4" xfId="0" applyBorder="1"/>
    <xf numFmtId="0" fontId="0" fillId="0" borderId="0" xfId="0" applyAlignment="1">
      <alignment horizontal="right"/>
    </xf>
    <xf numFmtId="0" fontId="0" fillId="0" borderId="25" xfId="0" applyBorder="1"/>
    <xf numFmtId="0" fontId="0" fillId="3" borderId="10" xfId="0" applyFill="1" applyBorder="1" applyAlignment="1">
      <alignment horizontal="center"/>
    </xf>
    <xf numFmtId="0" fontId="0" fillId="0" borderId="20" xfId="0" applyBorder="1"/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23" xfId="0" applyFont="1" applyFill="1" applyBorder="1"/>
    <xf numFmtId="0" fontId="5" fillId="0" borderId="27" xfId="0" applyFont="1" applyBorder="1"/>
    <xf numFmtId="0" fontId="0" fillId="0" borderId="7" xfId="0" applyBorder="1" applyAlignment="1">
      <alignment vertical="center"/>
    </xf>
    <xf numFmtId="0" fontId="0" fillId="0" borderId="9" xfId="0" applyBorder="1"/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6" xfId="0" applyBorder="1"/>
    <xf numFmtId="0" fontId="5" fillId="0" borderId="28" xfId="0" applyFont="1" applyBorder="1"/>
    <xf numFmtId="0" fontId="1" fillId="0" borderId="20" xfId="3" applyBorder="1" applyAlignment="1">
      <alignment vertical="center"/>
    </xf>
    <xf numFmtId="0" fontId="1" fillId="0" borderId="21" xfId="3" applyBorder="1" applyAlignment="1">
      <alignment vertical="center"/>
    </xf>
    <xf numFmtId="0" fontId="0" fillId="0" borderId="21" xfId="0" applyBorder="1"/>
    <xf numFmtId="0" fontId="0" fillId="0" borderId="22" xfId="0" applyBorder="1"/>
    <xf numFmtId="0" fontId="5" fillId="0" borderId="29" xfId="0" applyFont="1" applyFill="1" applyBorder="1"/>
    <xf numFmtId="0" fontId="0" fillId="0" borderId="26" xfId="0" applyBorder="1"/>
    <xf numFmtId="0" fontId="6" fillId="0" borderId="0" xfId="0" applyFont="1" applyAlignment="1">
      <alignment vertical="center" wrapText="1"/>
    </xf>
    <xf numFmtId="0" fontId="5" fillId="0" borderId="23" xfId="0" applyFont="1" applyBorder="1"/>
    <xf numFmtId="0" fontId="5" fillId="0" borderId="24" xfId="0" applyFont="1" applyBorder="1"/>
    <xf numFmtId="0" fontId="6" fillId="0" borderId="1" xfId="0" applyFont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9" fontId="0" fillId="0" borderId="0" xfId="0" applyNumberFormat="1"/>
    <xf numFmtId="0" fontId="5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right"/>
    </xf>
    <xf numFmtId="0" fontId="11" fillId="4" borderId="0" xfId="0" applyFont="1" applyFill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165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/>
    <xf numFmtId="0" fontId="9" fillId="0" borderId="0" xfId="0" applyFont="1" applyAlignment="1"/>
    <xf numFmtId="0" fontId="0" fillId="6" borderId="0" xfId="0" applyFill="1" applyBorder="1"/>
    <xf numFmtId="0" fontId="0" fillId="6" borderId="30" xfId="0" applyFill="1" applyBorder="1"/>
    <xf numFmtId="0" fontId="0" fillId="6" borderId="31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" xfId="0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31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0" borderId="0" xfId="0" applyAlignment="1">
      <alignment horizontal="left" indent="3"/>
    </xf>
    <xf numFmtId="0" fontId="0" fillId="0" borderId="0" xfId="0" applyAlignment="1" applyProtection="1">
      <alignment horizontal="left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0" fillId="2" borderId="32" xfId="0" applyFill="1" applyBorder="1" applyAlignment="1" applyProtection="1">
      <alignment horizontal="left"/>
      <protection locked="0"/>
    </xf>
    <xf numFmtId="0" fontId="1" fillId="2" borderId="21" xfId="3" applyFill="1" applyBorder="1" applyAlignment="1" applyProtection="1">
      <alignment horizontal="left"/>
      <protection locked="0"/>
    </xf>
    <xf numFmtId="0" fontId="7" fillId="0" borderId="21" xfId="0" applyFont="1" applyFill="1" applyBorder="1" applyAlignment="1">
      <alignment vertical="center"/>
    </xf>
    <xf numFmtId="0" fontId="9" fillId="0" borderId="32" xfId="0" applyFont="1" applyFill="1" applyBorder="1" applyAlignment="1">
      <alignment vertical="center"/>
    </xf>
    <xf numFmtId="164" fontId="9" fillId="0" borderId="32" xfId="0" applyNumberFormat="1" applyFont="1" applyFill="1" applyBorder="1" applyAlignment="1">
      <alignment horizontal="center" vertical="center"/>
    </xf>
    <xf numFmtId="164" fontId="9" fillId="0" borderId="25" xfId="0" applyNumberFormat="1" applyFont="1" applyFill="1" applyBorder="1" applyAlignment="1">
      <alignment horizontal="center" vertical="center"/>
    </xf>
    <xf numFmtId="0" fontId="15" fillId="0" borderId="0" xfId="0" applyFont="1"/>
    <xf numFmtId="0" fontId="0" fillId="7" borderId="0" xfId="0" applyFill="1" applyAlignment="1">
      <alignment horizontal="left"/>
    </xf>
    <xf numFmtId="0" fontId="0" fillId="7" borderId="0" xfId="0" applyNumberFormat="1" applyFill="1"/>
    <xf numFmtId="0" fontId="7" fillId="0" borderId="0" xfId="0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/>
      <protection locked="0"/>
    </xf>
    <xf numFmtId="165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69" fontId="0" fillId="0" borderId="0" xfId="0" applyNumberFormat="1" applyAlignment="1">
      <alignment horizontal="right"/>
    </xf>
    <xf numFmtId="171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</cellXfs>
  <cellStyles count="5">
    <cellStyle name="Lien hypertexte" xfId="1" builtinId="8" hidden="1"/>
    <cellStyle name="Lien hypertexte" xfId="3" builtinId="8"/>
    <cellStyle name="Lien hypertexte visité" xfId="2" builtinId="9" hidden="1"/>
    <cellStyle name="Lien hypertexte visité" xfId="4" builtinId="9" hidden="1"/>
    <cellStyle name="Normal" xfId="0" builtinId="0"/>
  </cellStyles>
  <dxfs count="89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color rgb="FFFF0000"/>
      </font>
    </dxf>
    <dxf>
      <font>
        <color theme="5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numFmt numFmtId="165" formatCode="#,##0.00\ &quot;€&quot;"/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numFmt numFmtId="169" formatCode="#,##0.00\ _€"/>
      <alignment horizontal="right" vertical="bottom" textRotation="0" wrapText="0" indent="0" justifyLastLine="0" shrinkToFit="0" readingOrder="0"/>
    </dxf>
    <dxf>
      <numFmt numFmtId="169" formatCode="#,##0.00\ _€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>
          <bgColor theme="7" tint="0.39997558519241921"/>
        </patternFill>
      </fill>
    </dxf>
    <dxf>
      <fill>
        <patternFill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alignment horizontal="lef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readingOrder="0"/>
    </dxf>
    <dxf>
      <alignment vertical="center" readingOrder="0"/>
    </dxf>
    <dxf>
      <alignment wrapText="1" readingOrder="0"/>
    </dxf>
    <dxf>
      <border outline="0">
        <top style="medium">
          <color indexed="64"/>
        </top>
      </border>
    </dxf>
    <dxf>
      <border outline="0">
        <top style="medium">
          <color indexed="64"/>
        </top>
      </border>
    </dxf>
  </dxfs>
  <tableStyles count="0" defaultTableStyle="TableStyleMedium9" defaultPivotStyle="PivotStyleMedium7"/>
  <colors>
    <mruColors>
      <color rgb="FF40B047"/>
      <color rgb="FF00FF00"/>
      <color rgb="FF00CC00"/>
      <color rgb="FF46AF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'PRODUITS &#192; COMMANDER'!A1"/><Relationship Id="rId7" Type="http://schemas.openxmlformats.org/officeDocument/2006/relationships/hyperlink" Target="#'FUTURS PRODUITS'!A1"/><Relationship Id="rId2" Type="http://schemas.openxmlformats.org/officeDocument/2006/relationships/image" Target="../media/image1.png"/><Relationship Id="rId1" Type="http://schemas.openxmlformats.org/officeDocument/2006/relationships/hyperlink" Target="#MARQUES!A1"/><Relationship Id="rId6" Type="http://schemas.openxmlformats.org/officeDocument/2006/relationships/image" Target="../media/image3.png"/><Relationship Id="rId5" Type="http://schemas.openxmlformats.org/officeDocument/2006/relationships/hyperlink" Target="#'PRODUITS &#192; CONDITIONNER '!A1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ulivie.com/categorie-produit/huiles-dolive/" TargetMode="External"/><Relationship Id="rId2" Type="http://schemas.openxmlformats.org/officeDocument/2006/relationships/image" Target="../media/image5.jpg"/><Relationship Id="rId1" Type="http://schemas.openxmlformats.org/officeDocument/2006/relationships/hyperlink" Target="https://agrifournitures.fr/sels-alimentaires/10456-fleur-sel-bio-le-saunier-camargue.html?gclid=CjwKCAjwiaX8BRBZEiwAQQxGxyQzC0kH9HyyNkXSTYDICddqbdhpDD8GJZI0nnYOa9H2dKowZucW2xoC72IQAvD_BwE&amp;equid=85613f53-5900-43c1-b881-625cb63a017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13</xdr:row>
      <xdr:rowOff>76200</xdr:rowOff>
    </xdr:from>
    <xdr:to>
      <xdr:col>3</xdr:col>
      <xdr:colOff>1028700</xdr:colOff>
      <xdr:row>15</xdr:row>
      <xdr:rowOff>127000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8DD85-243E-2E45-97C3-4D1DBE92F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03600" y="2717800"/>
          <a:ext cx="2374900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13</xdr:row>
      <xdr:rowOff>63500</xdr:rowOff>
    </xdr:from>
    <xdr:to>
      <xdr:col>7</xdr:col>
      <xdr:colOff>635000</xdr:colOff>
      <xdr:row>15</xdr:row>
      <xdr:rowOff>114300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866D61-59F0-744C-9200-3B82E431E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5500" y="2705100"/>
          <a:ext cx="2984500" cy="45720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762000</xdr:colOff>
      <xdr:row>13</xdr:row>
      <xdr:rowOff>63500</xdr:rowOff>
    </xdr:from>
    <xdr:to>
      <xdr:col>11</xdr:col>
      <xdr:colOff>635000</xdr:colOff>
      <xdr:row>15</xdr:row>
      <xdr:rowOff>114300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0AD29C-853A-0041-8605-401CE67B1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17000" y="2705100"/>
          <a:ext cx="317500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16</xdr:row>
      <xdr:rowOff>76200</xdr:rowOff>
    </xdr:from>
    <xdr:to>
      <xdr:col>3</xdr:col>
      <xdr:colOff>882650</xdr:colOff>
      <xdr:row>18</xdr:row>
      <xdr:rowOff>127000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28D01F0-439F-9A4D-BA4F-694B89178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84250" y="3276600"/>
          <a:ext cx="2193925" cy="450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25400</xdr:colOff>
          <xdr:row>18</xdr:row>
          <xdr:rowOff>38100</xdr:rowOff>
        </xdr:from>
        <xdr:to>
          <xdr:col>4</xdr:col>
          <xdr:colOff>723900</xdr:colOff>
          <xdr:row>20</xdr:row>
          <xdr:rowOff>0</xdr:rowOff>
        </xdr:to>
        <xdr:sp macro="" textlink="">
          <xdr:nvSpPr>
            <xdr:cNvPr id="9272" name="Button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4BB872BB-8CF9-6B46-97AB-258C0EAC18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762000</xdr:colOff>
          <xdr:row>33</xdr:row>
          <xdr:rowOff>0</xdr:rowOff>
        </xdr:from>
        <xdr:to>
          <xdr:col>14</xdr:col>
          <xdr:colOff>571500</xdr:colOff>
          <xdr:row>37</xdr:row>
          <xdr:rowOff>25400</xdr:rowOff>
        </xdr:to>
        <xdr:sp macro="" textlink="">
          <xdr:nvSpPr>
            <xdr:cNvPr id="9278" name="Button 62" hidden="1">
              <a:extLst>
                <a:ext uri="{63B3BB69-23CF-44E3-9099-C40C66FF867C}">
                  <a14:compatExt spid="_x0000_s9278"/>
                </a:ext>
                <a:ext uri="{FF2B5EF4-FFF2-40B4-BE49-F238E27FC236}">
                  <a16:creationId xmlns:a16="http://schemas.microsoft.com/office/drawing/2014/main" id="{EF62EC4D-BC60-E24B-9E81-19C67F5C33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736600</xdr:colOff>
          <xdr:row>13</xdr:row>
          <xdr:rowOff>165100</xdr:rowOff>
        </xdr:from>
        <xdr:to>
          <xdr:col>14</xdr:col>
          <xdr:colOff>457200</xdr:colOff>
          <xdr:row>17</xdr:row>
          <xdr:rowOff>152400</xdr:rowOff>
        </xdr:to>
        <xdr:sp macro="" textlink="">
          <xdr:nvSpPr>
            <xdr:cNvPr id="9293" name="Button 77" hidden="1">
              <a:extLst>
                <a:ext uri="{63B3BB69-23CF-44E3-9099-C40C66FF867C}">
                  <a14:compatExt spid="_x0000_s9293"/>
                </a:ext>
                <a:ext uri="{FF2B5EF4-FFF2-40B4-BE49-F238E27FC236}">
                  <a16:creationId xmlns:a16="http://schemas.microsoft.com/office/drawing/2014/main" id="{7CFCC452-B426-5445-9FE0-9999CB6C66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30</xdr:row>
          <xdr:rowOff>12700</xdr:rowOff>
        </xdr:from>
        <xdr:to>
          <xdr:col>5</xdr:col>
          <xdr:colOff>393700</xdr:colOff>
          <xdr:row>33</xdr:row>
          <xdr:rowOff>88900</xdr:rowOff>
        </xdr:to>
        <xdr:sp macro="" textlink="">
          <xdr:nvSpPr>
            <xdr:cNvPr id="9312" name="Button 96" hidden="1">
              <a:extLst>
                <a:ext uri="{63B3BB69-23CF-44E3-9099-C40C66FF867C}">
                  <a14:compatExt spid="_x0000_s9312"/>
                </a:ext>
                <a:ext uri="{FF2B5EF4-FFF2-40B4-BE49-F238E27FC236}">
                  <a16:creationId xmlns:a16="http://schemas.microsoft.com/office/drawing/2014/main" id="{CBBAA02F-DBD6-AA49-9D9B-814E512C26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7</xdr:row>
          <xdr:rowOff>101600</xdr:rowOff>
        </xdr:from>
        <xdr:to>
          <xdr:col>7</xdr:col>
          <xdr:colOff>304800</xdr:colOff>
          <xdr:row>9</xdr:row>
          <xdr:rowOff>63500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9882494-7765-C745-9F5C-5BCCBA69C7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419100</xdr:colOff>
      <xdr:row>6</xdr:row>
      <xdr:rowOff>165100</xdr:rowOff>
    </xdr:from>
    <xdr:to>
      <xdr:col>7</xdr:col>
      <xdr:colOff>736600</xdr:colOff>
      <xdr:row>6</xdr:row>
      <xdr:rowOff>482600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16E621-FE0D-DA4B-AE8B-F48869D3C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0700" y="2133600"/>
          <a:ext cx="317500" cy="317500"/>
        </a:xfrm>
        <a:prstGeom prst="rect">
          <a:avLst/>
        </a:prstGeom>
      </xdr:spPr>
    </xdr:pic>
    <xdr:clientData/>
  </xdr:twoCellAnchor>
  <xdr:twoCellAnchor editAs="oneCell">
    <xdr:from>
      <xdr:col>7</xdr:col>
      <xdr:colOff>431800</xdr:colOff>
      <xdr:row>7</xdr:row>
      <xdr:rowOff>190500</xdr:rowOff>
    </xdr:from>
    <xdr:to>
      <xdr:col>7</xdr:col>
      <xdr:colOff>749300</xdr:colOff>
      <xdr:row>7</xdr:row>
      <xdr:rowOff>508000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87836E-0802-F94C-9F34-D6AE7507C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53400" y="2755900"/>
          <a:ext cx="317500" cy="3175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llory Taton" refreshedDate="44125.514832523149" createdVersion="6" refreshedVersion="6" minRefreshableVersion="3" recordCount="110" xr:uid="{00000000-000A-0000-FFFF-FFFF47000000}">
  <cacheSource type="worksheet">
    <worksheetSource name="Tableau1"/>
  </cacheSource>
  <cacheFields count="15">
    <cacheField name="Fournisseur" numFmtId="0">
      <sharedItems count="6">
        <s v="Prosain"/>
        <s v="Mas Daussan"/>
        <s v="La Cigales Provencale"/>
        <s v="Karine et Jeff "/>
        <s v="Karine et Jeff"/>
        <s v="Epices Scop"/>
      </sharedItems>
    </cacheField>
    <cacheField name="Marque" numFmtId="0">
      <sharedItems count="6">
        <s v="Prosain"/>
        <s v="Mas Daussan"/>
        <s v="La Cigales Provencale"/>
        <s v="Karine et Jeff "/>
        <s v="EPICES"/>
        <s v="PATES"/>
      </sharedItems>
    </cacheField>
    <cacheField name="Nom Produit" numFmtId="0">
      <sharedItems count="114">
        <s v="Sauce Pizza"/>
        <s v="Tomates Entieres Pelees"/>
        <s v="Raviolis Legumes"/>
        <s v="Ratatouille Catalane"/>
        <s v="Couscous 7 Legumes"/>
        <s v="Delice Tomates Confites"/>
        <s v="Delice Poivrons Rouges"/>
        <s v="Bolognaise Vegetale"/>
        <s v="Bolognaise "/>
        <s v="Sauce Chevre Miel"/>
        <s v="Chilicorne Carne"/>
        <s v="Chili Vegetal"/>
        <s v="Sauce Basilic Sans Sel"/>
        <s v="Moussaka Vegan"/>
        <s v="Coponata Aubergines"/>
        <s v="Asperges Vertes"/>
        <s v="Petits Pois Exra Fins"/>
        <s v="Haricots Verts Extra Fins"/>
        <s v="Haricots Beurre "/>
        <s v="Marmelade"/>
        <s v="Riste Aubergine "/>
        <s v="Pois Casses"/>
        <s v="Haricots Noirs"/>
        <s v="Pois Chiches Noir Desi"/>
        <s v="Purée de Pomme "/>
        <s v="Purée de Poire "/>
        <s v="Tranches de Péche "/>
        <s v="Dessert de Fruits : Pomme/Cassis/Framboises"/>
        <s v="Dessert de Fruits : Pomme camamélisés Sel "/>
        <s v="Moutarde à l'Ancienne"/>
        <s v="Moutarde de Dijon Bio"/>
        <s v="Moutarde au Miel et aux Epices"/>
        <s v="Gaspacho"/>
        <s v="Gaspacho Courgettes"/>
        <s v="Soupes Des Andes"/>
        <s v="Soupe Dolce Vita"/>
        <s v="Soupe Provencale"/>
        <s v="Soupe De Legumes Du Potager"/>
        <s v="Soupe Lentilles Carottes"/>
        <s v="Veloute Potimaron"/>
        <s v="Raviolis Tofu Legumes"/>
        <s v="Raviolis Aubergines"/>
        <s v="Raviolis Chevre Miel"/>
        <s v="Haricots Verts Tres Fins Au Naturel"/>
        <s v="Petits Pois Au Naturel"/>
        <s v="Macedoine Legumes"/>
        <s v="Ketchup"/>
        <s v="Tofu Tandoori"/>
        <s v="Soiree A Casablanca"/>
        <s v="Ratatouille Huile D Olive "/>
        <s v="Tajine Aubergines"/>
        <s v="Legumes Pour Couscous"/>
        <s v="Sauce Tomate Carottes Basilic"/>
        <s v="Sauce Tomate Crème De Brebis"/>
        <s v="Sauce Tomate Aux Olives"/>
        <s v="Sauce Tomate Vin Blanc Et Ail"/>
        <s v="Coulis Tomate"/>
        <s v="Soupe Pistou"/>
        <s v="Puree Carottes"/>
        <s v="Puree Epinard"/>
        <s v="Bol De Riz En Toscane"/>
        <s v="Fondant Patate Douce Tofu Ricotta"/>
        <s v="Moussaka Aubergine"/>
        <s v="Courgette A La Crème De Curry"/>
        <s v="Quinoa petits légumes"/>
        <s v="Mais doux au naturel"/>
        <s v="Sel Fin"/>
        <s v="Gros Sel "/>
        <s v="Poivre Noir Grains"/>
        <s v="Poivre Noir Poudre"/>
        <s v="Coriandre Poudre"/>
        <s v="Ail Semoule"/>
        <s v="Curry"/>
        <s v="Cannelle "/>
        <s v="Poudre à Lever"/>
        <s v="Menthe Douce"/>
        <s v="Thym "/>
        <s v="Romarin"/>
        <s v="Herbes de Provence"/>
        <s v="Basilic"/>
        <s v="Mélange 4 épices"/>
        <s v="Muscade Moulu "/>
        <s v="Agar Agar "/>
        <s v="Ail des Ours "/>
        <s v="Bouillon de Légumes "/>
        <s v="Sucre Cristal "/>
        <s v="Sucre Blond "/>
        <s v="Sucre Rapadura "/>
        <s v="Mélange Pain d'Epices"/>
        <s v="Mélange Colombo "/>
        <s v="Paprika"/>
        <s v="Mélange Ras El Hanout "/>
        <s v="Mélange Tandoori "/>
        <s v="Vermicelles Semi Compléte"/>
        <s v="Coquilettes "/>
        <s v="Torsades Semi Compléte"/>
        <s v="Rubans Ail et Basilic "/>
        <s v="Torsades de Pois Chiche"/>
        <s v="Penne Semi Compléte"/>
        <s v="Fusili Riz Quinoa"/>
        <s v="Spaghettis Semi Complétes"/>
        <s v="Spaghettis "/>
        <s v="Proteines de Soja"/>
        <s v="Gnocchis "/>
        <s v="Penne "/>
        <s v="Tagliatelles"/>
        <s v="Fussilis Pois Cassés"/>
        <s v="Purée de Pomme 210g" u="1"/>
        <s v="Tranches de Péche 820g" u="1"/>
        <s v="Purée de Pomme 1620g" u="1"/>
        <s v="Quinoa" u="1"/>
        <s v="Purée de Poire 210g" u="1"/>
        <s v="Purée de Poire 820g" u="1"/>
        <s v="Purée de Pomme 620g" u="1"/>
      </sharedItems>
    </cacheField>
    <cacheField name="Contenance" numFmtId="0">
      <sharedItems containsBlank="1" count="29">
        <s v="290g"/>
        <s v="390g"/>
        <s v="1kg"/>
        <s v="195g"/>
        <s v="200g"/>
        <s v="190g"/>
        <s v="300g"/>
        <s v="360g"/>
        <s v="335g"/>
        <s v="345g"/>
        <s v="350g"/>
        <s v="330g"/>
        <s v="240g"/>
        <s v="375g"/>
        <s v="210g"/>
        <s v="620g"/>
        <s v="1620g"/>
        <s v="820g"/>
        <s v="50cl"/>
        <s v="1L"/>
        <s v="680g"/>
        <s v="660g"/>
        <s v="520g"/>
        <s v="215g"/>
        <s v="320g"/>
        <s v="500g"/>
        <m/>
        <s v="340g"/>
        <s v="440g"/>
      </sharedItems>
    </cacheField>
    <cacheField name="PACK" numFmtId="0">
      <sharedItems containsString="0" containsBlank="1" containsNumber="1" minValue="0" maxValue="25.666"/>
    </cacheField>
    <cacheField name="UNITES" numFmtId="0">
      <sharedItems containsSemiMixedTypes="0" containsString="0" containsNumber="1" containsInteger="1" minValue="0" maxValue="30"/>
    </cacheField>
    <cacheField name="Total Sotck" numFmtId="0">
      <sharedItems containsSemiMixedTypes="0" containsString="0" containsNumber="1" minValue="0.2" maxValue="86"/>
    </cacheField>
    <cacheField name="Prix Unitaire" numFmtId="165">
      <sharedItems containsString="0" containsBlank="1" containsNumber="1" minValue="1.1200000000000001" maxValue="4.67"/>
    </cacheField>
    <cacheField name=" Prix Totale magasin" numFmtId="165">
      <sharedItems containsSemiMixedTypes="0" containsString="0" containsNumber="1" minValue="0" maxValue="179.20000000000002"/>
    </cacheField>
    <cacheField name="Contenance Pack" numFmtId="0">
      <sharedItems containsSemiMixedTypes="0" containsString="0" containsNumber="1" containsInteger="1" minValue="1" maxValue="25"/>
    </cacheField>
    <cacheField name="Prix Pack " numFmtId="0">
      <sharedItems containsString="0" containsBlank="1" containsNumber="1" minValue="0" maxValue="28.02"/>
    </cacheField>
    <cacheField name="QT MINI" numFmtId="0">
      <sharedItems containsSemiMixedTypes="0" containsString="0" containsNumber="1" containsInteger="1" minValue="2" maxValue="5"/>
    </cacheField>
    <cacheField name="ALERTES" numFmtId="0">
      <sharedItems count="3">
        <s v="Ok"/>
        <s v="À Commander"/>
        <s v="À Commander " u="1"/>
      </sharedItems>
    </cacheField>
    <cacheField name="Prix Total à Commander" numFmtId="0">
      <sharedItems containsSemiMixedTypes="0" containsString="0" containsNumber="1" minValue="0" maxValue="49.199999999999996"/>
    </cacheField>
    <cacheField name="QT à CDER" numFmtId="0">
      <sharedItems containsSemiMixedTypes="0" containsString="0" containsNumber="1" minValue="0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llory Taton" refreshedDate="44125.514832638888" createdVersion="6" refreshedVersion="6" minRefreshableVersion="3" recordCount="46" xr:uid="{00000000-000A-0000-FFFF-FFFF4C000000}">
  <cacheSource type="worksheet">
    <worksheetSource name="Tableau2"/>
  </cacheSource>
  <cacheFields count="15">
    <cacheField name="Fournisseur" numFmtId="0">
      <sharedItems containsBlank="1" count="6">
        <s v="Le Pressoir de Provence"/>
        <s v="Mas Daussan"/>
        <s v="Maison Meneau"/>
        <s v="Les Aperos bio de Pierre et Nico"/>
        <s v="Huilerie J.LeBlanc"/>
        <m u="1"/>
      </sharedItems>
    </cacheField>
    <cacheField name="Marque" numFmtId="0">
      <sharedItems count="5">
        <s v="Le Pressoir de Provence"/>
        <s v="Mas Daussan"/>
        <s v="Maison Meneau"/>
        <s v="Les Aperos bio de Pierre et Nico"/>
        <s v="Huilerie J.LeBlanc"/>
      </sharedItems>
    </cacheField>
    <cacheField name="PRODUIT" numFmtId="0">
      <sharedItems containsBlank="1" count="42">
        <s v="Jus Multifruits "/>
        <s v="Jus Pamplemousse "/>
        <s v="Jus d'Ananas "/>
        <s v="Nectar De Pêche De Provence"/>
        <s v="Jus de Pomme-Kiwi Bio "/>
        <s v="Jus de Tomates de Provence "/>
        <s v="Nectar de Poires de Provence "/>
        <s v="Jus De Pomme Trouble "/>
        <s v="Jus de Clémentine "/>
        <s v="Jus de Baies de Goji "/>
        <s v="Pur Jus de Pomme "/>
        <s v="Pur jus de Grenade "/>
        <s v="Nectar de Peche "/>
        <s v="Nectar de Kiwis "/>
        <s v="Nectar de Poire "/>
        <s v="Jus de Poire "/>
        <s v="Jus de Pomme Groseille petillant "/>
        <s v="Jus de Pomme Framboise petillant "/>
        <s v="Jus de Pomme Petillant "/>
        <s v="Cidre "/>
        <s v="Sirop Citron "/>
        <s v="Sirop Grenadine "/>
        <s v="Sirop Menthe "/>
        <s v="Sirop Péche "/>
        <s v="Sirop Fraise "/>
        <s v="Sirop Fleur de Surreau "/>
        <s v="Sirop Menthe Glaciale "/>
        <s v="Thé vert Glacé péche "/>
        <s v="Thé vert Glacé Menthe "/>
        <s v="L'original"/>
        <s v="Le Subtil "/>
        <s v="Le Gourmand "/>
        <s v="L'insolant"/>
        <s v="Vinaigre Balsamique de Modéne "/>
        <s v="Vinaigre de vin rouge Framboise"/>
        <s v="Huile d'Olive Truffe "/>
        <s v="Vinaigre de vin à la Noix"/>
        <s v="Vinaigre de vin Rouge "/>
        <s v="Vinaigre de Xérés "/>
        <m u="1"/>
        <s v="TEST" u="1"/>
        <s v="Jus d'Orange " u="1"/>
      </sharedItems>
    </cacheField>
    <cacheField name="Contenance" numFmtId="0">
      <sharedItems containsBlank="1" count="6">
        <s v="75cl"/>
        <s v="25cl"/>
        <s v="1L"/>
        <s v="75l"/>
        <s v="50cl"/>
        <m u="1"/>
      </sharedItems>
    </cacheField>
    <cacheField name="PACK en Sotck" numFmtId="0">
      <sharedItems containsSemiMixedTypes="0" containsString="0" containsNumber="1" containsInteger="1" minValue="0" maxValue="11"/>
    </cacheField>
    <cacheField name="Unités en Rayon" numFmtId="0">
      <sharedItems containsSemiMixedTypes="0" containsString="0" containsNumber="1" containsInteger="1" minValue="0" maxValue="23"/>
    </cacheField>
    <cacheField name="TOTAL" numFmtId="0">
      <sharedItems containsSemiMixedTypes="0" containsString="0" containsNumber="1" containsInteger="1" minValue="0" maxValue="80"/>
    </cacheField>
    <cacheField name="PX (U)" numFmtId="0">
      <sharedItems containsNonDate="0" containsString="0" containsBlank="1"/>
    </cacheField>
    <cacheField name="PX TOTAL STOCK" numFmtId="169">
      <sharedItems containsSemiMixedTypes="0" containsString="0" containsNumber="1" containsInteger="1" minValue="0" maxValue="0"/>
    </cacheField>
    <cacheField name="Contenance pack " numFmtId="0">
      <sharedItems containsSemiMixedTypes="0" containsString="0" containsNumber="1" containsInteger="1" minValue="6" maxValue="25"/>
    </cacheField>
    <cacheField name="Prix Pack " numFmtId="0">
      <sharedItems containsSemiMixedTypes="0" containsString="0" containsNumber="1" containsInteger="1" minValue="0" maxValue="0"/>
    </cacheField>
    <cacheField name="QT MINI" numFmtId="0">
      <sharedItems containsSemiMixedTypes="0" containsString="0" containsNumber="1" containsInteger="1" minValue="4" maxValue="4"/>
    </cacheField>
    <cacheField name="ALERTES" numFmtId="0">
      <sharedItems count="2">
        <s v="Ok"/>
        <s v="À Commander"/>
      </sharedItems>
    </cacheField>
    <cacheField name="Prix Total Commande" numFmtId="0">
      <sharedItems containsSemiMixedTypes="0" containsString="0" containsNumber="1" containsInteger="1" minValue="0" maxValue="0"/>
    </cacheField>
    <cacheField name="QT à CDER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x v="0"/>
    <x v="0"/>
    <n v="8"/>
    <n v="7"/>
    <n v="55"/>
    <n v="1.59"/>
    <n v="87.45"/>
    <n v="6"/>
    <n v="9.5400000000000009"/>
    <n v="2"/>
    <x v="0"/>
    <n v="0"/>
    <n v="0"/>
  </r>
  <r>
    <x v="0"/>
    <x v="0"/>
    <x v="1"/>
    <x v="1"/>
    <n v="7"/>
    <n v="8"/>
    <n v="50"/>
    <n v="1.95"/>
    <n v="97.5"/>
    <n v="6"/>
    <n v="11.7"/>
    <n v="2"/>
    <x v="0"/>
    <n v="0"/>
    <n v="0"/>
  </r>
  <r>
    <x v="0"/>
    <x v="0"/>
    <x v="2"/>
    <x v="2"/>
    <n v="1"/>
    <n v="2"/>
    <n v="8"/>
    <m/>
    <n v="0"/>
    <n v="6"/>
    <n v="0"/>
    <n v="2"/>
    <x v="1"/>
    <n v="0"/>
    <n v="1"/>
  </r>
  <r>
    <x v="0"/>
    <x v="0"/>
    <x v="3"/>
    <x v="2"/>
    <n v="1"/>
    <n v="5"/>
    <n v="11"/>
    <m/>
    <n v="0"/>
    <n v="6"/>
    <n v="0"/>
    <n v="2"/>
    <x v="1"/>
    <n v="0"/>
    <n v="1"/>
  </r>
  <r>
    <x v="0"/>
    <x v="0"/>
    <x v="4"/>
    <x v="2"/>
    <n v="1"/>
    <n v="5"/>
    <n v="11"/>
    <m/>
    <n v="0"/>
    <n v="6"/>
    <n v="0"/>
    <n v="2"/>
    <x v="1"/>
    <n v="0"/>
    <n v="1"/>
  </r>
  <r>
    <x v="0"/>
    <x v="0"/>
    <x v="5"/>
    <x v="3"/>
    <n v="10"/>
    <n v="10"/>
    <n v="70"/>
    <n v="2.56"/>
    <n v="179.20000000000002"/>
    <n v="6"/>
    <n v="15.36"/>
    <n v="2"/>
    <x v="0"/>
    <n v="0"/>
    <n v="0"/>
  </r>
  <r>
    <x v="0"/>
    <x v="0"/>
    <x v="6"/>
    <x v="4"/>
    <n v="3"/>
    <n v="6"/>
    <n v="24"/>
    <m/>
    <n v="0"/>
    <n v="6"/>
    <n v="0"/>
    <n v="2"/>
    <x v="0"/>
    <n v="0"/>
    <n v="0"/>
  </r>
  <r>
    <x v="0"/>
    <x v="0"/>
    <x v="7"/>
    <x v="5"/>
    <n v="2"/>
    <n v="5"/>
    <n v="17"/>
    <n v="1.4"/>
    <n v="23.799999999999997"/>
    <n v="6"/>
    <n v="8.3999999999999986"/>
    <n v="2"/>
    <x v="0"/>
    <n v="0"/>
    <n v="0"/>
  </r>
  <r>
    <x v="0"/>
    <x v="0"/>
    <x v="8"/>
    <x v="6"/>
    <n v="5"/>
    <n v="7"/>
    <n v="37"/>
    <n v="2.84"/>
    <n v="105.08"/>
    <n v="6"/>
    <n v="17.04"/>
    <n v="2"/>
    <x v="0"/>
    <n v="0"/>
    <n v="0"/>
  </r>
  <r>
    <x v="0"/>
    <x v="0"/>
    <x v="9"/>
    <x v="4"/>
    <n v="3"/>
    <n v="6"/>
    <n v="24"/>
    <n v="1.94"/>
    <n v="46.56"/>
    <n v="6"/>
    <n v="11.64"/>
    <n v="2"/>
    <x v="0"/>
    <n v="0"/>
    <n v="0"/>
  </r>
  <r>
    <x v="0"/>
    <x v="0"/>
    <x v="10"/>
    <x v="7"/>
    <n v="2"/>
    <n v="3"/>
    <n v="15"/>
    <n v="2.64"/>
    <n v="39.6"/>
    <n v="6"/>
    <n v="15.84"/>
    <n v="2"/>
    <x v="0"/>
    <n v="0"/>
    <n v="0"/>
  </r>
  <r>
    <x v="0"/>
    <x v="0"/>
    <x v="11"/>
    <x v="8"/>
    <n v="10"/>
    <n v="15"/>
    <n v="75"/>
    <n v="2.37"/>
    <n v="177.75"/>
    <n v="6"/>
    <n v="14.22"/>
    <n v="2"/>
    <x v="0"/>
    <n v="0"/>
    <n v="0"/>
  </r>
  <r>
    <x v="0"/>
    <x v="0"/>
    <x v="12"/>
    <x v="0"/>
    <n v="8"/>
    <n v="10"/>
    <n v="58"/>
    <n v="1.1200000000000001"/>
    <n v="64.960000000000008"/>
    <n v="6"/>
    <n v="6.7200000000000006"/>
    <n v="2"/>
    <x v="0"/>
    <n v="0"/>
    <n v="0"/>
  </r>
  <r>
    <x v="0"/>
    <x v="0"/>
    <x v="13"/>
    <x v="9"/>
    <n v="2"/>
    <n v="7"/>
    <n v="19"/>
    <m/>
    <n v="0"/>
    <n v="6"/>
    <n v="0"/>
    <n v="2"/>
    <x v="0"/>
    <n v="0"/>
    <n v="0"/>
  </r>
  <r>
    <x v="0"/>
    <x v="0"/>
    <x v="14"/>
    <x v="10"/>
    <n v="2"/>
    <n v="6"/>
    <n v="18"/>
    <m/>
    <n v="0"/>
    <n v="6"/>
    <n v="0"/>
    <n v="2"/>
    <x v="0"/>
    <n v="0"/>
    <n v="0"/>
  </r>
  <r>
    <x v="0"/>
    <x v="0"/>
    <x v="15"/>
    <x v="11"/>
    <n v="3"/>
    <n v="6"/>
    <n v="24"/>
    <m/>
    <n v="0"/>
    <n v="6"/>
    <n v="0"/>
    <n v="2"/>
    <x v="0"/>
    <n v="0"/>
    <n v="0"/>
  </r>
  <r>
    <x v="0"/>
    <x v="0"/>
    <x v="16"/>
    <x v="12"/>
    <n v="11"/>
    <n v="7"/>
    <n v="73"/>
    <n v="1.63"/>
    <n v="118.99"/>
    <n v="6"/>
    <n v="9.7799999999999994"/>
    <n v="2"/>
    <x v="0"/>
    <n v="0"/>
    <n v="0"/>
  </r>
  <r>
    <x v="0"/>
    <x v="0"/>
    <x v="17"/>
    <x v="11"/>
    <n v="11"/>
    <n v="20"/>
    <n v="86"/>
    <n v="2.0699999999999998"/>
    <n v="178.01999999999998"/>
    <n v="6"/>
    <n v="12.419999999999998"/>
    <n v="2"/>
    <x v="0"/>
    <n v="0"/>
    <n v="0"/>
  </r>
  <r>
    <x v="0"/>
    <x v="0"/>
    <x v="18"/>
    <x v="11"/>
    <n v="6"/>
    <n v="20"/>
    <n v="56"/>
    <n v="1.62"/>
    <n v="90.72"/>
    <n v="6"/>
    <n v="9.7200000000000006"/>
    <n v="2"/>
    <x v="0"/>
    <n v="0"/>
    <n v="0"/>
  </r>
  <r>
    <x v="0"/>
    <x v="0"/>
    <x v="19"/>
    <x v="13"/>
    <n v="1"/>
    <n v="10"/>
    <n v="16"/>
    <n v="2.19"/>
    <n v="35.04"/>
    <n v="6"/>
    <n v="13.14"/>
    <n v="2"/>
    <x v="1"/>
    <n v="13.14"/>
    <n v="1"/>
  </r>
  <r>
    <x v="0"/>
    <x v="0"/>
    <x v="20"/>
    <x v="9"/>
    <n v="0"/>
    <n v="9"/>
    <n v="9"/>
    <m/>
    <n v="0"/>
    <n v="6"/>
    <n v="0"/>
    <n v="2"/>
    <x v="1"/>
    <n v="0"/>
    <n v="2"/>
  </r>
  <r>
    <x v="0"/>
    <x v="0"/>
    <x v="21"/>
    <x v="9"/>
    <n v="0"/>
    <n v="6"/>
    <n v="6"/>
    <m/>
    <n v="0"/>
    <n v="6"/>
    <n v="0"/>
    <n v="2"/>
    <x v="1"/>
    <n v="0"/>
    <n v="2"/>
  </r>
  <r>
    <x v="0"/>
    <x v="0"/>
    <x v="22"/>
    <x v="9"/>
    <n v="0"/>
    <n v="1"/>
    <n v="1"/>
    <m/>
    <n v="0"/>
    <n v="6"/>
    <n v="0"/>
    <n v="2"/>
    <x v="1"/>
    <n v="0"/>
    <n v="2"/>
  </r>
  <r>
    <x v="0"/>
    <x v="0"/>
    <x v="23"/>
    <x v="9"/>
    <n v="0"/>
    <n v="6"/>
    <n v="6"/>
    <m/>
    <n v="0"/>
    <n v="6"/>
    <n v="0"/>
    <n v="2"/>
    <x v="1"/>
    <n v="0"/>
    <n v="2"/>
  </r>
  <r>
    <x v="1"/>
    <x v="1"/>
    <x v="24"/>
    <x v="14"/>
    <n v="1"/>
    <n v="16"/>
    <n v="22"/>
    <m/>
    <n v="0"/>
    <n v="25"/>
    <n v="0"/>
    <n v="2"/>
    <x v="1"/>
    <n v="0"/>
    <n v="1"/>
  </r>
  <r>
    <x v="1"/>
    <x v="1"/>
    <x v="24"/>
    <x v="15"/>
    <n v="4"/>
    <n v="6"/>
    <n v="30"/>
    <m/>
    <n v="0"/>
    <n v="6"/>
    <n v="0"/>
    <n v="2"/>
    <x v="0"/>
    <n v="0"/>
    <n v="0"/>
  </r>
  <r>
    <x v="1"/>
    <x v="1"/>
    <x v="24"/>
    <x v="16"/>
    <n v="3"/>
    <n v="4"/>
    <n v="16"/>
    <m/>
    <n v="0"/>
    <n v="6"/>
    <n v="0"/>
    <n v="2"/>
    <x v="0"/>
    <n v="0"/>
    <n v="0"/>
  </r>
  <r>
    <x v="1"/>
    <x v="1"/>
    <x v="25"/>
    <x v="14"/>
    <n v="3"/>
    <n v="12"/>
    <n v="48"/>
    <m/>
    <n v="0"/>
    <n v="25"/>
    <n v="0"/>
    <n v="2"/>
    <x v="0"/>
    <n v="0"/>
    <n v="0"/>
  </r>
  <r>
    <x v="1"/>
    <x v="1"/>
    <x v="25"/>
    <x v="17"/>
    <n v="0"/>
    <n v="4"/>
    <n v="4"/>
    <m/>
    <n v="0"/>
    <n v="6"/>
    <n v="0"/>
    <n v="2"/>
    <x v="1"/>
    <n v="0"/>
    <n v="2"/>
  </r>
  <r>
    <x v="1"/>
    <x v="1"/>
    <x v="26"/>
    <x v="17"/>
    <n v="1"/>
    <n v="3"/>
    <n v="9"/>
    <m/>
    <n v="0"/>
    <n v="6"/>
    <n v="0"/>
    <n v="2"/>
    <x v="1"/>
    <n v="0"/>
    <n v="1"/>
  </r>
  <r>
    <x v="1"/>
    <x v="1"/>
    <x v="27"/>
    <x v="14"/>
    <n v="0"/>
    <n v="8"/>
    <n v="8"/>
    <m/>
    <n v="0"/>
    <n v="6"/>
    <n v="0"/>
    <n v="2"/>
    <x v="1"/>
    <n v="0"/>
    <n v="2"/>
  </r>
  <r>
    <x v="1"/>
    <x v="1"/>
    <x v="28"/>
    <x v="14"/>
    <n v="0"/>
    <n v="4"/>
    <n v="4"/>
    <m/>
    <n v="0"/>
    <n v="6"/>
    <n v="0"/>
    <n v="2"/>
    <x v="1"/>
    <n v="0"/>
    <n v="2"/>
  </r>
  <r>
    <x v="2"/>
    <x v="2"/>
    <x v="29"/>
    <x v="4"/>
    <n v="4"/>
    <n v="12"/>
    <n v="36"/>
    <m/>
    <n v="0"/>
    <n v="6"/>
    <n v="0"/>
    <n v="2"/>
    <x v="0"/>
    <n v="0"/>
    <n v="0"/>
  </r>
  <r>
    <x v="2"/>
    <x v="2"/>
    <x v="30"/>
    <x v="4"/>
    <n v="3"/>
    <n v="7"/>
    <n v="25"/>
    <m/>
    <n v="0"/>
    <n v="6"/>
    <n v="0"/>
    <n v="2"/>
    <x v="0"/>
    <n v="0"/>
    <n v="0"/>
  </r>
  <r>
    <x v="2"/>
    <x v="2"/>
    <x v="31"/>
    <x v="4"/>
    <n v="2"/>
    <n v="9"/>
    <n v="21"/>
    <m/>
    <n v="0"/>
    <n v="6"/>
    <n v="0"/>
    <n v="2"/>
    <x v="0"/>
    <n v="0"/>
    <n v="0"/>
  </r>
  <r>
    <x v="3"/>
    <x v="3"/>
    <x v="32"/>
    <x v="18"/>
    <n v="0"/>
    <n v="4"/>
    <n v="4"/>
    <n v="2.63"/>
    <n v="10.52"/>
    <n v="6"/>
    <n v="15.78"/>
    <n v="2"/>
    <x v="1"/>
    <n v="31.56"/>
    <n v="2"/>
  </r>
  <r>
    <x v="3"/>
    <x v="3"/>
    <x v="33"/>
    <x v="18"/>
    <n v="1"/>
    <n v="10"/>
    <n v="16"/>
    <n v="3.05"/>
    <n v="48.8"/>
    <n v="6"/>
    <n v="18.299999999999997"/>
    <n v="2"/>
    <x v="1"/>
    <n v="18.299999999999997"/>
    <n v="1"/>
  </r>
  <r>
    <x v="3"/>
    <x v="3"/>
    <x v="34"/>
    <x v="18"/>
    <n v="0"/>
    <n v="5"/>
    <n v="5"/>
    <n v="2.41"/>
    <n v="12.05"/>
    <n v="6"/>
    <n v="14.46"/>
    <n v="2"/>
    <x v="1"/>
    <n v="28.92"/>
    <n v="2"/>
  </r>
  <r>
    <x v="3"/>
    <x v="3"/>
    <x v="35"/>
    <x v="18"/>
    <n v="0"/>
    <n v="12"/>
    <n v="12"/>
    <n v="2.65"/>
    <n v="31.799999999999997"/>
    <n v="6"/>
    <n v="15.899999999999999"/>
    <n v="2"/>
    <x v="1"/>
    <n v="31.799999999999997"/>
    <n v="2"/>
  </r>
  <r>
    <x v="3"/>
    <x v="3"/>
    <x v="36"/>
    <x v="19"/>
    <n v="0"/>
    <n v="14"/>
    <n v="14"/>
    <n v="3.94"/>
    <n v="55.16"/>
    <n v="6"/>
    <n v="23.64"/>
    <n v="2"/>
    <x v="1"/>
    <n v="47.28"/>
    <n v="2"/>
  </r>
  <r>
    <x v="3"/>
    <x v="3"/>
    <x v="37"/>
    <x v="19"/>
    <n v="1"/>
    <n v="3"/>
    <n v="9"/>
    <n v="3.54"/>
    <n v="31.86"/>
    <n v="6"/>
    <n v="21.240000000000002"/>
    <n v="2"/>
    <x v="1"/>
    <n v="21.240000000000002"/>
    <n v="1"/>
  </r>
  <r>
    <x v="3"/>
    <x v="3"/>
    <x v="38"/>
    <x v="19"/>
    <n v="0"/>
    <n v="2"/>
    <n v="2"/>
    <n v="3.5"/>
    <n v="7"/>
    <n v="6"/>
    <n v="21"/>
    <n v="2"/>
    <x v="1"/>
    <n v="42"/>
    <n v="2"/>
  </r>
  <r>
    <x v="3"/>
    <x v="3"/>
    <x v="39"/>
    <x v="19"/>
    <n v="0"/>
    <n v="6"/>
    <n v="6"/>
    <n v="4.0999999999999996"/>
    <n v="24.599999999999998"/>
    <n v="6"/>
    <n v="24.599999999999998"/>
    <n v="2"/>
    <x v="1"/>
    <n v="49.199999999999996"/>
    <n v="2"/>
  </r>
  <r>
    <x v="3"/>
    <x v="3"/>
    <x v="40"/>
    <x v="20"/>
    <n v="0"/>
    <n v="9"/>
    <n v="9"/>
    <n v="3.87"/>
    <n v="34.83"/>
    <n v="6"/>
    <n v="23.22"/>
    <n v="2"/>
    <x v="1"/>
    <n v="46.44"/>
    <n v="2"/>
  </r>
  <r>
    <x v="3"/>
    <x v="3"/>
    <x v="41"/>
    <x v="20"/>
    <n v="0"/>
    <n v="6"/>
    <n v="6"/>
    <n v="3.89"/>
    <n v="23.34"/>
    <n v="6"/>
    <n v="23.34"/>
    <n v="2"/>
    <x v="1"/>
    <n v="46.68"/>
    <n v="2"/>
  </r>
  <r>
    <x v="3"/>
    <x v="3"/>
    <x v="42"/>
    <x v="20"/>
    <n v="2"/>
    <n v="21"/>
    <n v="33"/>
    <n v="4.67"/>
    <n v="154.10999999999999"/>
    <n v="6"/>
    <n v="28.02"/>
    <n v="2"/>
    <x v="0"/>
    <n v="0"/>
    <n v="0"/>
  </r>
  <r>
    <x v="3"/>
    <x v="3"/>
    <x v="43"/>
    <x v="21"/>
    <n v="3"/>
    <n v="3"/>
    <n v="15"/>
    <n v="3.38"/>
    <n v="50.699999999999996"/>
    <n v="6"/>
    <n v="20.28"/>
    <n v="2"/>
    <x v="0"/>
    <n v="0"/>
    <n v="0"/>
  </r>
  <r>
    <x v="3"/>
    <x v="3"/>
    <x v="44"/>
    <x v="22"/>
    <n v="1"/>
    <n v="9"/>
    <n v="15"/>
    <n v="2.79"/>
    <n v="41.85"/>
    <n v="6"/>
    <n v="16.740000000000002"/>
    <n v="2"/>
    <x v="1"/>
    <n v="16.740000000000002"/>
    <n v="1"/>
  </r>
  <r>
    <x v="3"/>
    <x v="3"/>
    <x v="45"/>
    <x v="9"/>
    <n v="0"/>
    <n v="22"/>
    <n v="22"/>
    <n v="2.15"/>
    <n v="47.3"/>
    <n v="6"/>
    <n v="12.899999999999999"/>
    <n v="2"/>
    <x v="1"/>
    <n v="25.799999999999997"/>
    <n v="2"/>
  </r>
  <r>
    <x v="3"/>
    <x v="3"/>
    <x v="46"/>
    <x v="23"/>
    <n v="6"/>
    <n v="11"/>
    <n v="47"/>
    <n v="2.12"/>
    <n v="99.64"/>
    <n v="6"/>
    <n v="12.72"/>
    <n v="2"/>
    <x v="0"/>
    <n v="0"/>
    <n v="0"/>
  </r>
  <r>
    <x v="3"/>
    <x v="3"/>
    <x v="47"/>
    <x v="24"/>
    <n v="1"/>
    <n v="14"/>
    <n v="20"/>
    <n v="3.79"/>
    <n v="75.8"/>
    <n v="6"/>
    <n v="22.740000000000002"/>
    <n v="2"/>
    <x v="1"/>
    <n v="22.740000000000002"/>
    <n v="1"/>
  </r>
  <r>
    <x v="3"/>
    <x v="3"/>
    <x v="48"/>
    <x v="25"/>
    <n v="0"/>
    <n v="3"/>
    <n v="3"/>
    <n v="3.41"/>
    <n v="10.23"/>
    <n v="6"/>
    <n v="20.46"/>
    <n v="2"/>
    <x v="1"/>
    <n v="40.92"/>
    <n v="2"/>
  </r>
  <r>
    <x v="3"/>
    <x v="3"/>
    <x v="49"/>
    <x v="21"/>
    <n v="0"/>
    <n v="23"/>
    <n v="23"/>
    <n v="3.96"/>
    <n v="91.08"/>
    <n v="6"/>
    <n v="23.759999999999998"/>
    <n v="2"/>
    <x v="1"/>
    <n v="47.519999999999996"/>
    <n v="2"/>
  </r>
  <r>
    <x v="3"/>
    <x v="3"/>
    <x v="50"/>
    <x v="25"/>
    <n v="0"/>
    <n v="7"/>
    <n v="7"/>
    <n v="3.54"/>
    <n v="24.78"/>
    <n v="6"/>
    <n v="21.240000000000002"/>
    <n v="2"/>
    <x v="1"/>
    <n v="42.480000000000004"/>
    <n v="2"/>
  </r>
  <r>
    <x v="3"/>
    <x v="3"/>
    <x v="51"/>
    <x v="22"/>
    <n v="3"/>
    <n v="6"/>
    <n v="24"/>
    <n v="3.4"/>
    <n v="45.599999999999994"/>
    <n v="6"/>
    <n v="20.399999999999999"/>
    <n v="2"/>
    <x v="0"/>
    <n v="0"/>
    <n v="0"/>
  </r>
  <r>
    <x v="3"/>
    <x v="3"/>
    <x v="52"/>
    <x v="4"/>
    <n v="5"/>
    <n v="9"/>
    <n v="39"/>
    <n v="1.9"/>
    <n v="74.099999999999994"/>
    <n v="6"/>
    <n v="11.399999999999999"/>
    <n v="2"/>
    <x v="0"/>
    <n v="0"/>
    <n v="0"/>
  </r>
  <r>
    <x v="3"/>
    <x v="3"/>
    <x v="53"/>
    <x v="4"/>
    <n v="0"/>
    <n v="7"/>
    <n v="7"/>
    <m/>
    <n v="0"/>
    <n v="6"/>
    <n v="0"/>
    <n v="2"/>
    <x v="1"/>
    <n v="0"/>
    <n v="2"/>
  </r>
  <r>
    <x v="3"/>
    <x v="3"/>
    <x v="54"/>
    <x v="4"/>
    <n v="0"/>
    <n v="5"/>
    <n v="5"/>
    <n v="2.0499999999999998"/>
    <n v="10.25"/>
    <n v="6"/>
    <n v="12.299999999999999"/>
    <n v="2"/>
    <x v="1"/>
    <n v="24.599999999999998"/>
    <n v="2"/>
  </r>
  <r>
    <x v="3"/>
    <x v="3"/>
    <x v="55"/>
    <x v="4"/>
    <n v="0"/>
    <n v="10"/>
    <n v="10"/>
    <m/>
    <n v="0"/>
    <n v="6"/>
    <n v="0"/>
    <n v="2"/>
    <x v="1"/>
    <n v="0"/>
    <n v="2"/>
  </r>
  <r>
    <x v="3"/>
    <x v="3"/>
    <x v="56"/>
    <x v="4"/>
    <n v="2"/>
    <n v="8"/>
    <n v="20"/>
    <n v="1.69"/>
    <n v="33.799999999999997"/>
    <n v="6"/>
    <n v="10.14"/>
    <n v="2"/>
    <x v="0"/>
    <n v="0"/>
    <n v="0"/>
  </r>
  <r>
    <x v="3"/>
    <x v="3"/>
    <x v="57"/>
    <x v="26"/>
    <n v="0"/>
    <n v="3"/>
    <n v="3"/>
    <n v="3.28"/>
    <n v="9.84"/>
    <n v="6"/>
    <n v="19.68"/>
    <n v="2"/>
    <x v="1"/>
    <n v="39.36"/>
    <n v="2"/>
  </r>
  <r>
    <x v="3"/>
    <x v="3"/>
    <x v="58"/>
    <x v="10"/>
    <n v="1"/>
    <n v="24"/>
    <n v="30"/>
    <n v="2.2000000000000002"/>
    <n v="66"/>
    <n v="6"/>
    <n v="13.200000000000001"/>
    <n v="2"/>
    <x v="1"/>
    <n v="13.200000000000001"/>
    <n v="1"/>
  </r>
  <r>
    <x v="3"/>
    <x v="3"/>
    <x v="59"/>
    <x v="10"/>
    <n v="3"/>
    <n v="7"/>
    <n v="25"/>
    <n v="2.5499999999999998"/>
    <n v="63.749999999999993"/>
    <n v="6"/>
    <n v="15.299999999999999"/>
    <n v="2"/>
    <x v="0"/>
    <n v="0"/>
    <n v="0"/>
  </r>
  <r>
    <x v="3"/>
    <x v="3"/>
    <x v="60"/>
    <x v="27"/>
    <n v="3"/>
    <n v="13"/>
    <n v="31"/>
    <n v="2.98"/>
    <n v="92.38"/>
    <n v="6"/>
    <n v="17.88"/>
    <n v="2"/>
    <x v="0"/>
    <n v="0"/>
    <n v="0"/>
  </r>
  <r>
    <x v="3"/>
    <x v="3"/>
    <x v="61"/>
    <x v="7"/>
    <n v="2"/>
    <n v="11"/>
    <n v="23"/>
    <n v="2.97"/>
    <n v="68.31"/>
    <n v="6"/>
    <n v="17.82"/>
    <n v="2"/>
    <x v="0"/>
    <n v="0"/>
    <n v="0"/>
  </r>
  <r>
    <x v="3"/>
    <x v="3"/>
    <x v="62"/>
    <x v="7"/>
    <n v="0"/>
    <n v="5"/>
    <n v="5"/>
    <n v="3.82"/>
    <n v="19.099999999999998"/>
    <n v="6"/>
    <n v="22.919999999999998"/>
    <n v="2"/>
    <x v="1"/>
    <n v="45.839999999999996"/>
    <n v="2"/>
  </r>
  <r>
    <x v="3"/>
    <x v="3"/>
    <x v="63"/>
    <x v="28"/>
    <n v="0"/>
    <n v="7"/>
    <n v="7"/>
    <n v="4"/>
    <n v="28"/>
    <n v="6"/>
    <n v="24"/>
    <n v="2"/>
    <x v="1"/>
    <n v="48"/>
    <n v="2"/>
  </r>
  <r>
    <x v="3"/>
    <x v="3"/>
    <x v="64"/>
    <x v="10"/>
    <n v="2"/>
    <n v="4"/>
    <n v="16"/>
    <n v="3.04"/>
    <n v="48.64"/>
    <n v="6"/>
    <n v="18.240000000000002"/>
    <n v="2"/>
    <x v="0"/>
    <n v="0"/>
    <n v="0"/>
  </r>
  <r>
    <x v="4"/>
    <x v="3"/>
    <x v="65"/>
    <x v="7"/>
    <n v="4"/>
    <n v="0"/>
    <n v="4"/>
    <m/>
    <n v="0"/>
    <n v="6"/>
    <m/>
    <n v="2"/>
    <x v="0"/>
    <n v="0"/>
    <n v="0"/>
  </r>
  <r>
    <x v="5"/>
    <x v="4"/>
    <x v="66"/>
    <x v="26"/>
    <n v="25"/>
    <n v="6"/>
    <n v="27.4"/>
    <m/>
    <n v="0"/>
    <n v="1"/>
    <n v="0"/>
    <n v="5"/>
    <x v="0"/>
    <n v="0"/>
    <n v="0"/>
  </r>
  <r>
    <x v="5"/>
    <x v="4"/>
    <x v="67"/>
    <x v="26"/>
    <n v="10"/>
    <n v="28"/>
    <n v="15.600000000000001"/>
    <m/>
    <n v="0"/>
    <n v="1"/>
    <n v="0"/>
    <n v="5"/>
    <x v="0"/>
    <n v="0"/>
    <n v="0"/>
  </r>
  <r>
    <x v="5"/>
    <x v="4"/>
    <x v="68"/>
    <x v="26"/>
    <n v="0.3"/>
    <n v="3"/>
    <n v="0.60000000000000009"/>
    <m/>
    <n v="0"/>
    <n v="1"/>
    <n v="0"/>
    <n v="5"/>
    <x v="1"/>
    <n v="0"/>
    <n v="4.7"/>
  </r>
  <r>
    <x v="5"/>
    <x v="4"/>
    <x v="69"/>
    <x v="26"/>
    <n v="2"/>
    <n v="9"/>
    <n v="2.9"/>
    <m/>
    <n v="0"/>
    <n v="1"/>
    <n v="0"/>
    <n v="5"/>
    <x v="1"/>
    <n v="0"/>
    <n v="3"/>
  </r>
  <r>
    <x v="5"/>
    <x v="4"/>
    <x v="70"/>
    <x v="26"/>
    <n v="1"/>
    <n v="10"/>
    <n v="2"/>
    <m/>
    <n v="0"/>
    <n v="1"/>
    <n v="0"/>
    <n v="5"/>
    <x v="1"/>
    <n v="0"/>
    <n v="4"/>
  </r>
  <r>
    <x v="5"/>
    <x v="4"/>
    <x v="71"/>
    <x v="26"/>
    <n v="0"/>
    <n v="4"/>
    <n v="0.2"/>
    <m/>
    <n v="0"/>
    <n v="1"/>
    <n v="0"/>
    <n v="5"/>
    <x v="1"/>
    <n v="0"/>
    <n v="5"/>
  </r>
  <r>
    <x v="5"/>
    <x v="4"/>
    <x v="72"/>
    <x v="26"/>
    <n v="0.17"/>
    <n v="22"/>
    <n v="1.27"/>
    <m/>
    <n v="0"/>
    <n v="1"/>
    <n v="0"/>
    <n v="5"/>
    <x v="1"/>
    <n v="0"/>
    <n v="4.83"/>
  </r>
  <r>
    <x v="5"/>
    <x v="4"/>
    <x v="73"/>
    <x v="26"/>
    <n v="1"/>
    <n v="8"/>
    <n v="1.8"/>
    <m/>
    <n v="0"/>
    <n v="1"/>
    <n v="0"/>
    <n v="5"/>
    <x v="1"/>
    <n v="0"/>
    <n v="4"/>
  </r>
  <r>
    <x v="5"/>
    <x v="4"/>
    <x v="74"/>
    <x v="26"/>
    <n v="10"/>
    <n v="9"/>
    <n v="10.9"/>
    <m/>
    <n v="0"/>
    <n v="1"/>
    <n v="0"/>
    <n v="5"/>
    <x v="0"/>
    <n v="0"/>
    <n v="0"/>
  </r>
  <r>
    <x v="5"/>
    <x v="4"/>
    <x v="75"/>
    <x v="26"/>
    <n v="1.3660000000000001"/>
    <n v="7"/>
    <n v="1.7160000000000002"/>
    <m/>
    <n v="0"/>
    <n v="1"/>
    <n v="0"/>
    <n v="5"/>
    <x v="1"/>
    <n v="0"/>
    <n v="3.6339999999999999"/>
  </r>
  <r>
    <x v="5"/>
    <x v="4"/>
    <x v="76"/>
    <x v="26"/>
    <n v="1"/>
    <n v="1"/>
    <n v="1.05"/>
    <m/>
    <n v="0"/>
    <n v="1"/>
    <n v="0"/>
    <n v="5"/>
    <x v="1"/>
    <n v="0"/>
    <n v="4"/>
  </r>
  <r>
    <x v="5"/>
    <x v="4"/>
    <x v="77"/>
    <x v="26"/>
    <n v="1"/>
    <n v="11"/>
    <n v="1.55"/>
    <m/>
    <n v="0"/>
    <n v="1"/>
    <n v="0"/>
    <n v="5"/>
    <x v="1"/>
    <n v="0"/>
    <n v="4"/>
  </r>
  <r>
    <x v="5"/>
    <x v="4"/>
    <x v="78"/>
    <x v="26"/>
    <n v="1"/>
    <n v="9"/>
    <n v="1.45"/>
    <m/>
    <n v="0"/>
    <n v="1"/>
    <n v="0"/>
    <n v="5"/>
    <x v="1"/>
    <n v="0"/>
    <n v="4"/>
  </r>
  <r>
    <x v="5"/>
    <x v="4"/>
    <x v="79"/>
    <x v="26"/>
    <n v="1"/>
    <n v="5"/>
    <n v="1.25"/>
    <m/>
    <n v="0"/>
    <n v="1"/>
    <n v="0"/>
    <n v="5"/>
    <x v="1"/>
    <n v="0"/>
    <n v="4"/>
  </r>
  <r>
    <x v="5"/>
    <x v="4"/>
    <x v="80"/>
    <x v="26"/>
    <n v="0"/>
    <n v="4"/>
    <n v="0.2"/>
    <m/>
    <n v="0"/>
    <n v="1"/>
    <n v="0"/>
    <n v="5"/>
    <x v="1"/>
    <n v="0"/>
    <n v="5"/>
  </r>
  <r>
    <x v="5"/>
    <x v="4"/>
    <x v="81"/>
    <x v="26"/>
    <n v="0"/>
    <n v="4"/>
    <n v="0.2"/>
    <m/>
    <n v="0"/>
    <n v="1"/>
    <n v="0"/>
    <n v="5"/>
    <x v="1"/>
    <n v="0"/>
    <n v="5"/>
  </r>
  <r>
    <x v="5"/>
    <x v="4"/>
    <x v="82"/>
    <x v="26"/>
    <n v="0"/>
    <n v="12"/>
    <n v="0.60000000000000009"/>
    <m/>
    <n v="0"/>
    <n v="1"/>
    <n v="0"/>
    <n v="5"/>
    <x v="1"/>
    <n v="0"/>
    <n v="5"/>
  </r>
  <r>
    <x v="5"/>
    <x v="4"/>
    <x v="83"/>
    <x v="26"/>
    <n v="1.75"/>
    <n v="1"/>
    <n v="1.7749999999999999"/>
    <m/>
    <n v="0"/>
    <n v="1"/>
    <n v="0"/>
    <n v="5"/>
    <x v="1"/>
    <n v="0"/>
    <n v="3.25"/>
  </r>
  <r>
    <x v="5"/>
    <x v="4"/>
    <x v="84"/>
    <x v="26"/>
    <n v="7.19"/>
    <n v="26"/>
    <n v="9.7900000000000009"/>
    <m/>
    <n v="0"/>
    <n v="1"/>
    <n v="0"/>
    <n v="5"/>
    <x v="0"/>
    <n v="0"/>
    <n v="0"/>
  </r>
  <r>
    <x v="5"/>
    <x v="4"/>
    <x v="85"/>
    <x v="26"/>
    <n v="13.09"/>
    <n v="3"/>
    <n v="15.19"/>
    <m/>
    <n v="0"/>
    <n v="1"/>
    <n v="0"/>
    <n v="5"/>
    <x v="0"/>
    <n v="0"/>
    <n v="0"/>
  </r>
  <r>
    <x v="5"/>
    <x v="4"/>
    <x v="86"/>
    <x v="26"/>
    <m/>
    <n v="9"/>
    <n v="4.5"/>
    <m/>
    <n v="0"/>
    <n v="1"/>
    <n v="0"/>
    <n v="5"/>
    <x v="1"/>
    <n v="0"/>
    <n v="5"/>
  </r>
  <r>
    <x v="5"/>
    <x v="4"/>
    <x v="87"/>
    <x v="26"/>
    <n v="14.45"/>
    <n v="16"/>
    <n v="19.25"/>
    <m/>
    <n v="0"/>
    <n v="1"/>
    <n v="0"/>
    <n v="5"/>
    <x v="0"/>
    <n v="0"/>
    <n v="0"/>
  </r>
  <r>
    <x v="5"/>
    <x v="4"/>
    <x v="88"/>
    <x v="26"/>
    <n v="0.43"/>
    <n v="8"/>
    <n v="0.83000000000000007"/>
    <m/>
    <n v="0"/>
    <n v="1"/>
    <n v="0"/>
    <n v="5"/>
    <x v="1"/>
    <n v="0"/>
    <n v="4.57"/>
  </r>
  <r>
    <x v="5"/>
    <x v="4"/>
    <x v="89"/>
    <x v="26"/>
    <n v="0.49399999999999999"/>
    <n v="1"/>
    <n v="0.54400000000000004"/>
    <m/>
    <n v="0"/>
    <n v="1"/>
    <n v="0"/>
    <n v="5"/>
    <x v="1"/>
    <n v="0"/>
    <n v="4.5060000000000002"/>
  </r>
  <r>
    <x v="5"/>
    <x v="4"/>
    <x v="90"/>
    <x v="26"/>
    <n v="0.57599999999999996"/>
    <n v="6"/>
    <n v="0.876"/>
    <m/>
    <n v="0"/>
    <n v="1"/>
    <n v="0"/>
    <n v="5"/>
    <x v="1"/>
    <n v="0"/>
    <n v="4.4240000000000004"/>
  </r>
  <r>
    <x v="5"/>
    <x v="4"/>
    <x v="91"/>
    <x v="26"/>
    <n v="0.59399999999999997"/>
    <n v="1"/>
    <n v="0.64400000000000002"/>
    <m/>
    <n v="0"/>
    <n v="1"/>
    <n v="0"/>
    <n v="5"/>
    <x v="1"/>
    <n v="0"/>
    <n v="4.4059999999999997"/>
  </r>
  <r>
    <x v="5"/>
    <x v="4"/>
    <x v="92"/>
    <x v="26"/>
    <n v="0.54800000000000004"/>
    <n v="3"/>
    <n v="0.69800000000000006"/>
    <m/>
    <n v="0"/>
    <n v="1"/>
    <n v="0"/>
    <n v="5"/>
    <x v="1"/>
    <n v="0"/>
    <n v="4.452"/>
  </r>
  <r>
    <x v="5"/>
    <x v="5"/>
    <x v="93"/>
    <x v="26"/>
    <n v="5"/>
    <n v="3"/>
    <n v="5.9"/>
    <m/>
    <n v="0"/>
    <n v="5"/>
    <n v="0"/>
    <n v="5"/>
    <x v="0"/>
    <n v="0"/>
    <n v="0"/>
  </r>
  <r>
    <x v="5"/>
    <x v="5"/>
    <x v="94"/>
    <x v="26"/>
    <n v="10"/>
    <n v="11"/>
    <n v="12.2"/>
    <m/>
    <n v="0"/>
    <n v="5"/>
    <n v="0"/>
    <n v="5"/>
    <x v="0"/>
    <n v="0"/>
    <n v="0"/>
  </r>
  <r>
    <x v="5"/>
    <x v="5"/>
    <x v="95"/>
    <x v="26"/>
    <n v="10.16"/>
    <n v="10"/>
    <n v="15.16"/>
    <m/>
    <n v="0"/>
    <n v="5"/>
    <n v="0"/>
    <n v="5"/>
    <x v="0"/>
    <n v="0"/>
    <n v="0"/>
  </r>
  <r>
    <x v="5"/>
    <x v="5"/>
    <x v="96"/>
    <x v="26"/>
    <n v="3"/>
    <n v="9"/>
    <n v="7.5"/>
    <m/>
    <n v="0"/>
    <n v="5"/>
    <n v="0"/>
    <n v="5"/>
    <x v="1"/>
    <n v="0"/>
    <n v="2"/>
  </r>
  <r>
    <x v="5"/>
    <x v="5"/>
    <x v="97"/>
    <x v="26"/>
    <n v="15"/>
    <n v="14"/>
    <n v="22"/>
    <m/>
    <n v="0"/>
    <n v="5"/>
    <n v="0"/>
    <n v="5"/>
    <x v="0"/>
    <n v="0"/>
    <n v="0"/>
  </r>
  <r>
    <x v="5"/>
    <x v="5"/>
    <x v="98"/>
    <x v="26"/>
    <n v="25.666"/>
    <n v="0"/>
    <n v="25.666"/>
    <m/>
    <n v="0"/>
    <n v="5"/>
    <n v="0"/>
    <n v="5"/>
    <x v="0"/>
    <n v="0"/>
    <n v="0"/>
  </r>
  <r>
    <x v="5"/>
    <x v="5"/>
    <x v="99"/>
    <x v="26"/>
    <n v="15.342000000000001"/>
    <n v="25"/>
    <n v="27.841999999999999"/>
    <m/>
    <n v="0"/>
    <n v="5"/>
    <n v="0"/>
    <n v="5"/>
    <x v="0"/>
    <n v="0"/>
    <n v="0"/>
  </r>
  <r>
    <x v="5"/>
    <x v="5"/>
    <x v="100"/>
    <x v="26"/>
    <n v="0"/>
    <n v="15"/>
    <n v="15"/>
    <m/>
    <n v="0"/>
    <n v="5"/>
    <n v="0"/>
    <n v="5"/>
    <x v="1"/>
    <n v="0"/>
    <n v="5"/>
  </r>
  <r>
    <x v="5"/>
    <x v="5"/>
    <x v="101"/>
    <x v="26"/>
    <n v="0"/>
    <n v="30"/>
    <n v="30"/>
    <m/>
    <n v="0"/>
    <n v="5"/>
    <n v="0"/>
    <n v="5"/>
    <x v="1"/>
    <n v="0"/>
    <n v="5"/>
  </r>
  <r>
    <x v="5"/>
    <x v="5"/>
    <x v="102"/>
    <x v="26"/>
    <n v="9.15"/>
    <n v="6"/>
    <n v="12.15"/>
    <m/>
    <n v="0"/>
    <n v="5"/>
    <n v="0"/>
    <n v="5"/>
    <x v="0"/>
    <n v="0"/>
    <n v="0"/>
  </r>
  <r>
    <x v="5"/>
    <x v="5"/>
    <x v="103"/>
    <x v="26"/>
    <n v="5"/>
    <n v="16"/>
    <n v="13"/>
    <m/>
    <n v="0"/>
    <n v="5"/>
    <n v="0"/>
    <n v="5"/>
    <x v="0"/>
    <n v="0"/>
    <n v="0"/>
  </r>
  <r>
    <x v="5"/>
    <x v="5"/>
    <x v="104"/>
    <x v="26"/>
    <n v="10.151999999999999"/>
    <n v="8"/>
    <n v="18.152000000000001"/>
    <m/>
    <n v="0"/>
    <n v="5"/>
    <n v="0"/>
    <n v="5"/>
    <x v="0"/>
    <n v="0"/>
    <n v="0"/>
  </r>
  <r>
    <x v="5"/>
    <x v="5"/>
    <x v="105"/>
    <x v="26"/>
    <n v="6"/>
    <n v="1"/>
    <n v="6.5"/>
    <m/>
    <n v="0"/>
    <n v="5"/>
    <n v="0"/>
    <n v="5"/>
    <x v="0"/>
    <n v="0"/>
    <n v="0"/>
  </r>
  <r>
    <x v="5"/>
    <x v="5"/>
    <x v="106"/>
    <x v="26"/>
    <n v="5.2"/>
    <n v="11"/>
    <n v="10.7"/>
    <m/>
    <n v="0"/>
    <n v="5"/>
    <n v="0"/>
    <n v="5"/>
    <x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x v="0"/>
    <x v="0"/>
    <n v="6"/>
    <n v="4"/>
    <n v="40"/>
    <m/>
    <n v="0"/>
    <n v="6"/>
    <n v="0"/>
    <n v="4"/>
    <x v="0"/>
    <n v="0"/>
    <n v="0"/>
  </r>
  <r>
    <x v="0"/>
    <x v="0"/>
    <x v="1"/>
    <x v="0"/>
    <n v="5"/>
    <n v="5"/>
    <n v="35"/>
    <m/>
    <n v="0"/>
    <n v="6"/>
    <n v="0"/>
    <n v="4"/>
    <x v="0"/>
    <n v="0"/>
    <n v="0"/>
  </r>
  <r>
    <x v="0"/>
    <x v="0"/>
    <x v="2"/>
    <x v="0"/>
    <n v="7"/>
    <n v="8"/>
    <n v="50"/>
    <m/>
    <n v="0"/>
    <n v="6"/>
    <n v="0"/>
    <n v="4"/>
    <x v="0"/>
    <n v="0"/>
    <n v="0"/>
  </r>
  <r>
    <x v="0"/>
    <x v="0"/>
    <x v="3"/>
    <x v="0"/>
    <n v="1"/>
    <n v="5"/>
    <n v="11"/>
    <m/>
    <n v="0"/>
    <n v="6"/>
    <n v="0"/>
    <n v="4"/>
    <x v="1"/>
    <n v="0"/>
    <n v="3"/>
  </r>
  <r>
    <x v="0"/>
    <x v="0"/>
    <x v="4"/>
    <x v="0"/>
    <n v="8"/>
    <n v="5"/>
    <n v="53"/>
    <m/>
    <n v="0"/>
    <n v="6"/>
    <n v="0"/>
    <n v="4"/>
    <x v="0"/>
    <n v="0"/>
    <n v="0"/>
  </r>
  <r>
    <x v="0"/>
    <x v="0"/>
    <x v="5"/>
    <x v="0"/>
    <n v="7"/>
    <n v="13"/>
    <n v="55"/>
    <m/>
    <n v="0"/>
    <n v="6"/>
    <n v="0"/>
    <n v="4"/>
    <x v="0"/>
    <n v="0"/>
    <n v="0"/>
  </r>
  <r>
    <x v="0"/>
    <x v="0"/>
    <x v="6"/>
    <x v="0"/>
    <n v="4"/>
    <n v="11"/>
    <n v="35"/>
    <m/>
    <n v="0"/>
    <n v="6"/>
    <n v="0"/>
    <n v="4"/>
    <x v="0"/>
    <n v="0"/>
    <n v="0"/>
  </r>
  <r>
    <x v="0"/>
    <x v="0"/>
    <x v="7"/>
    <x v="0"/>
    <n v="11"/>
    <n v="14"/>
    <n v="80"/>
    <m/>
    <n v="0"/>
    <n v="6"/>
    <n v="0"/>
    <n v="4"/>
    <x v="0"/>
    <n v="0"/>
    <n v="0"/>
  </r>
  <r>
    <x v="0"/>
    <x v="0"/>
    <x v="8"/>
    <x v="0"/>
    <n v="0"/>
    <n v="0"/>
    <n v="0"/>
    <m/>
    <n v="0"/>
    <n v="6"/>
    <n v="0"/>
    <n v="4"/>
    <x v="1"/>
    <n v="0"/>
    <n v="4"/>
  </r>
  <r>
    <x v="1"/>
    <x v="1"/>
    <x v="9"/>
    <x v="1"/>
    <n v="0"/>
    <n v="15"/>
    <n v="15"/>
    <m/>
    <n v="0"/>
    <n v="25"/>
    <n v="0"/>
    <n v="4"/>
    <x v="1"/>
    <n v="0"/>
    <n v="4"/>
  </r>
  <r>
    <x v="1"/>
    <x v="1"/>
    <x v="10"/>
    <x v="1"/>
    <n v="0"/>
    <n v="19"/>
    <n v="19"/>
    <m/>
    <n v="0"/>
    <n v="25"/>
    <n v="0"/>
    <n v="4"/>
    <x v="1"/>
    <n v="0"/>
    <n v="4"/>
  </r>
  <r>
    <x v="1"/>
    <x v="1"/>
    <x v="11"/>
    <x v="2"/>
    <n v="3"/>
    <n v="5"/>
    <n v="23"/>
    <m/>
    <n v="0"/>
    <n v="6"/>
    <n v="0"/>
    <n v="4"/>
    <x v="1"/>
    <n v="0"/>
    <n v="1"/>
  </r>
  <r>
    <x v="1"/>
    <x v="1"/>
    <x v="12"/>
    <x v="0"/>
    <n v="1"/>
    <n v="5"/>
    <n v="11"/>
    <m/>
    <n v="0"/>
    <n v="6"/>
    <n v="0"/>
    <n v="4"/>
    <x v="1"/>
    <n v="0"/>
    <n v="3"/>
  </r>
  <r>
    <x v="1"/>
    <x v="1"/>
    <x v="13"/>
    <x v="0"/>
    <n v="2"/>
    <n v="2"/>
    <n v="14"/>
    <m/>
    <n v="0"/>
    <n v="6"/>
    <n v="0"/>
    <n v="4"/>
    <x v="1"/>
    <n v="0"/>
    <n v="2"/>
  </r>
  <r>
    <x v="1"/>
    <x v="1"/>
    <x v="14"/>
    <x v="0"/>
    <n v="0"/>
    <n v="3"/>
    <n v="3"/>
    <m/>
    <n v="0"/>
    <n v="6"/>
    <n v="0"/>
    <n v="4"/>
    <x v="1"/>
    <n v="0"/>
    <n v="4"/>
  </r>
  <r>
    <x v="1"/>
    <x v="1"/>
    <x v="15"/>
    <x v="2"/>
    <n v="0"/>
    <n v="1"/>
    <n v="1"/>
    <m/>
    <n v="0"/>
    <n v="6"/>
    <n v="0"/>
    <n v="4"/>
    <x v="1"/>
    <n v="0"/>
    <n v="4"/>
  </r>
  <r>
    <x v="1"/>
    <x v="1"/>
    <x v="16"/>
    <x v="0"/>
    <n v="1"/>
    <n v="4"/>
    <n v="10"/>
    <m/>
    <n v="0"/>
    <n v="6"/>
    <n v="0"/>
    <n v="4"/>
    <x v="1"/>
    <n v="0"/>
    <n v="3"/>
  </r>
  <r>
    <x v="1"/>
    <x v="1"/>
    <x v="17"/>
    <x v="3"/>
    <n v="0"/>
    <n v="5"/>
    <n v="5"/>
    <m/>
    <n v="0"/>
    <n v="6"/>
    <n v="0"/>
    <n v="4"/>
    <x v="1"/>
    <n v="0"/>
    <n v="4"/>
  </r>
  <r>
    <x v="1"/>
    <x v="1"/>
    <x v="18"/>
    <x v="0"/>
    <n v="5"/>
    <n v="6"/>
    <n v="36"/>
    <m/>
    <n v="0"/>
    <n v="6"/>
    <n v="0"/>
    <n v="4"/>
    <x v="0"/>
    <n v="0"/>
    <n v="0"/>
  </r>
  <r>
    <x v="1"/>
    <x v="1"/>
    <x v="18"/>
    <x v="1"/>
    <n v="1"/>
    <n v="6"/>
    <n v="30"/>
    <m/>
    <n v="0"/>
    <n v="25"/>
    <n v="0"/>
    <n v="4"/>
    <x v="1"/>
    <n v="0"/>
    <n v="3"/>
  </r>
  <r>
    <x v="1"/>
    <x v="1"/>
    <x v="19"/>
    <x v="0"/>
    <n v="0"/>
    <n v="13"/>
    <n v="13"/>
    <m/>
    <n v="0"/>
    <n v="6"/>
    <n v="0"/>
    <n v="4"/>
    <x v="1"/>
    <n v="0"/>
    <n v="4"/>
  </r>
  <r>
    <x v="1"/>
    <x v="1"/>
    <x v="10"/>
    <x v="2"/>
    <n v="6"/>
    <n v="1"/>
    <n v="37"/>
    <m/>
    <n v="0"/>
    <n v="6"/>
    <n v="0"/>
    <n v="4"/>
    <x v="0"/>
    <n v="0"/>
    <n v="0"/>
  </r>
  <r>
    <x v="2"/>
    <x v="2"/>
    <x v="20"/>
    <x v="2"/>
    <n v="2"/>
    <n v="5"/>
    <n v="17"/>
    <m/>
    <n v="0"/>
    <n v="6"/>
    <n v="0"/>
    <n v="4"/>
    <x v="1"/>
    <n v="0"/>
    <n v="2"/>
  </r>
  <r>
    <x v="2"/>
    <x v="2"/>
    <x v="20"/>
    <x v="4"/>
    <n v="5"/>
    <n v="4"/>
    <n v="34"/>
    <m/>
    <n v="0"/>
    <n v="6"/>
    <n v="0"/>
    <n v="4"/>
    <x v="0"/>
    <n v="0"/>
    <n v="0"/>
  </r>
  <r>
    <x v="2"/>
    <x v="2"/>
    <x v="21"/>
    <x v="2"/>
    <n v="5"/>
    <n v="2"/>
    <n v="32"/>
    <m/>
    <n v="0"/>
    <n v="6"/>
    <n v="0"/>
    <n v="4"/>
    <x v="0"/>
    <n v="0"/>
    <n v="0"/>
  </r>
  <r>
    <x v="2"/>
    <x v="2"/>
    <x v="21"/>
    <x v="4"/>
    <n v="5"/>
    <n v="10"/>
    <n v="40"/>
    <m/>
    <n v="0"/>
    <n v="6"/>
    <n v="0"/>
    <n v="4"/>
    <x v="0"/>
    <n v="0"/>
    <n v="0"/>
  </r>
  <r>
    <x v="2"/>
    <x v="2"/>
    <x v="22"/>
    <x v="2"/>
    <n v="1"/>
    <n v="2"/>
    <n v="8"/>
    <m/>
    <n v="0"/>
    <n v="6"/>
    <n v="0"/>
    <n v="4"/>
    <x v="1"/>
    <n v="0"/>
    <n v="3"/>
  </r>
  <r>
    <x v="2"/>
    <x v="2"/>
    <x v="22"/>
    <x v="4"/>
    <n v="5"/>
    <n v="9"/>
    <n v="39"/>
    <m/>
    <n v="0"/>
    <n v="6"/>
    <n v="0"/>
    <n v="4"/>
    <x v="0"/>
    <n v="0"/>
    <n v="0"/>
  </r>
  <r>
    <x v="2"/>
    <x v="2"/>
    <x v="23"/>
    <x v="4"/>
    <n v="3"/>
    <n v="10"/>
    <n v="28"/>
    <m/>
    <n v="0"/>
    <n v="6"/>
    <n v="0"/>
    <n v="4"/>
    <x v="1"/>
    <n v="0"/>
    <n v="1"/>
  </r>
  <r>
    <x v="2"/>
    <x v="2"/>
    <x v="24"/>
    <x v="4"/>
    <n v="3"/>
    <n v="10"/>
    <n v="28"/>
    <m/>
    <n v="0"/>
    <n v="6"/>
    <n v="0"/>
    <n v="4"/>
    <x v="1"/>
    <n v="0"/>
    <n v="1"/>
  </r>
  <r>
    <x v="2"/>
    <x v="2"/>
    <x v="25"/>
    <x v="4"/>
    <n v="0"/>
    <n v="5"/>
    <n v="5"/>
    <m/>
    <n v="0"/>
    <n v="6"/>
    <n v="0"/>
    <n v="4"/>
    <x v="1"/>
    <n v="0"/>
    <n v="4"/>
  </r>
  <r>
    <x v="2"/>
    <x v="2"/>
    <x v="26"/>
    <x v="4"/>
    <n v="5"/>
    <n v="5"/>
    <n v="35"/>
    <m/>
    <n v="0"/>
    <n v="6"/>
    <n v="0"/>
    <n v="4"/>
    <x v="0"/>
    <n v="0"/>
    <n v="0"/>
  </r>
  <r>
    <x v="2"/>
    <x v="2"/>
    <x v="27"/>
    <x v="0"/>
    <n v="5"/>
    <n v="7"/>
    <n v="37"/>
    <m/>
    <n v="0"/>
    <n v="6"/>
    <n v="0"/>
    <n v="4"/>
    <x v="0"/>
    <n v="0"/>
    <n v="0"/>
  </r>
  <r>
    <x v="2"/>
    <x v="2"/>
    <x v="27"/>
    <x v="1"/>
    <n v="1"/>
    <n v="12"/>
    <n v="37"/>
    <m/>
    <n v="0"/>
    <n v="25"/>
    <n v="0"/>
    <n v="4"/>
    <x v="1"/>
    <n v="0"/>
    <n v="3"/>
  </r>
  <r>
    <x v="2"/>
    <x v="2"/>
    <x v="28"/>
    <x v="0"/>
    <n v="3"/>
    <n v="5"/>
    <n v="23"/>
    <m/>
    <n v="0"/>
    <n v="6"/>
    <n v="0"/>
    <n v="4"/>
    <x v="1"/>
    <n v="0"/>
    <n v="1"/>
  </r>
  <r>
    <x v="2"/>
    <x v="2"/>
    <x v="28"/>
    <x v="1"/>
    <n v="1"/>
    <n v="11"/>
    <n v="36"/>
    <m/>
    <n v="0"/>
    <n v="6"/>
    <n v="0"/>
    <n v="4"/>
    <x v="1"/>
    <n v="0"/>
    <n v="3"/>
  </r>
  <r>
    <x v="3"/>
    <x v="3"/>
    <x v="29"/>
    <x v="0"/>
    <n v="2"/>
    <n v="10"/>
    <n v="22"/>
    <m/>
    <n v="0"/>
    <n v="6"/>
    <n v="0"/>
    <n v="4"/>
    <x v="1"/>
    <n v="0"/>
    <n v="2"/>
  </r>
  <r>
    <x v="3"/>
    <x v="3"/>
    <x v="30"/>
    <x v="0"/>
    <n v="1"/>
    <n v="16"/>
    <n v="22"/>
    <m/>
    <n v="0"/>
    <n v="6"/>
    <n v="0"/>
    <n v="4"/>
    <x v="1"/>
    <n v="0"/>
    <n v="3"/>
  </r>
  <r>
    <x v="3"/>
    <x v="3"/>
    <x v="31"/>
    <x v="0"/>
    <n v="1"/>
    <n v="7"/>
    <n v="13"/>
    <m/>
    <n v="0"/>
    <n v="6"/>
    <n v="0"/>
    <n v="4"/>
    <x v="1"/>
    <n v="0"/>
    <n v="3"/>
  </r>
  <r>
    <x v="3"/>
    <x v="3"/>
    <x v="32"/>
    <x v="0"/>
    <n v="0"/>
    <n v="5"/>
    <n v="5"/>
    <m/>
    <n v="0"/>
    <n v="6"/>
    <n v="0"/>
    <n v="4"/>
    <x v="1"/>
    <n v="0"/>
    <n v="4"/>
  </r>
  <r>
    <x v="4"/>
    <x v="4"/>
    <x v="33"/>
    <x v="4"/>
    <n v="0"/>
    <n v="22"/>
    <n v="22"/>
    <m/>
    <n v="0"/>
    <n v="6"/>
    <n v="0"/>
    <n v="4"/>
    <x v="1"/>
    <n v="0"/>
    <n v="4"/>
  </r>
  <r>
    <x v="4"/>
    <x v="4"/>
    <x v="34"/>
    <x v="4"/>
    <n v="0"/>
    <n v="10"/>
    <n v="10"/>
    <m/>
    <n v="0"/>
    <n v="6"/>
    <n v="0"/>
    <n v="4"/>
    <x v="1"/>
    <n v="0"/>
    <n v="4"/>
  </r>
  <r>
    <x v="4"/>
    <x v="4"/>
    <x v="35"/>
    <x v="1"/>
    <n v="0"/>
    <n v="21"/>
    <n v="21"/>
    <m/>
    <n v="0"/>
    <n v="6"/>
    <n v="0"/>
    <n v="4"/>
    <x v="1"/>
    <n v="0"/>
    <n v="4"/>
  </r>
  <r>
    <x v="4"/>
    <x v="4"/>
    <x v="36"/>
    <x v="4"/>
    <n v="0"/>
    <n v="10"/>
    <n v="10"/>
    <m/>
    <n v="0"/>
    <n v="6"/>
    <n v="0"/>
    <n v="4"/>
    <x v="1"/>
    <n v="0"/>
    <n v="4"/>
  </r>
  <r>
    <x v="4"/>
    <x v="4"/>
    <x v="37"/>
    <x v="4"/>
    <n v="0"/>
    <n v="23"/>
    <n v="23"/>
    <m/>
    <n v="0"/>
    <n v="6"/>
    <n v="0"/>
    <n v="4"/>
    <x v="1"/>
    <n v="0"/>
    <n v="4"/>
  </r>
  <r>
    <x v="4"/>
    <x v="4"/>
    <x v="38"/>
    <x v="4"/>
    <n v="0"/>
    <n v="12"/>
    <n v="12"/>
    <m/>
    <n v="0"/>
    <n v="6"/>
    <n v="0"/>
    <n v="4"/>
    <x v="1"/>
    <n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CD2" cacheId="56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" colHeaderCaption="QUI">
  <location ref="H5:J77" firstHeaderRow="0" firstDataRow="1" firstDataCol="1" rowPageCount="1" colPageCount="1"/>
  <pivotFields count="15">
    <pivotField axis="axisRow" showAll="0">
      <items count="7">
        <item m="1" x="5"/>
        <item x="0"/>
        <item x="1"/>
        <item x="2"/>
        <item x="3"/>
        <item x="4"/>
        <item t="default"/>
      </items>
    </pivotField>
    <pivotField axis="axisRow" showAll="0">
      <items count="6">
        <item x="4"/>
        <item x="0"/>
        <item x="3"/>
        <item x="2"/>
        <item x="1"/>
        <item t="default"/>
      </items>
    </pivotField>
    <pivotField axis="axisRow" showAll="0">
      <items count="43">
        <item x="19"/>
        <item x="35"/>
        <item x="2"/>
        <item x="9"/>
        <item x="8"/>
        <item x="15"/>
        <item x="17"/>
        <item x="16"/>
        <item x="18"/>
        <item x="7"/>
        <item x="4"/>
        <item x="5"/>
        <item m="1" x="41"/>
        <item x="0"/>
        <item x="1"/>
        <item x="31"/>
        <item x="30"/>
        <item x="32"/>
        <item x="29"/>
        <item x="13"/>
        <item x="12"/>
        <item x="3"/>
        <item x="14"/>
        <item x="6"/>
        <item x="11"/>
        <item x="10"/>
        <item x="20"/>
        <item x="25"/>
        <item x="24"/>
        <item x="21"/>
        <item x="22"/>
        <item x="26"/>
        <item x="23"/>
        <item x="28"/>
        <item x="27"/>
        <item x="33"/>
        <item x="36"/>
        <item x="37"/>
        <item x="34"/>
        <item x="38"/>
        <item m="1" x="40"/>
        <item m="1" x="39"/>
        <item t="default"/>
      </items>
    </pivotField>
    <pivotField axis="axisRow" showAll="0">
      <items count="7">
        <item x="2"/>
        <item x="1"/>
        <item x="4"/>
        <item x="0"/>
        <item x="3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  <pivotField dataField="1" showAll="0"/>
    <pivotField dataField="1" showAll="0"/>
  </pivotFields>
  <rowFields count="4">
    <field x="0"/>
    <field x="1"/>
    <field x="2"/>
    <field x="3"/>
  </rowFields>
  <rowItems count="72">
    <i>
      <x v="1"/>
    </i>
    <i r="1">
      <x v="1"/>
    </i>
    <i r="2">
      <x v="4"/>
    </i>
    <i r="3">
      <x v="3"/>
    </i>
    <i r="2">
      <x v="21"/>
    </i>
    <i r="3">
      <x v="3"/>
    </i>
    <i>
      <x v="2"/>
    </i>
    <i r="1">
      <x v="4"/>
    </i>
    <i r="2">
      <x/>
    </i>
    <i r="3">
      <x v="3"/>
    </i>
    <i r="2">
      <x v="3"/>
    </i>
    <i r="3">
      <x v="1"/>
    </i>
    <i r="2">
      <x v="5"/>
    </i>
    <i r="3">
      <x/>
    </i>
    <i r="2">
      <x v="6"/>
    </i>
    <i r="3">
      <x v="4"/>
    </i>
    <i r="2">
      <x v="7"/>
    </i>
    <i r="3">
      <x v="3"/>
    </i>
    <i r="2">
      <x v="8"/>
    </i>
    <i r="3">
      <x v="1"/>
    </i>
    <i r="2">
      <x v="19"/>
    </i>
    <i r="3">
      <x v="3"/>
    </i>
    <i r="2">
      <x v="20"/>
    </i>
    <i r="3">
      <x v="3"/>
    </i>
    <i r="2">
      <x v="22"/>
    </i>
    <i r="3">
      <x v="3"/>
    </i>
    <i r="2">
      <x v="24"/>
    </i>
    <i r="3">
      <x/>
    </i>
    <i r="2">
      <x v="25"/>
    </i>
    <i r="3">
      <x v="1"/>
    </i>
    <i>
      <x v="3"/>
    </i>
    <i r="1">
      <x v="3"/>
    </i>
    <i r="2">
      <x v="26"/>
    </i>
    <i r="3">
      <x/>
    </i>
    <i r="2">
      <x v="27"/>
    </i>
    <i r="3">
      <x v="2"/>
    </i>
    <i r="2">
      <x v="28"/>
    </i>
    <i r="3">
      <x v="2"/>
    </i>
    <i r="2">
      <x v="30"/>
    </i>
    <i r="3">
      <x/>
    </i>
    <i r="2">
      <x v="32"/>
    </i>
    <i r="3">
      <x v="2"/>
    </i>
    <i r="2">
      <x v="33"/>
    </i>
    <i r="3">
      <x v="1"/>
    </i>
    <i r="3">
      <x v="3"/>
    </i>
    <i r="2">
      <x v="34"/>
    </i>
    <i r="3">
      <x v="1"/>
    </i>
    <i>
      <x v="4"/>
    </i>
    <i r="1">
      <x v="2"/>
    </i>
    <i r="2">
      <x v="15"/>
    </i>
    <i r="3">
      <x v="3"/>
    </i>
    <i r="2">
      <x v="16"/>
    </i>
    <i r="3">
      <x v="3"/>
    </i>
    <i r="2">
      <x v="17"/>
    </i>
    <i r="3">
      <x v="3"/>
    </i>
    <i r="2">
      <x v="18"/>
    </i>
    <i r="3">
      <x v="3"/>
    </i>
    <i>
      <x v="5"/>
    </i>
    <i r="1">
      <x/>
    </i>
    <i r="2">
      <x v="1"/>
    </i>
    <i r="3">
      <x v="1"/>
    </i>
    <i r="2">
      <x v="35"/>
    </i>
    <i r="3">
      <x v="2"/>
    </i>
    <i r="2">
      <x v="36"/>
    </i>
    <i r="3">
      <x v="2"/>
    </i>
    <i r="2">
      <x v="37"/>
    </i>
    <i r="3">
      <x v="2"/>
    </i>
    <i r="2">
      <x v="38"/>
    </i>
    <i r="3">
      <x v="2"/>
    </i>
    <i r="2">
      <x v="39"/>
    </i>
    <i r="3"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2" item="0" hier="-1"/>
  </pageFields>
  <dataFields count="2">
    <dataField name="Somme de QT à CDER" fld="14" baseField="0" baseItem="0"/>
    <dataField name="Somme de Prix Total Commande" fld="13" baseField="0" baseItem="0"/>
  </dataFields>
  <formats count="8">
    <format dxfId="86">
      <pivotArea dataOnly="0" labelOnly="1" grandCol="1" outline="0" fieldPosition="0"/>
    </format>
    <format dxfId="85">
      <pivotArea dataOnly="0" labelOnly="1" grandCol="1" outline="0" fieldPosition="0"/>
    </format>
    <format dxfId="84">
      <pivotArea dataOnly="0" labelOnly="1" grandCol="1" outline="0" fieldPosition="0"/>
    </format>
    <format dxfId="41">
      <pivotArea dataOnly="0" fieldPosition="0">
        <references count="2">
          <reference field="0" count="1">
            <x v="5"/>
          </reference>
          <reference field="12" count="1" selected="0">
            <x v="0"/>
          </reference>
        </references>
      </pivotArea>
    </format>
    <format dxfId="40">
      <pivotArea dataOnly="0" fieldPosition="0">
        <references count="2">
          <reference field="0" count="1">
            <x v="4"/>
          </reference>
          <reference field="12" count="1" selected="0">
            <x v="0"/>
          </reference>
        </references>
      </pivotArea>
    </format>
    <format dxfId="39">
      <pivotArea dataOnly="0" fieldPosition="0">
        <references count="2">
          <reference field="0" count="1">
            <x v="3"/>
          </reference>
          <reference field="12" count="1" selected="0">
            <x v="0"/>
          </reference>
        </references>
      </pivotArea>
    </format>
    <format dxfId="38">
      <pivotArea dataOnly="0" fieldPosition="0">
        <references count="2">
          <reference field="0" count="1">
            <x v="2"/>
          </reference>
          <reference field="12" count="1" selected="0">
            <x v="0"/>
          </reference>
        </references>
      </pivotArea>
    </format>
    <format dxfId="37">
      <pivotArea dataOnly="0" fieldPosition="0">
        <references count="2">
          <reference field="0" count="1">
            <x v="1"/>
          </reference>
          <reference field="12" count="1" selected="0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CD1" cacheId="55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PRODUIT" colHeaderCaption="Qui">
  <location ref="A5:C135" firstHeaderRow="0" firstDataRow="1" firstDataCol="1" rowPageCount="1" colPageCount="1"/>
  <pivotFields count="15">
    <pivotField axis="axisRow" showAll="0">
      <items count="7">
        <item x="5"/>
        <item x="3"/>
        <item x="2"/>
        <item x="1"/>
        <item x="0"/>
        <item x="4"/>
        <item t="default"/>
      </items>
    </pivotField>
    <pivotField axis="axisRow" showAll="0">
      <items count="7">
        <item x="4"/>
        <item x="3"/>
        <item x="2"/>
        <item x="1"/>
        <item x="5"/>
        <item x="0"/>
        <item t="default"/>
      </items>
    </pivotField>
    <pivotField axis="axisRow" showAll="0">
      <items count="115">
        <item x="82"/>
        <item x="83"/>
        <item x="71"/>
        <item x="15"/>
        <item x="79"/>
        <item x="60"/>
        <item x="8"/>
        <item x="7"/>
        <item x="84"/>
        <item x="73"/>
        <item x="11"/>
        <item x="10"/>
        <item x="14"/>
        <item x="94"/>
        <item x="70"/>
        <item x="56"/>
        <item x="63"/>
        <item x="4"/>
        <item x="72"/>
        <item x="6"/>
        <item x="5"/>
        <item x="28"/>
        <item x="27"/>
        <item x="61"/>
        <item x="99"/>
        <item x="106"/>
        <item x="32"/>
        <item x="33"/>
        <item x="103"/>
        <item x="67"/>
        <item x="18"/>
        <item x="22"/>
        <item x="17"/>
        <item x="43"/>
        <item x="78"/>
        <item x="46"/>
        <item x="51"/>
        <item x="45"/>
        <item x="19"/>
        <item x="80"/>
        <item x="89"/>
        <item x="88"/>
        <item x="91"/>
        <item x="92"/>
        <item x="75"/>
        <item x="62"/>
        <item x="13"/>
        <item x="29"/>
        <item x="31"/>
        <item x="30"/>
        <item x="81"/>
        <item x="90"/>
        <item x="104"/>
        <item x="98"/>
        <item x="44"/>
        <item x="16"/>
        <item x="21"/>
        <item x="23"/>
        <item x="68"/>
        <item x="69"/>
        <item x="74"/>
        <item x="102"/>
        <item x="58"/>
        <item m="1" x="111"/>
        <item m="1" x="112"/>
        <item m="1" x="109"/>
        <item m="1" x="107"/>
        <item m="1" x="113"/>
        <item x="59"/>
        <item m="1" x="110"/>
        <item x="3"/>
        <item x="49"/>
        <item x="41"/>
        <item x="42"/>
        <item x="2"/>
        <item x="40"/>
        <item x="20"/>
        <item x="77"/>
        <item x="96"/>
        <item x="12"/>
        <item x="9"/>
        <item x="0"/>
        <item x="54"/>
        <item x="52"/>
        <item x="53"/>
        <item x="55"/>
        <item x="66"/>
        <item x="48"/>
        <item x="37"/>
        <item x="35"/>
        <item x="38"/>
        <item x="57"/>
        <item x="36"/>
        <item x="34"/>
        <item x="101"/>
        <item x="100"/>
        <item x="86"/>
        <item x="85"/>
        <item x="87"/>
        <item x="105"/>
        <item x="50"/>
        <item x="76"/>
        <item x="47"/>
        <item x="1"/>
        <item x="97"/>
        <item x="95"/>
        <item m="1" x="108"/>
        <item x="39"/>
        <item x="93"/>
        <item x="24"/>
        <item x="25"/>
        <item x="26"/>
        <item x="64"/>
        <item x="65"/>
        <item t="default"/>
      </items>
    </pivotField>
    <pivotField axis="axisRow" showAll="0">
      <items count="30">
        <item x="16"/>
        <item x="5"/>
        <item x="3"/>
        <item x="2"/>
        <item x="19"/>
        <item x="4"/>
        <item x="14"/>
        <item x="23"/>
        <item x="12"/>
        <item x="0"/>
        <item x="6"/>
        <item x="24"/>
        <item x="11"/>
        <item x="8"/>
        <item x="27"/>
        <item x="9"/>
        <item x="10"/>
        <item x="7"/>
        <item x="13"/>
        <item x="1"/>
        <item x="28"/>
        <item x="25"/>
        <item x="18"/>
        <item x="22"/>
        <item x="15"/>
        <item x="21"/>
        <item x="20"/>
        <item x="17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Page" showAll="0">
      <items count="4">
        <item x="1"/>
        <item m="1" x="2"/>
        <item x="0"/>
        <item t="default"/>
      </items>
    </pivotField>
    <pivotField dataField="1" showAll="0"/>
    <pivotField dataField="1" showAll="0" defaultSubtotal="0"/>
  </pivotFields>
  <rowFields count="4">
    <field x="0"/>
    <field x="1"/>
    <field x="2"/>
    <field x="3"/>
  </rowFields>
  <rowItems count="130">
    <i>
      <x/>
    </i>
    <i r="1">
      <x/>
    </i>
    <i r="2">
      <x/>
    </i>
    <i r="3">
      <x v="28"/>
    </i>
    <i r="2">
      <x v="1"/>
    </i>
    <i r="3">
      <x v="28"/>
    </i>
    <i r="2">
      <x v="2"/>
    </i>
    <i r="3">
      <x v="28"/>
    </i>
    <i r="2">
      <x v="4"/>
    </i>
    <i r="3">
      <x v="28"/>
    </i>
    <i r="2">
      <x v="9"/>
    </i>
    <i r="3">
      <x v="28"/>
    </i>
    <i r="2">
      <x v="14"/>
    </i>
    <i r="3">
      <x v="28"/>
    </i>
    <i r="2">
      <x v="18"/>
    </i>
    <i r="3">
      <x v="28"/>
    </i>
    <i r="2">
      <x v="34"/>
    </i>
    <i r="3">
      <x v="28"/>
    </i>
    <i r="2">
      <x v="39"/>
    </i>
    <i r="3">
      <x v="28"/>
    </i>
    <i r="2">
      <x v="40"/>
    </i>
    <i r="3">
      <x v="28"/>
    </i>
    <i r="2">
      <x v="41"/>
    </i>
    <i r="3">
      <x v="28"/>
    </i>
    <i r="2">
      <x v="42"/>
    </i>
    <i r="3">
      <x v="28"/>
    </i>
    <i r="2">
      <x v="43"/>
    </i>
    <i r="3">
      <x v="28"/>
    </i>
    <i r="2">
      <x v="44"/>
    </i>
    <i r="3">
      <x v="28"/>
    </i>
    <i r="2">
      <x v="50"/>
    </i>
    <i r="3">
      <x v="28"/>
    </i>
    <i r="2">
      <x v="51"/>
    </i>
    <i r="3">
      <x v="28"/>
    </i>
    <i r="2">
      <x v="58"/>
    </i>
    <i r="3">
      <x v="28"/>
    </i>
    <i r="2">
      <x v="59"/>
    </i>
    <i r="3">
      <x v="28"/>
    </i>
    <i r="2">
      <x v="77"/>
    </i>
    <i r="3">
      <x v="28"/>
    </i>
    <i r="2">
      <x v="96"/>
    </i>
    <i r="3">
      <x v="28"/>
    </i>
    <i r="2">
      <x v="101"/>
    </i>
    <i r="3">
      <x v="28"/>
    </i>
    <i r="1">
      <x v="4"/>
    </i>
    <i r="2">
      <x v="78"/>
    </i>
    <i r="3">
      <x v="28"/>
    </i>
    <i r="2">
      <x v="94"/>
    </i>
    <i r="3">
      <x v="28"/>
    </i>
    <i r="2">
      <x v="95"/>
    </i>
    <i r="3">
      <x v="28"/>
    </i>
    <i>
      <x v="1"/>
    </i>
    <i r="1">
      <x v="1"/>
    </i>
    <i r="2">
      <x v="16"/>
    </i>
    <i r="3">
      <x v="20"/>
    </i>
    <i r="2">
      <x v="26"/>
    </i>
    <i r="3">
      <x v="22"/>
    </i>
    <i r="2">
      <x v="27"/>
    </i>
    <i r="3">
      <x v="22"/>
    </i>
    <i r="2">
      <x v="37"/>
    </i>
    <i r="3">
      <x v="15"/>
    </i>
    <i r="2">
      <x v="45"/>
    </i>
    <i r="3">
      <x v="17"/>
    </i>
    <i r="2">
      <x v="54"/>
    </i>
    <i r="3">
      <x v="23"/>
    </i>
    <i r="2">
      <x v="62"/>
    </i>
    <i r="3">
      <x v="16"/>
    </i>
    <i r="2">
      <x v="71"/>
    </i>
    <i r="3">
      <x v="25"/>
    </i>
    <i r="2">
      <x v="72"/>
    </i>
    <i r="3">
      <x v="26"/>
    </i>
    <i r="2">
      <x v="75"/>
    </i>
    <i r="3">
      <x v="26"/>
    </i>
    <i r="2">
      <x v="82"/>
    </i>
    <i r="3">
      <x v="5"/>
    </i>
    <i r="2">
      <x v="84"/>
    </i>
    <i r="3">
      <x v="5"/>
    </i>
    <i r="2">
      <x v="85"/>
    </i>
    <i r="3">
      <x v="5"/>
    </i>
    <i r="2">
      <x v="87"/>
    </i>
    <i r="3">
      <x v="21"/>
    </i>
    <i r="2">
      <x v="88"/>
    </i>
    <i r="3">
      <x v="4"/>
    </i>
    <i r="2">
      <x v="89"/>
    </i>
    <i r="3">
      <x v="22"/>
    </i>
    <i r="2">
      <x v="90"/>
    </i>
    <i r="3">
      <x v="4"/>
    </i>
    <i r="2">
      <x v="91"/>
    </i>
    <i r="3">
      <x v="28"/>
    </i>
    <i r="2">
      <x v="92"/>
    </i>
    <i r="3">
      <x v="4"/>
    </i>
    <i r="2">
      <x v="93"/>
    </i>
    <i r="3">
      <x v="22"/>
    </i>
    <i r="2">
      <x v="100"/>
    </i>
    <i r="3">
      <x v="21"/>
    </i>
    <i r="2">
      <x v="102"/>
    </i>
    <i r="3">
      <x v="11"/>
    </i>
    <i r="2">
      <x v="107"/>
    </i>
    <i r="3">
      <x v="4"/>
    </i>
    <i>
      <x v="3"/>
    </i>
    <i r="1">
      <x v="3"/>
    </i>
    <i r="2">
      <x v="21"/>
    </i>
    <i r="3">
      <x v="6"/>
    </i>
    <i r="2">
      <x v="22"/>
    </i>
    <i r="3">
      <x v="6"/>
    </i>
    <i r="2">
      <x v="109"/>
    </i>
    <i r="3">
      <x v="6"/>
    </i>
    <i r="2">
      <x v="110"/>
    </i>
    <i r="3">
      <x v="27"/>
    </i>
    <i r="2">
      <x v="111"/>
    </i>
    <i r="3">
      <x v="27"/>
    </i>
    <i>
      <x v="4"/>
    </i>
    <i r="1">
      <x v="5"/>
    </i>
    <i r="2">
      <x v="17"/>
    </i>
    <i r="3">
      <x v="3"/>
    </i>
    <i r="2">
      <x v="31"/>
    </i>
    <i r="3">
      <x v="15"/>
    </i>
    <i r="2">
      <x v="38"/>
    </i>
    <i r="3">
      <x v="18"/>
    </i>
    <i r="2">
      <x v="56"/>
    </i>
    <i r="3">
      <x v="15"/>
    </i>
    <i r="2">
      <x v="57"/>
    </i>
    <i r="3">
      <x v="15"/>
    </i>
    <i r="2">
      <x v="70"/>
    </i>
    <i r="3">
      <x v="3"/>
    </i>
    <i r="2">
      <x v="74"/>
    </i>
    <i r="3">
      <x v="3"/>
    </i>
    <i r="2">
      <x v="76"/>
    </i>
    <i r="3">
      <x v="15"/>
    </i>
    <i t="grand">
      <x/>
    </i>
  </rowItems>
  <colFields count="1">
    <field x="-2"/>
  </colFields>
  <colItems count="2">
    <i>
      <x/>
    </i>
    <i i="1">
      <x v="1"/>
    </i>
  </colItems>
  <pageFields count="1">
    <pageField fld="12" item="0" hier="-1"/>
  </pageFields>
  <dataFields count="2">
    <dataField name="Somme de QT à CDER" fld="14" baseField="0" baseItem="0"/>
    <dataField name="Somme de Prix Total à Commander" fld="13" baseField="0" baseItem="0"/>
  </dataFields>
  <formats count="11">
    <format dxfId="69">
      <pivotArea dataOnly="0" labelOnly="1" grandCol="1" outline="0" fieldPosition="0"/>
    </format>
    <format dxfId="70">
      <pivotArea dataOnly="0" labelOnly="1" grandCol="1" outline="0" fieldPosition="0"/>
    </format>
    <format dxfId="71">
      <pivotArea dataOnly="0" labelOnly="1" grandCol="1" outline="0" fieldPosition="0"/>
    </format>
    <format dxfId="49">
      <pivotArea collapsedLevelsAreSubtotals="1" fieldPosition="0">
        <references count="1">
          <reference field="0" count="1">
            <x v="0"/>
          </reference>
        </references>
      </pivotArea>
    </format>
    <format dxfId="48">
      <pivotArea dataOnly="0" labelOnly="1" fieldPosition="0">
        <references count="1">
          <reference field="0" count="1">
            <x v="0"/>
          </reference>
        </references>
      </pivotArea>
    </format>
    <format dxfId="47">
      <pivotArea collapsedLevelsAreSubtotals="1" fieldPosition="0">
        <references count="1">
          <reference field="0" count="1">
            <x v="1"/>
          </reference>
        </references>
      </pivotArea>
    </format>
    <format dxfId="46">
      <pivotArea dataOnly="0" labelOnly="1" fieldPosition="0">
        <references count="1">
          <reference field="0" count="1">
            <x v="1"/>
          </reference>
        </references>
      </pivotArea>
    </format>
    <format dxfId="45">
      <pivotArea dataOnly="0" labelOnly="1" fieldPosition="0">
        <references count="1">
          <reference field="0" count="1">
            <x v="3"/>
          </reference>
        </references>
      </pivotArea>
    </format>
    <format dxfId="44">
      <pivotArea collapsedLevelsAreSubtotals="1" fieldPosition="0">
        <references count="1">
          <reference field="0" count="1">
            <x v="3"/>
          </reference>
        </references>
      </pivotArea>
    </format>
    <format dxfId="43">
      <pivotArea dataOnly="0" labelOnly="1" fieldPosition="0">
        <references count="1">
          <reference field="0" count="1">
            <x v="3"/>
          </reference>
        </references>
      </pivotArea>
    </format>
    <format dxfId="42">
      <pivotArea dataOnly="0" fieldPosition="0">
        <references count="2">
          <reference field="0" count="1">
            <x v="4"/>
          </reference>
          <reference field="12" count="1" selected="0">
            <x v="0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O115" totalsRowCount="1" headerRowDxfId="74" dataDxfId="73" tableBorderDxfId="88">
  <sortState xmlns:xlrd2="http://schemas.microsoft.com/office/spreadsheetml/2017/richdata2" ref="A5:O114">
    <sortCondition descending="1" ref="A4:A114"/>
  </sortState>
  <tableColumns count="15">
    <tableColumn id="15" xr3:uid="{94515787-87F7-C34B-BFAC-063BEE84D5C6}" name="Fournisseur" totalsRowLabel="Total" dataDxfId="72" totalsRowDxfId="14"/>
    <tableColumn id="2" xr3:uid="{00000000-0010-0000-0000-000002000000}" name="Marque" dataDxfId="83" totalsRowDxfId="13"/>
    <tableColumn id="3" xr3:uid="{00000000-0010-0000-0000-000003000000}" name="Nom Produit" dataDxfId="82" totalsRowDxfId="12"/>
    <tableColumn id="4" xr3:uid="{00000000-0010-0000-0000-000004000000}" name="Contenance" dataDxfId="81" totalsRowDxfId="11"/>
    <tableColumn id="5" xr3:uid="{00000000-0010-0000-0000-000005000000}" name="PACK" dataDxfId="80" totalsRowDxfId="10"/>
    <tableColumn id="6" xr3:uid="{00000000-0010-0000-0000-000006000000}" name="UNITES" dataDxfId="79" totalsRowDxfId="9"/>
    <tableColumn id="7" xr3:uid="{00000000-0010-0000-0000-000007000000}" name="Total Sotck" dataDxfId="78" totalsRowDxfId="8">
      <calculatedColumnFormula>(E5)+F5*0.5</calculatedColumnFormula>
    </tableColumn>
    <tableColumn id="8" xr3:uid="{00000000-0010-0000-0000-000008000000}" name="Prix Unitaire" dataDxfId="20" totalsRowDxfId="7"/>
    <tableColumn id="9" xr3:uid="{00000000-0010-0000-0000-000009000000}" name=" Prix Totale magasin" totalsRowFunction="sum" dataDxfId="19" totalsRowDxfId="6">
      <calculatedColumnFormula>G5*H5</calculatedColumnFormula>
    </tableColumn>
    <tableColumn id="14" xr3:uid="{7522F056-C5FF-0545-A3BA-B83D87B3B6D7}" name="Contenance Pack" dataDxfId="77" totalsRowDxfId="5"/>
    <tableColumn id="13" xr3:uid="{9FF5D4B7-7936-8045-8C80-D971D83C731D}" name="Prix Pack " dataDxfId="76" totalsRowDxfId="4">
      <calculatedColumnFormula>Tableau1[[#This Row],[Prix Unitaire]]*Tableau1[[#This Row],[Contenance Pack]]</calculatedColumnFormula>
    </tableColumn>
    <tableColumn id="12" xr3:uid="{00000000-0010-0000-0000-00000C000000}" name="QT MINI" dataDxfId="75" totalsRowDxfId="3"/>
    <tableColumn id="10" xr3:uid="{00000000-0010-0000-0000-00000A000000}" name="ALERTES" dataDxfId="68" totalsRowDxfId="2">
      <calculatedColumnFormula>IF(E5&lt;Tableau1[[#This Row],[QT MINI]],"À Commander","Ok")</calculatedColumnFormula>
    </tableColumn>
    <tableColumn id="16" xr3:uid="{EE309188-FACF-7C4C-A96D-F0A9821CBB13}" name="Prix Total à Commander" dataDxfId="66" totalsRowDxfId="1">
      <calculatedColumnFormula>Tableau1[[#This Row],[QT à CDER]]*Tableau1[[#This Row],[Prix Pack ]]</calculatedColumnFormula>
    </tableColumn>
    <tableColumn id="11" xr3:uid="{00000000-0010-0000-0000-00000B000000}" name="QT à CDER" totalsRowFunction="sum" dataDxfId="67" totalsRowDxfId="0">
      <calculatedColumnFormula>IF(Tableau1[[#This Row],[ALERTES]]&lt;&gt;"OK",Tableau1[[#This Row],[QT MINI]]-Tableau1[[#This Row],[PACK]],0)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O49" totalsRowCount="1" headerRowDxfId="50" dataDxfId="51" tableBorderDxfId="87">
  <tableColumns count="15">
    <tableColumn id="15" xr3:uid="{A3C570DD-F097-DE4B-9BC1-8C27C087A677}" name="Fournisseur" totalsRowLabel="Total" dataDxfId="65" totalsRowDxfId="36"/>
    <tableColumn id="2" xr3:uid="{00000000-0010-0000-0100-000002000000}" name="Marque" dataDxfId="64" totalsRowDxfId="35"/>
    <tableColumn id="3" xr3:uid="{00000000-0010-0000-0100-000003000000}" name="PRODUIT" dataDxfId="63" totalsRowDxfId="34"/>
    <tableColumn id="4" xr3:uid="{00000000-0010-0000-0100-000004000000}" name="Contenance" dataDxfId="62" totalsRowDxfId="33"/>
    <tableColumn id="5" xr3:uid="{00000000-0010-0000-0100-000005000000}" name="PACK en Sotck" dataDxfId="61" totalsRowDxfId="32"/>
    <tableColumn id="6" xr3:uid="{00000000-0010-0000-0100-000006000000}" name="Unités en Rayon" dataDxfId="60" totalsRowDxfId="31"/>
    <tableColumn id="7" xr3:uid="{00000000-0010-0000-0100-000007000000}" name="TOTAL" dataDxfId="59" totalsRowDxfId="30">
      <calculatedColumnFormula>E3*6+F3</calculatedColumnFormula>
    </tableColumn>
    <tableColumn id="8" xr3:uid="{00000000-0010-0000-0100-000008000000}" name="PX (U)" dataDxfId="58" totalsRowDxfId="29"/>
    <tableColumn id="9" xr3:uid="{00000000-0010-0000-0100-000009000000}" name="PX TOTAL STOCK" totalsRowFunction="sum" dataDxfId="22" totalsRowDxfId="21">
      <calculatedColumnFormula>G3*H3</calculatedColumnFormula>
    </tableColumn>
    <tableColumn id="13" xr3:uid="{0BEE613A-540E-6F41-B819-6A83633FD520}" name="Contenance pack " dataDxfId="57" totalsRowDxfId="28"/>
    <tableColumn id="14" xr3:uid="{ACC322D2-692A-C84C-8F6E-675825D8F362}" name="Prix Pack " dataDxfId="56" totalsRowDxfId="27">
      <calculatedColumnFormula>Tableau2[[#This Row],[PX (U)]]*Tableau2[[#This Row],[Contenance pack ]]</calculatedColumnFormula>
    </tableColumn>
    <tableColumn id="11" xr3:uid="{00000000-0010-0000-0100-00000B000000}" name="QT MINI" dataDxfId="55" totalsRowDxfId="26"/>
    <tableColumn id="10" xr3:uid="{00000000-0010-0000-0100-00000A000000}" name="ALERTES" dataDxfId="54" totalsRowDxfId="25">
      <calculatedColumnFormula>IF(E3&lt;Tableau2[[#This Row],[QT MINI]],"À Commander","Ok")</calculatedColumnFormula>
    </tableColumn>
    <tableColumn id="16" xr3:uid="{442660E7-369E-DB44-9E24-AB7E6855AB83}" name="Prix Total Commande" dataDxfId="53" totalsRowDxfId="24">
      <calculatedColumnFormula>Tableau2[[#This Row],[Prix Pack ]]*Tableau2[[#This Row],[QT à CDER]]</calculatedColumnFormula>
    </tableColumn>
    <tableColumn id="12" xr3:uid="{00000000-0010-0000-0100-00000C000000}" name="QT à CDER" totalsRowFunction="sum" dataDxfId="52" totalsRowDxfId="23">
      <calculatedColumnFormula>IF(Tableau2[[#This Row],[ALERTES]]&lt;&gt;"OK",Tableau2[[#This Row],[QT MINI]]-Tableau2[[#This Row],[PACK en Sotck]],0)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2D1C17-E7E7-734F-9176-BB3269866A49}" name="Tableau5" displayName="Tableau5" ref="B1:B9" totalsRowShown="0">
  <autoFilter ref="B1:B9" xr:uid="{43415B02-E72A-B545-91DF-1CA5820E133B}"/>
  <tableColumns count="1">
    <tableColumn id="1" xr3:uid="{ED4B4B80-D52C-4646-BB2F-C5F8694C58B8}" name="Marque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6CA3900-9A63-FE4D-9462-348AD1BCA879}" name="Tableau4" displayName="Tableau4" ref="A1:D5" totalsRowShown="0">
  <autoFilter ref="A1:D5" xr:uid="{E5C3E8C7-1B93-5944-8A0D-331B3A411E18}"/>
  <tableColumns count="4">
    <tableColumn id="1" xr3:uid="{1BE81BCE-2904-7D45-92A3-B3065168EDE0}" name="Nom Fournisseur"/>
    <tableColumn id="2" xr3:uid="{3D36DE0F-1590-6E4E-B02B-5965D444CF9B}" name="Adresse"/>
    <tableColumn id="3" xr3:uid="{7AFB6446-D5B6-D841-B943-458EB9590812}" name="Telephone"/>
    <tableColumn id="4" xr3:uid="{8203406D-BFF2-0C41-8E5F-C00D8BA95543}" name="Mai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mailto:Laetitia@oulivie.com" TargetMode="External"/><Relationship Id="rId1" Type="http://schemas.openxmlformats.org/officeDocument/2006/relationships/hyperlink" Target="mailto:selsdecamargues@sali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M89"/>
  <sheetViews>
    <sheetView showGridLines="0" tabSelected="1" workbookViewId="0">
      <selection activeCell="K24" sqref="K24"/>
    </sheetView>
  </sheetViews>
  <sheetFormatPr baseColWidth="10" defaultColWidth="11" defaultRowHeight="16" x14ac:dyDescent="0.2"/>
  <cols>
    <col min="1" max="2" width="11" style="43"/>
    <col min="3" max="3" width="8.1640625" style="43" customWidth="1"/>
    <col min="4" max="4" width="13.6640625" style="43" customWidth="1"/>
    <col min="5" max="16384" width="11" style="43"/>
  </cols>
  <sheetData>
    <row r="9" spans="1:13" x14ac:dyDescent="0.2">
      <c r="A9" s="41"/>
      <c r="B9" s="41"/>
      <c r="C9" s="41"/>
      <c r="D9" s="42"/>
    </row>
    <row r="10" spans="1:13" x14ac:dyDescent="0.2">
      <c r="A10" s="41"/>
      <c r="B10" s="41"/>
      <c r="C10" s="41"/>
      <c r="D10" s="42"/>
    </row>
    <row r="11" spans="1:13" x14ac:dyDescent="0.2">
      <c r="A11" s="40"/>
      <c r="B11" s="40"/>
      <c r="C11" s="40"/>
      <c r="D11" s="44"/>
      <c r="E11" s="102" t="s">
        <v>156</v>
      </c>
      <c r="F11" s="103"/>
      <c r="G11" s="104">
        <f>'STOCK DUR'!I115+'STOCK LIQUIDE'!I49</f>
        <v>2592.4399999999996</v>
      </c>
      <c r="H11" s="105"/>
      <c r="I11" s="44"/>
      <c r="J11" s="44"/>
      <c r="K11" s="44"/>
      <c r="L11" s="44"/>
      <c r="M11" s="44"/>
    </row>
    <row r="12" spans="1:13" x14ac:dyDescent="0.2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</row>
    <row r="13" spans="1:13" ht="16" customHeight="1" x14ac:dyDescent="0.2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</row>
    <row r="14" spans="1:13" ht="16" customHeight="1" x14ac:dyDescent="0.2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</row>
    <row r="15" spans="1:13" ht="16" customHeight="1" x14ac:dyDescent="0.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16" spans="1:13" ht="16" customHeight="1" x14ac:dyDescent="0.2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17" spans="1:13" ht="16" customHeight="1" x14ac:dyDescent="0.2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</row>
    <row r="18" spans="1:13" x14ac:dyDescent="0.2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3" x14ac:dyDescent="0.2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</row>
    <row r="20" spans="1:13" x14ac:dyDescent="0.2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3" x14ac:dyDescent="0.2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  <row r="22" spans="1:13" x14ac:dyDescent="0.2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</row>
    <row r="23" spans="1:13" x14ac:dyDescent="0.2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</row>
    <row r="24" spans="1:13" x14ac:dyDescent="0.2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</row>
    <row r="25" spans="1:13" x14ac:dyDescent="0.2">
      <c r="A25" s="40"/>
      <c r="B25" s="98"/>
      <c r="C25" s="98"/>
      <c r="D25" s="40"/>
      <c r="E25" s="45"/>
      <c r="F25" s="40"/>
      <c r="G25" s="40"/>
      <c r="H25" s="40"/>
      <c r="I25" s="40"/>
      <c r="J25" s="40"/>
      <c r="K25" s="40"/>
      <c r="L25" s="40"/>
      <c r="M25" s="40"/>
    </row>
    <row r="26" spans="1:13" ht="21.75" customHeight="1" x14ac:dyDescent="0.2">
      <c r="A26" s="40"/>
      <c r="B26" s="98"/>
      <c r="C26" s="98"/>
      <c r="D26" s="40"/>
      <c r="E26" s="45"/>
      <c r="F26" s="40"/>
      <c r="G26" s="40"/>
      <c r="H26" s="40"/>
      <c r="I26" s="40"/>
      <c r="J26" s="40"/>
      <c r="K26" s="40"/>
      <c r="L26" s="40"/>
      <c r="M26" s="40"/>
    </row>
    <row r="27" spans="1:13" ht="21.75" customHeight="1" x14ac:dyDescent="0.2">
      <c r="A27" s="40"/>
      <c r="B27" s="98"/>
      <c r="C27" s="98"/>
      <c r="D27" s="40"/>
      <c r="E27" s="45"/>
      <c r="F27" s="40"/>
      <c r="G27" s="40"/>
      <c r="H27" s="40"/>
      <c r="I27" s="40"/>
      <c r="J27" s="40"/>
      <c r="K27" s="40"/>
      <c r="L27" s="40"/>
      <c r="M27" s="40"/>
    </row>
    <row r="28" spans="1:13" s="47" customFormat="1" ht="21" customHeight="1" x14ac:dyDescent="0.2">
      <c r="A28" s="46"/>
      <c r="B28" s="109"/>
      <c r="C28" s="40"/>
      <c r="D28" s="110"/>
      <c r="E28" s="110"/>
      <c r="F28" s="46"/>
      <c r="G28" s="46"/>
      <c r="H28" s="46"/>
      <c r="I28" s="46"/>
      <c r="J28" s="46"/>
      <c r="K28" s="46"/>
      <c r="L28" s="46"/>
      <c r="M28" s="46"/>
    </row>
    <row r="29" spans="1:13" x14ac:dyDescent="0.2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</row>
    <row r="30" spans="1:13" x14ac:dyDescent="0.2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</row>
    <row r="31" spans="1:13" x14ac:dyDescent="0.2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</row>
    <row r="32" spans="1:13" x14ac:dyDescent="0.2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</row>
    <row r="33" spans="1:13" x14ac:dyDescent="0.2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</row>
    <row r="34" spans="1:13" x14ac:dyDescent="0.2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</row>
    <row r="35" spans="1:13" x14ac:dyDescent="0.2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1:13" x14ac:dyDescent="0.2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</row>
    <row r="37" spans="1:13" x14ac:dyDescent="0.2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</row>
    <row r="38" spans="1:13" x14ac:dyDescent="0.2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</row>
    <row r="39" spans="1:13" x14ac:dyDescent="0.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</row>
    <row r="40" spans="1:13" x14ac:dyDescent="0.2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</row>
    <row r="41" spans="1:13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</row>
    <row r="42" spans="1:13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</row>
    <row r="43" spans="1:13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</row>
    <row r="44" spans="1:13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</row>
    <row r="45" spans="1:13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</row>
    <row r="46" spans="1:13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</row>
    <row r="47" spans="1:13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</row>
    <row r="48" spans="1:13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</row>
    <row r="49" spans="1:13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</row>
    <row r="50" spans="1:13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</row>
    <row r="51" spans="1:13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</row>
    <row r="52" spans="1:13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</row>
    <row r="53" spans="1:13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</row>
    <row r="54" spans="1:13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</row>
    <row r="55" spans="1:13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</row>
    <row r="57" spans="1:13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</row>
    <row r="58" spans="1:13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</row>
    <row r="59" spans="1:13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</row>
    <row r="60" spans="1:13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</row>
    <row r="61" spans="1:13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</row>
    <row r="62" spans="1:13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</row>
    <row r="63" spans="1:13" x14ac:dyDescent="0.2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</row>
    <row r="64" spans="1:13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</row>
    <row r="65" spans="1:13" x14ac:dyDescent="0.2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</row>
    <row r="66" spans="1:13" x14ac:dyDescent="0.2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</row>
    <row r="67" spans="1:13" x14ac:dyDescent="0.2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</row>
    <row r="68" spans="1:13" x14ac:dyDescent="0.2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</row>
    <row r="69" spans="1:13" x14ac:dyDescent="0.2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</row>
    <row r="70" spans="1:13" x14ac:dyDescent="0.2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</row>
    <row r="71" spans="1:13" x14ac:dyDescent="0.2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</row>
    <row r="72" spans="1:13" x14ac:dyDescent="0.2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</row>
    <row r="73" spans="1:13" x14ac:dyDescent="0.2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</row>
    <row r="74" spans="1:13" x14ac:dyDescent="0.2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</row>
    <row r="75" spans="1:13" x14ac:dyDescent="0.2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</row>
    <row r="76" spans="1:13" x14ac:dyDescent="0.2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</row>
    <row r="77" spans="1:13" x14ac:dyDescent="0.2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</row>
    <row r="78" spans="1:13" x14ac:dyDescent="0.2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</row>
    <row r="79" spans="1:13" x14ac:dyDescent="0.2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</row>
    <row r="80" spans="1:13" x14ac:dyDescent="0.2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</row>
    <row r="81" spans="1:13" x14ac:dyDescent="0.2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</row>
    <row r="82" spans="1:13" x14ac:dyDescent="0.2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</row>
    <row r="83" spans="1:13" x14ac:dyDescent="0.2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  <row r="84" spans="1:13" x14ac:dyDescent="0.2">
      <c r="A84" s="40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</row>
    <row r="85" spans="1:13" x14ac:dyDescent="0.2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</row>
    <row r="86" spans="1:13" x14ac:dyDescent="0.2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</row>
    <row r="87" spans="1:13" x14ac:dyDescent="0.2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</row>
    <row r="88" spans="1:13" x14ac:dyDescent="0.2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</row>
    <row r="89" spans="1:13" x14ac:dyDescent="0.2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</row>
  </sheetData>
  <mergeCells count="3">
    <mergeCell ref="B25:C27"/>
    <mergeCell ref="D28:E28"/>
    <mergeCell ref="G11:H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5328-BC01-164E-B623-301BC03AE2F8}">
  <sheetPr codeName="Feuil8"/>
  <dimension ref="B3:O38"/>
  <sheetViews>
    <sheetView showGridLines="0" workbookViewId="0">
      <selection activeCell="M11" sqref="M11:N11"/>
    </sheetView>
  </sheetViews>
  <sheetFormatPr baseColWidth="10" defaultRowHeight="16" x14ac:dyDescent="0.2"/>
  <sheetData>
    <row r="3" spans="2:15" ht="17" thickBot="1" x14ac:dyDescent="0.25"/>
    <row r="4" spans="2:15" x14ac:dyDescent="0.2">
      <c r="B4" s="75" t="s">
        <v>262</v>
      </c>
      <c r="C4" s="76"/>
      <c r="D4" s="76"/>
      <c r="E4" s="76"/>
      <c r="F4" s="76"/>
      <c r="G4" s="77"/>
      <c r="I4" s="75" t="s">
        <v>263</v>
      </c>
      <c r="J4" s="76"/>
      <c r="K4" s="76"/>
      <c r="L4" s="76"/>
      <c r="M4" s="76"/>
      <c r="N4" s="76"/>
      <c r="O4" s="77"/>
    </row>
    <row r="5" spans="2:15" ht="17" thickBot="1" x14ac:dyDescent="0.25">
      <c r="B5" s="81"/>
      <c r="C5" s="82"/>
      <c r="D5" s="82"/>
      <c r="E5" s="82"/>
      <c r="F5" s="82"/>
      <c r="G5" s="83"/>
      <c r="I5" s="81"/>
      <c r="J5" s="82"/>
      <c r="K5" s="82"/>
      <c r="L5" s="82"/>
      <c r="M5" s="82"/>
      <c r="N5" s="82"/>
      <c r="O5" s="83"/>
    </row>
    <row r="6" spans="2:15" x14ac:dyDescent="0.2">
      <c r="B6" s="93"/>
      <c r="C6" s="94"/>
      <c r="D6" s="94"/>
      <c r="E6" s="94"/>
      <c r="F6" s="94"/>
      <c r="G6" s="95"/>
      <c r="I6" s="49"/>
      <c r="J6" s="48"/>
      <c r="K6" s="48"/>
      <c r="L6" s="48"/>
      <c r="M6" s="48"/>
      <c r="N6" s="48"/>
      <c r="O6" s="50"/>
    </row>
    <row r="7" spans="2:15" x14ac:dyDescent="0.2">
      <c r="B7" s="49"/>
      <c r="C7" s="48" t="s">
        <v>252</v>
      </c>
      <c r="D7" s="48"/>
      <c r="E7" s="48"/>
      <c r="F7" s="48"/>
      <c r="G7" s="50"/>
      <c r="I7" s="49"/>
      <c r="J7" s="48" t="s">
        <v>229</v>
      </c>
      <c r="K7" s="48"/>
      <c r="L7" s="48"/>
      <c r="M7" s="48" t="s">
        <v>231</v>
      </c>
      <c r="N7" s="48"/>
      <c r="O7" s="50"/>
    </row>
    <row r="8" spans="2:15" x14ac:dyDescent="0.2">
      <c r="B8" s="49"/>
      <c r="C8" s="86"/>
      <c r="D8" s="100"/>
      <c r="E8" s="100"/>
      <c r="F8" s="87"/>
      <c r="G8" s="50"/>
      <c r="I8" s="49"/>
      <c r="J8" s="54" t="s">
        <v>305</v>
      </c>
      <c r="K8" s="54"/>
      <c r="L8" s="48"/>
      <c r="M8" s="54" t="s">
        <v>283</v>
      </c>
      <c r="N8" s="54"/>
      <c r="O8" s="50"/>
    </row>
    <row r="9" spans="2:15" x14ac:dyDescent="0.2">
      <c r="B9" s="49"/>
      <c r="C9" s="48"/>
      <c r="D9" s="48"/>
      <c r="E9" s="48"/>
      <c r="F9" s="48"/>
      <c r="G9" s="50"/>
      <c r="I9" s="49"/>
      <c r="J9" s="48"/>
      <c r="K9" s="48"/>
      <c r="L9" s="48"/>
      <c r="M9" s="48"/>
      <c r="N9" s="48"/>
      <c r="O9" s="50"/>
    </row>
    <row r="10" spans="2:15" x14ac:dyDescent="0.2">
      <c r="B10" s="49"/>
      <c r="C10" s="48" t="s">
        <v>253</v>
      </c>
      <c r="D10" s="48"/>
      <c r="E10" s="48"/>
      <c r="F10" s="48"/>
      <c r="G10" s="50"/>
      <c r="I10" s="49"/>
      <c r="J10" s="48" t="s">
        <v>230</v>
      </c>
      <c r="K10" s="48"/>
      <c r="L10" s="48"/>
      <c r="M10" s="48" t="s">
        <v>240</v>
      </c>
      <c r="N10" s="48"/>
      <c r="O10" s="50"/>
    </row>
    <row r="11" spans="2:15" x14ac:dyDescent="0.2">
      <c r="B11" s="49"/>
      <c r="C11" s="86"/>
      <c r="D11" s="100"/>
      <c r="E11" s="100"/>
      <c r="F11" s="87"/>
      <c r="G11" s="50"/>
      <c r="I11" s="49"/>
      <c r="J11" s="54" t="s">
        <v>232</v>
      </c>
      <c r="K11" s="54"/>
      <c r="L11" s="48"/>
      <c r="M11" s="84">
        <v>6</v>
      </c>
      <c r="N11" s="85"/>
      <c r="O11" s="50"/>
    </row>
    <row r="12" spans="2:15" x14ac:dyDescent="0.2">
      <c r="B12" s="49"/>
      <c r="C12" s="48"/>
      <c r="D12" s="48"/>
      <c r="E12" s="48"/>
      <c r="F12" s="48"/>
      <c r="G12" s="50"/>
      <c r="I12" s="49"/>
      <c r="J12" s="48"/>
      <c r="K12" s="48"/>
      <c r="L12" s="48"/>
      <c r="M12" s="48"/>
      <c r="N12" s="48"/>
      <c r="O12" s="50"/>
    </row>
    <row r="13" spans="2:15" x14ac:dyDescent="0.2">
      <c r="B13" s="49"/>
      <c r="C13" s="48" t="s">
        <v>254</v>
      </c>
      <c r="D13" s="48"/>
      <c r="E13" s="48"/>
      <c r="F13" s="48"/>
      <c r="G13" s="50"/>
      <c r="I13" s="49"/>
      <c r="J13" s="48" t="s">
        <v>237</v>
      </c>
      <c r="K13" s="48"/>
      <c r="L13" s="48"/>
      <c r="M13" s="48"/>
      <c r="N13" s="48"/>
      <c r="O13" s="50"/>
    </row>
    <row r="14" spans="2:15" x14ac:dyDescent="0.2">
      <c r="B14" s="49"/>
      <c r="C14" s="86"/>
      <c r="D14" s="100"/>
      <c r="E14" s="100"/>
      <c r="F14" s="87"/>
      <c r="G14" s="50"/>
      <c r="I14" s="49"/>
      <c r="J14" s="54" t="s">
        <v>242</v>
      </c>
      <c r="K14" s="54"/>
      <c r="L14" s="48"/>
      <c r="M14" s="48"/>
      <c r="N14" s="48"/>
      <c r="O14" s="50"/>
    </row>
    <row r="15" spans="2:15" x14ac:dyDescent="0.2">
      <c r="B15" s="49"/>
      <c r="C15" s="48"/>
      <c r="D15" s="48"/>
      <c r="E15" s="48"/>
      <c r="F15" s="48"/>
      <c r="G15" s="50"/>
      <c r="I15" s="49"/>
      <c r="J15" s="48"/>
      <c r="K15" s="48"/>
      <c r="L15" s="48"/>
      <c r="M15" s="48"/>
      <c r="N15" s="48"/>
      <c r="O15" s="50"/>
    </row>
    <row r="16" spans="2:15" x14ac:dyDescent="0.2">
      <c r="B16" s="49"/>
      <c r="C16" s="48" t="s">
        <v>255</v>
      </c>
      <c r="D16" s="48"/>
      <c r="E16" s="48"/>
      <c r="F16" s="48"/>
      <c r="G16" s="50"/>
      <c r="I16" s="49"/>
      <c r="J16" s="48" t="s">
        <v>238</v>
      </c>
      <c r="K16" s="48"/>
      <c r="L16" s="48"/>
      <c r="M16" s="48"/>
      <c r="N16" s="48"/>
      <c r="O16" s="50"/>
    </row>
    <row r="17" spans="2:15" x14ac:dyDescent="0.2">
      <c r="B17" s="49"/>
      <c r="C17" s="101"/>
      <c r="D17" s="100"/>
      <c r="E17" s="100"/>
      <c r="F17" s="87"/>
      <c r="G17" s="50"/>
      <c r="I17" s="49"/>
      <c r="J17" s="54"/>
      <c r="K17" s="54"/>
      <c r="L17" s="48"/>
      <c r="M17" s="48"/>
      <c r="N17" s="48"/>
      <c r="O17" s="50"/>
    </row>
    <row r="18" spans="2:15" x14ac:dyDescent="0.2">
      <c r="B18" s="49"/>
      <c r="C18" s="48"/>
      <c r="D18" s="48"/>
      <c r="E18" s="48"/>
      <c r="F18" s="48"/>
      <c r="G18" s="50"/>
      <c r="I18" s="49"/>
      <c r="J18" s="48"/>
      <c r="K18" s="48"/>
      <c r="L18" s="48"/>
      <c r="M18" s="48"/>
      <c r="N18" s="48"/>
      <c r="O18" s="50"/>
    </row>
    <row r="19" spans="2:15" ht="17" thickBot="1" x14ac:dyDescent="0.25">
      <c r="B19" s="49"/>
      <c r="C19" s="48"/>
      <c r="D19" s="48"/>
      <c r="E19" s="48"/>
      <c r="F19" s="48"/>
      <c r="G19" s="50"/>
      <c r="I19" s="51"/>
      <c r="J19" s="52"/>
      <c r="K19" s="52"/>
      <c r="L19" s="52"/>
      <c r="M19" s="52"/>
      <c r="N19" s="52"/>
      <c r="O19" s="53"/>
    </row>
    <row r="20" spans="2:15" x14ac:dyDescent="0.2">
      <c r="B20" s="49"/>
      <c r="C20" s="48"/>
      <c r="D20" s="48"/>
      <c r="E20" s="48"/>
      <c r="F20" s="48"/>
      <c r="G20" s="50"/>
    </row>
    <row r="21" spans="2:15" ht="17" thickBot="1" x14ac:dyDescent="0.25">
      <c r="B21" s="51"/>
      <c r="C21" s="52"/>
      <c r="D21" s="52"/>
      <c r="E21" s="52"/>
      <c r="F21" s="52"/>
      <c r="G21" s="53"/>
    </row>
    <row r="22" spans="2:15" x14ac:dyDescent="0.2">
      <c r="I22" s="75" t="s">
        <v>264</v>
      </c>
      <c r="J22" s="76"/>
      <c r="K22" s="76"/>
      <c r="L22" s="76"/>
      <c r="M22" s="76"/>
      <c r="N22" s="76"/>
      <c r="O22" s="77"/>
    </row>
    <row r="23" spans="2:15" ht="17" thickBot="1" x14ac:dyDescent="0.25">
      <c r="I23" s="78"/>
      <c r="J23" s="79"/>
      <c r="K23" s="79"/>
      <c r="L23" s="79"/>
      <c r="M23" s="79"/>
      <c r="N23" s="79"/>
      <c r="O23" s="80"/>
    </row>
    <row r="24" spans="2:15" ht="17" thickBot="1" x14ac:dyDescent="0.25">
      <c r="B24" s="75" t="s">
        <v>273</v>
      </c>
      <c r="C24" s="76"/>
      <c r="D24" s="76"/>
      <c r="E24" s="76"/>
      <c r="F24" s="76"/>
      <c r="G24" s="77"/>
      <c r="I24" s="81"/>
      <c r="J24" s="82"/>
      <c r="K24" s="82"/>
      <c r="L24" s="82"/>
      <c r="M24" s="82"/>
      <c r="N24" s="82"/>
      <c r="O24" s="83"/>
    </row>
    <row r="25" spans="2:15" x14ac:dyDescent="0.2">
      <c r="B25" s="78"/>
      <c r="C25" s="79"/>
      <c r="D25" s="79"/>
      <c r="E25" s="79"/>
      <c r="F25" s="79"/>
      <c r="G25" s="80"/>
      <c r="I25" s="49"/>
      <c r="J25" s="48"/>
      <c r="K25" s="48"/>
      <c r="L25" s="48"/>
      <c r="M25" s="48"/>
      <c r="N25" s="48"/>
      <c r="O25" s="50"/>
    </row>
    <row r="26" spans="2:15" ht="17" thickBot="1" x14ac:dyDescent="0.25">
      <c r="B26" s="81"/>
      <c r="C26" s="82"/>
      <c r="D26" s="82"/>
      <c r="E26" s="82"/>
      <c r="F26" s="82"/>
      <c r="G26" s="83"/>
      <c r="I26" s="49"/>
      <c r="J26" s="48" t="s">
        <v>229</v>
      </c>
      <c r="K26" s="48"/>
      <c r="L26" s="48"/>
      <c r="M26" s="48" t="s">
        <v>239</v>
      </c>
      <c r="N26" s="48"/>
      <c r="O26" s="50"/>
    </row>
    <row r="27" spans="2:15" x14ac:dyDescent="0.2">
      <c r="B27" s="93"/>
      <c r="C27" s="94"/>
      <c r="D27" s="94"/>
      <c r="E27" s="94"/>
      <c r="F27" s="94"/>
      <c r="G27" s="95"/>
      <c r="I27" s="49"/>
      <c r="J27" s="86"/>
      <c r="K27" s="87"/>
      <c r="L27" s="48"/>
      <c r="M27" s="86"/>
      <c r="N27" s="87"/>
      <c r="O27" s="50"/>
    </row>
    <row r="28" spans="2:15" x14ac:dyDescent="0.2">
      <c r="B28" s="49"/>
      <c r="C28" s="48" t="s">
        <v>274</v>
      </c>
      <c r="D28" s="48"/>
      <c r="E28" s="48"/>
      <c r="F28" s="48"/>
      <c r="G28" s="50"/>
      <c r="I28" s="49"/>
      <c r="J28" s="48"/>
      <c r="K28" s="48"/>
      <c r="L28" s="48"/>
      <c r="M28" s="48"/>
      <c r="N28" s="48"/>
      <c r="O28" s="50"/>
    </row>
    <row r="29" spans="2:15" x14ac:dyDescent="0.2">
      <c r="B29" s="49"/>
      <c r="C29" s="84"/>
      <c r="D29" s="111"/>
      <c r="E29" s="111"/>
      <c r="F29" s="85"/>
      <c r="G29" s="50"/>
      <c r="I29" s="49"/>
      <c r="J29" s="48" t="s">
        <v>230</v>
      </c>
      <c r="K29" s="48"/>
      <c r="L29" s="48"/>
      <c r="M29" s="48" t="s">
        <v>240</v>
      </c>
      <c r="N29" s="48"/>
      <c r="O29" s="50"/>
    </row>
    <row r="30" spans="2:15" x14ac:dyDescent="0.2">
      <c r="B30" s="49"/>
      <c r="C30" s="48"/>
      <c r="D30" s="48"/>
      <c r="E30" s="48"/>
      <c r="F30" s="48"/>
      <c r="G30" s="50"/>
      <c r="I30" s="49"/>
      <c r="J30" s="86"/>
      <c r="K30" s="87"/>
      <c r="L30" s="48"/>
      <c r="M30" s="86"/>
      <c r="N30" s="87"/>
      <c r="O30" s="50"/>
    </row>
    <row r="31" spans="2:15" x14ac:dyDescent="0.2">
      <c r="B31" s="49"/>
      <c r="C31" s="48"/>
      <c r="D31" s="48"/>
      <c r="E31" s="48"/>
      <c r="F31" s="48"/>
      <c r="G31" s="50"/>
      <c r="I31" s="49"/>
      <c r="J31" s="48"/>
      <c r="K31" s="48"/>
      <c r="L31" s="48"/>
      <c r="M31" s="48"/>
      <c r="N31" s="48"/>
      <c r="O31" s="50"/>
    </row>
    <row r="32" spans="2:15" x14ac:dyDescent="0.2">
      <c r="B32" s="49"/>
      <c r="C32" s="48"/>
      <c r="D32" s="48"/>
      <c r="E32" s="48"/>
      <c r="F32" s="48"/>
      <c r="G32" s="50"/>
      <c r="I32" s="49"/>
      <c r="J32" s="48" t="s">
        <v>237</v>
      </c>
      <c r="K32" s="48"/>
      <c r="L32" s="48"/>
      <c r="M32" s="48"/>
      <c r="N32" s="48"/>
      <c r="O32" s="50"/>
    </row>
    <row r="33" spans="2:15" x14ac:dyDescent="0.2">
      <c r="B33" s="49"/>
      <c r="C33" s="48"/>
      <c r="D33" s="48"/>
      <c r="E33" s="48"/>
      <c r="F33" s="48"/>
      <c r="G33" s="50"/>
      <c r="I33" s="49"/>
      <c r="J33" s="86"/>
      <c r="K33" s="87"/>
      <c r="L33" s="48"/>
      <c r="M33" s="48"/>
      <c r="N33" s="48"/>
      <c r="O33" s="50"/>
    </row>
    <row r="34" spans="2:15" ht="17" thickBot="1" x14ac:dyDescent="0.25">
      <c r="B34" s="51"/>
      <c r="C34" s="52"/>
      <c r="D34" s="52"/>
      <c r="E34" s="52"/>
      <c r="F34" s="52"/>
      <c r="G34" s="53"/>
      <c r="I34" s="49"/>
      <c r="J34" s="48"/>
      <c r="K34" s="48"/>
      <c r="L34" s="48"/>
      <c r="M34" s="48"/>
      <c r="N34" s="48"/>
      <c r="O34" s="50"/>
    </row>
    <row r="35" spans="2:15" x14ac:dyDescent="0.2">
      <c r="I35" s="49"/>
      <c r="J35" s="48" t="s">
        <v>238</v>
      </c>
      <c r="K35" s="48"/>
      <c r="L35" s="48"/>
      <c r="M35" s="48"/>
      <c r="N35" s="48"/>
      <c r="O35" s="50"/>
    </row>
    <row r="36" spans="2:15" x14ac:dyDescent="0.2">
      <c r="I36" s="49"/>
      <c r="J36" s="86"/>
      <c r="K36" s="87"/>
      <c r="L36" s="48"/>
      <c r="M36" s="48"/>
      <c r="N36" s="48"/>
      <c r="O36" s="50"/>
    </row>
    <row r="37" spans="2:15" x14ac:dyDescent="0.2">
      <c r="I37" s="49"/>
      <c r="J37" s="48"/>
      <c r="K37" s="48"/>
      <c r="L37" s="48"/>
      <c r="M37" s="48"/>
      <c r="N37" s="48"/>
      <c r="O37" s="50"/>
    </row>
    <row r="38" spans="2:15" ht="17" thickBot="1" x14ac:dyDescent="0.25">
      <c r="I38" s="51"/>
      <c r="J38" s="52"/>
      <c r="K38" s="52"/>
      <c r="L38" s="52"/>
      <c r="M38" s="52"/>
      <c r="N38" s="52"/>
      <c r="O38" s="53"/>
    </row>
  </sheetData>
  <sheetProtection selectLockedCells="1"/>
  <mergeCells count="21">
    <mergeCell ref="J36:K36"/>
    <mergeCell ref="J33:K33"/>
    <mergeCell ref="J30:K30"/>
    <mergeCell ref="B4:G5"/>
    <mergeCell ref="C11:F11"/>
    <mergeCell ref="C17:F17"/>
    <mergeCell ref="C14:F14"/>
    <mergeCell ref="C8:F8"/>
    <mergeCell ref="B24:G26"/>
    <mergeCell ref="C29:F29"/>
    <mergeCell ref="J17:K17"/>
    <mergeCell ref="I22:O24"/>
    <mergeCell ref="J27:K27"/>
    <mergeCell ref="M30:N30"/>
    <mergeCell ref="M27:N27"/>
    <mergeCell ref="I4:O5"/>
    <mergeCell ref="M8:N8"/>
    <mergeCell ref="J8:K8"/>
    <mergeCell ref="J11:K11"/>
    <mergeCell ref="J14:K14"/>
    <mergeCell ref="M11:N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72" r:id="rId3" name="Button 56">
              <controlPr defaultSize="0" print="0" autoFill="0" autoPict="0" macro="[0]!ajoutfournisseur">
                <anchor moveWithCells="1" sizeWithCells="1">
                  <from>
                    <xdr:col>3</xdr:col>
                    <xdr:colOff>25400</xdr:colOff>
                    <xdr:row>18</xdr:row>
                    <xdr:rowOff>38100</xdr:rowOff>
                  </from>
                  <to>
                    <xdr:col>4</xdr:col>
                    <xdr:colOff>723900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8" r:id="rId4" name="Button 62">
              <controlPr defaultSize="0" print="0" autoFill="0" autoPict="0" macro="[0]!ajoutproduitliquide">
                <anchor moveWithCells="1" sizeWithCells="1">
                  <from>
                    <xdr:col>11</xdr:col>
                    <xdr:colOff>762000</xdr:colOff>
                    <xdr:row>33</xdr:row>
                    <xdr:rowOff>0</xdr:rowOff>
                  </from>
                  <to>
                    <xdr:col>14</xdr:col>
                    <xdr:colOff>571500</xdr:colOff>
                    <xdr:row>37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93" r:id="rId5" name="Button 77">
              <controlPr defaultSize="0" print="0" autoFill="0" autoPict="0" macro="[0]!ajoutproduitsec">
                <anchor moveWithCells="1" sizeWithCells="1">
                  <from>
                    <xdr:col>11</xdr:col>
                    <xdr:colOff>736600</xdr:colOff>
                    <xdr:row>13</xdr:row>
                    <xdr:rowOff>165100</xdr:rowOff>
                  </from>
                  <to>
                    <xdr:col>14</xdr:col>
                    <xdr:colOff>457200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2" r:id="rId6" name="Button 96">
              <controlPr defaultSize="0" print="0" autoFill="0" autoPict="0" macro="[0]!Ajoutmarque">
                <anchor moveWithCells="1" sizeWithCells="1">
                  <from>
                    <xdr:col>2</xdr:col>
                    <xdr:colOff>419100</xdr:colOff>
                    <xdr:row>30</xdr:row>
                    <xdr:rowOff>12700</xdr:rowOff>
                  </from>
                  <to>
                    <xdr:col>5</xdr:col>
                    <xdr:colOff>393700</xdr:colOff>
                    <xdr:row>33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EC08248-D043-954B-9172-5DDC3D00E09B}">
          <x14:formula1>
            <xm:f>Fournisseur!$A$2:$A$35</xm:f>
          </x14:formula1>
          <xm:sqref>J33:K33</xm:sqref>
        </x14:dataValidation>
        <x14:dataValidation type="list" allowBlank="1" showInputMessage="1" showErrorMessage="1" xr:uid="{5F315D0C-213C-6A4E-A23A-584382C0E228}">
          <x14:formula1>
            <xm:f>Fournisseur!$A$2:$A$34</xm:f>
          </x14:formula1>
          <xm:sqref>J14:K14</xm:sqref>
        </x14:dataValidation>
        <x14:dataValidation type="list" allowBlank="1" showInputMessage="1" showErrorMessage="1" xr:uid="{39DF57BD-E3FD-8644-BD98-DAE57826255E}">
          <x14:formula1>
            <xm:f>Marques!$B$2:$B$26</xm:f>
          </x14:formula1>
          <xm:sqref>J30:K30</xm:sqref>
        </x14:dataValidation>
        <x14:dataValidation type="list" allowBlank="1" showInputMessage="1" showErrorMessage="1" xr:uid="{246A4CA8-5B7F-734D-A3AE-C5BE5292B6FB}">
          <x14:formula1>
            <xm:f>Marques!$B$2:$B$30</xm:f>
          </x14:formula1>
          <xm:sqref>J11:K11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P115"/>
  <sheetViews>
    <sheetView zoomScale="85" workbookViewId="0">
      <selection activeCell="G2" sqref="G2"/>
    </sheetView>
  </sheetViews>
  <sheetFormatPr baseColWidth="10" defaultRowHeight="16" x14ac:dyDescent="0.2"/>
  <cols>
    <col min="1" max="1" width="15.33203125" style="36" customWidth="1"/>
    <col min="2" max="2" width="21.83203125" style="36" customWidth="1"/>
    <col min="3" max="3" width="37.83203125" style="36" customWidth="1"/>
    <col min="4" max="4" width="17.1640625" style="36" customWidth="1"/>
    <col min="5" max="6" width="10.83203125" style="36"/>
    <col min="7" max="7" width="15.33203125" style="36" customWidth="1"/>
    <col min="8" max="8" width="15.6640625" style="112" customWidth="1"/>
    <col min="9" max="9" width="22.5" style="112" customWidth="1"/>
    <col min="10" max="10" width="20.1640625" style="36" customWidth="1"/>
    <col min="11" max="11" width="13.6640625" style="36" customWidth="1"/>
    <col min="12" max="12" width="10.83203125" style="36"/>
    <col min="13" max="13" width="14.6640625" style="36" customWidth="1"/>
    <col min="14" max="14" width="25" style="36" customWidth="1"/>
    <col min="15" max="15" width="13.6640625" style="36" customWidth="1"/>
    <col min="16" max="16384" width="10.83203125" style="36"/>
  </cols>
  <sheetData>
    <row r="2" spans="1:16" ht="32" thickBot="1" x14ac:dyDescent="0.4">
      <c r="P2" s="99"/>
    </row>
    <row r="3" spans="1:16" ht="32" thickBot="1" x14ac:dyDescent="0.4">
      <c r="A3" s="89" t="s">
        <v>303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</row>
    <row r="4" spans="1:16" x14ac:dyDescent="0.2">
      <c r="A4" s="36" t="s">
        <v>237</v>
      </c>
      <c r="B4" s="36" t="s">
        <v>109</v>
      </c>
      <c r="C4" s="36" t="s">
        <v>261</v>
      </c>
      <c r="D4" s="36" t="s">
        <v>107</v>
      </c>
      <c r="E4" s="36" t="s">
        <v>1</v>
      </c>
      <c r="F4" s="36" t="s">
        <v>3</v>
      </c>
      <c r="G4" s="36" t="s">
        <v>259</v>
      </c>
      <c r="H4" s="112" t="s">
        <v>238</v>
      </c>
      <c r="I4" s="112" t="s">
        <v>260</v>
      </c>
      <c r="J4" s="36" t="s">
        <v>235</v>
      </c>
      <c r="K4" s="36" t="s">
        <v>227</v>
      </c>
      <c r="L4" s="36" t="s">
        <v>220</v>
      </c>
      <c r="M4" s="36" t="s">
        <v>215</v>
      </c>
      <c r="N4" s="36" t="s">
        <v>265</v>
      </c>
      <c r="O4" s="36" t="s">
        <v>219</v>
      </c>
    </row>
    <row r="5" spans="1:16" x14ac:dyDescent="0.2">
      <c r="A5" t="s">
        <v>233</v>
      </c>
      <c r="B5" t="s">
        <v>233</v>
      </c>
      <c r="C5" s="36" t="s">
        <v>160</v>
      </c>
      <c r="D5" s="36" t="s">
        <v>276</v>
      </c>
      <c r="E5" s="36">
        <v>7</v>
      </c>
      <c r="F5" s="36">
        <v>8</v>
      </c>
      <c r="G5" s="36">
        <f>(E5*6)+F5</f>
        <v>50</v>
      </c>
      <c r="H5" s="112">
        <v>1.95</v>
      </c>
      <c r="I5" s="112">
        <f>G5*H5</f>
        <v>97.5</v>
      </c>
      <c r="J5" s="116">
        <v>6</v>
      </c>
      <c r="K5" s="36">
        <f>Tableau1[[#This Row],[Prix Unitaire]]*Tableau1[[#This Row],[Contenance Pack]]</f>
        <v>11.7</v>
      </c>
      <c r="L5" s="36">
        <v>2</v>
      </c>
      <c r="M5" s="36" t="str">
        <f>IF(E5&lt;Tableau1[[#This Row],[QT MINI]],"À Commander","Ok")</f>
        <v>Ok</v>
      </c>
      <c r="N5" s="36">
        <f>Tableau1[[#This Row],[QT à CDER]]*Tableau1[[#This Row],[Prix Pack ]]</f>
        <v>0</v>
      </c>
      <c r="O5" s="36">
        <f>IF(Tableau1[[#This Row],[ALERTES]]&lt;&gt;"OK",Tableau1[[#This Row],[QT MINI]]-Tableau1[[#This Row],[PACK]],0)</f>
        <v>0</v>
      </c>
    </row>
    <row r="6" spans="1:16" x14ac:dyDescent="0.2">
      <c r="A6" t="s">
        <v>233</v>
      </c>
      <c r="B6" t="s">
        <v>233</v>
      </c>
      <c r="C6" s="36" t="s">
        <v>168</v>
      </c>
      <c r="D6" s="36" t="s">
        <v>65</v>
      </c>
      <c r="E6" s="36">
        <v>3</v>
      </c>
      <c r="F6" s="36">
        <v>6</v>
      </c>
      <c r="G6" s="36">
        <f>(E6*6)+F6</f>
        <v>24</v>
      </c>
      <c r="H6" s="112">
        <v>1.94</v>
      </c>
      <c r="I6" s="112">
        <f>G6*H6</f>
        <v>46.56</v>
      </c>
      <c r="J6" s="116">
        <v>6</v>
      </c>
      <c r="K6" s="36">
        <f>Tableau1[[#This Row],[Prix Unitaire]]*Tableau1[[#This Row],[Contenance Pack]]</f>
        <v>11.64</v>
      </c>
      <c r="L6" s="36">
        <v>2</v>
      </c>
      <c r="M6" s="36" t="str">
        <f>IF(E6&lt;Tableau1[[#This Row],[QT MINI]],"À Commander","Ok")</f>
        <v>Ok</v>
      </c>
      <c r="N6" s="36">
        <f>Tableau1[[#This Row],[QT à CDER]]*Tableau1[[#This Row],[Prix Pack ]]</f>
        <v>0</v>
      </c>
      <c r="O6" s="36">
        <f>IF(Tableau1[[#This Row],[ALERTES]]&lt;&gt;"OK",Tableau1[[#This Row],[QT MINI]]-Tableau1[[#This Row],[PACK]],0)</f>
        <v>0</v>
      </c>
    </row>
    <row r="7" spans="1:16" x14ac:dyDescent="0.2">
      <c r="A7" t="s">
        <v>233</v>
      </c>
      <c r="B7" t="s">
        <v>233</v>
      </c>
      <c r="C7" s="36" t="s">
        <v>171</v>
      </c>
      <c r="D7" s="36" t="s">
        <v>275</v>
      </c>
      <c r="E7" s="36">
        <v>8</v>
      </c>
      <c r="F7" s="36">
        <v>10</v>
      </c>
      <c r="G7" s="36">
        <f>(E7*6)+F7</f>
        <v>58</v>
      </c>
      <c r="H7" s="112">
        <v>1.1200000000000001</v>
      </c>
      <c r="I7" s="112">
        <f>G7*H7</f>
        <v>64.960000000000008</v>
      </c>
      <c r="J7" s="116">
        <v>6</v>
      </c>
      <c r="K7" s="36">
        <f>Tableau1[[#This Row],[Prix Unitaire]]*Tableau1[[#This Row],[Contenance Pack]]</f>
        <v>6.7200000000000006</v>
      </c>
      <c r="L7" s="36">
        <v>2</v>
      </c>
      <c r="M7" s="36" t="str">
        <f>IF(E7&lt;Tableau1[[#This Row],[QT MINI]],"À Commander","Ok")</f>
        <v>Ok</v>
      </c>
      <c r="N7" s="36">
        <f>Tableau1[[#This Row],[QT à CDER]]*Tableau1[[#This Row],[Prix Pack ]]</f>
        <v>0</v>
      </c>
      <c r="O7" s="36">
        <f>IF(Tableau1[[#This Row],[ALERTES]]&lt;&gt;"OK",Tableau1[[#This Row],[QT MINI]]-Tableau1[[#This Row],[PACK]],0)</f>
        <v>0</v>
      </c>
    </row>
    <row r="8" spans="1:16" x14ac:dyDescent="0.2">
      <c r="A8" t="s">
        <v>233</v>
      </c>
      <c r="B8" t="s">
        <v>233</v>
      </c>
      <c r="C8" s="36" t="s">
        <v>179</v>
      </c>
      <c r="D8" s="36" t="s">
        <v>282</v>
      </c>
      <c r="E8" s="36">
        <v>0</v>
      </c>
      <c r="F8" s="36">
        <v>9</v>
      </c>
      <c r="G8" s="36">
        <f>(E8*6)+F8</f>
        <v>9</v>
      </c>
      <c r="I8" s="112">
        <f>G8*H8</f>
        <v>0</v>
      </c>
      <c r="J8" s="116">
        <v>6</v>
      </c>
      <c r="K8" s="36">
        <f>Tableau1[[#This Row],[Prix Unitaire]]*Tableau1[[#This Row],[Contenance Pack]]</f>
        <v>0</v>
      </c>
      <c r="L8" s="36">
        <v>2</v>
      </c>
      <c r="M8" s="36" t="str">
        <f>IF(E8&lt;Tableau1[[#This Row],[QT MINI]],"À Commander","Ok")</f>
        <v>À Commander</v>
      </c>
      <c r="N8" s="36">
        <f>Tableau1[[#This Row],[QT à CDER]]*Tableau1[[#This Row],[Prix Pack ]]</f>
        <v>0</v>
      </c>
      <c r="O8" s="36">
        <f>IF(Tableau1[[#This Row],[ALERTES]]&lt;&gt;"OK",Tableau1[[#This Row],[QT MINI]]-Tableau1[[#This Row],[PACK]],0)</f>
        <v>2</v>
      </c>
    </row>
    <row r="9" spans="1:16" x14ac:dyDescent="0.2">
      <c r="A9" t="s">
        <v>233</v>
      </c>
      <c r="B9" t="s">
        <v>233</v>
      </c>
      <c r="C9" s="36" t="s">
        <v>161</v>
      </c>
      <c r="D9" s="36" t="s">
        <v>277</v>
      </c>
      <c r="E9" s="36">
        <v>1</v>
      </c>
      <c r="F9" s="36">
        <v>2</v>
      </c>
      <c r="G9" s="36">
        <f>(E9*6)+F9</f>
        <v>8</v>
      </c>
      <c r="I9" s="112">
        <f>G9*H9</f>
        <v>0</v>
      </c>
      <c r="J9" s="116">
        <v>6</v>
      </c>
      <c r="K9" s="36">
        <f>Tableau1[[#This Row],[Prix Unitaire]]*Tableau1[[#This Row],[Contenance Pack]]</f>
        <v>0</v>
      </c>
      <c r="L9" s="36">
        <v>2</v>
      </c>
      <c r="M9" s="36" t="str">
        <f>IF(E9&lt;Tableau1[[#This Row],[QT MINI]],"À Commander","Ok")</f>
        <v>À Commander</v>
      </c>
      <c r="N9" s="36">
        <f>Tableau1[[#This Row],[QT à CDER]]*Tableau1[[#This Row],[Prix Pack ]]</f>
        <v>0</v>
      </c>
      <c r="O9" s="36">
        <f>IF(Tableau1[[#This Row],[ALERTES]]&lt;&gt;"OK",Tableau1[[#This Row],[QT MINI]]-Tableau1[[#This Row],[PACK]],0)</f>
        <v>1</v>
      </c>
    </row>
    <row r="10" spans="1:16" x14ac:dyDescent="0.2">
      <c r="A10" t="s">
        <v>233</v>
      </c>
      <c r="B10" t="s">
        <v>233</v>
      </c>
      <c r="C10" s="36" t="s">
        <v>162</v>
      </c>
      <c r="D10" s="36" t="s">
        <v>277</v>
      </c>
      <c r="E10" s="36">
        <v>1</v>
      </c>
      <c r="F10" s="36">
        <v>5</v>
      </c>
      <c r="G10" s="36">
        <f>(E10*6)+F10</f>
        <v>11</v>
      </c>
      <c r="I10" s="112">
        <f>G10*H10</f>
        <v>0</v>
      </c>
      <c r="J10" s="116">
        <v>6</v>
      </c>
      <c r="K10" s="36">
        <f>Tableau1[[#This Row],[Prix Unitaire]]*Tableau1[[#This Row],[Contenance Pack]]</f>
        <v>0</v>
      </c>
      <c r="L10" s="36">
        <v>2</v>
      </c>
      <c r="M10" s="36" t="str">
        <f>IF(E10&lt;Tableau1[[#This Row],[QT MINI]],"À Commander","Ok")</f>
        <v>À Commander</v>
      </c>
      <c r="N10" s="36">
        <f>Tableau1[[#This Row],[QT à CDER]]*Tableau1[[#This Row],[Prix Pack ]]</f>
        <v>0</v>
      </c>
      <c r="O10" s="36">
        <f>IF(Tableau1[[#This Row],[ALERTES]]&lt;&gt;"OK",Tableau1[[#This Row],[QT MINI]]-Tableau1[[#This Row],[PACK]],0)</f>
        <v>1</v>
      </c>
    </row>
    <row r="11" spans="1:16" x14ac:dyDescent="0.2">
      <c r="A11" t="s">
        <v>233</v>
      </c>
      <c r="B11" t="s">
        <v>233</v>
      </c>
      <c r="C11" s="36" t="s">
        <v>182</v>
      </c>
      <c r="D11" s="36" t="s">
        <v>282</v>
      </c>
      <c r="E11" s="36">
        <v>0</v>
      </c>
      <c r="F11" s="36">
        <v>6</v>
      </c>
      <c r="G11" s="36">
        <f>(E11*6)+F11</f>
        <v>6</v>
      </c>
      <c r="I11" s="112">
        <f>G11*H11</f>
        <v>0</v>
      </c>
      <c r="J11" s="116">
        <v>6</v>
      </c>
      <c r="K11" s="36">
        <f>Tableau1[[#This Row],[Prix Unitaire]]*Tableau1[[#This Row],[Contenance Pack]]</f>
        <v>0</v>
      </c>
      <c r="L11" s="36">
        <v>2</v>
      </c>
      <c r="M11" s="36" t="str">
        <f>IF(E11&lt;Tableau1[[#This Row],[QT MINI]],"À Commander","Ok")</f>
        <v>À Commander</v>
      </c>
      <c r="N11" s="36">
        <f>Tableau1[[#This Row],[QT à CDER]]*Tableau1[[#This Row],[Prix Pack ]]</f>
        <v>0</v>
      </c>
      <c r="O11" s="36">
        <f>IF(Tableau1[[#This Row],[ALERTES]]&lt;&gt;"OK",Tableau1[[#This Row],[QT MINI]]-Tableau1[[#This Row],[PACK]],0)</f>
        <v>2</v>
      </c>
    </row>
    <row r="12" spans="1:16" x14ac:dyDescent="0.2">
      <c r="A12" t="s">
        <v>233</v>
      </c>
      <c r="B12" t="s">
        <v>233</v>
      </c>
      <c r="C12" s="36" t="s">
        <v>180</v>
      </c>
      <c r="D12" s="36" t="s">
        <v>282</v>
      </c>
      <c r="E12" s="36">
        <v>0</v>
      </c>
      <c r="F12" s="36">
        <v>6</v>
      </c>
      <c r="G12" s="36">
        <f>(E12*6)+F12</f>
        <v>6</v>
      </c>
      <c r="I12" s="112">
        <f>G12*H12</f>
        <v>0</v>
      </c>
      <c r="J12" s="116">
        <v>6</v>
      </c>
      <c r="K12" s="36">
        <f>Tableau1[[#This Row],[Prix Unitaire]]*Tableau1[[#This Row],[Contenance Pack]]</f>
        <v>0</v>
      </c>
      <c r="L12" s="36">
        <v>2</v>
      </c>
      <c r="M12" s="36" t="str">
        <f>IF(E12&lt;Tableau1[[#This Row],[QT MINI]],"À Commander","Ok")</f>
        <v>À Commander</v>
      </c>
      <c r="N12" s="36">
        <f>Tableau1[[#This Row],[QT à CDER]]*Tableau1[[#This Row],[Prix Pack ]]</f>
        <v>0</v>
      </c>
      <c r="O12" s="36">
        <f>IF(Tableau1[[#This Row],[ALERTES]]&lt;&gt;"OK",Tableau1[[#This Row],[QT MINI]]-Tableau1[[#This Row],[PACK]],0)</f>
        <v>2</v>
      </c>
    </row>
    <row r="13" spans="1:16" x14ac:dyDescent="0.2">
      <c r="A13" t="s">
        <v>233</v>
      </c>
      <c r="B13" t="s">
        <v>233</v>
      </c>
      <c r="C13" s="36" t="s">
        <v>175</v>
      </c>
      <c r="D13" s="36" t="s">
        <v>285</v>
      </c>
      <c r="E13" s="36">
        <v>11</v>
      </c>
      <c r="F13" s="36">
        <v>7</v>
      </c>
      <c r="G13" s="36">
        <f>(E13*6)+F13</f>
        <v>73</v>
      </c>
      <c r="H13" s="112">
        <v>1.63</v>
      </c>
      <c r="I13" s="112">
        <f>G13*H13</f>
        <v>118.99</v>
      </c>
      <c r="J13" s="116">
        <v>6</v>
      </c>
      <c r="K13" s="36">
        <f>Tableau1[[#This Row],[Prix Unitaire]]*Tableau1[[#This Row],[Contenance Pack]]</f>
        <v>9.7799999999999994</v>
      </c>
      <c r="L13" s="36">
        <v>2</v>
      </c>
      <c r="M13" s="36" t="str">
        <f>IF(E13&lt;Tableau1[[#This Row],[QT MINI]],"À Commander","Ok")</f>
        <v>Ok</v>
      </c>
      <c r="N13" s="36">
        <f>Tableau1[[#This Row],[QT à CDER]]*Tableau1[[#This Row],[Prix Pack ]]</f>
        <v>0</v>
      </c>
      <c r="O13" s="36">
        <f>IF(Tableau1[[#This Row],[ALERTES]]&lt;&gt;"OK",Tableau1[[#This Row],[QT MINI]]-Tableau1[[#This Row],[PACK]],0)</f>
        <v>0</v>
      </c>
    </row>
    <row r="14" spans="1:16" x14ac:dyDescent="0.2">
      <c r="A14" t="s">
        <v>233</v>
      </c>
      <c r="B14" t="s">
        <v>233</v>
      </c>
      <c r="C14" s="36" t="s">
        <v>172</v>
      </c>
      <c r="D14" s="36" t="s">
        <v>282</v>
      </c>
      <c r="E14" s="36">
        <v>2</v>
      </c>
      <c r="F14" s="36">
        <v>7</v>
      </c>
      <c r="G14" s="36">
        <f>(E14*6)+F14</f>
        <v>19</v>
      </c>
      <c r="I14" s="112">
        <f>G14*H14</f>
        <v>0</v>
      </c>
      <c r="J14" s="116">
        <v>6</v>
      </c>
      <c r="K14" s="36">
        <f>Tableau1[[#This Row],[Prix Unitaire]]*Tableau1[[#This Row],[Contenance Pack]]</f>
        <v>0</v>
      </c>
      <c r="L14" s="36">
        <v>2</v>
      </c>
      <c r="M14" s="36" t="str">
        <f>IF(E14&lt;Tableau1[[#This Row],[QT MINI]],"À Commander","Ok")</f>
        <v>Ok</v>
      </c>
      <c r="N14" s="36">
        <f>Tableau1[[#This Row],[QT à CDER]]*Tableau1[[#This Row],[Prix Pack ]]</f>
        <v>0</v>
      </c>
      <c r="O14" s="36">
        <f>IF(Tableau1[[#This Row],[ALERTES]]&lt;&gt;"OK",Tableau1[[#This Row],[QT MINI]]-Tableau1[[#This Row],[PACK]],0)</f>
        <v>0</v>
      </c>
    </row>
    <row r="15" spans="1:16" x14ac:dyDescent="0.2">
      <c r="A15" t="s">
        <v>233</v>
      </c>
      <c r="B15" t="s">
        <v>233</v>
      </c>
      <c r="C15" s="36" t="s">
        <v>178</v>
      </c>
      <c r="D15" s="36" t="s">
        <v>286</v>
      </c>
      <c r="E15" s="36">
        <v>1</v>
      </c>
      <c r="F15" s="36">
        <v>10</v>
      </c>
      <c r="G15" s="36">
        <f>(E15*6)+F15</f>
        <v>16</v>
      </c>
      <c r="H15" s="112">
        <v>2.19</v>
      </c>
      <c r="I15" s="112">
        <f>G15*H15</f>
        <v>35.04</v>
      </c>
      <c r="J15" s="116">
        <v>6</v>
      </c>
      <c r="K15" s="36">
        <f>Tableau1[[#This Row],[Prix Unitaire]]*Tableau1[[#This Row],[Contenance Pack]]</f>
        <v>13.14</v>
      </c>
      <c r="L15" s="36">
        <v>2</v>
      </c>
      <c r="M15" s="36" t="str">
        <f>IF(E15&lt;Tableau1[[#This Row],[QT MINI]],"À Commander","Ok")</f>
        <v>À Commander</v>
      </c>
      <c r="N15" s="36">
        <f>Tableau1[[#This Row],[QT à CDER]]*Tableau1[[#This Row],[Prix Pack ]]</f>
        <v>13.14</v>
      </c>
      <c r="O15" s="36">
        <f>IF(Tableau1[[#This Row],[ALERTES]]&lt;&gt;"OK",Tableau1[[#This Row],[QT MINI]]-Tableau1[[#This Row],[PACK]],0)</f>
        <v>1</v>
      </c>
    </row>
    <row r="16" spans="1:16" x14ac:dyDescent="0.2">
      <c r="A16" t="s">
        <v>233</v>
      </c>
      <c r="B16" t="s">
        <v>233</v>
      </c>
      <c r="C16" s="36" t="s">
        <v>176</v>
      </c>
      <c r="D16" s="36" t="s">
        <v>284</v>
      </c>
      <c r="E16" s="36">
        <v>11</v>
      </c>
      <c r="F16" s="36">
        <v>20</v>
      </c>
      <c r="G16" s="36">
        <f>(E16*6)+F16</f>
        <v>86</v>
      </c>
      <c r="H16" s="112">
        <v>2.0699999999999998</v>
      </c>
      <c r="I16" s="112">
        <f>G16*H16</f>
        <v>178.01999999999998</v>
      </c>
      <c r="J16" s="116">
        <v>6</v>
      </c>
      <c r="K16" s="36">
        <f>Tableau1[[#This Row],[Prix Unitaire]]*Tableau1[[#This Row],[Contenance Pack]]</f>
        <v>12.419999999999998</v>
      </c>
      <c r="L16" s="36">
        <v>2</v>
      </c>
      <c r="M16" s="36" t="str">
        <f>IF(E16&lt;Tableau1[[#This Row],[QT MINI]],"À Commander","Ok")</f>
        <v>Ok</v>
      </c>
      <c r="N16" s="36">
        <f>Tableau1[[#This Row],[QT à CDER]]*Tableau1[[#This Row],[Prix Pack ]]</f>
        <v>0</v>
      </c>
      <c r="O16" s="36">
        <f>IF(Tableau1[[#This Row],[ALERTES]]&lt;&gt;"OK",Tableau1[[#This Row],[QT MINI]]-Tableau1[[#This Row],[PACK]],0)</f>
        <v>0</v>
      </c>
    </row>
    <row r="17" spans="1:15" x14ac:dyDescent="0.2">
      <c r="A17" t="s">
        <v>233</v>
      </c>
      <c r="B17" t="s">
        <v>233</v>
      </c>
      <c r="C17" s="36" t="s">
        <v>181</v>
      </c>
      <c r="D17" s="36" t="s">
        <v>282</v>
      </c>
      <c r="E17" s="36">
        <v>0</v>
      </c>
      <c r="F17" s="36">
        <v>1</v>
      </c>
      <c r="G17" s="36">
        <f>(E17*6)+F17</f>
        <v>1</v>
      </c>
      <c r="I17" s="112">
        <f>G17*H17</f>
        <v>0</v>
      </c>
      <c r="J17" s="116">
        <v>6</v>
      </c>
      <c r="K17" s="36">
        <f>Tableau1[[#This Row],[Prix Unitaire]]*Tableau1[[#This Row],[Contenance Pack]]</f>
        <v>0</v>
      </c>
      <c r="L17" s="36">
        <v>2</v>
      </c>
      <c r="M17" s="36" t="str">
        <f>IF(E17&lt;Tableau1[[#This Row],[QT MINI]],"À Commander","Ok")</f>
        <v>À Commander</v>
      </c>
      <c r="N17" s="36">
        <f>Tableau1[[#This Row],[QT à CDER]]*Tableau1[[#This Row],[Prix Pack ]]</f>
        <v>0</v>
      </c>
      <c r="O17" s="36">
        <f>IF(Tableau1[[#This Row],[ALERTES]]&lt;&gt;"OK",Tableau1[[#This Row],[QT MINI]]-Tableau1[[#This Row],[PACK]],0)</f>
        <v>2</v>
      </c>
    </row>
    <row r="18" spans="1:15" x14ac:dyDescent="0.2">
      <c r="A18" t="s">
        <v>233</v>
      </c>
      <c r="B18" t="s">
        <v>233</v>
      </c>
      <c r="C18" s="36" t="s">
        <v>177</v>
      </c>
      <c r="D18" s="36" t="s">
        <v>284</v>
      </c>
      <c r="E18" s="36">
        <v>6</v>
      </c>
      <c r="F18" s="36">
        <v>20</v>
      </c>
      <c r="G18" s="36">
        <f>(E18*6)+F18</f>
        <v>56</v>
      </c>
      <c r="H18" s="112">
        <v>1.62</v>
      </c>
      <c r="I18" s="112">
        <f>G18*H18</f>
        <v>90.72</v>
      </c>
      <c r="J18" s="116">
        <v>6</v>
      </c>
      <c r="K18" s="36">
        <f>Tableau1[[#This Row],[Prix Unitaire]]*Tableau1[[#This Row],[Contenance Pack]]</f>
        <v>9.7200000000000006</v>
      </c>
      <c r="L18" s="36">
        <v>2</v>
      </c>
      <c r="M18" s="36" t="str">
        <f>IF(E18&lt;Tableau1[[#This Row],[QT MINI]],"À Commander","Ok")</f>
        <v>Ok</v>
      </c>
      <c r="N18" s="36">
        <f>Tableau1[[#This Row],[QT à CDER]]*Tableau1[[#This Row],[Prix Pack ]]</f>
        <v>0</v>
      </c>
      <c r="O18" s="36">
        <f>IF(Tableau1[[#This Row],[ALERTES]]&lt;&gt;"OK",Tableau1[[#This Row],[QT MINI]]-Tableau1[[#This Row],[PACK]],0)</f>
        <v>0</v>
      </c>
    </row>
    <row r="19" spans="1:15" x14ac:dyDescent="0.2">
      <c r="A19" t="s">
        <v>233</v>
      </c>
      <c r="B19" t="s">
        <v>233</v>
      </c>
      <c r="C19" s="36" t="s">
        <v>164</v>
      </c>
      <c r="D19" s="36" t="s">
        <v>278</v>
      </c>
      <c r="E19" s="36">
        <v>10</v>
      </c>
      <c r="F19" s="36">
        <v>10</v>
      </c>
      <c r="G19" s="36">
        <f>(E19*6)+F19</f>
        <v>70</v>
      </c>
      <c r="H19" s="112">
        <v>2.56</v>
      </c>
      <c r="I19" s="112">
        <f>G19*H19</f>
        <v>179.20000000000002</v>
      </c>
      <c r="J19" s="116">
        <v>6</v>
      </c>
      <c r="K19" s="36">
        <f>Tableau1[[#This Row],[Prix Unitaire]]*Tableau1[[#This Row],[Contenance Pack]]</f>
        <v>15.36</v>
      </c>
      <c r="L19" s="36">
        <v>2</v>
      </c>
      <c r="M19" s="36" t="str">
        <f>IF(E19&lt;Tableau1[[#This Row],[QT MINI]],"À Commander","Ok")</f>
        <v>Ok</v>
      </c>
      <c r="N19" s="36">
        <f>Tableau1[[#This Row],[QT à CDER]]*Tableau1[[#This Row],[Prix Pack ]]</f>
        <v>0</v>
      </c>
      <c r="O19" s="36">
        <f>IF(Tableau1[[#This Row],[ALERTES]]&lt;&gt;"OK",Tableau1[[#This Row],[QT MINI]]-Tableau1[[#This Row],[PACK]],0)</f>
        <v>0</v>
      </c>
    </row>
    <row r="20" spans="1:15" x14ac:dyDescent="0.2">
      <c r="A20" t="s">
        <v>233</v>
      </c>
      <c r="B20" t="s">
        <v>233</v>
      </c>
      <c r="C20" s="36" t="s">
        <v>165</v>
      </c>
      <c r="D20" s="36" t="s">
        <v>65</v>
      </c>
      <c r="E20" s="36">
        <v>3</v>
      </c>
      <c r="F20" s="36">
        <v>6</v>
      </c>
      <c r="G20" s="36">
        <f>(E20*6)+F20</f>
        <v>24</v>
      </c>
      <c r="I20" s="112">
        <f>G20*H20</f>
        <v>0</v>
      </c>
      <c r="J20" s="116">
        <v>6</v>
      </c>
      <c r="K20" s="36">
        <f>Tableau1[[#This Row],[Prix Unitaire]]*Tableau1[[#This Row],[Contenance Pack]]</f>
        <v>0</v>
      </c>
      <c r="L20" s="36">
        <v>2</v>
      </c>
      <c r="M20" s="36" t="str">
        <f>IF(E20&lt;Tableau1[[#This Row],[QT MINI]],"À Commander","Ok")</f>
        <v>Ok</v>
      </c>
      <c r="N20" s="36">
        <f>Tableau1[[#This Row],[QT à CDER]]*Tableau1[[#This Row],[Prix Pack ]]</f>
        <v>0</v>
      </c>
      <c r="O20" s="36">
        <f>IF(Tableau1[[#This Row],[ALERTES]]&lt;&gt;"OK",Tableau1[[#This Row],[QT MINI]]-Tableau1[[#This Row],[PACK]],0)</f>
        <v>0</v>
      </c>
    </row>
    <row r="21" spans="1:15" x14ac:dyDescent="0.2">
      <c r="A21" t="s">
        <v>233</v>
      </c>
      <c r="B21" t="s">
        <v>233</v>
      </c>
      <c r="C21" s="36" t="s">
        <v>163</v>
      </c>
      <c r="D21" s="36" t="s">
        <v>277</v>
      </c>
      <c r="E21" s="36">
        <v>1</v>
      </c>
      <c r="F21" s="36">
        <v>5</v>
      </c>
      <c r="G21" s="36">
        <f>(E21*6)+F21</f>
        <v>11</v>
      </c>
      <c r="I21" s="112">
        <f>G21*H21</f>
        <v>0</v>
      </c>
      <c r="J21" s="116">
        <v>6</v>
      </c>
      <c r="K21" s="36">
        <f>Tableau1[[#This Row],[Prix Unitaire]]*Tableau1[[#This Row],[Contenance Pack]]</f>
        <v>0</v>
      </c>
      <c r="L21" s="36">
        <v>2</v>
      </c>
      <c r="M21" s="36" t="str">
        <f>IF(E21&lt;Tableau1[[#This Row],[QT MINI]],"À Commander","Ok")</f>
        <v>À Commander</v>
      </c>
      <c r="N21" s="36">
        <f>Tableau1[[#This Row],[QT à CDER]]*Tableau1[[#This Row],[Prix Pack ]]</f>
        <v>0</v>
      </c>
      <c r="O21" s="36">
        <f>IF(Tableau1[[#This Row],[ALERTES]]&lt;&gt;"OK",Tableau1[[#This Row],[QT MINI]]-Tableau1[[#This Row],[PACK]],0)</f>
        <v>1</v>
      </c>
    </row>
    <row r="22" spans="1:15" x14ac:dyDescent="0.2">
      <c r="A22" t="s">
        <v>233</v>
      </c>
      <c r="B22" t="s">
        <v>233</v>
      </c>
      <c r="C22" s="36" t="s">
        <v>173</v>
      </c>
      <c r="D22" s="36" t="s">
        <v>283</v>
      </c>
      <c r="E22" s="36">
        <v>2</v>
      </c>
      <c r="F22" s="36">
        <v>6</v>
      </c>
      <c r="G22" s="36">
        <f>(E22*6)+F22</f>
        <v>18</v>
      </c>
      <c r="I22" s="112">
        <f>G22*H22</f>
        <v>0</v>
      </c>
      <c r="J22" s="116">
        <v>6</v>
      </c>
      <c r="K22" s="36">
        <f>Tableau1[[#This Row],[Prix Unitaire]]*Tableau1[[#This Row],[Contenance Pack]]</f>
        <v>0</v>
      </c>
      <c r="L22" s="36">
        <v>2</v>
      </c>
      <c r="M22" s="36" t="str">
        <f>IF(E22&lt;Tableau1[[#This Row],[QT MINI]],"À Commander","Ok")</f>
        <v>Ok</v>
      </c>
      <c r="N22" s="36">
        <f>Tableau1[[#This Row],[QT à CDER]]*Tableau1[[#This Row],[Prix Pack ]]</f>
        <v>0</v>
      </c>
      <c r="O22" s="36">
        <f>IF(Tableau1[[#This Row],[ALERTES]]&lt;&gt;"OK",Tableau1[[#This Row],[QT MINI]]-Tableau1[[#This Row],[PACK]],0)</f>
        <v>0</v>
      </c>
    </row>
    <row r="23" spans="1:15" x14ac:dyDescent="0.2">
      <c r="A23" t="s">
        <v>233</v>
      </c>
      <c r="B23" t="s">
        <v>233</v>
      </c>
      <c r="C23" s="36" t="s">
        <v>169</v>
      </c>
      <c r="D23" s="36" t="s">
        <v>280</v>
      </c>
      <c r="E23" s="36">
        <v>2</v>
      </c>
      <c r="F23" s="36">
        <v>3</v>
      </c>
      <c r="G23" s="36">
        <f>(E23*6)+F23</f>
        <v>15</v>
      </c>
      <c r="H23" s="112">
        <v>2.64</v>
      </c>
      <c r="I23" s="112">
        <f>G23*H23</f>
        <v>39.6</v>
      </c>
      <c r="J23" s="116">
        <v>6</v>
      </c>
      <c r="K23" s="36">
        <f>Tableau1[[#This Row],[Prix Unitaire]]*Tableau1[[#This Row],[Contenance Pack]]</f>
        <v>15.84</v>
      </c>
      <c r="L23" s="36">
        <v>2</v>
      </c>
      <c r="M23" s="36" t="str">
        <f>IF(E23&lt;Tableau1[[#This Row],[QT MINI]],"À Commander","Ok")</f>
        <v>Ok</v>
      </c>
      <c r="N23" s="36">
        <f>Tableau1[[#This Row],[QT à CDER]]*Tableau1[[#This Row],[Prix Pack ]]</f>
        <v>0</v>
      </c>
      <c r="O23" s="36">
        <f>IF(Tableau1[[#This Row],[ALERTES]]&lt;&gt;"OK",Tableau1[[#This Row],[QT MINI]]-Tableau1[[#This Row],[PACK]],0)</f>
        <v>0</v>
      </c>
    </row>
    <row r="24" spans="1:15" x14ac:dyDescent="0.2">
      <c r="A24" t="s">
        <v>233</v>
      </c>
      <c r="B24" t="s">
        <v>233</v>
      </c>
      <c r="C24" s="36" t="s">
        <v>170</v>
      </c>
      <c r="D24" s="36" t="s">
        <v>281</v>
      </c>
      <c r="E24" s="36">
        <v>10</v>
      </c>
      <c r="F24" s="36">
        <v>15</v>
      </c>
      <c r="G24" s="36">
        <f>(E24*6)+F24</f>
        <v>75</v>
      </c>
      <c r="H24" s="112">
        <v>2.37</v>
      </c>
      <c r="I24" s="112">
        <f>G24*H24</f>
        <v>177.75</v>
      </c>
      <c r="J24" s="116">
        <v>6</v>
      </c>
      <c r="K24" s="36">
        <f>Tableau1[[#This Row],[Prix Unitaire]]*Tableau1[[#This Row],[Contenance Pack]]</f>
        <v>14.22</v>
      </c>
      <c r="L24" s="36">
        <v>2</v>
      </c>
      <c r="M24" s="36" t="str">
        <f>IF(E24&lt;Tableau1[[#This Row],[QT MINI]],"À Commander","Ok")</f>
        <v>Ok</v>
      </c>
      <c r="N24" s="36">
        <f>Tableau1[[#This Row],[QT à CDER]]*Tableau1[[#This Row],[Prix Pack ]]</f>
        <v>0</v>
      </c>
      <c r="O24" s="36">
        <f>IF(Tableau1[[#This Row],[ALERTES]]&lt;&gt;"OK",Tableau1[[#This Row],[QT MINI]]-Tableau1[[#This Row],[PACK]],0)</f>
        <v>0</v>
      </c>
    </row>
    <row r="25" spans="1:15" x14ac:dyDescent="0.2">
      <c r="A25" t="s">
        <v>233</v>
      </c>
      <c r="B25" t="s">
        <v>233</v>
      </c>
      <c r="C25" s="36" t="s">
        <v>166</v>
      </c>
      <c r="D25" s="36" t="s">
        <v>279</v>
      </c>
      <c r="E25" s="36">
        <v>2</v>
      </c>
      <c r="F25" s="36">
        <v>5</v>
      </c>
      <c r="G25" s="36">
        <f>(E25*6)+F25</f>
        <v>17</v>
      </c>
      <c r="H25" s="112">
        <v>1.4</v>
      </c>
      <c r="I25" s="112">
        <f>G25*H25</f>
        <v>23.799999999999997</v>
      </c>
      <c r="J25" s="116">
        <v>6</v>
      </c>
      <c r="K25" s="36">
        <f>Tableau1[[#This Row],[Prix Unitaire]]*Tableau1[[#This Row],[Contenance Pack]]</f>
        <v>8.3999999999999986</v>
      </c>
      <c r="L25" s="36">
        <v>2</v>
      </c>
      <c r="M25" s="36" t="str">
        <f>IF(E25&lt;Tableau1[[#This Row],[QT MINI]],"À Commander","Ok")</f>
        <v>Ok</v>
      </c>
      <c r="N25" s="36">
        <f>Tableau1[[#This Row],[QT à CDER]]*Tableau1[[#This Row],[Prix Pack ]]</f>
        <v>0</v>
      </c>
      <c r="O25" s="36">
        <f>IF(Tableau1[[#This Row],[ALERTES]]&lt;&gt;"OK",Tableau1[[#This Row],[QT MINI]]-Tableau1[[#This Row],[PACK]],0)</f>
        <v>0</v>
      </c>
    </row>
    <row r="26" spans="1:15" x14ac:dyDescent="0.2">
      <c r="A26" t="s">
        <v>233</v>
      </c>
      <c r="B26" t="s">
        <v>233</v>
      </c>
      <c r="C26" s="36" t="s">
        <v>167</v>
      </c>
      <c r="D26" s="36" t="s">
        <v>144</v>
      </c>
      <c r="E26" s="36">
        <v>5</v>
      </c>
      <c r="F26" s="36">
        <v>7</v>
      </c>
      <c r="G26" s="36">
        <f>(E26*6)+F26</f>
        <v>37</v>
      </c>
      <c r="H26" s="112">
        <v>2.84</v>
      </c>
      <c r="I26" s="112">
        <f>G26*H26</f>
        <v>105.08</v>
      </c>
      <c r="J26" s="116">
        <v>6</v>
      </c>
      <c r="K26" s="36">
        <f>Tableau1[[#This Row],[Prix Unitaire]]*Tableau1[[#This Row],[Contenance Pack]]</f>
        <v>17.04</v>
      </c>
      <c r="L26" s="36">
        <v>2</v>
      </c>
      <c r="M26" s="36" t="str">
        <f>IF(E26&lt;Tableau1[[#This Row],[QT MINI]],"À Commander","Ok")</f>
        <v>Ok</v>
      </c>
      <c r="N26" s="36">
        <f>Tableau1[[#This Row],[QT à CDER]]*Tableau1[[#This Row],[Prix Pack ]]</f>
        <v>0</v>
      </c>
      <c r="O26" s="36">
        <f>IF(Tableau1[[#This Row],[ALERTES]]&lt;&gt;"OK",Tableau1[[#This Row],[QT MINI]]-Tableau1[[#This Row],[PACK]],0)</f>
        <v>0</v>
      </c>
    </row>
    <row r="27" spans="1:15" x14ac:dyDescent="0.2">
      <c r="A27" t="s">
        <v>233</v>
      </c>
      <c r="B27" t="s">
        <v>233</v>
      </c>
      <c r="C27" s="36" t="s">
        <v>174</v>
      </c>
      <c r="D27" s="36" t="s">
        <v>284</v>
      </c>
      <c r="E27" s="36">
        <v>3</v>
      </c>
      <c r="F27" s="36">
        <v>6</v>
      </c>
      <c r="G27" s="36">
        <f>(E27*6)+F27</f>
        <v>24</v>
      </c>
      <c r="I27" s="112">
        <f>G27*H27</f>
        <v>0</v>
      </c>
      <c r="J27" s="116">
        <v>6</v>
      </c>
      <c r="K27" s="36">
        <f>Tableau1[[#This Row],[Prix Unitaire]]*Tableau1[[#This Row],[Contenance Pack]]</f>
        <v>0</v>
      </c>
      <c r="L27" s="36">
        <v>2</v>
      </c>
      <c r="M27" s="36" t="str">
        <f>IF(E27&lt;Tableau1[[#This Row],[QT MINI]],"À Commander","Ok")</f>
        <v>Ok</v>
      </c>
      <c r="N27" s="36">
        <f>Tableau1[[#This Row],[QT à CDER]]*Tableau1[[#This Row],[Prix Pack ]]</f>
        <v>0</v>
      </c>
      <c r="O27" s="36">
        <f>IF(Tableau1[[#This Row],[ALERTES]]&lt;&gt;"OK",Tableau1[[#This Row],[QT MINI]]-Tableau1[[#This Row],[PACK]],0)</f>
        <v>0</v>
      </c>
    </row>
    <row r="28" spans="1:15" x14ac:dyDescent="0.2">
      <c r="A28" t="s">
        <v>247</v>
      </c>
      <c r="B28" t="s">
        <v>247</v>
      </c>
      <c r="C28" s="36" t="s">
        <v>293</v>
      </c>
      <c r="D28" s="36" t="s">
        <v>292</v>
      </c>
      <c r="E28" s="36">
        <v>1</v>
      </c>
      <c r="F28" s="36">
        <v>3</v>
      </c>
      <c r="G28" s="36">
        <f>E28*6+F28</f>
        <v>9</v>
      </c>
      <c r="I28" s="112">
        <f>G28*H28</f>
        <v>0</v>
      </c>
      <c r="J28" s="116">
        <v>6</v>
      </c>
      <c r="K28" s="36">
        <f>Tableau1[[#This Row],[Prix Unitaire]]*Tableau1[[#This Row],[Contenance Pack]]</f>
        <v>0</v>
      </c>
      <c r="L28" s="36">
        <v>2</v>
      </c>
      <c r="M28" s="36" t="str">
        <f>IF(E28&lt;Tableau1[[#This Row],[QT MINI]],"À Commander","Ok")</f>
        <v>À Commander</v>
      </c>
      <c r="N28" s="36">
        <f>Tableau1[[#This Row],[QT à CDER]]*Tableau1[[#This Row],[Prix Pack ]]</f>
        <v>0</v>
      </c>
      <c r="O28" s="36">
        <f>IF(Tableau1[[#This Row],[ALERTES]]&lt;&gt;"OK",Tableau1[[#This Row],[QT MINI]]-Tableau1[[#This Row],[PACK]],0)</f>
        <v>1</v>
      </c>
    </row>
    <row r="29" spans="1:15" x14ac:dyDescent="0.2">
      <c r="A29" t="s">
        <v>247</v>
      </c>
      <c r="B29" t="s">
        <v>247</v>
      </c>
      <c r="C29" s="36" t="s">
        <v>288</v>
      </c>
      <c r="D29" s="36" t="s">
        <v>287</v>
      </c>
      <c r="E29" s="36">
        <v>1</v>
      </c>
      <c r="F29" s="36">
        <v>16</v>
      </c>
      <c r="G29" s="36">
        <f>E29*6+F29</f>
        <v>22</v>
      </c>
      <c r="I29" s="112">
        <f>G29*H29</f>
        <v>0</v>
      </c>
      <c r="J29" s="116">
        <v>25</v>
      </c>
      <c r="K29" s="36">
        <f>Tableau1[[#This Row],[Prix Unitaire]]*Tableau1[[#This Row],[Contenance Pack]]</f>
        <v>0</v>
      </c>
      <c r="L29" s="36">
        <v>2</v>
      </c>
      <c r="M29" s="36" t="str">
        <f>IF(E29&lt;Tableau1[[#This Row],[QT MINI]],"À Commander","Ok")</f>
        <v>À Commander</v>
      </c>
      <c r="N29" s="36">
        <f>Tableau1[[#This Row],[QT à CDER]]*Tableau1[[#This Row],[Prix Pack ]]</f>
        <v>0</v>
      </c>
      <c r="O29" s="36">
        <f>IF(Tableau1[[#This Row],[ALERTES]]&lt;&gt;"OK",Tableau1[[#This Row],[QT MINI]]-Tableau1[[#This Row],[PACK]],0)</f>
        <v>1</v>
      </c>
    </row>
    <row r="30" spans="1:15" x14ac:dyDescent="0.2">
      <c r="A30" t="s">
        <v>247</v>
      </c>
      <c r="B30" t="s">
        <v>247</v>
      </c>
      <c r="C30" s="36" t="s">
        <v>288</v>
      </c>
      <c r="D30" s="36" t="s">
        <v>289</v>
      </c>
      <c r="E30" s="36">
        <v>4</v>
      </c>
      <c r="F30" s="36">
        <v>6</v>
      </c>
      <c r="G30" s="36">
        <f>E30*6+F30</f>
        <v>30</v>
      </c>
      <c r="I30" s="112">
        <f>G30*H30</f>
        <v>0</v>
      </c>
      <c r="J30" s="116">
        <v>6</v>
      </c>
      <c r="K30" s="36">
        <f>Tableau1[[#This Row],[Prix Unitaire]]*Tableau1[[#This Row],[Contenance Pack]]</f>
        <v>0</v>
      </c>
      <c r="L30" s="36">
        <v>2</v>
      </c>
      <c r="M30" s="36" t="str">
        <f>IF(E30&lt;Tableau1[[#This Row],[QT MINI]],"À Commander","Ok")</f>
        <v>Ok</v>
      </c>
      <c r="N30" s="36">
        <f>Tableau1[[#This Row],[QT à CDER]]*Tableau1[[#This Row],[Prix Pack ]]</f>
        <v>0</v>
      </c>
      <c r="O30" s="36">
        <f>IF(Tableau1[[#This Row],[ALERTES]]&lt;&gt;"OK",Tableau1[[#This Row],[QT MINI]]-Tableau1[[#This Row],[PACK]],0)</f>
        <v>0</v>
      </c>
    </row>
    <row r="31" spans="1:15" x14ac:dyDescent="0.2">
      <c r="A31" t="s">
        <v>247</v>
      </c>
      <c r="B31" t="s">
        <v>247</v>
      </c>
      <c r="C31" s="36" t="s">
        <v>288</v>
      </c>
      <c r="D31" s="36" t="s">
        <v>290</v>
      </c>
      <c r="E31" s="36">
        <v>3</v>
      </c>
      <c r="F31" s="36">
        <v>4</v>
      </c>
      <c r="G31" s="36">
        <f>E31*4+F31</f>
        <v>16</v>
      </c>
      <c r="I31" s="112">
        <f>G31*H31</f>
        <v>0</v>
      </c>
      <c r="J31" s="116">
        <v>6</v>
      </c>
      <c r="K31" s="36">
        <f>Tableau1[[#This Row],[Prix Unitaire]]*Tableau1[[#This Row],[Contenance Pack]]</f>
        <v>0</v>
      </c>
      <c r="L31" s="36">
        <v>2</v>
      </c>
      <c r="M31" s="36" t="str">
        <f>IF(E31&lt;Tableau1[[#This Row],[QT MINI]],"À Commander","Ok")</f>
        <v>Ok</v>
      </c>
      <c r="N31" s="36">
        <f>Tableau1[[#This Row],[QT à CDER]]*Tableau1[[#This Row],[Prix Pack ]]</f>
        <v>0</v>
      </c>
      <c r="O31" s="36">
        <f>IF(Tableau1[[#This Row],[ALERTES]]&lt;&gt;"OK",Tableau1[[#This Row],[QT MINI]]-Tableau1[[#This Row],[PACK]],0)</f>
        <v>0</v>
      </c>
    </row>
    <row r="32" spans="1:15" x14ac:dyDescent="0.2">
      <c r="A32" t="s">
        <v>247</v>
      </c>
      <c r="B32" t="s">
        <v>247</v>
      </c>
      <c r="C32" s="36" t="s">
        <v>291</v>
      </c>
      <c r="D32" s="36" t="s">
        <v>287</v>
      </c>
      <c r="E32" s="36">
        <v>3</v>
      </c>
      <c r="F32" s="36">
        <v>12</v>
      </c>
      <c r="G32" s="36">
        <f>E32*12+F32</f>
        <v>48</v>
      </c>
      <c r="I32" s="112">
        <f>G32*H32</f>
        <v>0</v>
      </c>
      <c r="J32" s="116">
        <v>25</v>
      </c>
      <c r="K32" s="36">
        <f>Tableau1[[#This Row],[Prix Unitaire]]*Tableau1[[#This Row],[Contenance Pack]]</f>
        <v>0</v>
      </c>
      <c r="L32" s="36">
        <v>2</v>
      </c>
      <c r="M32" s="36" t="str">
        <f>IF(E32&lt;Tableau1[[#This Row],[QT MINI]],"À Commander","Ok")</f>
        <v>Ok</v>
      </c>
      <c r="N32" s="36">
        <f>Tableau1[[#This Row],[QT à CDER]]*Tableau1[[#This Row],[Prix Pack ]]</f>
        <v>0</v>
      </c>
      <c r="O32" s="36">
        <f>IF(Tableau1[[#This Row],[ALERTES]]&lt;&gt;"OK",Tableau1[[#This Row],[QT MINI]]-Tableau1[[#This Row],[PACK]],0)</f>
        <v>0</v>
      </c>
    </row>
    <row r="33" spans="1:15" x14ac:dyDescent="0.2">
      <c r="A33" t="s">
        <v>247</v>
      </c>
      <c r="B33" t="s">
        <v>247</v>
      </c>
      <c r="C33" s="36" t="s">
        <v>291</v>
      </c>
      <c r="D33" s="36" t="s">
        <v>292</v>
      </c>
      <c r="E33" s="36">
        <v>0</v>
      </c>
      <c r="F33" s="36">
        <v>4</v>
      </c>
      <c r="G33" s="36">
        <f>E33*6+F33</f>
        <v>4</v>
      </c>
      <c r="I33" s="112">
        <f>G33*H33</f>
        <v>0</v>
      </c>
      <c r="J33" s="116">
        <v>6</v>
      </c>
      <c r="K33" s="36">
        <f>Tableau1[[#This Row],[Prix Unitaire]]*Tableau1[[#This Row],[Contenance Pack]]</f>
        <v>0</v>
      </c>
      <c r="L33" s="36">
        <v>2</v>
      </c>
      <c r="M33" s="36" t="str">
        <f>IF(E33&lt;Tableau1[[#This Row],[QT MINI]],"À Commander","Ok")</f>
        <v>À Commander</v>
      </c>
      <c r="N33" s="36">
        <f>Tableau1[[#This Row],[QT à CDER]]*Tableau1[[#This Row],[Prix Pack ]]</f>
        <v>0</v>
      </c>
      <c r="O33" s="36">
        <f>IF(Tableau1[[#This Row],[ALERTES]]&lt;&gt;"OK",Tableau1[[#This Row],[QT MINI]]-Tableau1[[#This Row],[PACK]],0)</f>
        <v>2</v>
      </c>
    </row>
    <row r="34" spans="1:15" x14ac:dyDescent="0.2">
      <c r="A34" t="s">
        <v>247</v>
      </c>
      <c r="B34" t="s">
        <v>247</v>
      </c>
      <c r="C34" s="36" t="s">
        <v>19</v>
      </c>
      <c r="D34" s="36" t="s">
        <v>287</v>
      </c>
      <c r="E34" s="36">
        <v>0</v>
      </c>
      <c r="F34" s="36">
        <v>8</v>
      </c>
      <c r="G34" s="36">
        <f>E34*6+F34</f>
        <v>8</v>
      </c>
      <c r="I34" s="112">
        <f>G34*H34</f>
        <v>0</v>
      </c>
      <c r="J34" s="116">
        <v>6</v>
      </c>
      <c r="K34" s="36">
        <f>Tableau1[[#This Row],[Prix Unitaire]]*Tableau1[[#This Row],[Contenance Pack]]</f>
        <v>0</v>
      </c>
      <c r="L34" s="36">
        <v>2</v>
      </c>
      <c r="M34" s="36" t="str">
        <f>IF(E34&lt;Tableau1[[#This Row],[QT MINI]],"À Commander","Ok")</f>
        <v>À Commander</v>
      </c>
      <c r="N34" s="36">
        <f>Tableau1[[#This Row],[QT à CDER]]*Tableau1[[#This Row],[Prix Pack ]]</f>
        <v>0</v>
      </c>
      <c r="O34" s="36">
        <f>IF(Tableau1[[#This Row],[ALERTES]]&lt;&gt;"OK",Tableau1[[#This Row],[QT MINI]]-Tableau1[[#This Row],[PACK]],0)</f>
        <v>2</v>
      </c>
    </row>
    <row r="35" spans="1:15" x14ac:dyDescent="0.2">
      <c r="A35" t="s">
        <v>247</v>
      </c>
      <c r="B35" t="s">
        <v>247</v>
      </c>
      <c r="C35" s="36" t="s">
        <v>20</v>
      </c>
      <c r="D35" s="36" t="s">
        <v>287</v>
      </c>
      <c r="E35" s="36">
        <v>0</v>
      </c>
      <c r="F35" s="36">
        <v>4</v>
      </c>
      <c r="G35" s="36">
        <f>E35*6+F35</f>
        <v>4</v>
      </c>
      <c r="I35" s="112">
        <f>G35*H35</f>
        <v>0</v>
      </c>
      <c r="J35" s="116">
        <v>6</v>
      </c>
      <c r="K35" s="36">
        <f>Tableau1[[#This Row],[Prix Unitaire]]*Tableau1[[#This Row],[Contenance Pack]]</f>
        <v>0</v>
      </c>
      <c r="L35" s="36">
        <v>2</v>
      </c>
      <c r="M35" s="36" t="str">
        <f>IF(E35&lt;Tableau1[[#This Row],[QT MINI]],"À Commander","Ok")</f>
        <v>À Commander</v>
      </c>
      <c r="N35" s="36">
        <f>Tableau1[[#This Row],[QT à CDER]]*Tableau1[[#This Row],[Prix Pack ]]</f>
        <v>0</v>
      </c>
      <c r="O35" s="36">
        <f>IF(Tableau1[[#This Row],[ALERTES]]&lt;&gt;"OK",Tableau1[[#This Row],[QT MINI]]-Tableau1[[#This Row],[PACK]],0)</f>
        <v>2</v>
      </c>
    </row>
    <row r="36" spans="1:15" x14ac:dyDescent="0.2">
      <c r="A36" t="s">
        <v>236</v>
      </c>
      <c r="B36" t="s">
        <v>236</v>
      </c>
      <c r="C36" s="36" t="s">
        <v>17</v>
      </c>
      <c r="D36" s="36" t="s">
        <v>65</v>
      </c>
      <c r="E36" s="36">
        <v>3</v>
      </c>
      <c r="F36" s="36">
        <v>7</v>
      </c>
      <c r="G36" s="36">
        <f>E36*6+F36</f>
        <v>25</v>
      </c>
      <c r="I36" s="112">
        <f>G36*H36</f>
        <v>0</v>
      </c>
      <c r="J36" s="116">
        <v>6</v>
      </c>
      <c r="K36" s="36">
        <f>Tableau1[[#This Row],[Prix Unitaire]]*Tableau1[[#This Row],[Contenance Pack]]</f>
        <v>0</v>
      </c>
      <c r="L36" s="36">
        <v>2</v>
      </c>
      <c r="M36" s="36" t="str">
        <f>IF(E36&lt;Tableau1[[#This Row],[QT MINI]],"À Commander","Ok")</f>
        <v>Ok</v>
      </c>
      <c r="N36" s="36">
        <f>Tableau1[[#This Row],[QT à CDER]]*Tableau1[[#This Row],[Prix Pack ]]</f>
        <v>0</v>
      </c>
      <c r="O36" s="36">
        <f>IF(Tableau1[[#This Row],[ALERTES]]&lt;&gt;"OK",Tableau1[[#This Row],[QT MINI]]-Tableau1[[#This Row],[PACK]],0)</f>
        <v>0</v>
      </c>
    </row>
    <row r="37" spans="1:15" x14ac:dyDescent="0.2">
      <c r="A37" t="s">
        <v>236</v>
      </c>
      <c r="B37" t="s">
        <v>236</v>
      </c>
      <c r="C37" s="36" t="s">
        <v>18</v>
      </c>
      <c r="D37" s="36" t="s">
        <v>65</v>
      </c>
      <c r="E37" s="36">
        <v>2</v>
      </c>
      <c r="F37" s="36">
        <v>9</v>
      </c>
      <c r="G37" s="36">
        <f>E37*6+F37</f>
        <v>21</v>
      </c>
      <c r="I37" s="112">
        <f>G37*H37</f>
        <v>0</v>
      </c>
      <c r="J37" s="116">
        <v>6</v>
      </c>
      <c r="K37" s="36">
        <f>Tableau1[[#This Row],[Prix Unitaire]]*Tableau1[[#This Row],[Contenance Pack]]</f>
        <v>0</v>
      </c>
      <c r="L37" s="36">
        <v>2</v>
      </c>
      <c r="M37" s="36" t="str">
        <f>IF(E37&lt;Tableau1[[#This Row],[QT MINI]],"À Commander","Ok")</f>
        <v>Ok</v>
      </c>
      <c r="N37" s="36">
        <f>Tableau1[[#This Row],[QT à CDER]]*Tableau1[[#This Row],[Prix Pack ]]</f>
        <v>0</v>
      </c>
      <c r="O37" s="36">
        <f>IF(Tableau1[[#This Row],[ALERTES]]&lt;&gt;"OK",Tableau1[[#This Row],[QT MINI]]-Tableau1[[#This Row],[PACK]],0)</f>
        <v>0</v>
      </c>
    </row>
    <row r="38" spans="1:15" x14ac:dyDescent="0.2">
      <c r="A38" t="s">
        <v>236</v>
      </c>
      <c r="B38" t="s">
        <v>236</v>
      </c>
      <c r="C38" s="36" t="s">
        <v>16</v>
      </c>
      <c r="D38" s="36" t="s">
        <v>65</v>
      </c>
      <c r="E38" s="36">
        <v>4</v>
      </c>
      <c r="F38" s="36">
        <v>12</v>
      </c>
      <c r="G38" s="36">
        <f>E38*6+F38</f>
        <v>36</v>
      </c>
      <c r="I38" s="112">
        <f>G38*H38</f>
        <v>0</v>
      </c>
      <c r="J38" s="116">
        <v>6</v>
      </c>
      <c r="K38" s="36">
        <f>Tableau1[[#This Row],[Prix Unitaire]]*Tableau1[[#This Row],[Contenance Pack]]</f>
        <v>0</v>
      </c>
      <c r="L38" s="36">
        <v>2</v>
      </c>
      <c r="M38" s="36" t="str">
        <f>IF(E38&lt;Tableau1[[#This Row],[QT MINI]],"À Commander","Ok")</f>
        <v>Ok</v>
      </c>
      <c r="N38" s="36">
        <f>Tableau1[[#This Row],[QT à CDER]]*Tableau1[[#This Row],[Prix Pack ]]</f>
        <v>0</v>
      </c>
      <c r="O38" s="36">
        <f>IF(Tableau1[[#This Row],[ALERTES]]&lt;&gt;"OK",Tableau1[[#This Row],[QT MINI]]-Tableau1[[#This Row],[PACK]],0)</f>
        <v>0</v>
      </c>
    </row>
    <row r="39" spans="1:15" x14ac:dyDescent="0.2">
      <c r="A39" t="s">
        <v>232</v>
      </c>
      <c r="B39" t="s">
        <v>232</v>
      </c>
      <c r="C39" s="36" t="s">
        <v>190</v>
      </c>
      <c r="D39" s="36" t="s">
        <v>83</v>
      </c>
      <c r="E39" s="36">
        <v>0</v>
      </c>
      <c r="F39" s="36">
        <v>6</v>
      </c>
      <c r="G39" s="36">
        <v>6</v>
      </c>
      <c r="H39" s="112">
        <v>4.0999999999999996</v>
      </c>
      <c r="I39" s="112">
        <v>24.599999999999998</v>
      </c>
      <c r="J39" s="116">
        <v>6</v>
      </c>
      <c r="K39" s="36">
        <f>Tableau1[[#This Row],[Prix Unitaire]]*Tableau1[[#This Row],[Contenance Pack]]</f>
        <v>24.599999999999998</v>
      </c>
      <c r="L39" s="36">
        <v>2</v>
      </c>
      <c r="M39" s="36" t="str">
        <f>IF(E39&lt;Tableau1[[#This Row],[QT MINI]],"À Commander","Ok")</f>
        <v>À Commander</v>
      </c>
      <c r="N39" s="36">
        <f>Tableau1[[#This Row],[QT à CDER]]*Tableau1[[#This Row],[Prix Pack ]]</f>
        <v>49.199999999999996</v>
      </c>
      <c r="O39" s="36">
        <f>IF(Tableau1[[#This Row],[ALERTES]]&lt;&gt;"OK",Tableau1[[#This Row],[QT MINI]]-Tableau1[[#This Row],[PACK]],0)</f>
        <v>2</v>
      </c>
    </row>
    <row r="40" spans="1:15" x14ac:dyDescent="0.2">
      <c r="A40" t="s">
        <v>232</v>
      </c>
      <c r="B40" t="s">
        <v>232</v>
      </c>
      <c r="C40" s="36" t="s">
        <v>198</v>
      </c>
      <c r="D40" s="36" t="s">
        <v>298</v>
      </c>
      <c r="E40" s="36">
        <v>1</v>
      </c>
      <c r="F40" s="36">
        <v>14</v>
      </c>
      <c r="G40" s="36">
        <v>20</v>
      </c>
      <c r="H40" s="112">
        <v>3.79</v>
      </c>
      <c r="I40" s="112">
        <v>75.8</v>
      </c>
      <c r="J40" s="116">
        <v>6</v>
      </c>
      <c r="K40" s="36">
        <f>Tableau1[[#This Row],[Prix Unitaire]]*Tableau1[[#This Row],[Contenance Pack]]</f>
        <v>22.740000000000002</v>
      </c>
      <c r="L40" s="36">
        <v>2</v>
      </c>
      <c r="M40" s="36" t="str">
        <f>IF(E40&lt;Tableau1[[#This Row],[QT MINI]],"À Commander","Ok")</f>
        <v>À Commander</v>
      </c>
      <c r="N40" s="36">
        <f>Tableau1[[#This Row],[QT à CDER]]*Tableau1[[#This Row],[Prix Pack ]]</f>
        <v>22.740000000000002</v>
      </c>
      <c r="O40" s="36">
        <f>IF(Tableau1[[#This Row],[ALERTES]]&lt;&gt;"OK",Tableau1[[#This Row],[QT MINI]]-Tableau1[[#This Row],[PACK]],0)</f>
        <v>1</v>
      </c>
    </row>
    <row r="41" spans="1:15" x14ac:dyDescent="0.2">
      <c r="A41" t="s">
        <v>232</v>
      </c>
      <c r="B41" t="s">
        <v>232</v>
      </c>
      <c r="C41" s="36" t="s">
        <v>201</v>
      </c>
      <c r="D41" s="36" t="s">
        <v>69</v>
      </c>
      <c r="E41" s="36">
        <v>0</v>
      </c>
      <c r="F41" s="36">
        <v>7</v>
      </c>
      <c r="G41" s="36">
        <v>7</v>
      </c>
      <c r="H41" s="112">
        <v>3.54</v>
      </c>
      <c r="I41" s="112">
        <v>24.78</v>
      </c>
      <c r="J41" s="116">
        <v>6</v>
      </c>
      <c r="K41" s="36">
        <f>Tableau1[[#This Row],[Prix Unitaire]]*Tableau1[[#This Row],[Contenance Pack]]</f>
        <v>21.240000000000002</v>
      </c>
      <c r="L41" s="36">
        <v>2</v>
      </c>
      <c r="M41" s="36" t="str">
        <f>IF(E41&lt;Tableau1[[#This Row],[QT MINI]],"À Commander","Ok")</f>
        <v>À Commander</v>
      </c>
      <c r="N41" s="36">
        <f>Tableau1[[#This Row],[QT à CDER]]*Tableau1[[#This Row],[Prix Pack ]]</f>
        <v>42.480000000000004</v>
      </c>
      <c r="O41" s="36">
        <f>IF(Tableau1[[#This Row],[ALERTES]]&lt;&gt;"OK",Tableau1[[#This Row],[QT MINI]]-Tableau1[[#This Row],[PACK]],0)</f>
        <v>2</v>
      </c>
    </row>
    <row r="42" spans="1:15" x14ac:dyDescent="0.2">
      <c r="A42" t="s">
        <v>232</v>
      </c>
      <c r="B42" t="s">
        <v>232</v>
      </c>
      <c r="C42" s="36" t="s">
        <v>185</v>
      </c>
      <c r="D42" s="36" t="s">
        <v>96</v>
      </c>
      <c r="E42" s="36">
        <v>0</v>
      </c>
      <c r="F42" s="36">
        <v>5</v>
      </c>
      <c r="G42" s="36">
        <v>5</v>
      </c>
      <c r="H42" s="112">
        <v>2.41</v>
      </c>
      <c r="I42" s="112">
        <v>12.05</v>
      </c>
      <c r="J42" s="116">
        <v>6</v>
      </c>
      <c r="K42" s="36">
        <f>Tableau1[[#This Row],[Prix Unitaire]]*Tableau1[[#This Row],[Contenance Pack]]</f>
        <v>14.46</v>
      </c>
      <c r="L42" s="36">
        <v>2</v>
      </c>
      <c r="M42" s="36" t="str">
        <f>IF(E42&lt;Tableau1[[#This Row],[QT MINI]],"À Commander","Ok")</f>
        <v>À Commander</v>
      </c>
      <c r="N42" s="36">
        <f>Tableau1[[#This Row],[QT à CDER]]*Tableau1[[#This Row],[Prix Pack ]]</f>
        <v>28.92</v>
      </c>
      <c r="O42" s="36">
        <f>IF(Tableau1[[#This Row],[ALERTES]]&lt;&gt;"OK",Tableau1[[#This Row],[QT MINI]]-Tableau1[[#This Row],[PACK]],0)</f>
        <v>2</v>
      </c>
    </row>
    <row r="43" spans="1:15" x14ac:dyDescent="0.2">
      <c r="A43" t="s">
        <v>232</v>
      </c>
      <c r="B43" t="s">
        <v>232</v>
      </c>
      <c r="C43" s="36" t="s">
        <v>187</v>
      </c>
      <c r="D43" s="36" t="s">
        <v>83</v>
      </c>
      <c r="E43" s="36">
        <v>0</v>
      </c>
      <c r="F43" s="36">
        <v>14</v>
      </c>
      <c r="G43" s="36">
        <v>14</v>
      </c>
      <c r="H43" s="112">
        <v>3.94</v>
      </c>
      <c r="I43" s="112">
        <v>55.16</v>
      </c>
      <c r="J43" s="116">
        <v>6</v>
      </c>
      <c r="K43" s="36">
        <f>Tableau1[[#This Row],[Prix Unitaire]]*Tableau1[[#This Row],[Contenance Pack]]</f>
        <v>23.64</v>
      </c>
      <c r="L43" s="36">
        <v>2</v>
      </c>
      <c r="M43" s="36" t="str">
        <f>IF(E43&lt;Tableau1[[#This Row],[QT MINI]],"À Commander","Ok")</f>
        <v>À Commander</v>
      </c>
      <c r="N43" s="36">
        <f>Tableau1[[#This Row],[QT à CDER]]*Tableau1[[#This Row],[Prix Pack ]]</f>
        <v>47.28</v>
      </c>
      <c r="O43" s="36">
        <f>IF(Tableau1[[#This Row],[ALERTES]]&lt;&gt;"OK",Tableau1[[#This Row],[QT MINI]]-Tableau1[[#This Row],[PACK]],0)</f>
        <v>2</v>
      </c>
    </row>
    <row r="44" spans="1:15" x14ac:dyDescent="0.2">
      <c r="A44" t="s">
        <v>232</v>
      </c>
      <c r="B44" t="s">
        <v>232</v>
      </c>
      <c r="C44" s="36" t="s">
        <v>208</v>
      </c>
      <c r="E44" s="36">
        <v>0</v>
      </c>
      <c r="F44" s="36">
        <v>3</v>
      </c>
      <c r="G44" s="36">
        <v>3</v>
      </c>
      <c r="H44" s="112">
        <v>3.28</v>
      </c>
      <c r="I44" s="112">
        <v>9.84</v>
      </c>
      <c r="J44" s="116">
        <v>6</v>
      </c>
      <c r="K44" s="36">
        <f>Tableau1[[#This Row],[Prix Unitaire]]*Tableau1[[#This Row],[Contenance Pack]]</f>
        <v>19.68</v>
      </c>
      <c r="L44" s="36">
        <v>2</v>
      </c>
      <c r="M44" s="36" t="str">
        <f>IF(E44&lt;Tableau1[[#This Row],[QT MINI]],"À Commander","Ok")</f>
        <v>À Commander</v>
      </c>
      <c r="N44" s="36">
        <f>Tableau1[[#This Row],[QT à CDER]]*Tableau1[[#This Row],[Prix Pack ]]</f>
        <v>39.36</v>
      </c>
      <c r="O44" s="36">
        <f>IF(Tableau1[[#This Row],[ALERTES]]&lt;&gt;"OK",Tableau1[[#This Row],[QT MINI]]-Tableau1[[#This Row],[PACK]],0)</f>
        <v>2</v>
      </c>
    </row>
    <row r="45" spans="1:15" x14ac:dyDescent="0.2">
      <c r="A45" t="s">
        <v>232</v>
      </c>
      <c r="B45" t="s">
        <v>232</v>
      </c>
      <c r="C45" s="36" t="s">
        <v>189</v>
      </c>
      <c r="D45" s="36" t="s">
        <v>83</v>
      </c>
      <c r="E45" s="36">
        <v>0</v>
      </c>
      <c r="F45" s="36">
        <v>2</v>
      </c>
      <c r="G45" s="36">
        <v>2</v>
      </c>
      <c r="H45" s="112">
        <v>3.5</v>
      </c>
      <c r="I45" s="112">
        <v>7</v>
      </c>
      <c r="J45" s="116">
        <v>6</v>
      </c>
      <c r="K45" s="36">
        <f>Tableau1[[#This Row],[Prix Unitaire]]*Tableau1[[#This Row],[Contenance Pack]]</f>
        <v>21</v>
      </c>
      <c r="L45" s="36">
        <v>2</v>
      </c>
      <c r="M45" s="36" t="str">
        <f>IF(E45&lt;Tableau1[[#This Row],[QT MINI]],"À Commander","Ok")</f>
        <v>À Commander</v>
      </c>
      <c r="N45" s="36">
        <f>Tableau1[[#This Row],[QT à CDER]]*Tableau1[[#This Row],[Prix Pack ]]</f>
        <v>42</v>
      </c>
      <c r="O45" s="36">
        <f>IF(Tableau1[[#This Row],[ALERTES]]&lt;&gt;"OK",Tableau1[[#This Row],[QT MINI]]-Tableau1[[#This Row],[PACK]],0)</f>
        <v>2</v>
      </c>
    </row>
    <row r="46" spans="1:15" x14ac:dyDescent="0.2">
      <c r="A46" t="s">
        <v>232</v>
      </c>
      <c r="B46" t="s">
        <v>232</v>
      </c>
      <c r="C46" s="36" t="s">
        <v>186</v>
      </c>
      <c r="D46" s="36" t="s">
        <v>96</v>
      </c>
      <c r="E46" s="36">
        <v>0</v>
      </c>
      <c r="F46" s="36">
        <v>12</v>
      </c>
      <c r="G46" s="36">
        <v>12</v>
      </c>
      <c r="H46" s="112">
        <v>2.65</v>
      </c>
      <c r="I46" s="112">
        <v>31.799999999999997</v>
      </c>
      <c r="J46" s="116">
        <v>6</v>
      </c>
      <c r="K46" s="36">
        <f>Tableau1[[#This Row],[Prix Unitaire]]*Tableau1[[#This Row],[Contenance Pack]]</f>
        <v>15.899999999999999</v>
      </c>
      <c r="L46" s="36">
        <v>2</v>
      </c>
      <c r="M46" s="36" t="str">
        <f>IF(E46&lt;Tableau1[[#This Row],[QT MINI]],"À Commander","Ok")</f>
        <v>À Commander</v>
      </c>
      <c r="N46" s="36">
        <f>Tableau1[[#This Row],[QT à CDER]]*Tableau1[[#This Row],[Prix Pack ]]</f>
        <v>31.799999999999997</v>
      </c>
      <c r="O46" s="36">
        <f>IF(Tableau1[[#This Row],[ALERTES]]&lt;&gt;"OK",Tableau1[[#This Row],[QT MINI]]-Tableau1[[#This Row],[PACK]],0)</f>
        <v>2</v>
      </c>
    </row>
    <row r="47" spans="1:15" x14ac:dyDescent="0.2">
      <c r="A47" t="s">
        <v>232</v>
      </c>
      <c r="B47" t="s">
        <v>232</v>
      </c>
      <c r="C47" s="36" t="s">
        <v>188</v>
      </c>
      <c r="D47" s="36" t="s">
        <v>83</v>
      </c>
      <c r="E47" s="36">
        <v>1</v>
      </c>
      <c r="F47" s="36">
        <v>3</v>
      </c>
      <c r="G47" s="36">
        <v>9</v>
      </c>
      <c r="H47" s="112">
        <v>3.54</v>
      </c>
      <c r="I47" s="112">
        <v>31.86</v>
      </c>
      <c r="J47" s="116">
        <v>6</v>
      </c>
      <c r="K47" s="36">
        <f>Tableau1[[#This Row],[Prix Unitaire]]*Tableau1[[#This Row],[Contenance Pack]]</f>
        <v>21.240000000000002</v>
      </c>
      <c r="L47" s="36">
        <v>2</v>
      </c>
      <c r="M47" s="36" t="str">
        <f>IF(E47&lt;Tableau1[[#This Row],[QT MINI]],"À Commander","Ok")</f>
        <v>À Commander</v>
      </c>
      <c r="N47" s="36">
        <f>Tableau1[[#This Row],[QT à CDER]]*Tableau1[[#This Row],[Prix Pack ]]</f>
        <v>21.240000000000002</v>
      </c>
      <c r="O47" s="36">
        <f>IF(Tableau1[[#This Row],[ALERTES]]&lt;&gt;"OK",Tableau1[[#This Row],[QT MINI]]-Tableau1[[#This Row],[PACK]],0)</f>
        <v>1</v>
      </c>
    </row>
    <row r="48" spans="1:15" x14ac:dyDescent="0.2">
      <c r="A48" t="s">
        <v>232</v>
      </c>
      <c r="B48" t="s">
        <v>232</v>
      </c>
      <c r="C48" s="36" t="s">
        <v>199</v>
      </c>
      <c r="D48" s="36" t="s">
        <v>69</v>
      </c>
      <c r="E48" s="36">
        <v>0</v>
      </c>
      <c r="F48" s="36">
        <v>3</v>
      </c>
      <c r="G48" s="36">
        <v>3</v>
      </c>
      <c r="H48" s="112">
        <v>3.41</v>
      </c>
      <c r="I48" s="112">
        <v>10.23</v>
      </c>
      <c r="J48" s="116">
        <v>6</v>
      </c>
      <c r="K48" s="36">
        <f>Tableau1[[#This Row],[Prix Unitaire]]*Tableau1[[#This Row],[Contenance Pack]]</f>
        <v>20.46</v>
      </c>
      <c r="L48" s="36">
        <v>2</v>
      </c>
      <c r="M48" s="36" t="str">
        <f>IF(E48&lt;Tableau1[[#This Row],[QT MINI]],"À Commander","Ok")</f>
        <v>À Commander</v>
      </c>
      <c r="N48" s="36">
        <f>Tableau1[[#This Row],[QT à CDER]]*Tableau1[[#This Row],[Prix Pack ]]</f>
        <v>40.92</v>
      </c>
      <c r="O48" s="36">
        <f>IF(Tableau1[[#This Row],[ALERTES]]&lt;&gt;"OK",Tableau1[[#This Row],[QT MINI]]-Tableau1[[#This Row],[PACK]],0)</f>
        <v>2</v>
      </c>
    </row>
    <row r="49" spans="1:15" x14ac:dyDescent="0.2">
      <c r="A49" t="s">
        <v>232</v>
      </c>
      <c r="B49" t="s">
        <v>232</v>
      </c>
      <c r="C49" s="36" t="s">
        <v>206</v>
      </c>
      <c r="D49" s="36" t="s">
        <v>65</v>
      </c>
      <c r="E49" s="36">
        <v>0</v>
      </c>
      <c r="F49" s="36">
        <v>10</v>
      </c>
      <c r="G49" s="36">
        <v>10</v>
      </c>
      <c r="I49" s="112">
        <v>0</v>
      </c>
      <c r="J49" s="116">
        <v>6</v>
      </c>
      <c r="K49" s="36">
        <f>Tableau1[[#This Row],[Prix Unitaire]]*Tableau1[[#This Row],[Contenance Pack]]</f>
        <v>0</v>
      </c>
      <c r="L49" s="36">
        <v>2</v>
      </c>
      <c r="M49" s="36" t="str">
        <f>IF(E49&lt;Tableau1[[#This Row],[QT MINI]],"À Commander","Ok")</f>
        <v>À Commander</v>
      </c>
      <c r="N49" s="36">
        <f>Tableau1[[#This Row],[QT à CDER]]*Tableau1[[#This Row],[Prix Pack ]]</f>
        <v>0</v>
      </c>
      <c r="O49" s="36">
        <f>IF(Tableau1[[#This Row],[ALERTES]]&lt;&gt;"OK",Tableau1[[#This Row],[QT MINI]]-Tableau1[[#This Row],[PACK]],0)</f>
        <v>2</v>
      </c>
    </row>
    <row r="50" spans="1:15" x14ac:dyDescent="0.2">
      <c r="A50" t="s">
        <v>232</v>
      </c>
      <c r="B50" t="s">
        <v>232</v>
      </c>
      <c r="C50" s="36" t="s">
        <v>204</v>
      </c>
      <c r="D50" s="36" t="s">
        <v>65</v>
      </c>
      <c r="E50" s="36">
        <v>0</v>
      </c>
      <c r="F50" s="36">
        <v>7</v>
      </c>
      <c r="G50" s="36">
        <v>7</v>
      </c>
      <c r="I50" s="112">
        <v>0</v>
      </c>
      <c r="J50" s="116">
        <v>6</v>
      </c>
      <c r="K50" s="36">
        <f>Tableau1[[#This Row],[Prix Unitaire]]*Tableau1[[#This Row],[Contenance Pack]]</f>
        <v>0</v>
      </c>
      <c r="L50" s="36">
        <v>2</v>
      </c>
      <c r="M50" s="36" t="str">
        <f>IF(E50&lt;Tableau1[[#This Row],[QT MINI]],"À Commander","Ok")</f>
        <v>À Commander</v>
      </c>
      <c r="N50" s="36">
        <f>Tableau1[[#This Row],[QT à CDER]]*Tableau1[[#This Row],[Prix Pack ]]</f>
        <v>0</v>
      </c>
      <c r="O50" s="36">
        <f>IF(Tableau1[[#This Row],[ALERTES]]&lt;&gt;"OK",Tableau1[[#This Row],[QT MINI]]-Tableau1[[#This Row],[PACK]],0)</f>
        <v>2</v>
      </c>
    </row>
    <row r="51" spans="1:15" x14ac:dyDescent="0.2">
      <c r="A51" t="s">
        <v>232</v>
      </c>
      <c r="B51" t="s">
        <v>232</v>
      </c>
      <c r="C51" s="36" t="s">
        <v>203</v>
      </c>
      <c r="D51" s="36" t="s">
        <v>65</v>
      </c>
      <c r="E51" s="36">
        <v>5</v>
      </c>
      <c r="F51" s="36">
        <v>9</v>
      </c>
      <c r="G51" s="36">
        <v>39</v>
      </c>
      <c r="H51" s="112">
        <v>1.9</v>
      </c>
      <c r="I51" s="112">
        <v>74.099999999999994</v>
      </c>
      <c r="J51" s="116">
        <v>6</v>
      </c>
      <c r="K51" s="36">
        <f>Tableau1[[#This Row],[Prix Unitaire]]*Tableau1[[#This Row],[Contenance Pack]]</f>
        <v>11.399999999999999</v>
      </c>
      <c r="L51" s="36">
        <v>2</v>
      </c>
      <c r="M51" s="36" t="str">
        <f>IF(E51&lt;Tableau1[[#This Row],[QT MINI]],"À Commander","Ok")</f>
        <v>Ok</v>
      </c>
      <c r="N51" s="36">
        <f>Tableau1[[#This Row],[QT à CDER]]*Tableau1[[#This Row],[Prix Pack ]]</f>
        <v>0</v>
      </c>
      <c r="O51" s="36">
        <f>IF(Tableau1[[#This Row],[ALERTES]]&lt;&gt;"OK",Tableau1[[#This Row],[QT MINI]]-Tableau1[[#This Row],[PACK]],0)</f>
        <v>0</v>
      </c>
    </row>
    <row r="52" spans="1:15" x14ac:dyDescent="0.2">
      <c r="A52" t="s">
        <v>232</v>
      </c>
      <c r="B52" t="s">
        <v>232</v>
      </c>
      <c r="C52" s="36" t="s">
        <v>205</v>
      </c>
      <c r="D52" s="36" t="s">
        <v>65</v>
      </c>
      <c r="E52" s="36">
        <v>0</v>
      </c>
      <c r="F52" s="36">
        <v>5</v>
      </c>
      <c r="G52" s="36">
        <v>5</v>
      </c>
      <c r="H52" s="112">
        <v>2.0499999999999998</v>
      </c>
      <c r="I52" s="112">
        <v>10.25</v>
      </c>
      <c r="J52" s="116">
        <v>6</v>
      </c>
      <c r="K52" s="36">
        <f>Tableau1[[#This Row],[Prix Unitaire]]*Tableau1[[#This Row],[Contenance Pack]]</f>
        <v>12.299999999999999</v>
      </c>
      <c r="L52" s="36">
        <v>2</v>
      </c>
      <c r="M52" s="36" t="str">
        <f>IF(E52&lt;Tableau1[[#This Row],[QT MINI]],"À Commander","Ok")</f>
        <v>À Commander</v>
      </c>
      <c r="N52" s="36">
        <f>Tableau1[[#This Row],[QT à CDER]]*Tableau1[[#This Row],[Prix Pack ]]</f>
        <v>24.599999999999998</v>
      </c>
      <c r="O52" s="36">
        <f>IF(Tableau1[[#This Row],[ALERTES]]&lt;&gt;"OK",Tableau1[[#This Row],[QT MINI]]-Tableau1[[#This Row],[PACK]],0)</f>
        <v>2</v>
      </c>
    </row>
    <row r="53" spans="1:15" x14ac:dyDescent="0.2">
      <c r="A53" t="s">
        <v>232</v>
      </c>
      <c r="B53" t="s">
        <v>232</v>
      </c>
      <c r="C53" s="36" t="s">
        <v>191</v>
      </c>
      <c r="D53" s="36" t="s">
        <v>294</v>
      </c>
      <c r="E53" s="36">
        <v>0</v>
      </c>
      <c r="F53" s="36">
        <v>9</v>
      </c>
      <c r="G53" s="36">
        <v>9</v>
      </c>
      <c r="H53" s="112">
        <v>3.87</v>
      </c>
      <c r="I53" s="112">
        <v>34.83</v>
      </c>
      <c r="J53" s="116">
        <v>6</v>
      </c>
      <c r="K53" s="36">
        <f>Tableau1[[#This Row],[Prix Unitaire]]*Tableau1[[#This Row],[Contenance Pack]]</f>
        <v>23.22</v>
      </c>
      <c r="L53" s="36">
        <v>2</v>
      </c>
      <c r="M53" s="36" t="str">
        <f>IF(E53&lt;Tableau1[[#This Row],[QT MINI]],"À Commander","Ok")</f>
        <v>À Commander</v>
      </c>
      <c r="N53" s="36">
        <f>Tableau1[[#This Row],[QT à CDER]]*Tableau1[[#This Row],[Prix Pack ]]</f>
        <v>46.44</v>
      </c>
      <c r="O53" s="36">
        <f>IF(Tableau1[[#This Row],[ALERTES]]&lt;&gt;"OK",Tableau1[[#This Row],[QT MINI]]-Tableau1[[#This Row],[PACK]],0)</f>
        <v>2</v>
      </c>
    </row>
    <row r="54" spans="1:15" x14ac:dyDescent="0.2">
      <c r="A54" t="s">
        <v>232</v>
      </c>
      <c r="B54" t="s">
        <v>232</v>
      </c>
      <c r="C54" s="36" t="s">
        <v>193</v>
      </c>
      <c r="D54" s="36" t="s">
        <v>294</v>
      </c>
      <c r="E54" s="36">
        <v>2</v>
      </c>
      <c r="F54" s="36">
        <v>21</v>
      </c>
      <c r="G54" s="36">
        <v>33</v>
      </c>
      <c r="H54" s="112">
        <v>4.67</v>
      </c>
      <c r="I54" s="112">
        <v>154.10999999999999</v>
      </c>
      <c r="J54" s="116">
        <v>6</v>
      </c>
      <c r="K54" s="36">
        <f>Tableau1[[#This Row],[Prix Unitaire]]*Tableau1[[#This Row],[Contenance Pack]]</f>
        <v>28.02</v>
      </c>
      <c r="L54" s="36">
        <v>2</v>
      </c>
      <c r="M54" s="36" t="str">
        <f>IF(E54&lt;Tableau1[[#This Row],[QT MINI]],"À Commander","Ok")</f>
        <v>Ok</v>
      </c>
      <c r="N54" s="36">
        <f>Tableau1[[#This Row],[QT à CDER]]*Tableau1[[#This Row],[Prix Pack ]]</f>
        <v>0</v>
      </c>
      <c r="O54" s="36">
        <f>IF(Tableau1[[#This Row],[ALERTES]]&lt;&gt;"OK",Tableau1[[#This Row],[QT MINI]]-Tableau1[[#This Row],[PACK]],0)</f>
        <v>0</v>
      </c>
    </row>
    <row r="55" spans="1:15" x14ac:dyDescent="0.2">
      <c r="A55" t="s">
        <v>232</v>
      </c>
      <c r="B55" t="s">
        <v>232</v>
      </c>
      <c r="C55" s="36" t="s">
        <v>192</v>
      </c>
      <c r="D55" s="36" t="s">
        <v>294</v>
      </c>
      <c r="E55" s="36">
        <v>0</v>
      </c>
      <c r="F55" s="36">
        <v>6</v>
      </c>
      <c r="G55" s="36">
        <v>6</v>
      </c>
      <c r="H55" s="112">
        <v>3.89</v>
      </c>
      <c r="I55" s="112">
        <v>23.34</v>
      </c>
      <c r="J55" s="116">
        <v>6</v>
      </c>
      <c r="K55" s="36">
        <f>Tableau1[[#This Row],[Prix Unitaire]]*Tableau1[[#This Row],[Contenance Pack]]</f>
        <v>23.34</v>
      </c>
      <c r="L55" s="36">
        <v>2</v>
      </c>
      <c r="M55" s="36" t="str">
        <f>IF(E55&lt;Tableau1[[#This Row],[QT MINI]],"À Commander","Ok")</f>
        <v>À Commander</v>
      </c>
      <c r="N55" s="36">
        <f>Tableau1[[#This Row],[QT à CDER]]*Tableau1[[#This Row],[Prix Pack ]]</f>
        <v>46.68</v>
      </c>
      <c r="O55" s="36">
        <f>IF(Tableau1[[#This Row],[ALERTES]]&lt;&gt;"OK",Tableau1[[#This Row],[QT MINI]]-Tableau1[[#This Row],[PACK]],0)</f>
        <v>2</v>
      </c>
    </row>
    <row r="56" spans="1:15" x14ac:dyDescent="0.2">
      <c r="A56" t="s">
        <v>232</v>
      </c>
      <c r="B56" t="s">
        <v>232</v>
      </c>
      <c r="C56" s="36" t="s">
        <v>200</v>
      </c>
      <c r="D56" s="36" t="s">
        <v>295</v>
      </c>
      <c r="E56" s="36">
        <v>0</v>
      </c>
      <c r="F56" s="36">
        <v>23</v>
      </c>
      <c r="G56" s="36">
        <v>23</v>
      </c>
      <c r="H56" s="112">
        <v>3.96</v>
      </c>
      <c r="I56" s="112">
        <v>91.08</v>
      </c>
      <c r="J56" s="116">
        <v>6</v>
      </c>
      <c r="K56" s="36">
        <f>Tableau1[[#This Row],[Prix Unitaire]]*Tableau1[[#This Row],[Contenance Pack]]</f>
        <v>23.759999999999998</v>
      </c>
      <c r="L56" s="36">
        <v>2</v>
      </c>
      <c r="M56" s="36" t="str">
        <f>IF(E56&lt;Tableau1[[#This Row],[QT MINI]],"À Commander","Ok")</f>
        <v>À Commander</v>
      </c>
      <c r="N56" s="36">
        <f>Tableau1[[#This Row],[QT à CDER]]*Tableau1[[#This Row],[Prix Pack ]]</f>
        <v>47.519999999999996</v>
      </c>
      <c r="O56" s="36">
        <f>IF(Tableau1[[#This Row],[ALERTES]]&lt;&gt;"OK",Tableau1[[#This Row],[QT MINI]]-Tableau1[[#This Row],[PACK]],0)</f>
        <v>2</v>
      </c>
    </row>
    <row r="57" spans="1:15" x14ac:dyDescent="0.2">
      <c r="A57" t="s">
        <v>232</v>
      </c>
      <c r="B57" t="s">
        <v>232</v>
      </c>
      <c r="C57" s="36" t="s">
        <v>301</v>
      </c>
      <c r="D57" s="36" t="s">
        <v>283</v>
      </c>
      <c r="E57" s="36">
        <v>2</v>
      </c>
      <c r="F57" s="36">
        <v>4</v>
      </c>
      <c r="G57" s="36">
        <v>16</v>
      </c>
      <c r="H57" s="112">
        <v>3.04</v>
      </c>
      <c r="I57" s="112">
        <v>48.64</v>
      </c>
      <c r="J57" s="116">
        <v>6</v>
      </c>
      <c r="K57" s="36">
        <f>Tableau1[[#This Row],[Prix Unitaire]]*Tableau1[[#This Row],[Contenance Pack]]</f>
        <v>18.240000000000002</v>
      </c>
      <c r="L57" s="36">
        <v>2</v>
      </c>
      <c r="M57" s="36" t="str">
        <f>IF(E57&lt;Tableau1[[#This Row],[QT MINI]],"À Commander","Ok")</f>
        <v>Ok</v>
      </c>
      <c r="N57" s="36">
        <f>Tableau1[[#This Row],[QT à CDER]]*Tableau1[[#This Row],[Prix Pack ]]</f>
        <v>0</v>
      </c>
      <c r="O57" s="36">
        <f>IF(Tableau1[[#This Row],[ALERTES]]&lt;&gt;"OK",Tableau1[[#This Row],[QT MINI]]-Tableau1[[#This Row],[PACK]],0)</f>
        <v>0</v>
      </c>
    </row>
    <row r="58" spans="1:15" x14ac:dyDescent="0.2">
      <c r="A58" t="s">
        <v>232</v>
      </c>
      <c r="B58" t="s">
        <v>232</v>
      </c>
      <c r="C58" s="36" t="s">
        <v>210</v>
      </c>
      <c r="D58" s="36" t="s">
        <v>283</v>
      </c>
      <c r="E58" s="36">
        <v>3</v>
      </c>
      <c r="F58" s="36">
        <v>7</v>
      </c>
      <c r="G58" s="36">
        <v>25</v>
      </c>
      <c r="H58" s="112">
        <v>2.5499999999999998</v>
      </c>
      <c r="I58" s="112">
        <v>63.749999999999993</v>
      </c>
      <c r="J58" s="116">
        <v>6</v>
      </c>
      <c r="K58" s="36">
        <f>Tableau1[[#This Row],[Prix Unitaire]]*Tableau1[[#This Row],[Contenance Pack]]</f>
        <v>15.299999999999999</v>
      </c>
      <c r="L58" s="36">
        <v>2</v>
      </c>
      <c r="M58" s="36" t="str">
        <f>IF(E58&lt;Tableau1[[#This Row],[QT MINI]],"À Commander","Ok")</f>
        <v>Ok</v>
      </c>
      <c r="N58" s="36">
        <f>Tableau1[[#This Row],[QT à CDER]]*Tableau1[[#This Row],[Prix Pack ]]</f>
        <v>0</v>
      </c>
      <c r="O58" s="36">
        <f>IF(Tableau1[[#This Row],[ALERTES]]&lt;&gt;"OK",Tableau1[[#This Row],[QT MINI]]-Tableau1[[#This Row],[PACK]],0)</f>
        <v>0</v>
      </c>
    </row>
    <row r="59" spans="1:15" x14ac:dyDescent="0.2">
      <c r="A59" t="s">
        <v>232</v>
      </c>
      <c r="B59" t="s">
        <v>232</v>
      </c>
      <c r="C59" s="36" t="s">
        <v>209</v>
      </c>
      <c r="D59" s="36" t="s">
        <v>283</v>
      </c>
      <c r="E59" s="36">
        <v>1</v>
      </c>
      <c r="F59" s="36">
        <v>24</v>
      </c>
      <c r="G59" s="36">
        <v>30</v>
      </c>
      <c r="H59" s="112">
        <v>2.2000000000000002</v>
      </c>
      <c r="I59" s="112">
        <v>66</v>
      </c>
      <c r="J59" s="116">
        <v>6</v>
      </c>
      <c r="K59" s="36">
        <f>Tableau1[[#This Row],[Prix Unitaire]]*Tableau1[[#This Row],[Contenance Pack]]</f>
        <v>13.200000000000001</v>
      </c>
      <c r="L59" s="36">
        <v>2</v>
      </c>
      <c r="M59" s="36" t="str">
        <f>IF(E59&lt;Tableau1[[#This Row],[QT MINI]],"À Commander","Ok")</f>
        <v>À Commander</v>
      </c>
      <c r="N59" s="36">
        <f>Tableau1[[#This Row],[QT à CDER]]*Tableau1[[#This Row],[Prix Pack ]]</f>
        <v>13.200000000000001</v>
      </c>
      <c r="O59" s="36">
        <f>IF(Tableau1[[#This Row],[ALERTES]]&lt;&gt;"OK",Tableau1[[#This Row],[QT MINI]]-Tableau1[[#This Row],[PACK]],0)</f>
        <v>1</v>
      </c>
    </row>
    <row r="60" spans="1:15" x14ac:dyDescent="0.2">
      <c r="A60" t="s">
        <v>232</v>
      </c>
      <c r="B60" t="s">
        <v>232</v>
      </c>
      <c r="C60" s="36" t="s">
        <v>195</v>
      </c>
      <c r="D60" s="36" t="s">
        <v>296</v>
      </c>
      <c r="E60" s="36">
        <v>1</v>
      </c>
      <c r="F60" s="36">
        <v>9</v>
      </c>
      <c r="G60" s="36">
        <v>15</v>
      </c>
      <c r="H60" s="112">
        <v>2.79</v>
      </c>
      <c r="I60" s="112">
        <v>41.85</v>
      </c>
      <c r="J60" s="116">
        <v>6</v>
      </c>
      <c r="K60" s="36">
        <f>Tableau1[[#This Row],[Prix Unitaire]]*Tableau1[[#This Row],[Contenance Pack]]</f>
        <v>16.740000000000002</v>
      </c>
      <c r="L60" s="36">
        <v>2</v>
      </c>
      <c r="M60" s="36" t="str">
        <f>IF(E60&lt;Tableau1[[#This Row],[QT MINI]],"À Commander","Ok")</f>
        <v>À Commander</v>
      </c>
      <c r="N60" s="36">
        <f>Tableau1[[#This Row],[QT à CDER]]*Tableau1[[#This Row],[Prix Pack ]]</f>
        <v>16.740000000000002</v>
      </c>
      <c r="O60" s="36">
        <f>IF(Tableau1[[#This Row],[ALERTES]]&lt;&gt;"OK",Tableau1[[#This Row],[QT MINI]]-Tableau1[[#This Row],[PACK]],0)</f>
        <v>1</v>
      </c>
    </row>
    <row r="61" spans="1:15" x14ac:dyDescent="0.2">
      <c r="A61" t="s">
        <v>232</v>
      </c>
      <c r="B61" t="s">
        <v>232</v>
      </c>
      <c r="C61" s="36" t="s">
        <v>213</v>
      </c>
      <c r="D61" s="36" t="s">
        <v>280</v>
      </c>
      <c r="E61" s="36">
        <v>0</v>
      </c>
      <c r="F61" s="36">
        <v>5</v>
      </c>
      <c r="G61" s="36">
        <v>5</v>
      </c>
      <c r="H61" s="112">
        <v>3.82</v>
      </c>
      <c r="I61" s="112">
        <v>19.099999999999998</v>
      </c>
      <c r="J61" s="116">
        <v>6</v>
      </c>
      <c r="K61" s="36">
        <f>Tableau1[[#This Row],[Prix Unitaire]]*Tableau1[[#This Row],[Contenance Pack]]</f>
        <v>22.919999999999998</v>
      </c>
      <c r="L61" s="36">
        <v>2</v>
      </c>
      <c r="M61" s="36" t="str">
        <f>IF(E61&lt;Tableau1[[#This Row],[QT MINI]],"À Commander","Ok")</f>
        <v>À Commander</v>
      </c>
      <c r="N61" s="36">
        <f>Tableau1[[#This Row],[QT à CDER]]*Tableau1[[#This Row],[Prix Pack ]]</f>
        <v>45.839999999999996</v>
      </c>
      <c r="O61" s="36">
        <f>IF(Tableau1[[#This Row],[ALERTES]]&lt;&gt;"OK",Tableau1[[#This Row],[QT MINI]]-Tableau1[[#This Row],[PACK]],0)</f>
        <v>2</v>
      </c>
    </row>
    <row r="62" spans="1:15" x14ac:dyDescent="0.2">
      <c r="A62" t="s">
        <v>232</v>
      </c>
      <c r="B62" t="s">
        <v>232</v>
      </c>
      <c r="C62" s="36" t="s">
        <v>196</v>
      </c>
      <c r="D62" s="36" t="s">
        <v>282</v>
      </c>
      <c r="E62" s="36">
        <v>0</v>
      </c>
      <c r="F62" s="36">
        <v>22</v>
      </c>
      <c r="G62" s="36">
        <v>22</v>
      </c>
      <c r="H62" s="112">
        <v>2.15</v>
      </c>
      <c r="I62" s="112">
        <v>47.3</v>
      </c>
      <c r="J62" s="116">
        <v>6</v>
      </c>
      <c r="K62" s="36">
        <f>Tableau1[[#This Row],[Prix Unitaire]]*Tableau1[[#This Row],[Contenance Pack]]</f>
        <v>12.899999999999999</v>
      </c>
      <c r="L62" s="36">
        <v>2</v>
      </c>
      <c r="M62" s="36" t="str">
        <f>IF(E62&lt;Tableau1[[#This Row],[QT MINI]],"À Commander","Ok")</f>
        <v>À Commander</v>
      </c>
      <c r="N62" s="36">
        <f>Tableau1[[#This Row],[QT à CDER]]*Tableau1[[#This Row],[Prix Pack ]]</f>
        <v>25.799999999999997</v>
      </c>
      <c r="O62" s="36">
        <f>IF(Tableau1[[#This Row],[ALERTES]]&lt;&gt;"OK",Tableau1[[#This Row],[QT MINI]]-Tableau1[[#This Row],[PACK]],0)</f>
        <v>2</v>
      </c>
    </row>
    <row r="63" spans="1:15" x14ac:dyDescent="0.2">
      <c r="A63" t="s">
        <v>232</v>
      </c>
      <c r="B63" t="s">
        <v>232</v>
      </c>
      <c r="C63" s="36" t="s">
        <v>202</v>
      </c>
      <c r="D63" s="36" t="s">
        <v>296</v>
      </c>
      <c r="E63" s="36">
        <v>3</v>
      </c>
      <c r="F63" s="36">
        <v>6</v>
      </c>
      <c r="G63" s="36">
        <v>24</v>
      </c>
      <c r="H63" s="112">
        <v>3.4</v>
      </c>
      <c r="I63" s="112">
        <v>45.599999999999994</v>
      </c>
      <c r="J63" s="116">
        <v>6</v>
      </c>
      <c r="K63" s="36">
        <f>Tableau1[[#This Row],[Prix Unitaire]]*Tableau1[[#This Row],[Contenance Pack]]</f>
        <v>20.399999999999999</v>
      </c>
      <c r="L63" s="36">
        <v>2</v>
      </c>
      <c r="M63" s="36" t="str">
        <f>IF(E63&lt;Tableau1[[#This Row],[QT MINI]],"À Commander","Ok")</f>
        <v>Ok</v>
      </c>
      <c r="N63" s="36">
        <f>Tableau1[[#This Row],[QT à CDER]]*Tableau1[[#This Row],[Prix Pack ]]</f>
        <v>0</v>
      </c>
      <c r="O63" s="36">
        <f>IF(Tableau1[[#This Row],[ALERTES]]&lt;&gt;"OK",Tableau1[[#This Row],[QT MINI]]-Tableau1[[#This Row],[PACK]],0)</f>
        <v>0</v>
      </c>
    </row>
    <row r="64" spans="1:15" x14ac:dyDescent="0.2">
      <c r="A64" t="s">
        <v>232</v>
      </c>
      <c r="B64" t="s">
        <v>232</v>
      </c>
      <c r="C64" s="36" t="s">
        <v>197</v>
      </c>
      <c r="D64" s="36" t="s">
        <v>297</v>
      </c>
      <c r="E64" s="36">
        <v>6</v>
      </c>
      <c r="F64" s="36">
        <v>11</v>
      </c>
      <c r="G64" s="36">
        <v>47</v>
      </c>
      <c r="H64" s="112">
        <v>2.12</v>
      </c>
      <c r="I64" s="112">
        <v>99.64</v>
      </c>
      <c r="J64" s="116">
        <v>6</v>
      </c>
      <c r="K64" s="36">
        <f>Tableau1[[#This Row],[Prix Unitaire]]*Tableau1[[#This Row],[Contenance Pack]]</f>
        <v>12.72</v>
      </c>
      <c r="L64" s="36">
        <v>2</v>
      </c>
      <c r="M64" s="36" t="str">
        <f>IF(E64&lt;Tableau1[[#This Row],[QT MINI]],"À Commander","Ok")</f>
        <v>Ok</v>
      </c>
      <c r="N64" s="36">
        <f>Tableau1[[#This Row],[QT à CDER]]*Tableau1[[#This Row],[Prix Pack ]]</f>
        <v>0</v>
      </c>
      <c r="O64" s="36">
        <f>IF(Tableau1[[#This Row],[ALERTES]]&lt;&gt;"OK",Tableau1[[#This Row],[QT MINI]]-Tableau1[[#This Row],[PACK]],0)</f>
        <v>0</v>
      </c>
    </row>
    <row r="65" spans="1:15" x14ac:dyDescent="0.2">
      <c r="A65" t="s">
        <v>232</v>
      </c>
      <c r="B65" t="s">
        <v>232</v>
      </c>
      <c r="C65" s="36" t="s">
        <v>194</v>
      </c>
      <c r="D65" s="36" t="s">
        <v>295</v>
      </c>
      <c r="E65" s="36">
        <v>3</v>
      </c>
      <c r="F65" s="36">
        <v>3</v>
      </c>
      <c r="G65" s="36">
        <v>15</v>
      </c>
      <c r="H65" s="112">
        <v>3.38</v>
      </c>
      <c r="I65" s="112">
        <v>50.699999999999996</v>
      </c>
      <c r="J65" s="116">
        <v>6</v>
      </c>
      <c r="K65" s="36">
        <f>Tableau1[[#This Row],[Prix Unitaire]]*Tableau1[[#This Row],[Contenance Pack]]</f>
        <v>20.28</v>
      </c>
      <c r="L65" s="36">
        <v>2</v>
      </c>
      <c r="M65" s="36" t="str">
        <f>IF(E65&lt;Tableau1[[#This Row],[QT MINI]],"À Commander","Ok")</f>
        <v>Ok</v>
      </c>
      <c r="N65" s="36">
        <f>Tableau1[[#This Row],[QT à CDER]]*Tableau1[[#This Row],[Prix Pack ]]</f>
        <v>0</v>
      </c>
      <c r="O65" s="36">
        <f>IF(Tableau1[[#This Row],[ALERTES]]&lt;&gt;"OK",Tableau1[[#This Row],[QT MINI]]-Tableau1[[#This Row],[PACK]],0)</f>
        <v>0</v>
      </c>
    </row>
    <row r="66" spans="1:15" x14ac:dyDescent="0.2">
      <c r="A66" t="s">
        <v>232</v>
      </c>
      <c r="B66" t="s">
        <v>232</v>
      </c>
      <c r="C66" s="36" t="s">
        <v>184</v>
      </c>
      <c r="D66" s="36" t="s">
        <v>96</v>
      </c>
      <c r="E66" s="36">
        <v>1</v>
      </c>
      <c r="F66" s="36">
        <v>10</v>
      </c>
      <c r="G66" s="36">
        <v>16</v>
      </c>
      <c r="H66" s="112">
        <v>3.05</v>
      </c>
      <c r="I66" s="112">
        <v>48.8</v>
      </c>
      <c r="J66" s="116">
        <v>6</v>
      </c>
      <c r="K66" s="36">
        <f>Tableau1[[#This Row],[Prix Unitaire]]*Tableau1[[#This Row],[Contenance Pack]]</f>
        <v>18.299999999999997</v>
      </c>
      <c r="L66" s="36">
        <v>2</v>
      </c>
      <c r="M66" s="36" t="str">
        <f>IF(E66&lt;Tableau1[[#This Row],[QT MINI]],"À Commander","Ok")</f>
        <v>À Commander</v>
      </c>
      <c r="N66" s="36">
        <f>Tableau1[[#This Row],[QT à CDER]]*Tableau1[[#This Row],[Prix Pack ]]</f>
        <v>18.299999999999997</v>
      </c>
      <c r="O66" s="36">
        <f>IF(Tableau1[[#This Row],[ALERTES]]&lt;&gt;"OK",Tableau1[[#This Row],[QT MINI]]-Tableau1[[#This Row],[PACK]],0)</f>
        <v>1</v>
      </c>
    </row>
    <row r="67" spans="1:15" x14ac:dyDescent="0.2">
      <c r="A67" t="s">
        <v>232</v>
      </c>
      <c r="B67" t="s">
        <v>232</v>
      </c>
      <c r="C67" s="36" t="s">
        <v>183</v>
      </c>
      <c r="D67" s="36" t="s">
        <v>96</v>
      </c>
      <c r="E67" s="36">
        <v>0</v>
      </c>
      <c r="F67" s="36">
        <v>4</v>
      </c>
      <c r="G67" s="36">
        <v>4</v>
      </c>
      <c r="H67" s="112">
        <v>2.63</v>
      </c>
      <c r="I67" s="112">
        <v>10.52</v>
      </c>
      <c r="J67" s="116">
        <v>6</v>
      </c>
      <c r="K67" s="36">
        <f>Tableau1[[#This Row],[Prix Unitaire]]*Tableau1[[#This Row],[Contenance Pack]]</f>
        <v>15.78</v>
      </c>
      <c r="L67" s="36">
        <v>2</v>
      </c>
      <c r="M67" s="36" t="str">
        <f>IF(E67&lt;Tableau1[[#This Row],[QT MINI]],"À Commander","Ok")</f>
        <v>À Commander</v>
      </c>
      <c r="N67" s="36">
        <f>Tableau1[[#This Row],[QT à CDER]]*Tableau1[[#This Row],[Prix Pack ]]</f>
        <v>31.56</v>
      </c>
      <c r="O67" s="36">
        <f>IF(Tableau1[[#This Row],[ALERTES]]&lt;&gt;"OK",Tableau1[[#This Row],[QT MINI]]-Tableau1[[#This Row],[PACK]],0)</f>
        <v>2</v>
      </c>
    </row>
    <row r="68" spans="1:15" x14ac:dyDescent="0.2">
      <c r="A68" t="s">
        <v>232</v>
      </c>
      <c r="B68" t="s">
        <v>232</v>
      </c>
      <c r="C68" s="36" t="s">
        <v>212</v>
      </c>
      <c r="D68" s="36" t="s">
        <v>280</v>
      </c>
      <c r="E68" s="36">
        <v>2</v>
      </c>
      <c r="F68" s="36">
        <v>11</v>
      </c>
      <c r="G68" s="36">
        <v>23</v>
      </c>
      <c r="H68" s="112">
        <v>2.97</v>
      </c>
      <c r="I68" s="112">
        <v>68.31</v>
      </c>
      <c r="J68" s="116">
        <v>6</v>
      </c>
      <c r="K68" s="36">
        <f>Tableau1[[#This Row],[Prix Unitaire]]*Tableau1[[#This Row],[Contenance Pack]]</f>
        <v>17.82</v>
      </c>
      <c r="L68" s="36">
        <v>2</v>
      </c>
      <c r="M68" s="36" t="str">
        <f>IF(E68&lt;Tableau1[[#This Row],[QT MINI]],"À Commander","Ok")</f>
        <v>Ok</v>
      </c>
      <c r="N68" s="36">
        <f>Tableau1[[#This Row],[QT à CDER]]*Tableau1[[#This Row],[Prix Pack ]]</f>
        <v>0</v>
      </c>
      <c r="O68" s="36">
        <f>IF(Tableau1[[#This Row],[ALERTES]]&lt;&gt;"OK",Tableau1[[#This Row],[QT MINI]]-Tableau1[[#This Row],[PACK]],0)</f>
        <v>0</v>
      </c>
    </row>
    <row r="69" spans="1:15" x14ac:dyDescent="0.2">
      <c r="A69" t="s">
        <v>232</v>
      </c>
      <c r="B69" t="s">
        <v>232</v>
      </c>
      <c r="C69" s="36" t="s">
        <v>214</v>
      </c>
      <c r="D69" s="36" t="s">
        <v>300</v>
      </c>
      <c r="E69" s="36">
        <v>0</v>
      </c>
      <c r="F69" s="36">
        <v>7</v>
      </c>
      <c r="G69" s="36">
        <v>7</v>
      </c>
      <c r="H69" s="112">
        <v>4</v>
      </c>
      <c r="I69" s="112">
        <v>28</v>
      </c>
      <c r="J69" s="116">
        <v>6</v>
      </c>
      <c r="K69" s="36">
        <f>Tableau1[[#This Row],[Prix Unitaire]]*Tableau1[[#This Row],[Contenance Pack]]</f>
        <v>24</v>
      </c>
      <c r="L69" s="36">
        <v>2</v>
      </c>
      <c r="M69" s="36" t="str">
        <f>IF(E69&lt;Tableau1[[#This Row],[QT MINI]],"À Commander","Ok")</f>
        <v>À Commander</v>
      </c>
      <c r="N69" s="36">
        <f>Tableau1[[#This Row],[QT à CDER]]*Tableau1[[#This Row],[Prix Pack ]]</f>
        <v>48</v>
      </c>
      <c r="O69" s="36">
        <f>IF(Tableau1[[#This Row],[ALERTES]]&lt;&gt;"OK",Tableau1[[#This Row],[QT MINI]]-Tableau1[[#This Row],[PACK]],0)</f>
        <v>2</v>
      </c>
    </row>
    <row r="70" spans="1:15" x14ac:dyDescent="0.2">
      <c r="A70" t="s">
        <v>232</v>
      </c>
      <c r="B70" t="s">
        <v>232</v>
      </c>
      <c r="C70" s="36" t="s">
        <v>207</v>
      </c>
      <c r="D70" s="36" t="s">
        <v>65</v>
      </c>
      <c r="E70" s="36">
        <v>2</v>
      </c>
      <c r="F70" s="36">
        <v>8</v>
      </c>
      <c r="G70" s="36">
        <v>20</v>
      </c>
      <c r="H70" s="112">
        <v>1.69</v>
      </c>
      <c r="I70" s="112">
        <v>33.799999999999997</v>
      </c>
      <c r="J70" s="116">
        <v>6</v>
      </c>
      <c r="K70" s="36">
        <f>Tableau1[[#This Row],[Prix Unitaire]]*Tableau1[[#This Row],[Contenance Pack]]</f>
        <v>10.14</v>
      </c>
      <c r="L70" s="36">
        <v>2</v>
      </c>
      <c r="M70" s="36" t="str">
        <f>IF(E70&lt;Tableau1[[#This Row],[QT MINI]],"À Commander","Ok")</f>
        <v>Ok</v>
      </c>
      <c r="N70" s="36">
        <f>Tableau1[[#This Row],[QT à CDER]]*Tableau1[[#This Row],[Prix Pack ]]</f>
        <v>0</v>
      </c>
      <c r="O70" s="36">
        <f>IF(Tableau1[[#This Row],[ALERTES]]&lt;&gt;"OK",Tableau1[[#This Row],[QT MINI]]-Tableau1[[#This Row],[PACK]],0)</f>
        <v>0</v>
      </c>
    </row>
    <row r="71" spans="1:15" x14ac:dyDescent="0.2">
      <c r="A71" t="s">
        <v>232</v>
      </c>
      <c r="B71" t="s">
        <v>232</v>
      </c>
      <c r="C71" s="36" t="s">
        <v>211</v>
      </c>
      <c r="D71" s="36" t="s">
        <v>299</v>
      </c>
      <c r="E71" s="36">
        <v>3</v>
      </c>
      <c r="F71" s="36">
        <v>13</v>
      </c>
      <c r="G71" s="36">
        <v>31</v>
      </c>
      <c r="H71" s="112">
        <v>2.98</v>
      </c>
      <c r="I71" s="112">
        <v>92.38</v>
      </c>
      <c r="J71" s="116">
        <v>6</v>
      </c>
      <c r="K71" s="36">
        <f>Tableau1[[#This Row],[Prix Unitaire]]*Tableau1[[#This Row],[Contenance Pack]]</f>
        <v>17.88</v>
      </c>
      <c r="L71" s="36">
        <v>2</v>
      </c>
      <c r="M71" s="36" t="str">
        <f>IF(E71&lt;Tableau1[[#This Row],[QT MINI]],"À Commander","Ok")</f>
        <v>Ok</v>
      </c>
      <c r="N71" s="36">
        <f>Tableau1[[#This Row],[QT à CDER]]*Tableau1[[#This Row],[Prix Pack ]]</f>
        <v>0</v>
      </c>
      <c r="O71" s="36">
        <f>IF(Tableau1[[#This Row],[ALERTES]]&lt;&gt;"OK",Tableau1[[#This Row],[QT MINI]]-Tableau1[[#This Row],[PACK]],0)</f>
        <v>0</v>
      </c>
    </row>
    <row r="72" spans="1:15" x14ac:dyDescent="0.2">
      <c r="A72" t="s">
        <v>242</v>
      </c>
      <c r="B72" t="s">
        <v>232</v>
      </c>
      <c r="C72" s="36" t="s">
        <v>304</v>
      </c>
      <c r="D72" s="36" t="s">
        <v>72</v>
      </c>
      <c r="E72" s="36">
        <v>1</v>
      </c>
      <c r="F72" s="36">
        <v>0</v>
      </c>
      <c r="G72" s="36">
        <f>(E72*6)+F72</f>
        <v>6</v>
      </c>
      <c r="J72" s="116">
        <v>6</v>
      </c>
      <c r="L72" s="36">
        <v>2</v>
      </c>
      <c r="M72" s="36" t="str">
        <f>IF(E72&lt;Tableau1[[#This Row],[QT MINI]],"À Commander","Ok")</f>
        <v>À Commander</v>
      </c>
      <c r="N72" s="36">
        <f>Tableau1[[#This Row],[QT à CDER]]*Tableau1[[#This Row],[Prix Pack ]]</f>
        <v>0</v>
      </c>
      <c r="O72" s="36">
        <f>IF(Tableau1[[#This Row],[ALERTES]]&lt;&gt;"OK",Tableau1[[#This Row],[QT MINI]]-Tableau1[[#This Row],[PACK]],0)</f>
        <v>1</v>
      </c>
    </row>
    <row r="73" spans="1:15" x14ac:dyDescent="0.2">
      <c r="A73" t="s">
        <v>242</v>
      </c>
      <c r="B73" t="s">
        <v>232</v>
      </c>
      <c r="C73" s="36" t="s">
        <v>302</v>
      </c>
      <c r="D73" s="36" t="s">
        <v>280</v>
      </c>
      <c r="E73" s="36">
        <v>4</v>
      </c>
      <c r="F73" s="36">
        <v>0</v>
      </c>
      <c r="G73" s="36">
        <f>(E73)+F73*0.5</f>
        <v>4</v>
      </c>
      <c r="I73" s="112">
        <v>0</v>
      </c>
      <c r="J73" s="116">
        <v>6</v>
      </c>
      <c r="L73" s="36">
        <v>2</v>
      </c>
      <c r="M73" s="36" t="str">
        <f>IF(E73&lt;Tableau1[[#This Row],[QT MINI]],"À Commander","Ok")</f>
        <v>Ok</v>
      </c>
      <c r="N73" s="36">
        <f>Tableau1[[#This Row],[QT à CDER]]*Tableau1[[#This Row],[Prix Pack ]]</f>
        <v>0</v>
      </c>
      <c r="O73" s="36">
        <f>IF(Tableau1[[#This Row],[ALERTES]]&lt;&gt;"OK",Tableau1[[#This Row],[QT MINI]]-Tableau1[[#This Row],[PACK]],0)</f>
        <v>0</v>
      </c>
    </row>
    <row r="74" spans="1:15" x14ac:dyDescent="0.2">
      <c r="A74" t="s">
        <v>241</v>
      </c>
      <c r="B74" s="36" t="s">
        <v>49</v>
      </c>
      <c r="C74" s="36" t="s">
        <v>52</v>
      </c>
      <c r="E74" s="36">
        <v>5</v>
      </c>
      <c r="F74" s="36">
        <v>3</v>
      </c>
      <c r="G74" s="36">
        <f>(E74)+F74*0.3</f>
        <v>5.9</v>
      </c>
      <c r="I74" s="112">
        <f>G74*H74</f>
        <v>0</v>
      </c>
      <c r="J74" s="115">
        <v>5</v>
      </c>
      <c r="K74" s="36">
        <f>Tableau1[[#This Row],[Prix Unitaire]]*Tableau1[[#This Row],[Contenance Pack]]</f>
        <v>0</v>
      </c>
      <c r="L74" s="36">
        <v>5</v>
      </c>
      <c r="M74" s="36" t="str">
        <f>IF(E74&lt;Tableau1[[#This Row],[QT MINI]],"À Commander","Ok")</f>
        <v>Ok</v>
      </c>
      <c r="N74" s="36">
        <f>Tableau1[[#This Row],[QT à CDER]]*Tableau1[[#This Row],[Prix Pack ]]</f>
        <v>0</v>
      </c>
      <c r="O74" s="36">
        <f>IF(Tableau1[[#This Row],[ALERTES]]&lt;&gt;"OK",Tableau1[[#This Row],[QT MINI]]-Tableau1[[#This Row],[PACK]],0)</f>
        <v>0</v>
      </c>
    </row>
    <row r="75" spans="1:15" x14ac:dyDescent="0.2">
      <c r="A75" t="s">
        <v>241</v>
      </c>
      <c r="B75" s="36" t="s">
        <v>49</v>
      </c>
      <c r="C75" s="36" t="s">
        <v>51</v>
      </c>
      <c r="E75" s="36">
        <v>10.16</v>
      </c>
      <c r="F75" s="36">
        <v>10</v>
      </c>
      <c r="G75" s="36">
        <f>(E75)+F75*0.5</f>
        <v>15.16</v>
      </c>
      <c r="I75" s="112">
        <f>G75*H75</f>
        <v>0</v>
      </c>
      <c r="J75" s="115">
        <v>5</v>
      </c>
      <c r="K75" s="36">
        <f>Tableau1[[#This Row],[Prix Unitaire]]*Tableau1[[#This Row],[Contenance Pack]]</f>
        <v>0</v>
      </c>
      <c r="L75" s="36">
        <v>5</v>
      </c>
      <c r="M75" s="36" t="str">
        <f>IF(E75&lt;Tableau1[[#This Row],[QT MINI]],"À Commander","Ok")</f>
        <v>Ok</v>
      </c>
      <c r="N75" s="36">
        <f>Tableau1[[#This Row],[QT à CDER]]*Tableau1[[#This Row],[Prix Pack ]]</f>
        <v>0</v>
      </c>
      <c r="O75" s="36">
        <f>IF(Tableau1[[#This Row],[ALERTES]]&lt;&gt;"OK",Tableau1[[#This Row],[QT MINI]]-Tableau1[[#This Row],[PACK]],0)</f>
        <v>0</v>
      </c>
    </row>
    <row r="76" spans="1:15" x14ac:dyDescent="0.2">
      <c r="A76" t="s">
        <v>241</v>
      </c>
      <c r="B76" s="36" t="s">
        <v>49</v>
      </c>
      <c r="C76" s="36" t="s">
        <v>62</v>
      </c>
      <c r="E76" s="36">
        <v>15</v>
      </c>
      <c r="F76" s="36">
        <v>14</v>
      </c>
      <c r="G76" s="36">
        <f>(E76)+F76*0.5</f>
        <v>22</v>
      </c>
      <c r="I76" s="112">
        <f>G76*H76</f>
        <v>0</v>
      </c>
      <c r="J76" s="115">
        <v>5</v>
      </c>
      <c r="K76" s="36">
        <f>Tableau1[[#This Row],[Prix Unitaire]]*Tableau1[[#This Row],[Contenance Pack]]</f>
        <v>0</v>
      </c>
      <c r="L76" s="36">
        <v>5</v>
      </c>
      <c r="M76" s="36" t="str">
        <f>IF(E76&lt;Tableau1[[#This Row],[QT MINI]],"À Commander","Ok")</f>
        <v>Ok</v>
      </c>
      <c r="N76" s="36">
        <f>Tableau1[[#This Row],[QT à CDER]]*Tableau1[[#This Row],[Prix Pack ]]</f>
        <v>0</v>
      </c>
      <c r="O76" s="36">
        <f>IF(Tableau1[[#This Row],[ALERTES]]&lt;&gt;"OK",Tableau1[[#This Row],[QT MINI]]-Tableau1[[#This Row],[PACK]],0)</f>
        <v>0</v>
      </c>
    </row>
    <row r="77" spans="1:15" x14ac:dyDescent="0.2">
      <c r="A77" t="s">
        <v>241</v>
      </c>
      <c r="B77" s="36" t="s">
        <v>21</v>
      </c>
      <c r="C77" s="36" t="s">
        <v>32</v>
      </c>
      <c r="E77" s="36">
        <v>1</v>
      </c>
      <c r="F77" s="36">
        <v>1</v>
      </c>
      <c r="G77" s="36">
        <f>(E77)+F77*0.05</f>
        <v>1.05</v>
      </c>
      <c r="I77" s="112">
        <f>G77*H77</f>
        <v>0</v>
      </c>
      <c r="J77" s="115">
        <v>1</v>
      </c>
      <c r="K77" s="36">
        <f>Tableau1[[#This Row],[Prix Unitaire]]*Tableau1[[#This Row],[Contenance Pack]]</f>
        <v>0</v>
      </c>
      <c r="L77" s="36">
        <v>5</v>
      </c>
      <c r="M77" s="36" t="str">
        <f>IF(E77&lt;Tableau1[[#This Row],[QT MINI]],"À Commander","Ok")</f>
        <v>À Commander</v>
      </c>
      <c r="N77" s="36">
        <f>Tableau1[[#This Row],[QT à CDER]]*Tableau1[[#This Row],[Prix Pack ]]</f>
        <v>0</v>
      </c>
      <c r="O77" s="36">
        <f>IF(Tableau1[[#This Row],[ALERTES]]&lt;&gt;"OK",Tableau1[[#This Row],[QT MINI]]-Tableau1[[#This Row],[PACK]],0)</f>
        <v>4</v>
      </c>
    </row>
    <row r="78" spans="1:15" x14ac:dyDescent="0.2">
      <c r="A78" t="s">
        <v>241</v>
      </c>
      <c r="B78" s="36" t="s">
        <v>49</v>
      </c>
      <c r="C78" s="36" t="s">
        <v>60</v>
      </c>
      <c r="E78" s="36">
        <v>6</v>
      </c>
      <c r="F78" s="36">
        <v>1</v>
      </c>
      <c r="G78" s="36">
        <f>(E78)+F78*0.5</f>
        <v>6.5</v>
      </c>
      <c r="I78" s="112">
        <f>G78*H78</f>
        <v>0</v>
      </c>
      <c r="J78" s="115">
        <v>5</v>
      </c>
      <c r="K78" s="36">
        <f>Tableau1[[#This Row],[Prix Unitaire]]*Tableau1[[#This Row],[Contenance Pack]]</f>
        <v>0</v>
      </c>
      <c r="L78" s="36">
        <v>5</v>
      </c>
      <c r="M78" s="36" t="str">
        <f>IF(E78&lt;Tableau1[[#This Row],[QT MINI]],"À Commander","Ok")</f>
        <v>Ok</v>
      </c>
      <c r="N78" s="36">
        <f>Tableau1[[#This Row],[QT à CDER]]*Tableau1[[#This Row],[Prix Pack ]]</f>
        <v>0</v>
      </c>
      <c r="O78" s="36">
        <f>IF(Tableau1[[#This Row],[ALERTES]]&lt;&gt;"OK",Tableau1[[#This Row],[QT MINI]]-Tableau1[[#This Row],[PACK]],0)</f>
        <v>0</v>
      </c>
    </row>
    <row r="79" spans="1:15" x14ac:dyDescent="0.2">
      <c r="A79" t="s">
        <v>241</v>
      </c>
      <c r="B79" s="36" t="s">
        <v>21</v>
      </c>
      <c r="C79" s="36" t="s">
        <v>43</v>
      </c>
      <c r="E79" s="36">
        <v>14.45</v>
      </c>
      <c r="F79" s="36">
        <v>16</v>
      </c>
      <c r="G79" s="36">
        <f>(E79)+F79*0.3</f>
        <v>19.25</v>
      </c>
      <c r="I79" s="112">
        <f>G79*H79</f>
        <v>0</v>
      </c>
      <c r="J79" s="115">
        <v>1</v>
      </c>
      <c r="K79" s="36">
        <f>Tableau1[[#This Row],[Prix Unitaire]]*Tableau1[[#This Row],[Contenance Pack]]</f>
        <v>0</v>
      </c>
      <c r="L79" s="36">
        <v>5</v>
      </c>
      <c r="M79" s="36" t="str">
        <f>IF(E79&lt;Tableau1[[#This Row],[QT MINI]],"À Commander","Ok")</f>
        <v>Ok</v>
      </c>
      <c r="N79" s="36">
        <f>Tableau1[[#This Row],[QT à CDER]]*Tableau1[[#This Row],[Prix Pack ]]</f>
        <v>0</v>
      </c>
      <c r="O79" s="36">
        <f>IF(Tableau1[[#This Row],[ALERTES]]&lt;&gt;"OK",Tableau1[[#This Row],[QT MINI]]-Tableau1[[#This Row],[PACK]],0)</f>
        <v>0</v>
      </c>
    </row>
    <row r="80" spans="1:15" x14ac:dyDescent="0.2">
      <c r="A80" t="s">
        <v>241</v>
      </c>
      <c r="B80" s="36" t="s">
        <v>21</v>
      </c>
      <c r="C80" s="36" t="s">
        <v>41</v>
      </c>
      <c r="E80" s="36">
        <v>13.09</v>
      </c>
      <c r="F80" s="36">
        <v>3</v>
      </c>
      <c r="G80" s="36">
        <f>(E80)+F80*0.7</f>
        <v>15.19</v>
      </c>
      <c r="I80" s="112">
        <f>G80*H80</f>
        <v>0</v>
      </c>
      <c r="J80" s="115">
        <v>1</v>
      </c>
      <c r="K80" s="36">
        <f>Tableau1[[#This Row],[Prix Unitaire]]*Tableau1[[#This Row],[Contenance Pack]]</f>
        <v>0</v>
      </c>
      <c r="L80" s="36">
        <v>5</v>
      </c>
      <c r="M80" s="36" t="str">
        <f>IF(E80&lt;Tableau1[[#This Row],[QT MINI]],"À Commander","Ok")</f>
        <v>Ok</v>
      </c>
      <c r="N80" s="36">
        <f>Tableau1[[#This Row],[QT à CDER]]*Tableau1[[#This Row],[Prix Pack ]]</f>
        <v>0</v>
      </c>
      <c r="O80" s="36">
        <f>IF(Tableau1[[#This Row],[ALERTES]]&lt;&gt;"OK",Tableau1[[#This Row],[QT MINI]]-Tableau1[[#This Row],[PACK]],0)</f>
        <v>0</v>
      </c>
    </row>
    <row r="81" spans="1:15" x14ac:dyDescent="0.2">
      <c r="A81" t="s">
        <v>241</v>
      </c>
      <c r="B81" s="36" t="s">
        <v>21</v>
      </c>
      <c r="C81" s="36" t="s">
        <v>42</v>
      </c>
      <c r="F81" s="36">
        <v>9</v>
      </c>
      <c r="G81" s="36">
        <f>(E81)+F81*0.5</f>
        <v>4.5</v>
      </c>
      <c r="I81" s="112">
        <f>G81*H81</f>
        <v>0</v>
      </c>
      <c r="J81" s="115">
        <v>1</v>
      </c>
      <c r="K81" s="36">
        <f>Tableau1[[#This Row],[Prix Unitaire]]*Tableau1[[#This Row],[Contenance Pack]]</f>
        <v>0</v>
      </c>
      <c r="L81" s="36">
        <v>5</v>
      </c>
      <c r="M81" s="36" t="str">
        <f>IF(E81&lt;Tableau1[[#This Row],[QT MINI]],"À Commander","Ok")</f>
        <v>À Commander</v>
      </c>
      <c r="N81" s="36">
        <f>Tableau1[[#This Row],[QT à CDER]]*Tableau1[[#This Row],[Prix Pack ]]</f>
        <v>0</v>
      </c>
      <c r="O81" s="36">
        <f>IF(Tableau1[[#This Row],[ALERTES]]&lt;&gt;"OK",Tableau1[[#This Row],[QT MINI]]-Tableau1[[#This Row],[PACK]],0)</f>
        <v>5</v>
      </c>
    </row>
    <row r="82" spans="1:15" x14ac:dyDescent="0.2">
      <c r="A82" t="s">
        <v>241</v>
      </c>
      <c r="B82" s="36" t="s">
        <v>49</v>
      </c>
      <c r="C82" s="36" t="s">
        <v>70</v>
      </c>
      <c r="E82" s="36">
        <v>0</v>
      </c>
      <c r="F82" s="36">
        <v>15</v>
      </c>
      <c r="G82" s="36">
        <f>(E82)+F82*1</f>
        <v>15</v>
      </c>
      <c r="I82" s="112">
        <f>G82*H82</f>
        <v>0</v>
      </c>
      <c r="J82" s="115">
        <v>5</v>
      </c>
      <c r="K82" s="36">
        <f>Tableau1[[#This Row],[Prix Unitaire]]*Tableau1[[#This Row],[Contenance Pack]]</f>
        <v>0</v>
      </c>
      <c r="L82" s="36">
        <v>5</v>
      </c>
      <c r="M82" s="36" t="str">
        <f>IF(E82&lt;Tableau1[[#This Row],[QT MINI]],"À Commander","Ok")</f>
        <v>À Commander</v>
      </c>
      <c r="N82" s="36">
        <f>Tableau1[[#This Row],[QT à CDER]]*Tableau1[[#This Row],[Prix Pack ]]</f>
        <v>0</v>
      </c>
      <c r="O82" s="36">
        <f>IF(Tableau1[[#This Row],[ALERTES]]&lt;&gt;"OK",Tableau1[[#This Row],[QT MINI]]-Tableau1[[#This Row],[PACK]],0)</f>
        <v>5</v>
      </c>
    </row>
    <row r="83" spans="1:15" x14ac:dyDescent="0.2">
      <c r="A83" t="s">
        <v>241</v>
      </c>
      <c r="B83" s="36" t="s">
        <v>49</v>
      </c>
      <c r="C83" s="36" t="s">
        <v>56</v>
      </c>
      <c r="E83" s="36">
        <v>0</v>
      </c>
      <c r="F83" s="36">
        <v>30</v>
      </c>
      <c r="G83" s="36">
        <f>(E83)+F83*1</f>
        <v>30</v>
      </c>
      <c r="I83" s="112">
        <f>G83*H83</f>
        <v>0</v>
      </c>
      <c r="J83" s="115">
        <v>5</v>
      </c>
      <c r="K83" s="36">
        <f>Tableau1[[#This Row],[Prix Unitaire]]*Tableau1[[#This Row],[Contenance Pack]]</f>
        <v>0</v>
      </c>
      <c r="L83" s="36">
        <v>5</v>
      </c>
      <c r="M83" s="36" t="str">
        <f>IF(E83&lt;Tableau1[[#This Row],[QT MINI]],"À Commander","Ok")</f>
        <v>À Commander</v>
      </c>
      <c r="N83" s="36">
        <f>Tableau1[[#This Row],[QT à CDER]]*Tableau1[[#This Row],[Prix Pack ]]</f>
        <v>0</v>
      </c>
      <c r="O83" s="36">
        <f>IF(Tableau1[[#This Row],[ALERTES]]&lt;&gt;"OK",Tableau1[[#This Row],[QT MINI]]-Tableau1[[#This Row],[PACK]],0)</f>
        <v>5</v>
      </c>
    </row>
    <row r="84" spans="1:15" x14ac:dyDescent="0.2">
      <c r="A84" t="s">
        <v>241</v>
      </c>
      <c r="B84" s="36" t="s">
        <v>21</v>
      </c>
      <c r="C84" s="36" t="s">
        <v>22</v>
      </c>
      <c r="E84" s="36">
        <v>25</v>
      </c>
      <c r="F84" s="36">
        <v>6</v>
      </c>
      <c r="G84" s="36">
        <f>(E84)+F84*0.4</f>
        <v>27.4</v>
      </c>
      <c r="I84" s="112">
        <f>G84*H84</f>
        <v>0</v>
      </c>
      <c r="J84" s="115">
        <v>1</v>
      </c>
      <c r="K84" s="36">
        <f>Tableau1[[#This Row],[Prix Unitaire]]*Tableau1[[#This Row],[Contenance Pack]]</f>
        <v>0</v>
      </c>
      <c r="L84" s="36">
        <v>5</v>
      </c>
      <c r="M84" s="36" t="str">
        <f>IF(E84&lt;Tableau1[[#This Row],[QT MINI]],"À Commander","Ok")</f>
        <v>Ok</v>
      </c>
      <c r="N84" s="36">
        <f>Tableau1[[#This Row],[QT à CDER]]*Tableau1[[#This Row],[Prix Pack ]]</f>
        <v>0</v>
      </c>
      <c r="O84" s="36">
        <f>IF(Tableau1[[#This Row],[ALERTES]]&lt;&gt;"OK",Tableau1[[#This Row],[QT MINI]]-Tableau1[[#This Row],[PACK]],0)</f>
        <v>0</v>
      </c>
    </row>
    <row r="85" spans="1:15" x14ac:dyDescent="0.2">
      <c r="A85" t="s">
        <v>241</v>
      </c>
      <c r="B85" s="36" t="s">
        <v>49</v>
      </c>
      <c r="C85" s="36" t="s">
        <v>53</v>
      </c>
      <c r="E85" s="36">
        <v>3</v>
      </c>
      <c r="F85" s="36">
        <v>9</v>
      </c>
      <c r="G85" s="36">
        <f>(E85)+F85*0.5</f>
        <v>7.5</v>
      </c>
      <c r="I85" s="112">
        <f>G85*H85</f>
        <v>0</v>
      </c>
      <c r="J85" s="115">
        <v>5</v>
      </c>
      <c r="K85" s="36">
        <f>Tableau1[[#This Row],[Prix Unitaire]]*Tableau1[[#This Row],[Contenance Pack]]</f>
        <v>0</v>
      </c>
      <c r="L85" s="36">
        <v>5</v>
      </c>
      <c r="M85" s="36" t="str">
        <f>IF(E85&lt;Tableau1[[#This Row],[QT MINI]],"À Commander","Ok")</f>
        <v>À Commander</v>
      </c>
      <c r="N85" s="36">
        <f>Tableau1[[#This Row],[QT à CDER]]*Tableau1[[#This Row],[Prix Pack ]]</f>
        <v>0</v>
      </c>
      <c r="O85" s="36">
        <f>IF(Tableau1[[#This Row],[ALERTES]]&lt;&gt;"OK",Tableau1[[#This Row],[QT MINI]]-Tableau1[[#This Row],[PACK]],0)</f>
        <v>2</v>
      </c>
    </row>
    <row r="86" spans="1:15" x14ac:dyDescent="0.2">
      <c r="A86" t="s">
        <v>241</v>
      </c>
      <c r="B86" s="36" t="s">
        <v>21</v>
      </c>
      <c r="C86" s="36" t="s">
        <v>33</v>
      </c>
      <c r="E86" s="36">
        <v>1</v>
      </c>
      <c r="F86" s="36">
        <v>11</v>
      </c>
      <c r="G86" s="36">
        <f>(E86)+F86*0.05</f>
        <v>1.55</v>
      </c>
      <c r="I86" s="112">
        <f>G86*H86</f>
        <v>0</v>
      </c>
      <c r="J86" s="115">
        <v>1</v>
      </c>
      <c r="K86" s="36">
        <f>Tableau1[[#This Row],[Prix Unitaire]]*Tableau1[[#This Row],[Contenance Pack]]</f>
        <v>0</v>
      </c>
      <c r="L86" s="36">
        <v>5</v>
      </c>
      <c r="M86" s="36" t="str">
        <f>IF(E86&lt;Tableau1[[#This Row],[QT MINI]],"À Commander","Ok")</f>
        <v>À Commander</v>
      </c>
      <c r="N86" s="36">
        <f>Tableau1[[#This Row],[QT à CDER]]*Tableau1[[#This Row],[Prix Pack ]]</f>
        <v>0</v>
      </c>
      <c r="O86" s="36">
        <f>IF(Tableau1[[#This Row],[ALERTES]]&lt;&gt;"OK",Tableau1[[#This Row],[QT MINI]]-Tableau1[[#This Row],[PACK]],0)</f>
        <v>4</v>
      </c>
    </row>
    <row r="87" spans="1:15" x14ac:dyDescent="0.2">
      <c r="A87" t="s">
        <v>241</v>
      </c>
      <c r="B87" s="36" t="s">
        <v>49</v>
      </c>
      <c r="C87" s="36" t="s">
        <v>57</v>
      </c>
      <c r="E87" s="36">
        <v>9.15</v>
      </c>
      <c r="F87" s="36">
        <v>6</v>
      </c>
      <c r="G87" s="36">
        <f>(E87)+F87*0.5</f>
        <v>12.15</v>
      </c>
      <c r="I87" s="112">
        <f>G87*H87</f>
        <v>0</v>
      </c>
      <c r="J87" s="115">
        <v>5</v>
      </c>
      <c r="K87" s="36">
        <f>Tableau1[[#This Row],[Prix Unitaire]]*Tableau1[[#This Row],[Contenance Pack]]</f>
        <v>0</v>
      </c>
      <c r="L87" s="36">
        <v>5</v>
      </c>
      <c r="M87" s="36" t="str">
        <f>IF(E87&lt;Tableau1[[#This Row],[QT MINI]],"À Commander","Ok")</f>
        <v>Ok</v>
      </c>
      <c r="N87" s="36">
        <f>Tableau1[[#This Row],[QT à CDER]]*Tableau1[[#This Row],[Prix Pack ]]</f>
        <v>0</v>
      </c>
      <c r="O87" s="36">
        <f>IF(Tableau1[[#This Row],[ALERTES]]&lt;&gt;"OK",Tableau1[[#This Row],[QT MINI]]-Tableau1[[#This Row],[PACK]],0)</f>
        <v>0</v>
      </c>
    </row>
    <row r="88" spans="1:15" x14ac:dyDescent="0.2">
      <c r="A88" t="s">
        <v>241</v>
      </c>
      <c r="B88" s="36" t="s">
        <v>21</v>
      </c>
      <c r="C88" s="36" t="s">
        <v>30</v>
      </c>
      <c r="E88" s="36">
        <v>10</v>
      </c>
      <c r="F88" s="36">
        <v>9</v>
      </c>
      <c r="G88" s="36">
        <f>(E88)+F88*0.1</f>
        <v>10.9</v>
      </c>
      <c r="I88" s="112">
        <f>G88*H88</f>
        <v>0</v>
      </c>
      <c r="J88" s="115">
        <v>1</v>
      </c>
      <c r="K88" s="36">
        <f>Tableau1[[#This Row],[Prix Unitaire]]*Tableau1[[#This Row],[Contenance Pack]]</f>
        <v>0</v>
      </c>
      <c r="L88" s="36">
        <v>5</v>
      </c>
      <c r="M88" s="36" t="str">
        <f>IF(E88&lt;Tableau1[[#This Row],[QT MINI]],"À Commander","Ok")</f>
        <v>Ok</v>
      </c>
      <c r="N88" s="36">
        <f>Tableau1[[#This Row],[QT à CDER]]*Tableau1[[#This Row],[Prix Pack ]]</f>
        <v>0</v>
      </c>
      <c r="O88" s="36">
        <f>IF(Tableau1[[#This Row],[ALERTES]]&lt;&gt;"OK",Tableau1[[#This Row],[QT MINI]]-Tableau1[[#This Row],[PACK]],0)</f>
        <v>0</v>
      </c>
    </row>
    <row r="89" spans="1:15" x14ac:dyDescent="0.2">
      <c r="A89" t="s">
        <v>241</v>
      </c>
      <c r="B89" s="36" t="s">
        <v>21</v>
      </c>
      <c r="C89" s="36" t="s">
        <v>25</v>
      </c>
      <c r="E89" s="36">
        <v>2</v>
      </c>
      <c r="F89" s="36">
        <v>9</v>
      </c>
      <c r="G89" s="36">
        <f>(E89)+F89*0.1</f>
        <v>2.9</v>
      </c>
      <c r="I89" s="112">
        <f>G89*H89</f>
        <v>0</v>
      </c>
      <c r="J89" s="115">
        <v>1</v>
      </c>
      <c r="K89" s="36">
        <f>Tableau1[[#This Row],[Prix Unitaire]]*Tableau1[[#This Row],[Contenance Pack]]</f>
        <v>0</v>
      </c>
      <c r="L89" s="36">
        <v>5</v>
      </c>
      <c r="M89" s="36" t="str">
        <f>IF(E89&lt;Tableau1[[#This Row],[QT MINI]],"À Commander","Ok")</f>
        <v>À Commander</v>
      </c>
      <c r="N89" s="36">
        <f>Tableau1[[#This Row],[QT à CDER]]*Tableau1[[#This Row],[Prix Pack ]]</f>
        <v>0</v>
      </c>
      <c r="O89" s="36">
        <f>IF(Tableau1[[#This Row],[ALERTES]]&lt;&gt;"OK",Tableau1[[#This Row],[QT MINI]]-Tableau1[[#This Row],[PACK]],0)</f>
        <v>3</v>
      </c>
    </row>
    <row r="90" spans="1:15" x14ac:dyDescent="0.2">
      <c r="A90" t="s">
        <v>241</v>
      </c>
      <c r="B90" s="36" t="s">
        <v>21</v>
      </c>
      <c r="C90" s="36" t="s">
        <v>24</v>
      </c>
      <c r="E90" s="36">
        <v>0.3</v>
      </c>
      <c r="F90" s="36">
        <v>3</v>
      </c>
      <c r="G90" s="36">
        <f>(E90)+F90*0.1</f>
        <v>0.60000000000000009</v>
      </c>
      <c r="I90" s="112">
        <f>G90*H90</f>
        <v>0</v>
      </c>
      <c r="J90" s="115">
        <v>1</v>
      </c>
      <c r="K90" s="36">
        <f>Tableau1[[#This Row],[Prix Unitaire]]*Tableau1[[#This Row],[Contenance Pack]]</f>
        <v>0</v>
      </c>
      <c r="L90" s="36">
        <v>5</v>
      </c>
      <c r="M90" s="36" t="str">
        <f>IF(E90&lt;Tableau1[[#This Row],[QT MINI]],"À Commander","Ok")</f>
        <v>À Commander</v>
      </c>
      <c r="N90" s="36">
        <f>Tableau1[[#This Row],[QT à CDER]]*Tableau1[[#This Row],[Prix Pack ]]</f>
        <v>0</v>
      </c>
      <c r="O90" s="36">
        <f>IF(Tableau1[[#This Row],[ALERTES]]&lt;&gt;"OK",Tableau1[[#This Row],[QT MINI]]-Tableau1[[#This Row],[PACK]],0)</f>
        <v>4.7</v>
      </c>
    </row>
    <row r="91" spans="1:15" x14ac:dyDescent="0.2">
      <c r="A91" t="s">
        <v>241</v>
      </c>
      <c r="B91" s="36" t="s">
        <v>49</v>
      </c>
      <c r="C91" s="36" t="s">
        <v>54</v>
      </c>
      <c r="E91" s="36">
        <v>25.666</v>
      </c>
      <c r="F91" s="36">
        <v>0</v>
      </c>
      <c r="G91" s="36">
        <f>(E91)+F91*0.05</f>
        <v>25.666</v>
      </c>
      <c r="I91" s="112">
        <f>G91*H91</f>
        <v>0</v>
      </c>
      <c r="J91" s="115">
        <v>5</v>
      </c>
      <c r="K91" s="36">
        <f>Tableau1[[#This Row],[Prix Unitaire]]*Tableau1[[#This Row],[Contenance Pack]]</f>
        <v>0</v>
      </c>
      <c r="L91" s="36">
        <v>5</v>
      </c>
      <c r="M91" s="36" t="str">
        <f>IF(E91&lt;Tableau1[[#This Row],[QT MINI]],"À Commander","Ok")</f>
        <v>Ok</v>
      </c>
      <c r="N91" s="36">
        <f>Tableau1[[#This Row],[QT à CDER]]*Tableau1[[#This Row],[Prix Pack ]]</f>
        <v>0</v>
      </c>
      <c r="O91" s="36">
        <f>IF(Tableau1[[#This Row],[ALERTES]]&lt;&gt;"OK",Tableau1[[#This Row],[QT MINI]]-Tableau1[[#This Row],[PACK]],0)</f>
        <v>0</v>
      </c>
    </row>
    <row r="92" spans="1:15" x14ac:dyDescent="0.2">
      <c r="A92" t="s">
        <v>241</v>
      </c>
      <c r="B92" s="36" t="s">
        <v>49</v>
      </c>
      <c r="C92" s="36" t="s">
        <v>59</v>
      </c>
      <c r="E92" s="36">
        <v>10.151999999999999</v>
      </c>
      <c r="F92" s="36">
        <v>8</v>
      </c>
      <c r="G92" s="36">
        <f>(E92)+F92*1</f>
        <v>18.152000000000001</v>
      </c>
      <c r="I92" s="112">
        <f>G92*H92</f>
        <v>0</v>
      </c>
      <c r="J92" s="115">
        <v>5</v>
      </c>
      <c r="K92" s="36">
        <f>Tableau1[[#This Row],[Prix Unitaire]]*Tableau1[[#This Row],[Contenance Pack]]</f>
        <v>0</v>
      </c>
      <c r="L92" s="36">
        <v>5</v>
      </c>
      <c r="M92" s="36" t="str">
        <f>IF(E92&lt;Tableau1[[#This Row],[QT MINI]],"À Commander","Ok")</f>
        <v>Ok</v>
      </c>
      <c r="N92" s="36">
        <f>Tableau1[[#This Row],[QT à CDER]]*Tableau1[[#This Row],[Prix Pack ]]</f>
        <v>0</v>
      </c>
      <c r="O92" s="36">
        <f>IF(Tableau1[[#This Row],[ALERTES]]&lt;&gt;"OK",Tableau1[[#This Row],[QT MINI]]-Tableau1[[#This Row],[PACK]],0)</f>
        <v>0</v>
      </c>
    </row>
    <row r="93" spans="1:15" x14ac:dyDescent="0.2">
      <c r="A93" t="s">
        <v>241</v>
      </c>
      <c r="B93" s="36" t="s">
        <v>21</v>
      </c>
      <c r="C93" s="36" t="s">
        <v>46</v>
      </c>
      <c r="E93" s="36">
        <v>0.57599999999999996</v>
      </c>
      <c r="F93" s="36">
        <v>6</v>
      </c>
      <c r="G93" s="36">
        <f>(E93)+F93*0.05</f>
        <v>0.876</v>
      </c>
      <c r="I93" s="112">
        <f>G93*H93</f>
        <v>0</v>
      </c>
      <c r="J93" s="115">
        <v>1</v>
      </c>
      <c r="K93" s="36">
        <f>Tableau1[[#This Row],[Prix Unitaire]]*Tableau1[[#This Row],[Contenance Pack]]</f>
        <v>0</v>
      </c>
      <c r="L93" s="36">
        <v>5</v>
      </c>
      <c r="M93" s="36" t="str">
        <f>IF(E93&lt;Tableau1[[#This Row],[QT MINI]],"À Commander","Ok")</f>
        <v>À Commander</v>
      </c>
      <c r="N93" s="36">
        <f>Tableau1[[#This Row],[QT à CDER]]*Tableau1[[#This Row],[Prix Pack ]]</f>
        <v>0</v>
      </c>
      <c r="O93" s="36">
        <f>IF(Tableau1[[#This Row],[ALERTES]]&lt;&gt;"OK",Tableau1[[#This Row],[QT MINI]]-Tableau1[[#This Row],[PACK]],0)</f>
        <v>4.4240000000000004</v>
      </c>
    </row>
    <row r="94" spans="1:15" x14ac:dyDescent="0.2">
      <c r="A94" t="s">
        <v>241</v>
      </c>
      <c r="B94" s="36" t="s">
        <v>21</v>
      </c>
      <c r="C94" s="36" t="s">
        <v>37</v>
      </c>
      <c r="E94" s="36">
        <v>0</v>
      </c>
      <c r="F94" s="36">
        <v>4</v>
      </c>
      <c r="G94" s="36">
        <f>(E94)+F94*0.05</f>
        <v>0.2</v>
      </c>
      <c r="I94" s="112">
        <f>G94*H94</f>
        <v>0</v>
      </c>
      <c r="J94" s="115">
        <v>1</v>
      </c>
      <c r="K94" s="36">
        <f>Tableau1[[#This Row],[Prix Unitaire]]*Tableau1[[#This Row],[Contenance Pack]]</f>
        <v>0</v>
      </c>
      <c r="L94" s="36">
        <v>5</v>
      </c>
      <c r="M94" s="36" t="str">
        <f>IF(E94&lt;Tableau1[[#This Row],[QT MINI]],"À Commander","Ok")</f>
        <v>À Commander</v>
      </c>
      <c r="N94" s="36">
        <f>Tableau1[[#This Row],[QT à CDER]]*Tableau1[[#This Row],[Prix Pack ]]</f>
        <v>0</v>
      </c>
      <c r="O94" s="36">
        <f>IF(Tableau1[[#This Row],[ALERTES]]&lt;&gt;"OK",Tableau1[[#This Row],[QT MINI]]-Tableau1[[#This Row],[PACK]],0)</f>
        <v>5</v>
      </c>
    </row>
    <row r="95" spans="1:15" x14ac:dyDescent="0.2">
      <c r="A95" t="s">
        <v>241</v>
      </c>
      <c r="B95" s="36" t="s">
        <v>21</v>
      </c>
      <c r="C95" s="36" t="s">
        <v>31</v>
      </c>
      <c r="E95" s="36">
        <v>1.3660000000000001</v>
      </c>
      <c r="F95" s="36">
        <v>7</v>
      </c>
      <c r="G95" s="36">
        <f>(E95)+F95*0.05</f>
        <v>1.7160000000000002</v>
      </c>
      <c r="I95" s="112">
        <f>G95*H95</f>
        <v>0</v>
      </c>
      <c r="J95" s="115">
        <v>1</v>
      </c>
      <c r="K95" s="36">
        <f>Tableau1[[#This Row],[Prix Unitaire]]*Tableau1[[#This Row],[Contenance Pack]]</f>
        <v>0</v>
      </c>
      <c r="L95" s="36">
        <v>5</v>
      </c>
      <c r="M95" s="36" t="str">
        <f>IF(E95&lt;Tableau1[[#This Row],[QT MINI]],"À Commander","Ok")</f>
        <v>À Commander</v>
      </c>
      <c r="N95" s="36">
        <f>Tableau1[[#This Row],[QT à CDER]]*Tableau1[[#This Row],[Prix Pack ]]</f>
        <v>0</v>
      </c>
      <c r="O95" s="36">
        <f>IF(Tableau1[[#This Row],[ALERTES]]&lt;&gt;"OK",Tableau1[[#This Row],[QT MINI]]-Tableau1[[#This Row],[PACK]],0)</f>
        <v>3.6339999999999999</v>
      </c>
    </row>
    <row r="96" spans="1:15" x14ac:dyDescent="0.2">
      <c r="A96" t="s">
        <v>241</v>
      </c>
      <c r="B96" s="36" t="s">
        <v>21</v>
      </c>
      <c r="C96" s="36" t="s">
        <v>48</v>
      </c>
      <c r="E96" s="36">
        <v>0.54800000000000004</v>
      </c>
      <c r="F96" s="36">
        <v>3</v>
      </c>
      <c r="G96" s="36">
        <f>(E96)+F96*0.05</f>
        <v>0.69800000000000006</v>
      </c>
      <c r="I96" s="112">
        <f>G96*H96</f>
        <v>0</v>
      </c>
      <c r="J96" s="115">
        <v>1</v>
      </c>
      <c r="K96" s="36">
        <f>Tableau1[[#This Row],[Prix Unitaire]]*Tableau1[[#This Row],[Contenance Pack]]</f>
        <v>0</v>
      </c>
      <c r="L96" s="36">
        <v>5</v>
      </c>
      <c r="M96" s="36" t="str">
        <f>IF(E96&lt;Tableau1[[#This Row],[QT MINI]],"À Commander","Ok")</f>
        <v>À Commander</v>
      </c>
      <c r="N96" s="36">
        <f>Tableau1[[#This Row],[QT à CDER]]*Tableau1[[#This Row],[Prix Pack ]]</f>
        <v>0</v>
      </c>
      <c r="O96" s="36">
        <f>IF(Tableau1[[#This Row],[ALERTES]]&lt;&gt;"OK",Tableau1[[#This Row],[QT MINI]]-Tableau1[[#This Row],[PACK]],0)</f>
        <v>4.452</v>
      </c>
    </row>
    <row r="97" spans="1:15" x14ac:dyDescent="0.2">
      <c r="A97" t="s">
        <v>241</v>
      </c>
      <c r="B97" s="36" t="s">
        <v>21</v>
      </c>
      <c r="C97" s="36" t="s">
        <v>47</v>
      </c>
      <c r="E97" s="36">
        <v>0.59399999999999997</v>
      </c>
      <c r="F97" s="36">
        <v>1</v>
      </c>
      <c r="G97" s="36">
        <f>(E97)+F97*0.05</f>
        <v>0.64400000000000002</v>
      </c>
      <c r="I97" s="112">
        <f>G97*H97</f>
        <v>0</v>
      </c>
      <c r="J97" s="115">
        <v>1</v>
      </c>
      <c r="K97" s="36">
        <f>Tableau1[[#This Row],[Prix Unitaire]]*Tableau1[[#This Row],[Contenance Pack]]</f>
        <v>0</v>
      </c>
      <c r="L97" s="36">
        <v>5</v>
      </c>
      <c r="M97" s="36" t="str">
        <f>IF(E97&lt;Tableau1[[#This Row],[QT MINI]],"À Commander","Ok")</f>
        <v>À Commander</v>
      </c>
      <c r="N97" s="36">
        <f>Tableau1[[#This Row],[QT à CDER]]*Tableau1[[#This Row],[Prix Pack ]]</f>
        <v>0</v>
      </c>
      <c r="O97" s="36">
        <f>IF(Tableau1[[#This Row],[ALERTES]]&lt;&gt;"OK",Tableau1[[#This Row],[QT MINI]]-Tableau1[[#This Row],[PACK]],0)</f>
        <v>4.4059999999999997</v>
      </c>
    </row>
    <row r="98" spans="1:15" x14ac:dyDescent="0.2">
      <c r="A98" t="s">
        <v>241</v>
      </c>
      <c r="B98" s="36" t="s">
        <v>21</v>
      </c>
      <c r="C98" s="36" t="s">
        <v>44</v>
      </c>
      <c r="E98" s="36">
        <v>0.43</v>
      </c>
      <c r="F98" s="36">
        <v>8</v>
      </c>
      <c r="G98" s="36">
        <f>(E98)+F98*0.05</f>
        <v>0.83000000000000007</v>
      </c>
      <c r="I98" s="112">
        <f>G98*H98</f>
        <v>0</v>
      </c>
      <c r="J98" s="115">
        <v>1</v>
      </c>
      <c r="K98" s="36">
        <f>Tableau1[[#This Row],[Prix Unitaire]]*Tableau1[[#This Row],[Contenance Pack]]</f>
        <v>0</v>
      </c>
      <c r="L98" s="36">
        <v>5</v>
      </c>
      <c r="M98" s="36" t="str">
        <f>IF(E98&lt;Tableau1[[#This Row],[QT MINI]],"À Commander","Ok")</f>
        <v>À Commander</v>
      </c>
      <c r="N98" s="36">
        <f>Tableau1[[#This Row],[QT à CDER]]*Tableau1[[#This Row],[Prix Pack ]]</f>
        <v>0</v>
      </c>
      <c r="O98" s="36">
        <f>IF(Tableau1[[#This Row],[ALERTES]]&lt;&gt;"OK",Tableau1[[#This Row],[QT MINI]]-Tableau1[[#This Row],[PACK]],0)</f>
        <v>4.57</v>
      </c>
    </row>
    <row r="99" spans="1:15" x14ac:dyDescent="0.2">
      <c r="A99" t="s">
        <v>241</v>
      </c>
      <c r="B99" s="36" t="s">
        <v>21</v>
      </c>
      <c r="C99" s="36" t="s">
        <v>45</v>
      </c>
      <c r="E99" s="36">
        <v>0.49399999999999999</v>
      </c>
      <c r="F99" s="36">
        <v>1</v>
      </c>
      <c r="G99" s="36">
        <f>(E99)+F99*0.05</f>
        <v>0.54400000000000004</v>
      </c>
      <c r="I99" s="112">
        <f>G99*H99</f>
        <v>0</v>
      </c>
      <c r="J99" s="115">
        <v>1</v>
      </c>
      <c r="K99" s="36">
        <f>Tableau1[[#This Row],[Prix Unitaire]]*Tableau1[[#This Row],[Contenance Pack]]</f>
        <v>0</v>
      </c>
      <c r="L99" s="36">
        <v>5</v>
      </c>
      <c r="M99" s="36" t="str">
        <f>IF(E99&lt;Tableau1[[#This Row],[QT MINI]],"À Commander","Ok")</f>
        <v>À Commander</v>
      </c>
      <c r="N99" s="36">
        <f>Tableau1[[#This Row],[QT à CDER]]*Tableau1[[#This Row],[Prix Pack ]]</f>
        <v>0</v>
      </c>
      <c r="O99" s="36">
        <f>IF(Tableau1[[#This Row],[ALERTES]]&lt;&gt;"OK",Tableau1[[#This Row],[QT MINI]]-Tableau1[[#This Row],[PACK]],0)</f>
        <v>4.5060000000000002</v>
      </c>
    </row>
    <row r="100" spans="1:15" x14ac:dyDescent="0.2">
      <c r="A100" t="s">
        <v>241</v>
      </c>
      <c r="B100" s="36" t="s">
        <v>21</v>
      </c>
      <c r="C100" s="36" t="s">
        <v>36</v>
      </c>
      <c r="E100" s="36">
        <v>0</v>
      </c>
      <c r="F100" s="36">
        <v>4</v>
      </c>
      <c r="G100" s="36">
        <f>(E100)+F100*0.05</f>
        <v>0.2</v>
      </c>
      <c r="I100" s="112">
        <f>G100*H100</f>
        <v>0</v>
      </c>
      <c r="J100" s="115">
        <v>1</v>
      </c>
      <c r="K100" s="36">
        <f>Tableau1[[#This Row],[Prix Unitaire]]*Tableau1[[#This Row],[Contenance Pack]]</f>
        <v>0</v>
      </c>
      <c r="L100" s="36">
        <v>5</v>
      </c>
      <c r="M100" s="36" t="str">
        <f>IF(E100&lt;Tableau1[[#This Row],[QT MINI]],"À Commander","Ok")</f>
        <v>À Commander</v>
      </c>
      <c r="N100" s="36">
        <f>Tableau1[[#This Row],[QT à CDER]]*Tableau1[[#This Row],[Prix Pack ]]</f>
        <v>0</v>
      </c>
      <c r="O100" s="36">
        <f>IF(Tableau1[[#This Row],[ALERTES]]&lt;&gt;"OK",Tableau1[[#This Row],[QT MINI]]-Tableau1[[#This Row],[PACK]],0)</f>
        <v>5</v>
      </c>
    </row>
    <row r="101" spans="1:15" x14ac:dyDescent="0.2">
      <c r="A101" t="s">
        <v>241</v>
      </c>
      <c r="B101" s="36" t="s">
        <v>21</v>
      </c>
      <c r="C101" s="36" t="s">
        <v>34</v>
      </c>
      <c r="E101" s="36">
        <v>1</v>
      </c>
      <c r="F101" s="36">
        <v>9</v>
      </c>
      <c r="G101" s="36">
        <f>(E101)+F101*0.05</f>
        <v>1.45</v>
      </c>
      <c r="I101" s="112">
        <f>G101*H101</f>
        <v>0</v>
      </c>
      <c r="J101" s="115">
        <v>1</v>
      </c>
      <c r="K101" s="36">
        <f>Tableau1[[#This Row],[Prix Unitaire]]*Tableau1[[#This Row],[Contenance Pack]]</f>
        <v>0</v>
      </c>
      <c r="L101" s="36">
        <v>5</v>
      </c>
      <c r="M101" s="36" t="str">
        <f>IF(E101&lt;Tableau1[[#This Row],[QT MINI]],"À Commander","Ok")</f>
        <v>À Commander</v>
      </c>
      <c r="N101" s="36">
        <f>Tableau1[[#This Row],[QT à CDER]]*Tableau1[[#This Row],[Prix Pack ]]</f>
        <v>0</v>
      </c>
      <c r="O101" s="36">
        <f>IF(Tableau1[[#This Row],[ALERTES]]&lt;&gt;"OK",Tableau1[[#This Row],[QT MINI]]-Tableau1[[#This Row],[PACK]],0)</f>
        <v>4</v>
      </c>
    </row>
    <row r="102" spans="1:15" x14ac:dyDescent="0.2">
      <c r="A102" t="s">
        <v>241</v>
      </c>
      <c r="B102" s="36" t="s">
        <v>21</v>
      </c>
      <c r="C102" s="36" t="s">
        <v>23</v>
      </c>
      <c r="E102" s="36">
        <v>10</v>
      </c>
      <c r="F102" s="36">
        <v>28</v>
      </c>
      <c r="G102" s="36">
        <f>(E102)+F102*0.2</f>
        <v>15.600000000000001</v>
      </c>
      <c r="I102" s="112">
        <f>G102*H102</f>
        <v>0</v>
      </c>
      <c r="J102" s="115">
        <v>1</v>
      </c>
      <c r="K102" s="36">
        <f>Tableau1[[#This Row],[Prix Unitaire]]*Tableau1[[#This Row],[Contenance Pack]]</f>
        <v>0</v>
      </c>
      <c r="L102" s="36">
        <v>5</v>
      </c>
      <c r="M102" s="36" t="str">
        <f>IF(E102&lt;Tableau1[[#This Row],[QT MINI]],"À Commander","Ok")</f>
        <v>Ok</v>
      </c>
      <c r="N102" s="36">
        <f>Tableau1[[#This Row],[QT à CDER]]*Tableau1[[#This Row],[Prix Pack ]]</f>
        <v>0</v>
      </c>
      <c r="O102" s="36">
        <f>IF(Tableau1[[#This Row],[ALERTES]]&lt;&gt;"OK",Tableau1[[#This Row],[QT MINI]]-Tableau1[[#This Row],[PACK]],0)</f>
        <v>0</v>
      </c>
    </row>
    <row r="103" spans="1:15" x14ac:dyDescent="0.2">
      <c r="A103" t="s">
        <v>241</v>
      </c>
      <c r="B103" s="36" t="s">
        <v>49</v>
      </c>
      <c r="C103" s="36" t="s">
        <v>58</v>
      </c>
      <c r="E103" s="36">
        <v>5</v>
      </c>
      <c r="F103" s="36">
        <v>16</v>
      </c>
      <c r="G103" s="36">
        <f>(E103)+F103*0.5</f>
        <v>13</v>
      </c>
      <c r="I103" s="112">
        <f>G103*H103</f>
        <v>0</v>
      </c>
      <c r="J103" s="115">
        <v>5</v>
      </c>
      <c r="K103" s="36">
        <f>Tableau1[[#This Row],[Prix Unitaire]]*Tableau1[[#This Row],[Contenance Pack]]</f>
        <v>0</v>
      </c>
      <c r="L103" s="36">
        <v>5</v>
      </c>
      <c r="M103" s="36" t="str">
        <f>IF(E103&lt;Tableau1[[#This Row],[QT MINI]],"À Commander","Ok")</f>
        <v>Ok</v>
      </c>
      <c r="N103" s="36">
        <f>Tableau1[[#This Row],[QT à CDER]]*Tableau1[[#This Row],[Prix Pack ]]</f>
        <v>0</v>
      </c>
      <c r="O103" s="36">
        <f>IF(Tableau1[[#This Row],[ALERTES]]&lt;&gt;"OK",Tableau1[[#This Row],[QT MINI]]-Tableau1[[#This Row],[PACK]],0)</f>
        <v>0</v>
      </c>
    </row>
    <row r="104" spans="1:15" x14ac:dyDescent="0.2">
      <c r="A104" t="s">
        <v>241</v>
      </c>
      <c r="B104" s="36" t="s">
        <v>49</v>
      </c>
      <c r="C104" s="36" t="s">
        <v>61</v>
      </c>
      <c r="E104" s="36">
        <v>5.2</v>
      </c>
      <c r="F104" s="36">
        <v>11</v>
      </c>
      <c r="G104" s="36">
        <f>(E104)+F104*0.5</f>
        <v>10.7</v>
      </c>
      <c r="I104" s="112">
        <f>G104*H104</f>
        <v>0</v>
      </c>
      <c r="J104" s="115">
        <v>5</v>
      </c>
      <c r="K104" s="36">
        <f>Tableau1[[#This Row],[Prix Unitaire]]*Tableau1[[#This Row],[Contenance Pack]]</f>
        <v>0</v>
      </c>
      <c r="L104" s="36">
        <v>5</v>
      </c>
      <c r="M104" s="36" t="str">
        <f>IF(E104&lt;Tableau1[[#This Row],[QT MINI]],"À Commander","Ok")</f>
        <v>Ok</v>
      </c>
      <c r="N104" s="36">
        <f>Tableau1[[#This Row],[QT à CDER]]*Tableau1[[#This Row],[Prix Pack ]]</f>
        <v>0</v>
      </c>
      <c r="O104" s="36">
        <f>IF(Tableau1[[#This Row],[ALERTES]]&lt;&gt;"OK",Tableau1[[#This Row],[QT MINI]]-Tableau1[[#This Row],[PACK]],0)</f>
        <v>0</v>
      </c>
    </row>
    <row r="105" spans="1:15" x14ac:dyDescent="0.2">
      <c r="A105" t="s">
        <v>241</v>
      </c>
      <c r="B105" s="36" t="s">
        <v>49</v>
      </c>
      <c r="C105" s="36" t="s">
        <v>55</v>
      </c>
      <c r="E105" s="36">
        <v>15.342000000000001</v>
      </c>
      <c r="F105" s="36">
        <v>25</v>
      </c>
      <c r="G105" s="36">
        <f>(E105)+F105*0.5</f>
        <v>27.841999999999999</v>
      </c>
      <c r="I105" s="112">
        <f>G105*H105</f>
        <v>0</v>
      </c>
      <c r="J105" s="115">
        <v>5</v>
      </c>
      <c r="K105" s="36">
        <f>Tableau1[[#This Row],[Prix Unitaire]]*Tableau1[[#This Row],[Contenance Pack]]</f>
        <v>0</v>
      </c>
      <c r="L105" s="36">
        <v>5</v>
      </c>
      <c r="M105" s="36" t="str">
        <f>IF(E105&lt;Tableau1[[#This Row],[QT MINI]],"À Commander","Ok")</f>
        <v>Ok</v>
      </c>
      <c r="N105" s="36">
        <f>Tableau1[[#This Row],[QT à CDER]]*Tableau1[[#This Row],[Prix Pack ]]</f>
        <v>0</v>
      </c>
      <c r="O105" s="36">
        <f>IF(Tableau1[[#This Row],[ALERTES]]&lt;&gt;"OK",Tableau1[[#This Row],[QT MINI]]-Tableau1[[#This Row],[PACK]],0)</f>
        <v>0</v>
      </c>
    </row>
    <row r="106" spans="1:15" x14ac:dyDescent="0.2">
      <c r="A106" t="s">
        <v>241</v>
      </c>
      <c r="B106" s="36" t="s">
        <v>21</v>
      </c>
      <c r="C106" s="36" t="s">
        <v>28</v>
      </c>
      <c r="E106" s="36">
        <v>0.17</v>
      </c>
      <c r="F106" s="36">
        <v>22</v>
      </c>
      <c r="G106" s="36">
        <f>(E106)+F106*0.05</f>
        <v>1.27</v>
      </c>
      <c r="I106" s="112">
        <f>G106*H106</f>
        <v>0</v>
      </c>
      <c r="J106" s="115">
        <v>1</v>
      </c>
      <c r="K106" s="36">
        <f>Tableau1[[#This Row],[Prix Unitaire]]*Tableau1[[#This Row],[Contenance Pack]]</f>
        <v>0</v>
      </c>
      <c r="L106" s="36">
        <v>5</v>
      </c>
      <c r="M106" s="36" t="str">
        <f>IF(E106&lt;Tableau1[[#This Row],[QT MINI]],"À Commander","Ok")</f>
        <v>À Commander</v>
      </c>
      <c r="N106" s="36">
        <f>Tableau1[[#This Row],[QT à CDER]]*Tableau1[[#This Row],[Prix Pack ]]</f>
        <v>0</v>
      </c>
      <c r="O106" s="36">
        <f>IF(Tableau1[[#This Row],[ALERTES]]&lt;&gt;"OK",Tableau1[[#This Row],[QT MINI]]-Tableau1[[#This Row],[PACK]],0)</f>
        <v>4.83</v>
      </c>
    </row>
    <row r="107" spans="1:15" x14ac:dyDescent="0.2">
      <c r="A107" t="s">
        <v>241</v>
      </c>
      <c r="B107" s="36" t="s">
        <v>21</v>
      </c>
      <c r="C107" s="36" t="s">
        <v>26</v>
      </c>
      <c r="E107" s="36">
        <v>1</v>
      </c>
      <c r="F107" s="36">
        <v>10</v>
      </c>
      <c r="G107" s="36">
        <f>(E107)+F107*0.1</f>
        <v>2</v>
      </c>
      <c r="I107" s="112">
        <f>G107*H107</f>
        <v>0</v>
      </c>
      <c r="J107" s="115">
        <v>1</v>
      </c>
      <c r="K107" s="36">
        <f>Tableau1[[#This Row],[Prix Unitaire]]*Tableau1[[#This Row],[Contenance Pack]]</f>
        <v>0</v>
      </c>
      <c r="L107" s="36">
        <v>5</v>
      </c>
      <c r="M107" s="36" t="str">
        <f>IF(E107&lt;Tableau1[[#This Row],[QT MINI]],"À Commander","Ok")</f>
        <v>À Commander</v>
      </c>
      <c r="N107" s="36">
        <f>Tableau1[[#This Row],[QT à CDER]]*Tableau1[[#This Row],[Prix Pack ]]</f>
        <v>0</v>
      </c>
      <c r="O107" s="36">
        <f>IF(Tableau1[[#This Row],[ALERTES]]&lt;&gt;"OK",Tableau1[[#This Row],[QT MINI]]-Tableau1[[#This Row],[PACK]],0)</f>
        <v>4</v>
      </c>
    </row>
    <row r="108" spans="1:15" x14ac:dyDescent="0.2">
      <c r="A108" t="s">
        <v>241</v>
      </c>
      <c r="B108" s="36" t="s">
        <v>49</v>
      </c>
      <c r="C108" s="36" t="s">
        <v>50</v>
      </c>
      <c r="E108" s="36">
        <v>10</v>
      </c>
      <c r="F108" s="36">
        <v>11</v>
      </c>
      <c r="G108" s="36">
        <f>(E108)+F108*0.2</f>
        <v>12.2</v>
      </c>
      <c r="I108" s="112">
        <f>G108*H108</f>
        <v>0</v>
      </c>
      <c r="J108" s="115">
        <v>5</v>
      </c>
      <c r="K108" s="36">
        <f>Tableau1[[#This Row],[Prix Unitaire]]*Tableau1[[#This Row],[Contenance Pack]]</f>
        <v>0</v>
      </c>
      <c r="L108" s="36">
        <v>5</v>
      </c>
      <c r="M108" s="36" t="str">
        <f>IF(E108&lt;Tableau1[[#This Row],[QT MINI]],"À Commander","Ok")</f>
        <v>Ok</v>
      </c>
      <c r="N108" s="36">
        <f>Tableau1[[#This Row],[QT à CDER]]*Tableau1[[#This Row],[Prix Pack ]]</f>
        <v>0</v>
      </c>
      <c r="O108" s="36">
        <f>IF(Tableau1[[#This Row],[ALERTES]]&lt;&gt;"OK",Tableau1[[#This Row],[QT MINI]]-Tableau1[[#This Row],[PACK]],0)</f>
        <v>0</v>
      </c>
    </row>
    <row r="109" spans="1:15" x14ac:dyDescent="0.2">
      <c r="A109" t="s">
        <v>241</v>
      </c>
      <c r="B109" s="36" t="s">
        <v>21</v>
      </c>
      <c r="C109" s="36" t="s">
        <v>29</v>
      </c>
      <c r="E109" s="36">
        <v>1</v>
      </c>
      <c r="F109" s="36">
        <v>8</v>
      </c>
      <c r="G109" s="36">
        <f>(E109)+F109*0.1</f>
        <v>1.8</v>
      </c>
      <c r="I109" s="112">
        <f>G109*H109</f>
        <v>0</v>
      </c>
      <c r="J109" s="115">
        <v>1</v>
      </c>
      <c r="K109" s="36">
        <f>Tableau1[[#This Row],[Prix Unitaire]]*Tableau1[[#This Row],[Contenance Pack]]</f>
        <v>0</v>
      </c>
      <c r="L109" s="36">
        <v>5</v>
      </c>
      <c r="M109" s="36" t="str">
        <f>IF(E109&lt;Tableau1[[#This Row],[QT MINI]],"À Commander","Ok")</f>
        <v>À Commander</v>
      </c>
      <c r="N109" s="36">
        <f>Tableau1[[#This Row],[QT à CDER]]*Tableau1[[#This Row],[Prix Pack ]]</f>
        <v>0</v>
      </c>
      <c r="O109" s="36">
        <f>IF(Tableau1[[#This Row],[ALERTES]]&lt;&gt;"OK",Tableau1[[#This Row],[QT MINI]]-Tableau1[[#This Row],[PACK]],0)</f>
        <v>4</v>
      </c>
    </row>
    <row r="110" spans="1:15" x14ac:dyDescent="0.2">
      <c r="A110" t="s">
        <v>241</v>
      </c>
      <c r="B110" s="36" t="s">
        <v>21</v>
      </c>
      <c r="C110" s="36" t="s">
        <v>40</v>
      </c>
      <c r="E110" s="36">
        <v>7.19</v>
      </c>
      <c r="F110" s="36">
        <v>26</v>
      </c>
      <c r="G110" s="36">
        <f>(E110)+F110*0.1</f>
        <v>9.7900000000000009</v>
      </c>
      <c r="I110" s="112">
        <f>G110*H110</f>
        <v>0</v>
      </c>
      <c r="J110" s="115">
        <v>1</v>
      </c>
      <c r="K110" s="36">
        <f>Tableau1[[#This Row],[Prix Unitaire]]*Tableau1[[#This Row],[Contenance Pack]]</f>
        <v>0</v>
      </c>
      <c r="L110" s="36">
        <v>5</v>
      </c>
      <c r="M110" s="36" t="str">
        <f>IF(E110&lt;Tableau1[[#This Row],[QT MINI]],"À Commander","Ok")</f>
        <v>Ok</v>
      </c>
      <c r="N110" s="36">
        <f>Tableau1[[#This Row],[QT à CDER]]*Tableau1[[#This Row],[Prix Pack ]]</f>
        <v>0</v>
      </c>
      <c r="O110" s="36">
        <f>IF(Tableau1[[#This Row],[ALERTES]]&lt;&gt;"OK",Tableau1[[#This Row],[QT MINI]]-Tableau1[[#This Row],[PACK]],0)</f>
        <v>0</v>
      </c>
    </row>
    <row r="111" spans="1:15" x14ac:dyDescent="0.2">
      <c r="A111" t="s">
        <v>241</v>
      </c>
      <c r="B111" s="36" t="s">
        <v>21</v>
      </c>
      <c r="C111" s="36" t="s">
        <v>35</v>
      </c>
      <c r="E111" s="36">
        <v>1</v>
      </c>
      <c r="F111" s="36">
        <v>5</v>
      </c>
      <c r="G111" s="36">
        <f>(E111)+F111*0.05</f>
        <v>1.25</v>
      </c>
      <c r="I111" s="112">
        <f>G111*H111</f>
        <v>0</v>
      </c>
      <c r="J111" s="115">
        <v>1</v>
      </c>
      <c r="K111" s="36">
        <f>Tableau1[[#This Row],[Prix Unitaire]]*Tableau1[[#This Row],[Contenance Pack]]</f>
        <v>0</v>
      </c>
      <c r="L111" s="36">
        <v>5</v>
      </c>
      <c r="M111" s="36" t="str">
        <f>IF(E111&lt;Tableau1[[#This Row],[QT MINI]],"À Commander","Ok")</f>
        <v>À Commander</v>
      </c>
      <c r="N111" s="36">
        <f>Tableau1[[#This Row],[QT à CDER]]*Tableau1[[#This Row],[Prix Pack ]]</f>
        <v>0</v>
      </c>
      <c r="O111" s="36">
        <f>IF(Tableau1[[#This Row],[ALERTES]]&lt;&gt;"OK",Tableau1[[#This Row],[QT MINI]]-Tableau1[[#This Row],[PACK]],0)</f>
        <v>4</v>
      </c>
    </row>
    <row r="112" spans="1:15" x14ac:dyDescent="0.2">
      <c r="A112" t="s">
        <v>241</v>
      </c>
      <c r="B112" s="36" t="s">
        <v>21</v>
      </c>
      <c r="C112" s="36" t="s">
        <v>27</v>
      </c>
      <c r="E112" s="36">
        <v>0</v>
      </c>
      <c r="F112" s="36">
        <v>4</v>
      </c>
      <c r="G112" s="36">
        <f>(E112)+F112*0.05</f>
        <v>0.2</v>
      </c>
      <c r="I112" s="112">
        <f>G112*H112</f>
        <v>0</v>
      </c>
      <c r="J112" s="115">
        <v>1</v>
      </c>
      <c r="K112" s="36">
        <f>Tableau1[[#This Row],[Prix Unitaire]]*Tableau1[[#This Row],[Contenance Pack]]</f>
        <v>0</v>
      </c>
      <c r="L112" s="36">
        <v>5</v>
      </c>
      <c r="M112" s="36" t="str">
        <f>IF(E112&lt;Tableau1[[#This Row],[QT MINI]],"À Commander","Ok")</f>
        <v>À Commander</v>
      </c>
      <c r="N112" s="36">
        <f>Tableau1[[#This Row],[QT à CDER]]*Tableau1[[#This Row],[Prix Pack ]]</f>
        <v>0</v>
      </c>
      <c r="O112" s="36">
        <f>IF(Tableau1[[#This Row],[ALERTES]]&lt;&gt;"OK",Tableau1[[#This Row],[QT MINI]]-Tableau1[[#This Row],[PACK]],0)</f>
        <v>5</v>
      </c>
    </row>
    <row r="113" spans="1:15" x14ac:dyDescent="0.2">
      <c r="A113" t="s">
        <v>241</v>
      </c>
      <c r="B113" s="36" t="s">
        <v>21</v>
      </c>
      <c r="C113" s="36" t="s">
        <v>39</v>
      </c>
      <c r="E113" s="36">
        <v>1.75</v>
      </c>
      <c r="F113" s="36">
        <v>1</v>
      </c>
      <c r="G113" s="36">
        <f>(E113)+F113*0.025</f>
        <v>1.7749999999999999</v>
      </c>
      <c r="I113" s="112">
        <f>G113*H113</f>
        <v>0</v>
      </c>
      <c r="J113" s="115">
        <v>1</v>
      </c>
      <c r="K113" s="36">
        <f>Tableau1[[#This Row],[Prix Unitaire]]*Tableau1[[#This Row],[Contenance Pack]]</f>
        <v>0</v>
      </c>
      <c r="L113" s="36">
        <v>5</v>
      </c>
      <c r="M113" s="36" t="str">
        <f>IF(E113&lt;Tableau1[[#This Row],[QT MINI]],"À Commander","Ok")</f>
        <v>À Commander</v>
      </c>
      <c r="N113" s="36">
        <f>Tableau1[[#This Row],[QT à CDER]]*Tableau1[[#This Row],[Prix Pack ]]</f>
        <v>0</v>
      </c>
      <c r="O113" s="36">
        <f>IF(Tableau1[[#This Row],[ALERTES]]&lt;&gt;"OK",Tableau1[[#This Row],[QT MINI]]-Tableau1[[#This Row],[PACK]],0)</f>
        <v>3.25</v>
      </c>
    </row>
    <row r="114" spans="1:15" x14ac:dyDescent="0.2">
      <c r="A114" t="s">
        <v>241</v>
      </c>
      <c r="B114" s="36" t="s">
        <v>21</v>
      </c>
      <c r="C114" s="36" t="s">
        <v>38</v>
      </c>
      <c r="E114" s="36">
        <v>0</v>
      </c>
      <c r="F114" s="36">
        <v>12</v>
      </c>
      <c r="G114" s="36">
        <f>(E114)+F114*0.05</f>
        <v>0.60000000000000009</v>
      </c>
      <c r="I114" s="112">
        <f>G114*H114</f>
        <v>0</v>
      </c>
      <c r="J114" s="115">
        <v>1</v>
      </c>
      <c r="K114" s="36">
        <f>Tableau1[[#This Row],[Prix Unitaire]]*Tableau1[[#This Row],[Contenance Pack]]</f>
        <v>0</v>
      </c>
      <c r="L114" s="36">
        <v>5</v>
      </c>
      <c r="M114" s="36" t="str">
        <f>IF(E114&lt;Tableau1[[#This Row],[QT MINI]],"À Commander","Ok")</f>
        <v>À Commander</v>
      </c>
      <c r="N114" s="36">
        <f>Tableau1[[#This Row],[QT à CDER]]*Tableau1[[#This Row],[Prix Pack ]]</f>
        <v>0</v>
      </c>
      <c r="O114" s="36">
        <f>IF(Tableau1[[#This Row],[ALERTES]]&lt;&gt;"OK",Tableau1[[#This Row],[QT MINI]]-Tableau1[[#This Row],[PACK]],0)</f>
        <v>5</v>
      </c>
    </row>
    <row r="115" spans="1:15" x14ac:dyDescent="0.2">
      <c r="A115" s="36" t="s">
        <v>271</v>
      </c>
      <c r="I115" s="112">
        <f>SUBTOTAL(109,Tableau1[[ Prix Totale magasin]])</f>
        <v>2592.4399999999996</v>
      </c>
      <c r="O115" s="36">
        <f>SUBTOTAL(109,Tableau1[QT à CDER])</f>
        <v>164.77200000000002</v>
      </c>
    </row>
  </sheetData>
  <mergeCells count="1">
    <mergeCell ref="A3:O3"/>
  </mergeCells>
  <phoneticPr fontId="1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49"/>
  <sheetViews>
    <sheetView topLeftCell="A33" zoomScale="98" workbookViewId="0">
      <selection sqref="A1:P1"/>
    </sheetView>
  </sheetViews>
  <sheetFormatPr baseColWidth="10" defaultRowHeight="16" x14ac:dyDescent="0.2"/>
  <cols>
    <col min="1" max="1" width="24.83203125" style="8" customWidth="1"/>
    <col min="2" max="2" width="24" style="8" customWidth="1"/>
    <col min="3" max="3" width="31" style="8" customWidth="1"/>
    <col min="4" max="4" width="14.83203125" style="8" customWidth="1"/>
    <col min="5" max="5" width="15.6640625" style="8" customWidth="1"/>
    <col min="6" max="6" width="19.1640625" style="8" customWidth="1"/>
    <col min="7" max="7" width="10.83203125" style="8"/>
    <col min="8" max="8" width="12.33203125" style="8" customWidth="1"/>
    <col min="9" max="9" width="19" style="114" customWidth="1"/>
    <col min="10" max="10" width="21.5" style="8" customWidth="1"/>
    <col min="11" max="12" width="20.33203125" style="8" customWidth="1"/>
    <col min="13" max="13" width="13.33203125" style="8" customWidth="1"/>
    <col min="14" max="14" width="25.5" style="8" customWidth="1"/>
    <col min="15" max="15" width="14.6640625" style="8" customWidth="1"/>
    <col min="16" max="16" width="19.83203125" style="8" customWidth="1"/>
    <col min="17" max="16384" width="10.83203125" style="8"/>
  </cols>
  <sheetData>
    <row r="1" spans="1:16" ht="32" thickBot="1" x14ac:dyDescent="0.4">
      <c r="A1" s="88" t="s">
        <v>245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90"/>
    </row>
    <row r="2" spans="1:16" s="36" customFormat="1" x14ac:dyDescent="0.2">
      <c r="A2" s="36" t="s">
        <v>237</v>
      </c>
      <c r="B2" s="36" t="s">
        <v>109</v>
      </c>
      <c r="C2" s="36" t="s">
        <v>0</v>
      </c>
      <c r="D2" s="36" t="s">
        <v>107</v>
      </c>
      <c r="E2" s="97" t="s">
        <v>268</v>
      </c>
      <c r="F2" s="97" t="s">
        <v>269</v>
      </c>
      <c r="G2" s="36" t="s">
        <v>2</v>
      </c>
      <c r="H2" s="36" t="s">
        <v>5</v>
      </c>
      <c r="I2" s="113" t="s">
        <v>228</v>
      </c>
      <c r="J2" s="36" t="s">
        <v>226</v>
      </c>
      <c r="K2" s="36" t="s">
        <v>227</v>
      </c>
      <c r="L2" s="36" t="s">
        <v>220</v>
      </c>
      <c r="M2" s="36" t="s">
        <v>215</v>
      </c>
      <c r="N2" s="36" t="s">
        <v>267</v>
      </c>
      <c r="O2" s="36" t="s">
        <v>219</v>
      </c>
    </row>
    <row r="3" spans="1:16" x14ac:dyDescent="0.2">
      <c r="A3" s="8" t="s">
        <v>234</v>
      </c>
      <c r="B3" s="8" t="s">
        <v>234</v>
      </c>
      <c r="C3" s="8" t="s">
        <v>73</v>
      </c>
      <c r="D3" s="8" t="s">
        <v>72</v>
      </c>
      <c r="E3" s="8">
        <v>6</v>
      </c>
      <c r="F3" s="8">
        <v>4</v>
      </c>
      <c r="G3" s="8">
        <f t="shared" ref="G3:G11" si="0">E3*6+F3</f>
        <v>40</v>
      </c>
      <c r="I3" s="114">
        <f t="shared" ref="I3:I11" si="1">G3*H3</f>
        <v>0</v>
      </c>
      <c r="J3" s="8">
        <v>6</v>
      </c>
      <c r="K3" s="8">
        <f>Tableau2[[#This Row],[PX (U)]]*Tableau2[[#This Row],[Contenance pack ]]</f>
        <v>0</v>
      </c>
      <c r="L3" s="8">
        <v>4</v>
      </c>
      <c r="M3" s="8" t="str">
        <f>IF(E3&lt;Tableau2[[#This Row],[QT MINI]],"À Commander","Ok")</f>
        <v>Ok</v>
      </c>
      <c r="N3" s="8">
        <f>Tableau2[[#This Row],[Prix Pack ]]*Tableau2[[#This Row],[QT à CDER]]</f>
        <v>0</v>
      </c>
      <c r="O3" s="38">
        <f>IF(Tableau2[[#This Row],[ALERTES]]&lt;&gt;"OK",Tableau2[[#This Row],[QT MINI]]-Tableau2[[#This Row],[PACK en Sotck]],0)</f>
        <v>0</v>
      </c>
    </row>
    <row r="4" spans="1:16" x14ac:dyDescent="0.2">
      <c r="A4" s="8" t="s">
        <v>234</v>
      </c>
      <c r="B4" s="8" t="s">
        <v>234</v>
      </c>
      <c r="C4" s="8" t="s">
        <v>74</v>
      </c>
      <c r="D4" s="8" t="s">
        <v>72</v>
      </c>
      <c r="E4" s="8">
        <v>5</v>
      </c>
      <c r="F4" s="8">
        <v>5</v>
      </c>
      <c r="G4" s="8">
        <f t="shared" si="0"/>
        <v>35</v>
      </c>
      <c r="I4" s="114">
        <f t="shared" si="1"/>
        <v>0</v>
      </c>
      <c r="J4" s="8">
        <v>6</v>
      </c>
      <c r="K4" s="8">
        <f>Tableau2[[#This Row],[PX (U)]]*Tableau2[[#This Row],[Contenance pack ]]</f>
        <v>0</v>
      </c>
      <c r="L4" s="8">
        <v>4</v>
      </c>
      <c r="M4" s="8" t="str">
        <f>IF(E4&lt;Tableau2[[#This Row],[QT MINI]],"À Commander","Ok")</f>
        <v>Ok</v>
      </c>
      <c r="N4" s="8">
        <f>Tableau2[[#This Row],[Prix Pack ]]*Tableau2[[#This Row],[QT à CDER]]</f>
        <v>0</v>
      </c>
      <c r="O4" s="38">
        <f>IF(Tableau2[[#This Row],[ALERTES]]&lt;&gt;"OK",Tableau2[[#This Row],[QT MINI]]-Tableau2[[#This Row],[PACK en Sotck]],0)</f>
        <v>0</v>
      </c>
    </row>
    <row r="5" spans="1:16" x14ac:dyDescent="0.2">
      <c r="A5" s="8" t="s">
        <v>234</v>
      </c>
      <c r="B5" s="8" t="s">
        <v>234</v>
      </c>
      <c r="C5" s="8" t="s">
        <v>75</v>
      </c>
      <c r="D5" s="8" t="s">
        <v>72</v>
      </c>
      <c r="E5" s="8">
        <v>7</v>
      </c>
      <c r="F5" s="8">
        <v>8</v>
      </c>
      <c r="G5" s="8">
        <f t="shared" si="0"/>
        <v>50</v>
      </c>
      <c r="I5" s="114">
        <f t="shared" si="1"/>
        <v>0</v>
      </c>
      <c r="J5" s="8">
        <v>6</v>
      </c>
      <c r="K5" s="8">
        <f>Tableau2[[#This Row],[PX (U)]]*Tableau2[[#This Row],[Contenance pack ]]</f>
        <v>0</v>
      </c>
      <c r="L5" s="8">
        <v>4</v>
      </c>
      <c r="M5" s="8" t="str">
        <f>IF(E5&lt;Tableau2[[#This Row],[QT MINI]],"À Commander","Ok")</f>
        <v>Ok</v>
      </c>
      <c r="N5" s="8">
        <f>Tableau2[[#This Row],[Prix Pack ]]*Tableau2[[#This Row],[QT à CDER]]</f>
        <v>0</v>
      </c>
      <c r="O5" s="38">
        <f>IF(Tableau2[[#This Row],[ALERTES]]&lt;&gt;"OK",Tableau2[[#This Row],[QT MINI]]-Tableau2[[#This Row],[PACK en Sotck]],0)</f>
        <v>0</v>
      </c>
    </row>
    <row r="6" spans="1:16" x14ac:dyDescent="0.2">
      <c r="A6" s="8" t="s">
        <v>234</v>
      </c>
      <c r="B6" s="8" t="s">
        <v>234</v>
      </c>
      <c r="C6" s="8" t="s">
        <v>4</v>
      </c>
      <c r="D6" s="8" t="s">
        <v>72</v>
      </c>
      <c r="E6" s="8">
        <v>1</v>
      </c>
      <c r="F6" s="8">
        <v>5</v>
      </c>
      <c r="G6" s="8">
        <f t="shared" si="0"/>
        <v>11</v>
      </c>
      <c r="I6" s="114">
        <f t="shared" si="1"/>
        <v>0</v>
      </c>
      <c r="J6" s="8">
        <v>6</v>
      </c>
      <c r="K6" s="8">
        <f>Tableau2[[#This Row],[PX (U)]]*Tableau2[[#This Row],[Contenance pack ]]</f>
        <v>0</v>
      </c>
      <c r="L6" s="8">
        <v>4</v>
      </c>
      <c r="M6" s="8" t="str">
        <f>IF(E6&lt;Tableau2[[#This Row],[QT MINI]],"À Commander","Ok")</f>
        <v>À Commander</v>
      </c>
      <c r="N6" s="8">
        <f>Tableau2[[#This Row],[Prix Pack ]]*Tableau2[[#This Row],[QT à CDER]]</f>
        <v>0</v>
      </c>
      <c r="O6" s="38">
        <f>IF(Tableau2[[#This Row],[ALERTES]]&lt;&gt;"OK",Tableau2[[#This Row],[QT MINI]]-Tableau2[[#This Row],[PACK en Sotck]],0)</f>
        <v>3</v>
      </c>
    </row>
    <row r="7" spans="1:16" x14ac:dyDescent="0.2">
      <c r="A7" s="8" t="s">
        <v>234</v>
      </c>
      <c r="B7" s="8" t="s">
        <v>234</v>
      </c>
      <c r="C7" s="8" t="s">
        <v>76</v>
      </c>
      <c r="D7" s="8" t="s">
        <v>72</v>
      </c>
      <c r="E7" s="8">
        <v>8</v>
      </c>
      <c r="F7" s="8">
        <v>5</v>
      </c>
      <c r="G7" s="8">
        <f t="shared" si="0"/>
        <v>53</v>
      </c>
      <c r="I7" s="114">
        <f t="shared" si="1"/>
        <v>0</v>
      </c>
      <c r="J7" s="8">
        <v>6</v>
      </c>
      <c r="K7" s="8">
        <f>Tableau2[[#This Row],[PX (U)]]*Tableau2[[#This Row],[Contenance pack ]]</f>
        <v>0</v>
      </c>
      <c r="L7" s="8">
        <v>4</v>
      </c>
      <c r="M7" s="8" t="str">
        <f>IF(E7&lt;Tableau2[[#This Row],[QT MINI]],"À Commander","Ok")</f>
        <v>Ok</v>
      </c>
      <c r="N7" s="8">
        <f>Tableau2[[#This Row],[Prix Pack ]]*Tableau2[[#This Row],[QT à CDER]]</f>
        <v>0</v>
      </c>
      <c r="O7" s="38">
        <f>IF(Tableau2[[#This Row],[ALERTES]]&lt;&gt;"OK",Tableau2[[#This Row],[QT MINI]]-Tableau2[[#This Row],[PACK en Sotck]],0)</f>
        <v>0</v>
      </c>
    </row>
    <row r="8" spans="1:16" x14ac:dyDescent="0.2">
      <c r="A8" s="8" t="s">
        <v>234</v>
      </c>
      <c r="B8" s="8" t="s">
        <v>234</v>
      </c>
      <c r="C8" s="8" t="s">
        <v>77</v>
      </c>
      <c r="D8" s="8" t="s">
        <v>72</v>
      </c>
      <c r="E8" s="8">
        <v>7</v>
      </c>
      <c r="F8" s="8">
        <v>13</v>
      </c>
      <c r="G8" s="8">
        <f t="shared" si="0"/>
        <v>55</v>
      </c>
      <c r="I8" s="114">
        <f t="shared" si="1"/>
        <v>0</v>
      </c>
      <c r="J8" s="8">
        <v>6</v>
      </c>
      <c r="K8" s="8">
        <f>Tableau2[[#This Row],[PX (U)]]*Tableau2[[#This Row],[Contenance pack ]]</f>
        <v>0</v>
      </c>
      <c r="L8" s="8">
        <v>4</v>
      </c>
      <c r="M8" s="8" t="str">
        <f>IF(E8&lt;Tableau2[[#This Row],[QT MINI]],"À Commander","Ok")</f>
        <v>Ok</v>
      </c>
      <c r="N8" s="8">
        <f>Tableau2[[#This Row],[Prix Pack ]]*Tableau2[[#This Row],[QT à CDER]]</f>
        <v>0</v>
      </c>
      <c r="O8" s="38">
        <f>IF(Tableau2[[#This Row],[ALERTES]]&lt;&gt;"OK",Tableau2[[#This Row],[QT MINI]]-Tableau2[[#This Row],[PACK en Sotck]],0)</f>
        <v>0</v>
      </c>
    </row>
    <row r="9" spans="1:16" x14ac:dyDescent="0.2">
      <c r="A9" s="8" t="s">
        <v>234</v>
      </c>
      <c r="B9" s="8" t="s">
        <v>234</v>
      </c>
      <c r="C9" s="8" t="s">
        <v>78</v>
      </c>
      <c r="D9" s="8" t="s">
        <v>72</v>
      </c>
      <c r="E9" s="8">
        <v>4</v>
      </c>
      <c r="F9" s="8">
        <v>11</v>
      </c>
      <c r="G9" s="8">
        <f t="shared" si="0"/>
        <v>35</v>
      </c>
      <c r="I9" s="114">
        <f t="shared" si="1"/>
        <v>0</v>
      </c>
      <c r="J9" s="8">
        <v>6</v>
      </c>
      <c r="K9" s="8">
        <f>Tableau2[[#This Row],[PX (U)]]*Tableau2[[#This Row],[Contenance pack ]]</f>
        <v>0</v>
      </c>
      <c r="L9" s="8">
        <v>4</v>
      </c>
      <c r="M9" s="8" t="str">
        <f>IF(E9&lt;Tableau2[[#This Row],[QT MINI]],"À Commander","Ok")</f>
        <v>Ok</v>
      </c>
      <c r="N9" s="8">
        <f>Tableau2[[#This Row],[Prix Pack ]]*Tableau2[[#This Row],[QT à CDER]]</f>
        <v>0</v>
      </c>
      <c r="O9" s="38">
        <f>IF(Tableau2[[#This Row],[ALERTES]]&lt;&gt;"OK",Tableau2[[#This Row],[QT MINI]]-Tableau2[[#This Row],[PACK en Sotck]],0)</f>
        <v>0</v>
      </c>
    </row>
    <row r="10" spans="1:16" x14ac:dyDescent="0.2">
      <c r="A10" s="8" t="s">
        <v>234</v>
      </c>
      <c r="B10" s="8" t="s">
        <v>234</v>
      </c>
      <c r="C10" s="8" t="s">
        <v>79</v>
      </c>
      <c r="D10" s="8" t="s">
        <v>72</v>
      </c>
      <c r="E10" s="8">
        <v>11</v>
      </c>
      <c r="F10" s="8">
        <v>14</v>
      </c>
      <c r="G10" s="8">
        <f t="shared" si="0"/>
        <v>80</v>
      </c>
      <c r="I10" s="114">
        <f t="shared" si="1"/>
        <v>0</v>
      </c>
      <c r="J10" s="8">
        <v>6</v>
      </c>
      <c r="K10" s="8">
        <f>Tableau2[[#This Row],[PX (U)]]*Tableau2[[#This Row],[Contenance pack ]]</f>
        <v>0</v>
      </c>
      <c r="L10" s="8">
        <v>4</v>
      </c>
      <c r="M10" s="8" t="str">
        <f>IF(E10&lt;Tableau2[[#This Row],[QT MINI]],"À Commander","Ok")</f>
        <v>Ok</v>
      </c>
      <c r="N10" s="8">
        <f>Tableau2[[#This Row],[Prix Pack ]]*Tableau2[[#This Row],[QT à CDER]]</f>
        <v>0</v>
      </c>
      <c r="O10" s="38">
        <f>IF(Tableau2[[#This Row],[ALERTES]]&lt;&gt;"OK",Tableau2[[#This Row],[QT MINI]]-Tableau2[[#This Row],[PACK en Sotck]],0)</f>
        <v>0</v>
      </c>
    </row>
    <row r="11" spans="1:16" x14ac:dyDescent="0.2">
      <c r="A11" s="8" t="s">
        <v>234</v>
      </c>
      <c r="B11" s="8" t="s">
        <v>234</v>
      </c>
      <c r="C11" s="8" t="s">
        <v>80</v>
      </c>
      <c r="D11" s="8" t="s">
        <v>72</v>
      </c>
      <c r="E11" s="8">
        <v>0</v>
      </c>
      <c r="F11" s="8">
        <v>0</v>
      </c>
      <c r="G11" s="8">
        <f t="shared" si="0"/>
        <v>0</v>
      </c>
      <c r="I11" s="114">
        <f t="shared" si="1"/>
        <v>0</v>
      </c>
      <c r="J11" s="8">
        <v>6</v>
      </c>
      <c r="K11" s="8">
        <f>Tableau2[[#This Row],[PX (U)]]*Tableau2[[#This Row],[Contenance pack ]]</f>
        <v>0</v>
      </c>
      <c r="L11" s="8">
        <v>4</v>
      </c>
      <c r="M11" s="8" t="str">
        <f>IF(E11&lt;Tableau2[[#This Row],[QT MINI]],"À Commander","Ok")</f>
        <v>À Commander</v>
      </c>
      <c r="N11" s="8">
        <f>Tableau2[[#This Row],[Prix Pack ]]*Tableau2[[#This Row],[QT à CDER]]</f>
        <v>0</v>
      </c>
      <c r="O11" s="38">
        <f>IF(Tableau2[[#This Row],[ALERTES]]&lt;&gt;"OK",Tableau2[[#This Row],[QT MINI]]-Tableau2[[#This Row],[PACK en Sotck]],0)</f>
        <v>4</v>
      </c>
    </row>
    <row r="12" spans="1:16" x14ac:dyDescent="0.2">
      <c r="A12" s="8" t="s">
        <v>247</v>
      </c>
      <c r="B12" s="8" t="s">
        <v>247</v>
      </c>
      <c r="C12" s="8" t="s">
        <v>81</v>
      </c>
      <c r="D12" s="8" t="s">
        <v>82</v>
      </c>
      <c r="E12" s="8">
        <v>0</v>
      </c>
      <c r="F12" s="8">
        <v>15</v>
      </c>
      <c r="G12" s="8">
        <f>E12*6+F12</f>
        <v>15</v>
      </c>
      <c r="I12" s="114">
        <f>G12*H12</f>
        <v>0</v>
      </c>
      <c r="J12" s="8">
        <v>25</v>
      </c>
      <c r="K12" s="8">
        <f>Tableau2[[#This Row],[PX (U)]]*Tableau2[[#This Row],[Contenance pack ]]</f>
        <v>0</v>
      </c>
      <c r="L12" s="8">
        <v>4</v>
      </c>
      <c r="M12" s="8" t="str">
        <f>IF(E12&lt;Tableau2[[#This Row],[QT MINI]],"À Commander","Ok")</f>
        <v>À Commander</v>
      </c>
      <c r="N12" s="8">
        <f>Tableau2[[#This Row],[Prix Pack ]]*Tableau2[[#This Row],[QT à CDER]]</f>
        <v>0</v>
      </c>
      <c r="O12" s="38">
        <f>IF(Tableau2[[#This Row],[ALERTES]]&lt;&gt;"OK",Tableau2[[#This Row],[QT MINI]]-Tableau2[[#This Row],[PACK en Sotck]],0)</f>
        <v>4</v>
      </c>
    </row>
    <row r="13" spans="1:16" x14ac:dyDescent="0.2">
      <c r="A13" s="8" t="s">
        <v>247</v>
      </c>
      <c r="B13" s="8" t="s">
        <v>247</v>
      </c>
      <c r="C13" s="8" t="s">
        <v>85</v>
      </c>
      <c r="D13" s="8" t="s">
        <v>82</v>
      </c>
      <c r="E13" s="8">
        <v>0</v>
      </c>
      <c r="F13" s="8">
        <v>19</v>
      </c>
      <c r="G13" s="8">
        <f t="shared" ref="G13:G24" si="2">E13*6+F13</f>
        <v>19</v>
      </c>
      <c r="I13" s="114">
        <f t="shared" ref="I13:I24" si="3">G13*H13</f>
        <v>0</v>
      </c>
      <c r="J13" s="8">
        <v>25</v>
      </c>
      <c r="K13" s="8">
        <f>Tableau2[[#This Row],[PX (U)]]*Tableau2[[#This Row],[Contenance pack ]]</f>
        <v>0</v>
      </c>
      <c r="L13" s="8">
        <v>4</v>
      </c>
      <c r="M13" s="8" t="str">
        <f>IF(E13&lt;Tableau2[[#This Row],[QT MINI]],"À Commander","Ok")</f>
        <v>À Commander</v>
      </c>
      <c r="N13" s="8">
        <f>Tableau2[[#This Row],[Prix Pack ]]*Tableau2[[#This Row],[QT à CDER]]</f>
        <v>0</v>
      </c>
      <c r="O13" s="38">
        <f>IF(Tableau2[[#This Row],[ALERTES]]&lt;&gt;"OK",Tableau2[[#This Row],[QT MINI]]-Tableau2[[#This Row],[PACK en Sotck]],0)</f>
        <v>4</v>
      </c>
    </row>
    <row r="14" spans="1:16" x14ac:dyDescent="0.2">
      <c r="A14" s="8" t="s">
        <v>247</v>
      </c>
      <c r="B14" s="8" t="s">
        <v>247</v>
      </c>
      <c r="C14" s="8" t="s">
        <v>86</v>
      </c>
      <c r="D14" s="8" t="s">
        <v>83</v>
      </c>
      <c r="E14" s="8">
        <v>3</v>
      </c>
      <c r="F14" s="8">
        <v>5</v>
      </c>
      <c r="G14" s="8">
        <f t="shared" si="2"/>
        <v>23</v>
      </c>
      <c r="I14" s="114">
        <f t="shared" si="3"/>
        <v>0</v>
      </c>
      <c r="J14" s="8">
        <v>6</v>
      </c>
      <c r="K14" s="8">
        <f>Tableau2[[#This Row],[PX (U)]]*Tableau2[[#This Row],[Contenance pack ]]</f>
        <v>0</v>
      </c>
      <c r="L14" s="8">
        <v>4</v>
      </c>
      <c r="M14" s="8" t="str">
        <f>IF(E14&lt;Tableau2[[#This Row],[QT MINI]],"À Commander","Ok")</f>
        <v>À Commander</v>
      </c>
      <c r="N14" s="8">
        <f>Tableau2[[#This Row],[Prix Pack ]]*Tableau2[[#This Row],[QT à CDER]]</f>
        <v>0</v>
      </c>
      <c r="O14" s="38">
        <f>IF(Tableau2[[#This Row],[ALERTES]]&lt;&gt;"OK",Tableau2[[#This Row],[QT MINI]]-Tableau2[[#This Row],[PACK en Sotck]],0)</f>
        <v>1</v>
      </c>
    </row>
    <row r="15" spans="1:16" x14ac:dyDescent="0.2">
      <c r="A15" s="8" t="s">
        <v>247</v>
      </c>
      <c r="B15" s="8" t="s">
        <v>247</v>
      </c>
      <c r="C15" s="8" t="s">
        <v>87</v>
      </c>
      <c r="D15" s="8" t="s">
        <v>72</v>
      </c>
      <c r="E15" s="8">
        <v>1</v>
      </c>
      <c r="F15" s="8">
        <v>5</v>
      </c>
      <c r="G15" s="8">
        <f t="shared" si="2"/>
        <v>11</v>
      </c>
      <c r="I15" s="114">
        <f t="shared" si="3"/>
        <v>0</v>
      </c>
      <c r="J15" s="8">
        <v>6</v>
      </c>
      <c r="K15" s="8">
        <f>Tableau2[[#This Row],[PX (U)]]*Tableau2[[#This Row],[Contenance pack ]]</f>
        <v>0</v>
      </c>
      <c r="L15" s="8">
        <v>4</v>
      </c>
      <c r="M15" s="8" t="str">
        <f>IF(E15&lt;Tableau2[[#This Row],[QT MINI]],"À Commander","Ok")</f>
        <v>À Commander</v>
      </c>
      <c r="N15" s="8">
        <f>Tableau2[[#This Row],[Prix Pack ]]*Tableau2[[#This Row],[QT à CDER]]</f>
        <v>0</v>
      </c>
      <c r="O15" s="38">
        <f>IF(Tableau2[[#This Row],[ALERTES]]&lt;&gt;"OK",Tableau2[[#This Row],[QT MINI]]-Tableau2[[#This Row],[PACK en Sotck]],0)</f>
        <v>3</v>
      </c>
    </row>
    <row r="16" spans="1:16" x14ac:dyDescent="0.2">
      <c r="A16" s="8" t="s">
        <v>247</v>
      </c>
      <c r="B16" s="8" t="s">
        <v>247</v>
      </c>
      <c r="C16" s="8" t="s">
        <v>88</v>
      </c>
      <c r="D16" s="8" t="s">
        <v>72</v>
      </c>
      <c r="E16" s="8">
        <v>2</v>
      </c>
      <c r="F16" s="8">
        <v>2</v>
      </c>
      <c r="G16" s="8">
        <f t="shared" si="2"/>
        <v>14</v>
      </c>
      <c r="I16" s="114">
        <f t="shared" si="3"/>
        <v>0</v>
      </c>
      <c r="J16" s="8">
        <v>6</v>
      </c>
      <c r="K16" s="8">
        <f>Tableau2[[#This Row],[PX (U)]]*Tableau2[[#This Row],[Contenance pack ]]</f>
        <v>0</v>
      </c>
      <c r="L16" s="8">
        <v>4</v>
      </c>
      <c r="M16" s="8" t="str">
        <f>IF(E16&lt;Tableau2[[#This Row],[QT MINI]],"À Commander","Ok")</f>
        <v>À Commander</v>
      </c>
      <c r="N16" s="8">
        <f>Tableau2[[#This Row],[Prix Pack ]]*Tableau2[[#This Row],[QT à CDER]]</f>
        <v>0</v>
      </c>
      <c r="O16" s="38">
        <f>IF(Tableau2[[#This Row],[ALERTES]]&lt;&gt;"OK",Tableau2[[#This Row],[QT MINI]]-Tableau2[[#This Row],[PACK en Sotck]],0)</f>
        <v>2</v>
      </c>
    </row>
    <row r="17" spans="1:15" x14ac:dyDescent="0.2">
      <c r="A17" s="8" t="s">
        <v>247</v>
      </c>
      <c r="B17" s="8" t="s">
        <v>247</v>
      </c>
      <c r="C17" s="8" t="s">
        <v>89</v>
      </c>
      <c r="D17" s="8" t="s">
        <v>72</v>
      </c>
      <c r="E17" s="8">
        <v>0</v>
      </c>
      <c r="F17" s="8">
        <v>3</v>
      </c>
      <c r="G17" s="8">
        <f t="shared" si="2"/>
        <v>3</v>
      </c>
      <c r="I17" s="114">
        <f t="shared" si="3"/>
        <v>0</v>
      </c>
      <c r="J17" s="8">
        <v>6</v>
      </c>
      <c r="K17" s="8">
        <f>Tableau2[[#This Row],[PX (U)]]*Tableau2[[#This Row],[Contenance pack ]]</f>
        <v>0</v>
      </c>
      <c r="L17" s="8">
        <v>4</v>
      </c>
      <c r="M17" s="8" t="str">
        <f>IF(E17&lt;Tableau2[[#This Row],[QT MINI]],"À Commander","Ok")</f>
        <v>À Commander</v>
      </c>
      <c r="N17" s="8">
        <f>Tableau2[[#This Row],[Prix Pack ]]*Tableau2[[#This Row],[QT à CDER]]</f>
        <v>0</v>
      </c>
      <c r="O17" s="38">
        <f>IF(Tableau2[[#This Row],[ALERTES]]&lt;&gt;"OK",Tableau2[[#This Row],[QT MINI]]-Tableau2[[#This Row],[PACK en Sotck]],0)</f>
        <v>4</v>
      </c>
    </row>
    <row r="18" spans="1:15" x14ac:dyDescent="0.2">
      <c r="A18" s="8" t="s">
        <v>247</v>
      </c>
      <c r="B18" s="8" t="s">
        <v>247</v>
      </c>
      <c r="C18" s="8" t="s">
        <v>90</v>
      </c>
      <c r="D18" s="8" t="s">
        <v>83</v>
      </c>
      <c r="E18" s="8">
        <v>0</v>
      </c>
      <c r="F18" s="8">
        <v>1</v>
      </c>
      <c r="G18" s="8">
        <f t="shared" si="2"/>
        <v>1</v>
      </c>
      <c r="I18" s="114">
        <f t="shared" si="3"/>
        <v>0</v>
      </c>
      <c r="J18" s="8">
        <v>6</v>
      </c>
      <c r="K18" s="8">
        <f>Tableau2[[#This Row],[PX (U)]]*Tableau2[[#This Row],[Contenance pack ]]</f>
        <v>0</v>
      </c>
      <c r="L18" s="8">
        <v>4</v>
      </c>
      <c r="M18" s="8" t="str">
        <f>IF(E18&lt;Tableau2[[#This Row],[QT MINI]],"À Commander","Ok")</f>
        <v>À Commander</v>
      </c>
      <c r="N18" s="8">
        <f>Tableau2[[#This Row],[Prix Pack ]]*Tableau2[[#This Row],[QT à CDER]]</f>
        <v>0</v>
      </c>
      <c r="O18" s="38">
        <f>IF(Tableau2[[#This Row],[ALERTES]]&lt;&gt;"OK",Tableau2[[#This Row],[QT MINI]]-Tableau2[[#This Row],[PACK en Sotck]],0)</f>
        <v>4</v>
      </c>
    </row>
    <row r="19" spans="1:15" x14ac:dyDescent="0.2">
      <c r="A19" s="8" t="s">
        <v>247</v>
      </c>
      <c r="B19" s="8" t="s">
        <v>247</v>
      </c>
      <c r="C19" s="8" t="s">
        <v>92</v>
      </c>
      <c r="D19" s="8" t="s">
        <v>72</v>
      </c>
      <c r="E19" s="8">
        <v>1</v>
      </c>
      <c r="F19" s="8">
        <v>4</v>
      </c>
      <c r="G19" s="8">
        <f t="shared" si="2"/>
        <v>10</v>
      </c>
      <c r="I19" s="114">
        <f t="shared" si="3"/>
        <v>0</v>
      </c>
      <c r="J19" s="8">
        <v>6</v>
      </c>
      <c r="K19" s="8">
        <f>Tableau2[[#This Row],[PX (U)]]*Tableau2[[#This Row],[Contenance pack ]]</f>
        <v>0</v>
      </c>
      <c r="L19" s="8">
        <v>4</v>
      </c>
      <c r="M19" s="8" t="str">
        <f>IF(E19&lt;Tableau2[[#This Row],[QT MINI]],"À Commander","Ok")</f>
        <v>À Commander</v>
      </c>
      <c r="N19" s="8">
        <f>Tableau2[[#This Row],[Prix Pack ]]*Tableau2[[#This Row],[QT à CDER]]</f>
        <v>0</v>
      </c>
      <c r="O19" s="38">
        <f>IF(Tableau2[[#This Row],[ALERTES]]&lt;&gt;"OK",Tableau2[[#This Row],[QT MINI]]-Tableau2[[#This Row],[PACK en Sotck]],0)</f>
        <v>3</v>
      </c>
    </row>
    <row r="20" spans="1:15" x14ac:dyDescent="0.2">
      <c r="A20" s="8" t="s">
        <v>247</v>
      </c>
      <c r="B20" s="8" t="s">
        <v>247</v>
      </c>
      <c r="C20" s="8" t="s">
        <v>91</v>
      </c>
      <c r="D20" s="8" t="s">
        <v>84</v>
      </c>
      <c r="E20" s="8">
        <v>0</v>
      </c>
      <c r="F20" s="8">
        <v>5</v>
      </c>
      <c r="G20" s="8">
        <f t="shared" si="2"/>
        <v>5</v>
      </c>
      <c r="I20" s="114">
        <f t="shared" si="3"/>
        <v>0</v>
      </c>
      <c r="J20" s="8">
        <v>6</v>
      </c>
      <c r="K20" s="8">
        <f>Tableau2[[#This Row],[PX (U)]]*Tableau2[[#This Row],[Contenance pack ]]</f>
        <v>0</v>
      </c>
      <c r="L20" s="8">
        <v>4</v>
      </c>
      <c r="M20" s="8" t="str">
        <f>IF(E20&lt;Tableau2[[#This Row],[QT MINI]],"À Commander","Ok")</f>
        <v>À Commander</v>
      </c>
      <c r="N20" s="8">
        <f>Tableau2[[#This Row],[Prix Pack ]]*Tableau2[[#This Row],[QT à CDER]]</f>
        <v>0</v>
      </c>
      <c r="O20" s="38">
        <f>IF(Tableau2[[#This Row],[ALERTES]]&lt;&gt;"OK",Tableau2[[#This Row],[QT MINI]]-Tableau2[[#This Row],[PACK en Sotck]],0)</f>
        <v>4</v>
      </c>
    </row>
    <row r="21" spans="1:15" x14ac:dyDescent="0.2">
      <c r="A21" s="8" t="s">
        <v>247</v>
      </c>
      <c r="B21" s="8" t="s">
        <v>247</v>
      </c>
      <c r="C21" s="8" t="s">
        <v>93</v>
      </c>
      <c r="D21" s="8" t="s">
        <v>72</v>
      </c>
      <c r="E21" s="8">
        <v>5</v>
      </c>
      <c r="F21" s="8">
        <v>6</v>
      </c>
      <c r="G21" s="8">
        <f t="shared" si="2"/>
        <v>36</v>
      </c>
      <c r="I21" s="114">
        <f t="shared" si="3"/>
        <v>0</v>
      </c>
      <c r="J21" s="8">
        <v>6</v>
      </c>
      <c r="K21" s="8">
        <f>Tableau2[[#This Row],[PX (U)]]*Tableau2[[#This Row],[Contenance pack ]]</f>
        <v>0</v>
      </c>
      <c r="L21" s="8">
        <v>4</v>
      </c>
      <c r="M21" s="8" t="str">
        <f>IF(E21&lt;Tableau2[[#This Row],[QT MINI]],"À Commander","Ok")</f>
        <v>Ok</v>
      </c>
      <c r="N21" s="8">
        <f>Tableau2[[#This Row],[Prix Pack ]]*Tableau2[[#This Row],[QT à CDER]]</f>
        <v>0</v>
      </c>
      <c r="O21" s="38">
        <f>IF(Tableau2[[#This Row],[ALERTES]]&lt;&gt;"OK",Tableau2[[#This Row],[QT MINI]]-Tableau2[[#This Row],[PACK en Sotck]],0)</f>
        <v>0</v>
      </c>
    </row>
    <row r="22" spans="1:15" x14ac:dyDescent="0.2">
      <c r="A22" s="8" t="s">
        <v>247</v>
      </c>
      <c r="B22" s="8" t="s">
        <v>247</v>
      </c>
      <c r="C22" s="8" t="s">
        <v>93</v>
      </c>
      <c r="D22" s="8" t="s">
        <v>82</v>
      </c>
      <c r="E22" s="8">
        <v>1</v>
      </c>
      <c r="F22" s="8">
        <v>6</v>
      </c>
      <c r="G22" s="8">
        <f>E22*24+F22</f>
        <v>30</v>
      </c>
      <c r="I22" s="114">
        <f t="shared" si="3"/>
        <v>0</v>
      </c>
      <c r="J22" s="8">
        <v>25</v>
      </c>
      <c r="K22" s="8">
        <f>Tableau2[[#This Row],[PX (U)]]*Tableau2[[#This Row],[Contenance pack ]]</f>
        <v>0</v>
      </c>
      <c r="L22" s="8">
        <v>4</v>
      </c>
      <c r="M22" s="8" t="str">
        <f>IF(E22&lt;Tableau2[[#This Row],[QT MINI]],"À Commander","Ok")</f>
        <v>À Commander</v>
      </c>
      <c r="N22" s="8">
        <f>Tableau2[[#This Row],[Prix Pack ]]*Tableau2[[#This Row],[QT à CDER]]</f>
        <v>0</v>
      </c>
      <c r="O22" s="38">
        <f>IF(Tableau2[[#This Row],[ALERTES]]&lt;&gt;"OK",Tableau2[[#This Row],[QT MINI]]-Tableau2[[#This Row],[PACK en Sotck]],0)</f>
        <v>3</v>
      </c>
    </row>
    <row r="23" spans="1:15" x14ac:dyDescent="0.2">
      <c r="A23" s="8" t="s">
        <v>247</v>
      </c>
      <c r="B23" s="8" t="s">
        <v>247</v>
      </c>
      <c r="C23" s="8" t="s">
        <v>94</v>
      </c>
      <c r="D23" s="8" t="s">
        <v>72</v>
      </c>
      <c r="E23" s="8">
        <v>0</v>
      </c>
      <c r="F23" s="8">
        <v>13</v>
      </c>
      <c r="G23" s="8">
        <f t="shared" si="2"/>
        <v>13</v>
      </c>
      <c r="I23" s="114">
        <f t="shared" si="3"/>
        <v>0</v>
      </c>
      <c r="J23" s="8">
        <v>6</v>
      </c>
      <c r="K23" s="8">
        <f>Tableau2[[#This Row],[PX (U)]]*Tableau2[[#This Row],[Contenance pack ]]</f>
        <v>0</v>
      </c>
      <c r="L23" s="8">
        <v>4</v>
      </c>
      <c r="M23" s="8" t="str">
        <f>IF(E23&lt;Tableau2[[#This Row],[QT MINI]],"À Commander","Ok")</f>
        <v>À Commander</v>
      </c>
      <c r="N23" s="8">
        <f>Tableau2[[#This Row],[Prix Pack ]]*Tableau2[[#This Row],[QT à CDER]]</f>
        <v>0</v>
      </c>
      <c r="O23" s="38">
        <f>IF(Tableau2[[#This Row],[ALERTES]]&lt;&gt;"OK",Tableau2[[#This Row],[QT MINI]]-Tableau2[[#This Row],[PACK en Sotck]],0)</f>
        <v>4</v>
      </c>
    </row>
    <row r="24" spans="1:15" x14ac:dyDescent="0.2">
      <c r="A24" s="8" t="s">
        <v>247</v>
      </c>
      <c r="B24" s="8" t="s">
        <v>247</v>
      </c>
      <c r="C24" s="8" t="s">
        <v>95</v>
      </c>
      <c r="D24" s="8" t="s">
        <v>83</v>
      </c>
      <c r="E24" s="8">
        <v>6</v>
      </c>
      <c r="F24" s="8">
        <v>1</v>
      </c>
      <c r="G24" s="8">
        <f t="shared" si="2"/>
        <v>37</v>
      </c>
      <c r="I24" s="114">
        <f t="shared" si="3"/>
        <v>0</v>
      </c>
      <c r="J24" s="8">
        <v>6</v>
      </c>
      <c r="K24" s="8">
        <f>Tableau2[[#This Row],[PX (U)]]*Tableau2[[#This Row],[Contenance pack ]]</f>
        <v>0</v>
      </c>
      <c r="L24" s="8">
        <v>4</v>
      </c>
      <c r="M24" s="8" t="str">
        <f>IF(E24&lt;Tableau2[[#This Row],[QT MINI]],"À Commander","Ok")</f>
        <v>Ok</v>
      </c>
      <c r="N24" s="8">
        <f>Tableau2[[#This Row],[Prix Pack ]]*Tableau2[[#This Row],[QT à CDER]]</f>
        <v>0</v>
      </c>
      <c r="O24" s="38">
        <f>IF(Tableau2[[#This Row],[ALERTES]]&lt;&gt;"OK",Tableau2[[#This Row],[QT MINI]]-Tableau2[[#This Row],[PACK en Sotck]],0)</f>
        <v>0</v>
      </c>
    </row>
    <row r="25" spans="1:15" x14ac:dyDescent="0.2">
      <c r="A25" s="8" t="s">
        <v>248</v>
      </c>
      <c r="B25" s="8" t="s">
        <v>248</v>
      </c>
      <c r="C25" s="8" t="s">
        <v>97</v>
      </c>
      <c r="D25" s="8" t="s">
        <v>83</v>
      </c>
      <c r="E25" s="8">
        <v>2</v>
      </c>
      <c r="F25" s="8">
        <v>5</v>
      </c>
      <c r="G25" s="8">
        <f>E25*6+F25</f>
        <v>17</v>
      </c>
      <c r="I25" s="114">
        <f>G25*H25</f>
        <v>0</v>
      </c>
      <c r="J25" s="8">
        <v>6</v>
      </c>
      <c r="K25" s="8">
        <f>Tableau2[[#This Row],[PX (U)]]*Tableau2[[#This Row],[Contenance pack ]]</f>
        <v>0</v>
      </c>
      <c r="L25" s="8">
        <v>4</v>
      </c>
      <c r="M25" s="8" t="str">
        <f>IF(E25&lt;Tableau2[[#This Row],[QT MINI]],"À Commander","Ok")</f>
        <v>À Commander</v>
      </c>
      <c r="N25" s="8">
        <f>Tableau2[[#This Row],[Prix Pack ]]*Tableau2[[#This Row],[QT à CDER]]</f>
        <v>0</v>
      </c>
      <c r="O25" s="38">
        <f>IF(Tableau2[[#This Row],[ALERTES]]&lt;&gt;"OK",Tableau2[[#This Row],[QT MINI]]-Tableau2[[#This Row],[PACK en Sotck]],0)</f>
        <v>2</v>
      </c>
    </row>
    <row r="26" spans="1:15" x14ac:dyDescent="0.2">
      <c r="A26" s="8" t="s">
        <v>248</v>
      </c>
      <c r="B26" s="8" t="s">
        <v>248</v>
      </c>
      <c r="C26" s="8" t="s">
        <v>97</v>
      </c>
      <c r="D26" s="8" t="s">
        <v>96</v>
      </c>
      <c r="E26" s="8">
        <v>5</v>
      </c>
      <c r="F26" s="8">
        <v>4</v>
      </c>
      <c r="G26" s="8">
        <f t="shared" ref="G26:G37" si="4">E26*6+F26</f>
        <v>34</v>
      </c>
      <c r="I26" s="114">
        <f t="shared" ref="I26:I38" si="5">G26*H26</f>
        <v>0</v>
      </c>
      <c r="J26" s="8">
        <v>6</v>
      </c>
      <c r="K26" s="8">
        <f>Tableau2[[#This Row],[PX (U)]]*Tableau2[[#This Row],[Contenance pack ]]</f>
        <v>0</v>
      </c>
      <c r="L26" s="8">
        <v>4</v>
      </c>
      <c r="M26" s="8" t="str">
        <f>IF(E26&lt;Tableau2[[#This Row],[QT MINI]],"À Commander","Ok")</f>
        <v>Ok</v>
      </c>
      <c r="N26" s="8">
        <f>Tableau2[[#This Row],[Prix Pack ]]*Tableau2[[#This Row],[QT à CDER]]</f>
        <v>0</v>
      </c>
      <c r="O26" s="38">
        <f>IF(Tableau2[[#This Row],[ALERTES]]&lt;&gt;"OK",Tableau2[[#This Row],[QT MINI]]-Tableau2[[#This Row],[PACK en Sotck]],0)</f>
        <v>0</v>
      </c>
    </row>
    <row r="27" spans="1:15" x14ac:dyDescent="0.2">
      <c r="A27" s="8" t="s">
        <v>248</v>
      </c>
      <c r="B27" s="8" t="s">
        <v>248</v>
      </c>
      <c r="C27" s="8" t="s">
        <v>98</v>
      </c>
      <c r="D27" s="8" t="s">
        <v>83</v>
      </c>
      <c r="E27" s="8">
        <v>5</v>
      </c>
      <c r="F27" s="8">
        <v>2</v>
      </c>
      <c r="G27" s="8">
        <f t="shared" si="4"/>
        <v>32</v>
      </c>
      <c r="I27" s="114">
        <f t="shared" si="5"/>
        <v>0</v>
      </c>
      <c r="J27" s="8">
        <v>6</v>
      </c>
      <c r="K27" s="8">
        <f>Tableau2[[#This Row],[PX (U)]]*Tableau2[[#This Row],[Contenance pack ]]</f>
        <v>0</v>
      </c>
      <c r="L27" s="8">
        <v>4</v>
      </c>
      <c r="M27" s="8" t="str">
        <f>IF(E27&lt;Tableau2[[#This Row],[QT MINI]],"À Commander","Ok")</f>
        <v>Ok</v>
      </c>
      <c r="N27" s="8">
        <f>Tableau2[[#This Row],[Prix Pack ]]*Tableau2[[#This Row],[QT à CDER]]</f>
        <v>0</v>
      </c>
      <c r="O27" s="38">
        <f>IF(Tableau2[[#This Row],[ALERTES]]&lt;&gt;"OK",Tableau2[[#This Row],[QT MINI]]-Tableau2[[#This Row],[PACK en Sotck]],0)</f>
        <v>0</v>
      </c>
    </row>
    <row r="28" spans="1:15" x14ac:dyDescent="0.2">
      <c r="A28" s="8" t="s">
        <v>248</v>
      </c>
      <c r="B28" s="8" t="s">
        <v>248</v>
      </c>
      <c r="C28" s="8" t="s">
        <v>98</v>
      </c>
      <c r="D28" s="8" t="s">
        <v>96</v>
      </c>
      <c r="E28" s="8">
        <v>5</v>
      </c>
      <c r="F28" s="8">
        <v>10</v>
      </c>
      <c r="G28" s="8">
        <f t="shared" si="4"/>
        <v>40</v>
      </c>
      <c r="I28" s="114">
        <f t="shared" si="5"/>
        <v>0</v>
      </c>
      <c r="J28" s="8">
        <v>6</v>
      </c>
      <c r="K28" s="8">
        <f>Tableau2[[#This Row],[PX (U)]]*Tableau2[[#This Row],[Contenance pack ]]</f>
        <v>0</v>
      </c>
      <c r="L28" s="8">
        <v>4</v>
      </c>
      <c r="M28" s="8" t="str">
        <f>IF(E28&lt;Tableau2[[#This Row],[QT MINI]],"À Commander","Ok")</f>
        <v>Ok</v>
      </c>
      <c r="N28" s="8">
        <f>Tableau2[[#This Row],[Prix Pack ]]*Tableau2[[#This Row],[QT à CDER]]</f>
        <v>0</v>
      </c>
      <c r="O28" s="38">
        <f>IF(Tableau2[[#This Row],[ALERTES]]&lt;&gt;"OK",Tableau2[[#This Row],[QT MINI]]-Tableau2[[#This Row],[PACK en Sotck]],0)</f>
        <v>0</v>
      </c>
    </row>
    <row r="29" spans="1:15" x14ac:dyDescent="0.2">
      <c r="A29" s="8" t="s">
        <v>248</v>
      </c>
      <c r="B29" s="8" t="s">
        <v>248</v>
      </c>
      <c r="C29" s="8" t="s">
        <v>99</v>
      </c>
      <c r="D29" s="8" t="s">
        <v>83</v>
      </c>
      <c r="E29" s="8">
        <v>1</v>
      </c>
      <c r="F29" s="8">
        <v>2</v>
      </c>
      <c r="G29" s="8">
        <f t="shared" si="4"/>
        <v>8</v>
      </c>
      <c r="I29" s="114">
        <f t="shared" si="5"/>
        <v>0</v>
      </c>
      <c r="J29" s="8">
        <v>6</v>
      </c>
      <c r="K29" s="8">
        <f>Tableau2[[#This Row],[PX (U)]]*Tableau2[[#This Row],[Contenance pack ]]</f>
        <v>0</v>
      </c>
      <c r="L29" s="8">
        <v>4</v>
      </c>
      <c r="M29" s="8" t="str">
        <f>IF(E29&lt;Tableau2[[#This Row],[QT MINI]],"À Commander","Ok")</f>
        <v>À Commander</v>
      </c>
      <c r="N29" s="8">
        <f>Tableau2[[#This Row],[Prix Pack ]]*Tableau2[[#This Row],[QT à CDER]]</f>
        <v>0</v>
      </c>
      <c r="O29" s="38">
        <f>IF(Tableau2[[#This Row],[ALERTES]]&lt;&gt;"OK",Tableau2[[#This Row],[QT MINI]]-Tableau2[[#This Row],[PACK en Sotck]],0)</f>
        <v>3</v>
      </c>
    </row>
    <row r="30" spans="1:15" x14ac:dyDescent="0.2">
      <c r="A30" s="8" t="s">
        <v>248</v>
      </c>
      <c r="B30" s="8" t="s">
        <v>248</v>
      </c>
      <c r="C30" s="8" t="s">
        <v>99</v>
      </c>
      <c r="D30" s="8" t="s">
        <v>96</v>
      </c>
      <c r="E30" s="8">
        <v>5</v>
      </c>
      <c r="F30" s="8">
        <v>9</v>
      </c>
      <c r="G30" s="8">
        <f t="shared" si="4"/>
        <v>39</v>
      </c>
      <c r="I30" s="114">
        <f t="shared" si="5"/>
        <v>0</v>
      </c>
      <c r="J30" s="8">
        <v>6</v>
      </c>
      <c r="K30" s="8">
        <f>Tableau2[[#This Row],[PX (U)]]*Tableau2[[#This Row],[Contenance pack ]]</f>
        <v>0</v>
      </c>
      <c r="L30" s="8">
        <v>4</v>
      </c>
      <c r="M30" s="8" t="str">
        <f>IF(E30&lt;Tableau2[[#This Row],[QT MINI]],"À Commander","Ok")</f>
        <v>Ok</v>
      </c>
      <c r="N30" s="8">
        <f>Tableau2[[#This Row],[Prix Pack ]]*Tableau2[[#This Row],[QT à CDER]]</f>
        <v>0</v>
      </c>
      <c r="O30" s="38">
        <f>IF(Tableau2[[#This Row],[ALERTES]]&lt;&gt;"OK",Tableau2[[#This Row],[QT MINI]]-Tableau2[[#This Row],[PACK en Sotck]],0)</f>
        <v>0</v>
      </c>
    </row>
    <row r="31" spans="1:15" x14ac:dyDescent="0.2">
      <c r="A31" s="8" t="s">
        <v>248</v>
      </c>
      <c r="B31" s="8" t="s">
        <v>248</v>
      </c>
      <c r="C31" s="8" t="s">
        <v>100</v>
      </c>
      <c r="D31" s="8" t="s">
        <v>96</v>
      </c>
      <c r="E31" s="8">
        <v>3</v>
      </c>
      <c r="F31" s="8">
        <v>10</v>
      </c>
      <c r="G31" s="8">
        <f t="shared" si="4"/>
        <v>28</v>
      </c>
      <c r="I31" s="114">
        <f t="shared" si="5"/>
        <v>0</v>
      </c>
      <c r="J31" s="8">
        <v>6</v>
      </c>
      <c r="K31" s="8">
        <f>Tableau2[[#This Row],[PX (U)]]*Tableau2[[#This Row],[Contenance pack ]]</f>
        <v>0</v>
      </c>
      <c r="L31" s="8">
        <v>4</v>
      </c>
      <c r="M31" s="8" t="str">
        <f>IF(E31&lt;Tableau2[[#This Row],[QT MINI]],"À Commander","Ok")</f>
        <v>À Commander</v>
      </c>
      <c r="N31" s="8">
        <f>Tableau2[[#This Row],[Prix Pack ]]*Tableau2[[#This Row],[QT à CDER]]</f>
        <v>0</v>
      </c>
      <c r="O31" s="38">
        <f>IF(Tableau2[[#This Row],[ALERTES]]&lt;&gt;"OK",Tableau2[[#This Row],[QT MINI]]-Tableau2[[#This Row],[PACK en Sotck]],0)</f>
        <v>1</v>
      </c>
    </row>
    <row r="32" spans="1:15" x14ac:dyDescent="0.2">
      <c r="A32" s="8" t="s">
        <v>248</v>
      </c>
      <c r="B32" s="8" t="s">
        <v>248</v>
      </c>
      <c r="C32" s="8" t="s">
        <v>101</v>
      </c>
      <c r="D32" s="8" t="s">
        <v>96</v>
      </c>
      <c r="E32" s="8">
        <v>3</v>
      </c>
      <c r="F32" s="8">
        <v>10</v>
      </c>
      <c r="G32" s="8">
        <f t="shared" si="4"/>
        <v>28</v>
      </c>
      <c r="I32" s="114">
        <f t="shared" si="5"/>
        <v>0</v>
      </c>
      <c r="J32" s="8">
        <v>6</v>
      </c>
      <c r="K32" s="8">
        <f>Tableau2[[#This Row],[PX (U)]]*Tableau2[[#This Row],[Contenance pack ]]</f>
        <v>0</v>
      </c>
      <c r="L32" s="8">
        <v>4</v>
      </c>
      <c r="M32" s="8" t="str">
        <f>IF(E32&lt;Tableau2[[#This Row],[QT MINI]],"À Commander","Ok")</f>
        <v>À Commander</v>
      </c>
      <c r="N32" s="8">
        <f>Tableau2[[#This Row],[Prix Pack ]]*Tableau2[[#This Row],[QT à CDER]]</f>
        <v>0</v>
      </c>
      <c r="O32" s="38">
        <f>IF(Tableau2[[#This Row],[ALERTES]]&lt;&gt;"OK",Tableau2[[#This Row],[QT MINI]]-Tableau2[[#This Row],[PACK en Sotck]],0)</f>
        <v>1</v>
      </c>
    </row>
    <row r="33" spans="1:15" x14ac:dyDescent="0.2">
      <c r="A33" s="8" t="s">
        <v>248</v>
      </c>
      <c r="B33" s="8" t="s">
        <v>248</v>
      </c>
      <c r="C33" s="8" t="s">
        <v>102</v>
      </c>
      <c r="D33" s="8" t="s">
        <v>96</v>
      </c>
      <c r="E33" s="8">
        <v>0</v>
      </c>
      <c r="F33" s="8">
        <v>5</v>
      </c>
      <c r="G33" s="8">
        <f t="shared" si="4"/>
        <v>5</v>
      </c>
      <c r="I33" s="114">
        <f t="shared" si="5"/>
        <v>0</v>
      </c>
      <c r="J33" s="8">
        <v>6</v>
      </c>
      <c r="K33" s="8">
        <f>Tableau2[[#This Row],[PX (U)]]*Tableau2[[#This Row],[Contenance pack ]]</f>
        <v>0</v>
      </c>
      <c r="L33" s="8">
        <v>4</v>
      </c>
      <c r="M33" s="8" t="str">
        <f>IF(E33&lt;Tableau2[[#This Row],[QT MINI]],"À Commander","Ok")</f>
        <v>À Commander</v>
      </c>
      <c r="N33" s="8">
        <f>Tableau2[[#This Row],[Prix Pack ]]*Tableau2[[#This Row],[QT à CDER]]</f>
        <v>0</v>
      </c>
      <c r="O33" s="38">
        <f>IF(Tableau2[[#This Row],[ALERTES]]&lt;&gt;"OK",Tableau2[[#This Row],[QT MINI]]-Tableau2[[#This Row],[PACK en Sotck]],0)</f>
        <v>4</v>
      </c>
    </row>
    <row r="34" spans="1:15" x14ac:dyDescent="0.2">
      <c r="A34" s="8" t="s">
        <v>248</v>
      </c>
      <c r="B34" s="8" t="s">
        <v>248</v>
      </c>
      <c r="C34" s="8" t="s">
        <v>103</v>
      </c>
      <c r="D34" s="8" t="s">
        <v>96</v>
      </c>
      <c r="E34" s="8">
        <v>5</v>
      </c>
      <c r="F34" s="8">
        <v>5</v>
      </c>
      <c r="G34" s="8">
        <f t="shared" si="4"/>
        <v>35</v>
      </c>
      <c r="I34" s="114">
        <f t="shared" si="5"/>
        <v>0</v>
      </c>
      <c r="J34" s="8">
        <v>6</v>
      </c>
      <c r="K34" s="8">
        <f>Tableau2[[#This Row],[PX (U)]]*Tableau2[[#This Row],[Contenance pack ]]</f>
        <v>0</v>
      </c>
      <c r="L34" s="8">
        <v>4</v>
      </c>
      <c r="M34" s="8" t="str">
        <f>IF(E34&lt;Tableau2[[#This Row],[QT MINI]],"À Commander","Ok")</f>
        <v>Ok</v>
      </c>
      <c r="N34" s="8">
        <f>Tableau2[[#This Row],[Prix Pack ]]*Tableau2[[#This Row],[QT à CDER]]</f>
        <v>0</v>
      </c>
      <c r="O34" s="38">
        <f>IF(Tableau2[[#This Row],[ALERTES]]&lt;&gt;"OK",Tableau2[[#This Row],[QT MINI]]-Tableau2[[#This Row],[PACK en Sotck]],0)</f>
        <v>0</v>
      </c>
    </row>
    <row r="35" spans="1:15" x14ac:dyDescent="0.2">
      <c r="A35" s="8" t="s">
        <v>248</v>
      </c>
      <c r="B35" s="8" t="s">
        <v>248</v>
      </c>
      <c r="C35" s="8" t="s">
        <v>104</v>
      </c>
      <c r="D35" s="8" t="s">
        <v>72</v>
      </c>
      <c r="E35" s="8">
        <v>5</v>
      </c>
      <c r="F35" s="8">
        <v>7</v>
      </c>
      <c r="G35" s="8">
        <f t="shared" si="4"/>
        <v>37</v>
      </c>
      <c r="I35" s="114">
        <f t="shared" si="5"/>
        <v>0</v>
      </c>
      <c r="J35" s="8">
        <v>6</v>
      </c>
      <c r="K35" s="8">
        <f>Tableau2[[#This Row],[PX (U)]]*Tableau2[[#This Row],[Contenance pack ]]</f>
        <v>0</v>
      </c>
      <c r="L35" s="8">
        <v>4</v>
      </c>
      <c r="M35" s="8" t="str">
        <f>IF(E35&lt;Tableau2[[#This Row],[QT MINI]],"À Commander","Ok")</f>
        <v>Ok</v>
      </c>
      <c r="N35" s="8">
        <f>Tableau2[[#This Row],[Prix Pack ]]*Tableau2[[#This Row],[QT à CDER]]</f>
        <v>0</v>
      </c>
      <c r="O35" s="38">
        <f>IF(Tableau2[[#This Row],[ALERTES]]&lt;&gt;"OK",Tableau2[[#This Row],[QT MINI]]-Tableau2[[#This Row],[PACK en Sotck]],0)</f>
        <v>0</v>
      </c>
    </row>
    <row r="36" spans="1:15" x14ac:dyDescent="0.2">
      <c r="A36" s="8" t="s">
        <v>248</v>
      </c>
      <c r="B36" s="8" t="s">
        <v>248</v>
      </c>
      <c r="C36" s="8" t="s">
        <v>104</v>
      </c>
      <c r="D36" s="8" t="s">
        <v>82</v>
      </c>
      <c r="E36" s="8">
        <v>1</v>
      </c>
      <c r="F36" s="8">
        <v>12</v>
      </c>
      <c r="G36" s="8">
        <f>E36*25+F36</f>
        <v>37</v>
      </c>
      <c r="I36" s="114">
        <f t="shared" si="5"/>
        <v>0</v>
      </c>
      <c r="J36" s="8">
        <v>25</v>
      </c>
      <c r="K36" s="8">
        <f>Tableau2[[#This Row],[PX (U)]]*Tableau2[[#This Row],[Contenance pack ]]</f>
        <v>0</v>
      </c>
      <c r="L36" s="8">
        <v>4</v>
      </c>
      <c r="M36" s="8" t="str">
        <f>IF(E36&lt;Tableau2[[#This Row],[QT MINI]],"À Commander","Ok")</f>
        <v>À Commander</v>
      </c>
      <c r="N36" s="8">
        <f>Tableau2[[#This Row],[Prix Pack ]]*Tableau2[[#This Row],[QT à CDER]]</f>
        <v>0</v>
      </c>
      <c r="O36" s="38">
        <f>IF(Tableau2[[#This Row],[ALERTES]]&lt;&gt;"OK",Tableau2[[#This Row],[QT MINI]]-Tableau2[[#This Row],[PACK en Sotck]],0)</f>
        <v>3</v>
      </c>
    </row>
    <row r="37" spans="1:15" x14ac:dyDescent="0.2">
      <c r="A37" s="8" t="s">
        <v>248</v>
      </c>
      <c r="B37" s="8" t="s">
        <v>248</v>
      </c>
      <c r="C37" s="8" t="s">
        <v>105</v>
      </c>
      <c r="D37" s="8" t="s">
        <v>72</v>
      </c>
      <c r="E37" s="8">
        <v>3</v>
      </c>
      <c r="F37" s="8">
        <v>5</v>
      </c>
      <c r="G37" s="8">
        <f t="shared" si="4"/>
        <v>23</v>
      </c>
      <c r="I37" s="114">
        <f t="shared" si="5"/>
        <v>0</v>
      </c>
      <c r="J37" s="8">
        <v>6</v>
      </c>
      <c r="K37" s="8">
        <f>Tableau2[[#This Row],[PX (U)]]*Tableau2[[#This Row],[Contenance pack ]]</f>
        <v>0</v>
      </c>
      <c r="L37" s="8">
        <v>4</v>
      </c>
      <c r="M37" s="8" t="str">
        <f>IF(E37&lt;Tableau2[[#This Row],[QT MINI]],"À Commander","Ok")</f>
        <v>À Commander</v>
      </c>
      <c r="N37" s="8">
        <f>Tableau2[[#This Row],[Prix Pack ]]*Tableau2[[#This Row],[QT à CDER]]</f>
        <v>0</v>
      </c>
      <c r="O37" s="38">
        <f>IF(Tableau2[[#This Row],[ALERTES]]&lt;&gt;"OK",Tableau2[[#This Row],[QT MINI]]-Tableau2[[#This Row],[PACK en Sotck]],0)</f>
        <v>1</v>
      </c>
    </row>
    <row r="38" spans="1:15" x14ac:dyDescent="0.2">
      <c r="A38" s="8" t="s">
        <v>248</v>
      </c>
      <c r="B38" s="8" t="s">
        <v>248</v>
      </c>
      <c r="C38" s="8" t="s">
        <v>105</v>
      </c>
      <c r="D38" s="8" t="s">
        <v>82</v>
      </c>
      <c r="E38" s="8">
        <v>1</v>
      </c>
      <c r="F38" s="8">
        <v>11</v>
      </c>
      <c r="G38" s="8">
        <f>E38*25+F38</f>
        <v>36</v>
      </c>
      <c r="I38" s="114">
        <f t="shared" si="5"/>
        <v>0</v>
      </c>
      <c r="J38" s="8">
        <v>6</v>
      </c>
      <c r="K38" s="8">
        <f>Tableau2[[#This Row],[PX (U)]]*Tableau2[[#This Row],[Contenance pack ]]</f>
        <v>0</v>
      </c>
      <c r="L38" s="8">
        <v>4</v>
      </c>
      <c r="M38" s="8" t="str">
        <f>IF(E38&lt;Tableau2[[#This Row],[QT MINI]],"À Commander","Ok")</f>
        <v>À Commander</v>
      </c>
      <c r="N38" s="8">
        <f>Tableau2[[#This Row],[Prix Pack ]]*Tableau2[[#This Row],[QT à CDER]]</f>
        <v>0</v>
      </c>
      <c r="O38" s="38">
        <f>IF(Tableau2[[#This Row],[ALERTES]]&lt;&gt;"OK",Tableau2[[#This Row],[QT MINI]]-Tableau2[[#This Row],[PACK en Sotck]],0)</f>
        <v>3</v>
      </c>
    </row>
    <row r="39" spans="1:15" x14ac:dyDescent="0.2">
      <c r="A39" s="8" t="s">
        <v>249</v>
      </c>
      <c r="B39" s="8" t="s">
        <v>249</v>
      </c>
      <c r="C39" s="8" t="s">
        <v>7</v>
      </c>
      <c r="D39" s="8" t="s">
        <v>72</v>
      </c>
      <c r="E39" s="8">
        <v>2</v>
      </c>
      <c r="F39" s="8">
        <v>10</v>
      </c>
      <c r="G39" s="8">
        <f>E39*6+F39</f>
        <v>22</v>
      </c>
      <c r="I39" s="114">
        <f>G39*H39</f>
        <v>0</v>
      </c>
      <c r="J39" s="8">
        <v>6</v>
      </c>
      <c r="K39" s="8">
        <f>Tableau2[[#This Row],[PX (U)]]*Tableau2[[#This Row],[Contenance pack ]]</f>
        <v>0</v>
      </c>
      <c r="L39" s="8">
        <v>4</v>
      </c>
      <c r="M39" s="8" t="str">
        <f>IF(E39&lt;Tableau2[[#This Row],[QT MINI]],"À Commander","Ok")</f>
        <v>À Commander</v>
      </c>
      <c r="N39" s="8">
        <f>Tableau2[[#This Row],[Prix Pack ]]*Tableau2[[#This Row],[QT à CDER]]</f>
        <v>0</v>
      </c>
      <c r="O39" s="38">
        <f>IF(Tableau2[[#This Row],[ALERTES]]&lt;&gt;"OK",Tableau2[[#This Row],[QT MINI]]-Tableau2[[#This Row],[PACK en Sotck]],0)</f>
        <v>2</v>
      </c>
    </row>
    <row r="40" spans="1:15" x14ac:dyDescent="0.2">
      <c r="A40" s="8" t="s">
        <v>249</v>
      </c>
      <c r="B40" s="8" t="s">
        <v>249</v>
      </c>
      <c r="C40" s="8" t="s">
        <v>8</v>
      </c>
      <c r="D40" s="8" t="s">
        <v>72</v>
      </c>
      <c r="E40" s="8">
        <v>1</v>
      </c>
      <c r="F40" s="8">
        <v>16</v>
      </c>
      <c r="G40" s="8">
        <f t="shared" ref="G40:G42" si="6">E40*6+F40</f>
        <v>22</v>
      </c>
      <c r="I40" s="114">
        <f t="shared" ref="I40:I42" si="7">G40*H40</f>
        <v>0</v>
      </c>
      <c r="J40" s="8">
        <v>6</v>
      </c>
      <c r="K40" s="8">
        <f>Tableau2[[#This Row],[PX (U)]]*Tableau2[[#This Row],[Contenance pack ]]</f>
        <v>0</v>
      </c>
      <c r="L40" s="8">
        <v>4</v>
      </c>
      <c r="M40" s="8" t="str">
        <f>IF(E40&lt;Tableau2[[#This Row],[QT MINI]],"À Commander","Ok")</f>
        <v>À Commander</v>
      </c>
      <c r="N40" s="8">
        <f>Tableau2[[#This Row],[Prix Pack ]]*Tableau2[[#This Row],[QT à CDER]]</f>
        <v>0</v>
      </c>
      <c r="O40" s="38">
        <f>IF(Tableau2[[#This Row],[ALERTES]]&lt;&gt;"OK",Tableau2[[#This Row],[QT MINI]]-Tableau2[[#This Row],[PACK en Sotck]],0)</f>
        <v>3</v>
      </c>
    </row>
    <row r="41" spans="1:15" x14ac:dyDescent="0.2">
      <c r="A41" s="8" t="s">
        <v>249</v>
      </c>
      <c r="B41" s="8" t="s">
        <v>249</v>
      </c>
      <c r="C41" s="8" t="s">
        <v>9</v>
      </c>
      <c r="D41" s="8" t="s">
        <v>72</v>
      </c>
      <c r="E41" s="8">
        <v>1</v>
      </c>
      <c r="F41" s="8">
        <v>7</v>
      </c>
      <c r="G41" s="8">
        <f t="shared" si="6"/>
        <v>13</v>
      </c>
      <c r="I41" s="114">
        <f t="shared" si="7"/>
        <v>0</v>
      </c>
      <c r="J41" s="8">
        <v>6</v>
      </c>
      <c r="K41" s="8">
        <f>Tableau2[[#This Row],[PX (U)]]*Tableau2[[#This Row],[Contenance pack ]]</f>
        <v>0</v>
      </c>
      <c r="L41" s="8">
        <v>4</v>
      </c>
      <c r="M41" s="8" t="str">
        <f>IF(E41&lt;Tableau2[[#This Row],[QT MINI]],"À Commander","Ok")</f>
        <v>À Commander</v>
      </c>
      <c r="N41" s="8">
        <f>Tableau2[[#This Row],[Prix Pack ]]*Tableau2[[#This Row],[QT à CDER]]</f>
        <v>0</v>
      </c>
      <c r="O41" s="38">
        <f>IF(Tableau2[[#This Row],[ALERTES]]&lt;&gt;"OK",Tableau2[[#This Row],[QT MINI]]-Tableau2[[#This Row],[PACK en Sotck]],0)</f>
        <v>3</v>
      </c>
    </row>
    <row r="42" spans="1:15" x14ac:dyDescent="0.2">
      <c r="A42" s="8" t="s">
        <v>249</v>
      </c>
      <c r="B42" s="8" t="s">
        <v>249</v>
      </c>
      <c r="C42" s="8" t="s">
        <v>106</v>
      </c>
      <c r="D42" s="8" t="s">
        <v>72</v>
      </c>
      <c r="E42" s="8">
        <v>0</v>
      </c>
      <c r="F42" s="8">
        <v>5</v>
      </c>
      <c r="G42" s="8">
        <f t="shared" si="6"/>
        <v>5</v>
      </c>
      <c r="I42" s="114">
        <f t="shared" si="7"/>
        <v>0</v>
      </c>
      <c r="J42" s="8">
        <v>6</v>
      </c>
      <c r="K42" s="8">
        <f>Tableau2[[#This Row],[PX (U)]]*Tableau2[[#This Row],[Contenance pack ]]</f>
        <v>0</v>
      </c>
      <c r="L42" s="8">
        <v>4</v>
      </c>
      <c r="M42" s="8" t="str">
        <f>IF(E42&lt;Tableau2[[#This Row],[QT MINI]],"À Commander","Ok")</f>
        <v>À Commander</v>
      </c>
      <c r="N42" s="8">
        <f>Tableau2[[#This Row],[Prix Pack ]]*Tableau2[[#This Row],[QT à CDER]]</f>
        <v>0</v>
      </c>
      <c r="O42" s="38">
        <f>IF(Tableau2[[#This Row],[ALERTES]]&lt;&gt;"OK",Tableau2[[#This Row],[QT MINI]]-Tableau2[[#This Row],[PACK en Sotck]],0)</f>
        <v>4</v>
      </c>
    </row>
    <row r="43" spans="1:15" x14ac:dyDescent="0.2">
      <c r="A43" s="8" t="s">
        <v>250</v>
      </c>
      <c r="B43" s="8" t="s">
        <v>250</v>
      </c>
      <c r="C43" s="8" t="s">
        <v>10</v>
      </c>
      <c r="D43" s="8" t="s">
        <v>96</v>
      </c>
      <c r="E43" s="8">
        <v>0</v>
      </c>
      <c r="F43" s="8">
        <v>22</v>
      </c>
      <c r="G43" s="8">
        <f>E43*6+F43</f>
        <v>22</v>
      </c>
      <c r="I43" s="114">
        <f>G43*H43</f>
        <v>0</v>
      </c>
      <c r="J43" s="8">
        <v>6</v>
      </c>
      <c r="K43" s="8">
        <f>Tableau2[[#This Row],[PX (U)]]*Tableau2[[#This Row],[Contenance pack ]]</f>
        <v>0</v>
      </c>
      <c r="L43" s="8">
        <v>4</v>
      </c>
      <c r="M43" s="8" t="str">
        <f>IF(E43&lt;Tableau2[[#This Row],[QT MINI]],"À Commander","Ok")</f>
        <v>À Commander</v>
      </c>
      <c r="N43" s="8">
        <f>Tableau2[[#This Row],[Prix Pack ]]*Tableau2[[#This Row],[QT à CDER]]</f>
        <v>0</v>
      </c>
      <c r="O43" s="38">
        <f>IF(Tableau2[[#This Row],[ALERTES]]&lt;&gt;"OK",Tableau2[[#This Row],[QT MINI]]-Tableau2[[#This Row],[PACK en Sotck]],0)</f>
        <v>4</v>
      </c>
    </row>
    <row r="44" spans="1:15" x14ac:dyDescent="0.2">
      <c r="A44" s="8" t="s">
        <v>250</v>
      </c>
      <c r="B44" s="8" t="s">
        <v>250</v>
      </c>
      <c r="C44" s="8" t="s">
        <v>11</v>
      </c>
      <c r="D44" s="8" t="s">
        <v>96</v>
      </c>
      <c r="E44" s="8">
        <v>0</v>
      </c>
      <c r="F44" s="8">
        <v>10</v>
      </c>
      <c r="G44" s="8">
        <f t="shared" ref="G44:G48" si="8">E44*6+F44</f>
        <v>10</v>
      </c>
      <c r="I44" s="114">
        <f t="shared" ref="I44:I48" si="9">G44*H44</f>
        <v>0</v>
      </c>
      <c r="J44" s="8">
        <v>6</v>
      </c>
      <c r="K44" s="8">
        <f>Tableau2[[#This Row],[PX (U)]]*Tableau2[[#This Row],[Contenance pack ]]</f>
        <v>0</v>
      </c>
      <c r="L44" s="8">
        <v>4</v>
      </c>
      <c r="M44" s="8" t="str">
        <f>IF(E44&lt;Tableau2[[#This Row],[QT MINI]],"À Commander","Ok")</f>
        <v>À Commander</v>
      </c>
      <c r="N44" s="8">
        <f>Tableau2[[#This Row],[Prix Pack ]]*Tableau2[[#This Row],[QT à CDER]]</f>
        <v>0</v>
      </c>
      <c r="O44" s="38">
        <f>IF(Tableau2[[#This Row],[ALERTES]]&lt;&gt;"OK",Tableau2[[#This Row],[QT MINI]]-Tableau2[[#This Row],[PACK en Sotck]],0)</f>
        <v>4</v>
      </c>
    </row>
    <row r="45" spans="1:15" x14ac:dyDescent="0.2">
      <c r="A45" s="8" t="s">
        <v>250</v>
      </c>
      <c r="B45" s="8" t="s">
        <v>250</v>
      </c>
      <c r="C45" s="8" t="s">
        <v>12</v>
      </c>
      <c r="D45" s="8" t="s">
        <v>82</v>
      </c>
      <c r="E45" s="8">
        <v>0</v>
      </c>
      <c r="F45" s="8">
        <v>21</v>
      </c>
      <c r="G45" s="8">
        <f t="shared" si="8"/>
        <v>21</v>
      </c>
      <c r="I45" s="114">
        <f t="shared" si="9"/>
        <v>0</v>
      </c>
      <c r="J45" s="8">
        <v>6</v>
      </c>
      <c r="K45" s="8">
        <f>Tableau2[[#This Row],[PX (U)]]*Tableau2[[#This Row],[Contenance pack ]]</f>
        <v>0</v>
      </c>
      <c r="L45" s="8">
        <v>4</v>
      </c>
      <c r="M45" s="8" t="str">
        <f>IF(E45&lt;Tableau2[[#This Row],[QT MINI]],"À Commander","Ok")</f>
        <v>À Commander</v>
      </c>
      <c r="N45" s="8">
        <f>Tableau2[[#This Row],[Prix Pack ]]*Tableau2[[#This Row],[QT à CDER]]</f>
        <v>0</v>
      </c>
      <c r="O45" s="38">
        <f>IF(Tableau2[[#This Row],[ALERTES]]&lt;&gt;"OK",Tableau2[[#This Row],[QT MINI]]-Tableau2[[#This Row],[PACK en Sotck]],0)</f>
        <v>4</v>
      </c>
    </row>
    <row r="46" spans="1:15" x14ac:dyDescent="0.2">
      <c r="A46" s="8" t="s">
        <v>250</v>
      </c>
      <c r="B46" s="8" t="s">
        <v>250</v>
      </c>
      <c r="C46" s="8" t="s">
        <v>13</v>
      </c>
      <c r="D46" s="8" t="s">
        <v>96</v>
      </c>
      <c r="E46" s="8">
        <v>0</v>
      </c>
      <c r="F46" s="8">
        <v>10</v>
      </c>
      <c r="G46" s="8">
        <f t="shared" si="8"/>
        <v>10</v>
      </c>
      <c r="I46" s="114">
        <f t="shared" si="9"/>
        <v>0</v>
      </c>
      <c r="J46" s="8">
        <v>6</v>
      </c>
      <c r="K46" s="8">
        <f>Tableau2[[#This Row],[PX (U)]]*Tableau2[[#This Row],[Contenance pack ]]</f>
        <v>0</v>
      </c>
      <c r="L46" s="8">
        <v>4</v>
      </c>
      <c r="M46" s="8" t="str">
        <f>IF(E46&lt;Tableau2[[#This Row],[QT MINI]],"À Commander","Ok")</f>
        <v>À Commander</v>
      </c>
      <c r="N46" s="8">
        <f>Tableau2[[#This Row],[Prix Pack ]]*Tableau2[[#This Row],[QT à CDER]]</f>
        <v>0</v>
      </c>
      <c r="O46" s="38">
        <f>IF(Tableau2[[#This Row],[ALERTES]]&lt;&gt;"OK",Tableau2[[#This Row],[QT MINI]]-Tableau2[[#This Row],[PACK en Sotck]],0)</f>
        <v>4</v>
      </c>
    </row>
    <row r="47" spans="1:15" x14ac:dyDescent="0.2">
      <c r="A47" s="8" t="s">
        <v>250</v>
      </c>
      <c r="B47" s="8" t="s">
        <v>250</v>
      </c>
      <c r="C47" s="8" t="s">
        <v>14</v>
      </c>
      <c r="D47" s="8" t="s">
        <v>96</v>
      </c>
      <c r="E47" s="8">
        <v>0</v>
      </c>
      <c r="F47" s="8">
        <v>23</v>
      </c>
      <c r="G47" s="8">
        <f t="shared" si="8"/>
        <v>23</v>
      </c>
      <c r="I47" s="114">
        <f t="shared" si="9"/>
        <v>0</v>
      </c>
      <c r="J47" s="8">
        <v>6</v>
      </c>
      <c r="K47" s="8">
        <f>Tableau2[[#This Row],[PX (U)]]*Tableau2[[#This Row],[Contenance pack ]]</f>
        <v>0</v>
      </c>
      <c r="L47" s="8">
        <v>4</v>
      </c>
      <c r="M47" s="8" t="str">
        <f>IF(E47&lt;Tableau2[[#This Row],[QT MINI]],"À Commander","Ok")</f>
        <v>À Commander</v>
      </c>
      <c r="N47" s="8">
        <f>Tableau2[[#This Row],[Prix Pack ]]*Tableau2[[#This Row],[QT à CDER]]</f>
        <v>0</v>
      </c>
      <c r="O47" s="38">
        <f>IF(Tableau2[[#This Row],[ALERTES]]&lt;&gt;"OK",Tableau2[[#This Row],[QT MINI]]-Tableau2[[#This Row],[PACK en Sotck]],0)</f>
        <v>4</v>
      </c>
    </row>
    <row r="48" spans="1:15" x14ac:dyDescent="0.2">
      <c r="A48" s="8" t="s">
        <v>250</v>
      </c>
      <c r="B48" s="8" t="s">
        <v>250</v>
      </c>
      <c r="C48" s="8" t="s">
        <v>15</v>
      </c>
      <c r="D48" s="8" t="s">
        <v>96</v>
      </c>
      <c r="E48" s="8">
        <v>0</v>
      </c>
      <c r="F48" s="8">
        <v>12</v>
      </c>
      <c r="G48" s="8">
        <f t="shared" si="8"/>
        <v>12</v>
      </c>
      <c r="I48" s="114">
        <f t="shared" si="9"/>
        <v>0</v>
      </c>
      <c r="J48" s="8">
        <v>6</v>
      </c>
      <c r="K48" s="8">
        <f>Tableau2[[#This Row],[PX (U)]]*Tableau2[[#This Row],[Contenance pack ]]</f>
        <v>0</v>
      </c>
      <c r="L48" s="8">
        <v>4</v>
      </c>
      <c r="M48" s="8" t="str">
        <f>IF(E48&lt;Tableau2[[#This Row],[QT MINI]],"À Commander","Ok")</f>
        <v>À Commander</v>
      </c>
      <c r="N48" s="8">
        <f>Tableau2[[#This Row],[Prix Pack ]]*Tableau2[[#This Row],[QT à CDER]]</f>
        <v>0</v>
      </c>
      <c r="O48" s="38">
        <f>IF(Tableau2[[#This Row],[ALERTES]]&lt;&gt;"OK",Tableau2[[#This Row],[QT MINI]]-Tableau2[[#This Row],[PACK en Sotck]],0)</f>
        <v>4</v>
      </c>
    </row>
    <row r="49" spans="1:15" x14ac:dyDescent="0.2">
      <c r="A49" s="8" t="s">
        <v>271</v>
      </c>
      <c r="I49" s="114">
        <f>SUBTOTAL(109,Tableau2[PX TOTAL STOCK])</f>
        <v>0</v>
      </c>
      <c r="O49" s="8">
        <f>SUBTOTAL(109,Tableau2[QT à CDER])</f>
        <v>97</v>
      </c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C123A-7CFF-BE4A-A8AE-F3D581DD0E27}">
  <sheetPr codeName="Feuil2"/>
  <dimension ref="B1:B9"/>
  <sheetViews>
    <sheetView workbookViewId="0">
      <selection activeCell="C18" sqref="C18"/>
    </sheetView>
  </sheetViews>
  <sheetFormatPr baseColWidth="10" defaultRowHeight="16" x14ac:dyDescent="0.2"/>
  <cols>
    <col min="2" max="2" width="32.1640625" customWidth="1"/>
  </cols>
  <sheetData>
    <row r="1" spans="2:2" x14ac:dyDescent="0.2">
      <c r="B1" t="s">
        <v>272</v>
      </c>
    </row>
    <row r="2" spans="2:2" x14ac:dyDescent="0.2">
      <c r="B2" s="106" t="s">
        <v>232</v>
      </c>
    </row>
    <row r="3" spans="2:2" x14ac:dyDescent="0.2">
      <c r="B3" s="106" t="s">
        <v>233</v>
      </c>
    </row>
    <row r="4" spans="2:2" x14ac:dyDescent="0.2">
      <c r="B4" s="106" t="s">
        <v>234</v>
      </c>
    </row>
    <row r="5" spans="2:2" x14ac:dyDescent="0.2">
      <c r="B5" s="106" t="s">
        <v>249</v>
      </c>
    </row>
    <row r="6" spans="2:2" x14ac:dyDescent="0.2">
      <c r="B6" s="106" t="s">
        <v>236</v>
      </c>
    </row>
    <row r="7" spans="2:2" x14ac:dyDescent="0.2">
      <c r="B7" s="106" t="s">
        <v>247</v>
      </c>
    </row>
    <row r="8" spans="2:2" x14ac:dyDescent="0.2">
      <c r="B8" s="106" t="s">
        <v>248</v>
      </c>
    </row>
    <row r="9" spans="2:2" x14ac:dyDescent="0.2">
      <c r="B9" s="106" t="s">
        <v>250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9818D-11D7-C04E-9174-C68A76E86890}">
  <sheetPr codeName="Feuil9"/>
  <dimension ref="A1:D5"/>
  <sheetViews>
    <sheetView workbookViewId="0">
      <selection activeCell="A10" sqref="A10"/>
    </sheetView>
  </sheetViews>
  <sheetFormatPr baseColWidth="10" defaultRowHeight="16" x14ac:dyDescent="0.2"/>
  <cols>
    <col min="1" max="1" width="38.1640625" customWidth="1"/>
    <col min="2" max="2" width="33.33203125" customWidth="1"/>
    <col min="3" max="3" width="24.1640625" customWidth="1"/>
    <col min="4" max="4" width="34.83203125" customWidth="1"/>
  </cols>
  <sheetData>
    <row r="1" spans="1:4" x14ac:dyDescent="0.2">
      <c r="A1" t="s">
        <v>256</v>
      </c>
      <c r="B1" t="s">
        <v>125</v>
      </c>
      <c r="C1" t="s">
        <v>258</v>
      </c>
      <c r="D1" t="s">
        <v>257</v>
      </c>
    </row>
    <row r="2" spans="1:4" x14ac:dyDescent="0.2">
      <c r="A2" t="s">
        <v>241</v>
      </c>
    </row>
    <row r="3" spans="1:4" x14ac:dyDescent="0.2">
      <c r="A3" t="s">
        <v>242</v>
      </c>
    </row>
    <row r="4" spans="1:4" x14ac:dyDescent="0.2">
      <c r="A4" t="s">
        <v>243</v>
      </c>
    </row>
    <row r="5" spans="1:4" x14ac:dyDescent="0.2">
      <c r="A5" t="s">
        <v>244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J135"/>
  <sheetViews>
    <sheetView zoomScale="88" workbookViewId="0">
      <selection activeCell="E130" sqref="E130"/>
    </sheetView>
  </sheetViews>
  <sheetFormatPr baseColWidth="10" defaultRowHeight="16" x14ac:dyDescent="0.2"/>
  <cols>
    <col min="1" max="1" width="29.33203125" customWidth="1"/>
    <col min="2" max="3" width="18.1640625" customWidth="1"/>
    <col min="4" max="4" width="30.33203125" customWidth="1"/>
    <col min="5" max="6" width="18.1640625" customWidth="1"/>
    <col min="7" max="7" width="5.83203125" customWidth="1"/>
    <col min="8" max="8" width="29.33203125" bestFit="1" customWidth="1"/>
    <col min="9" max="9" width="18.83203125" customWidth="1"/>
    <col min="10" max="10" width="28.33203125" customWidth="1"/>
    <col min="11" max="14" width="18.1640625" customWidth="1"/>
  </cols>
  <sheetData>
    <row r="1" spans="1:10" ht="19" x14ac:dyDescent="0.25">
      <c r="A1" s="39" t="s">
        <v>224</v>
      </c>
      <c r="H1" s="39" t="s">
        <v>225</v>
      </c>
    </row>
    <row r="3" spans="1:10" x14ac:dyDescent="0.2">
      <c r="A3" s="35" t="s">
        <v>215</v>
      </c>
      <c r="B3" t="s">
        <v>218</v>
      </c>
      <c r="H3" s="35" t="s">
        <v>215</v>
      </c>
      <c r="I3" t="s">
        <v>218</v>
      </c>
    </row>
    <row r="4" spans="1:10" ht="9.75" customHeight="1" x14ac:dyDescent="0.2"/>
    <row r="5" spans="1:10" x14ac:dyDescent="0.2">
      <c r="A5" s="35" t="s">
        <v>0</v>
      </c>
      <c r="B5" t="s">
        <v>251</v>
      </c>
      <c r="C5" t="s">
        <v>266</v>
      </c>
      <c r="H5" s="35" t="s">
        <v>0</v>
      </c>
      <c r="I5" t="s">
        <v>251</v>
      </c>
      <c r="J5" t="s">
        <v>270</v>
      </c>
    </row>
    <row r="6" spans="1:10" x14ac:dyDescent="0.2">
      <c r="A6" s="107" t="s">
        <v>241</v>
      </c>
      <c r="B6" s="108">
        <v>102.77200000000001</v>
      </c>
      <c r="C6" s="108">
        <v>0</v>
      </c>
      <c r="H6" s="107" t="s">
        <v>234</v>
      </c>
      <c r="I6" s="108">
        <v>7</v>
      </c>
      <c r="J6" s="108">
        <v>0</v>
      </c>
    </row>
    <row r="7" spans="1:10" x14ac:dyDescent="0.2">
      <c r="A7" s="91" t="s">
        <v>21</v>
      </c>
      <c r="B7" s="37">
        <v>90.772000000000006</v>
      </c>
      <c r="C7" s="37">
        <v>0</v>
      </c>
      <c r="H7" s="91" t="s">
        <v>234</v>
      </c>
      <c r="I7" s="37">
        <v>7</v>
      </c>
      <c r="J7" s="37">
        <v>0</v>
      </c>
    </row>
    <row r="8" spans="1:10" x14ac:dyDescent="0.2">
      <c r="A8" s="92" t="s">
        <v>38</v>
      </c>
      <c r="B8" s="37">
        <v>5</v>
      </c>
      <c r="C8" s="37">
        <v>0</v>
      </c>
      <c r="H8" s="92" t="s">
        <v>80</v>
      </c>
      <c r="I8" s="37">
        <v>4</v>
      </c>
      <c r="J8" s="37">
        <v>0</v>
      </c>
    </row>
    <row r="9" spans="1:10" x14ac:dyDescent="0.2">
      <c r="A9" s="96" t="s">
        <v>246</v>
      </c>
      <c r="B9" s="37">
        <v>5</v>
      </c>
      <c r="C9" s="37">
        <v>0</v>
      </c>
      <c r="H9" s="96" t="s">
        <v>72</v>
      </c>
      <c r="I9" s="37">
        <v>4</v>
      </c>
      <c r="J9" s="37">
        <v>0</v>
      </c>
    </row>
    <row r="10" spans="1:10" x14ac:dyDescent="0.2">
      <c r="A10" s="92" t="s">
        <v>39</v>
      </c>
      <c r="B10" s="37">
        <v>3.25</v>
      </c>
      <c r="C10" s="37">
        <v>0</v>
      </c>
      <c r="H10" s="92" t="s">
        <v>4</v>
      </c>
      <c r="I10" s="37">
        <v>3</v>
      </c>
      <c r="J10" s="37">
        <v>0</v>
      </c>
    </row>
    <row r="11" spans="1:10" x14ac:dyDescent="0.2">
      <c r="A11" s="96" t="s">
        <v>246</v>
      </c>
      <c r="B11" s="37">
        <v>3.25</v>
      </c>
      <c r="C11" s="37">
        <v>0</v>
      </c>
      <c r="H11" s="96" t="s">
        <v>72</v>
      </c>
      <c r="I11" s="37">
        <v>3</v>
      </c>
      <c r="J11" s="37">
        <v>0</v>
      </c>
    </row>
    <row r="12" spans="1:10" x14ac:dyDescent="0.2">
      <c r="A12" s="92" t="s">
        <v>27</v>
      </c>
      <c r="B12" s="37">
        <v>5</v>
      </c>
      <c r="C12" s="37">
        <v>0</v>
      </c>
      <c r="H12" s="107" t="s">
        <v>247</v>
      </c>
      <c r="I12" s="108">
        <v>36</v>
      </c>
      <c r="J12" s="108">
        <v>0</v>
      </c>
    </row>
    <row r="13" spans="1:10" x14ac:dyDescent="0.2">
      <c r="A13" s="96" t="s">
        <v>246</v>
      </c>
      <c r="B13" s="37">
        <v>5</v>
      </c>
      <c r="C13" s="37">
        <v>0</v>
      </c>
      <c r="H13" s="91" t="s">
        <v>247</v>
      </c>
      <c r="I13" s="37">
        <v>36</v>
      </c>
      <c r="J13" s="37">
        <v>0</v>
      </c>
    </row>
    <row r="14" spans="1:10" x14ac:dyDescent="0.2">
      <c r="A14" s="92" t="s">
        <v>35</v>
      </c>
      <c r="B14" s="37">
        <v>4</v>
      </c>
      <c r="C14" s="37">
        <v>0</v>
      </c>
      <c r="H14" s="92" t="s">
        <v>94</v>
      </c>
      <c r="I14" s="37">
        <v>4</v>
      </c>
      <c r="J14" s="37">
        <v>0</v>
      </c>
    </row>
    <row r="15" spans="1:10" x14ac:dyDescent="0.2">
      <c r="A15" s="96" t="s">
        <v>246</v>
      </c>
      <c r="B15" s="37">
        <v>4</v>
      </c>
      <c r="C15" s="37">
        <v>0</v>
      </c>
      <c r="H15" s="96" t="s">
        <v>72</v>
      </c>
      <c r="I15" s="37">
        <v>4</v>
      </c>
      <c r="J15" s="37">
        <v>0</v>
      </c>
    </row>
    <row r="16" spans="1:10" x14ac:dyDescent="0.2">
      <c r="A16" s="92" t="s">
        <v>29</v>
      </c>
      <c r="B16" s="37">
        <v>4</v>
      </c>
      <c r="C16" s="37">
        <v>0</v>
      </c>
      <c r="H16" s="92" t="s">
        <v>81</v>
      </c>
      <c r="I16" s="37">
        <v>4</v>
      </c>
      <c r="J16" s="37">
        <v>0</v>
      </c>
    </row>
    <row r="17" spans="1:10" x14ac:dyDescent="0.2">
      <c r="A17" s="96" t="s">
        <v>246</v>
      </c>
      <c r="B17" s="37">
        <v>4</v>
      </c>
      <c r="C17" s="37">
        <v>0</v>
      </c>
      <c r="H17" s="96" t="s">
        <v>82</v>
      </c>
      <c r="I17" s="37">
        <v>4</v>
      </c>
      <c r="J17" s="37">
        <v>0</v>
      </c>
    </row>
    <row r="18" spans="1:10" x14ac:dyDescent="0.2">
      <c r="A18" s="92" t="s">
        <v>26</v>
      </c>
      <c r="B18" s="37">
        <v>4</v>
      </c>
      <c r="C18" s="37">
        <v>0</v>
      </c>
      <c r="H18" s="92" t="s">
        <v>90</v>
      </c>
      <c r="I18" s="37">
        <v>4</v>
      </c>
      <c r="J18" s="37">
        <v>0</v>
      </c>
    </row>
    <row r="19" spans="1:10" x14ac:dyDescent="0.2">
      <c r="A19" s="96" t="s">
        <v>246</v>
      </c>
      <c r="B19" s="37">
        <v>4</v>
      </c>
      <c r="C19" s="37">
        <v>0</v>
      </c>
      <c r="H19" s="96" t="s">
        <v>83</v>
      </c>
      <c r="I19" s="37">
        <v>4</v>
      </c>
      <c r="J19" s="37">
        <v>0</v>
      </c>
    </row>
    <row r="20" spans="1:10" x14ac:dyDescent="0.2">
      <c r="A20" s="92" t="s">
        <v>28</v>
      </c>
      <c r="B20" s="37">
        <v>4.83</v>
      </c>
      <c r="C20" s="37">
        <v>0</v>
      </c>
      <c r="H20" s="92" t="s">
        <v>91</v>
      </c>
      <c r="I20" s="37">
        <v>4</v>
      </c>
      <c r="J20" s="37">
        <v>0</v>
      </c>
    </row>
    <row r="21" spans="1:10" x14ac:dyDescent="0.2">
      <c r="A21" s="96" t="s">
        <v>246</v>
      </c>
      <c r="B21" s="37">
        <v>4.83</v>
      </c>
      <c r="C21" s="37">
        <v>0</v>
      </c>
      <c r="H21" s="96" t="s">
        <v>84</v>
      </c>
      <c r="I21" s="37">
        <v>4</v>
      </c>
      <c r="J21" s="37">
        <v>0</v>
      </c>
    </row>
    <row r="22" spans="1:10" x14ac:dyDescent="0.2">
      <c r="A22" s="92" t="s">
        <v>34</v>
      </c>
      <c r="B22" s="37">
        <v>4</v>
      </c>
      <c r="C22" s="37">
        <v>0</v>
      </c>
      <c r="H22" s="92" t="s">
        <v>92</v>
      </c>
      <c r="I22" s="37">
        <v>3</v>
      </c>
      <c r="J22" s="37">
        <v>0</v>
      </c>
    </row>
    <row r="23" spans="1:10" x14ac:dyDescent="0.2">
      <c r="A23" s="96" t="s">
        <v>246</v>
      </c>
      <c r="B23" s="37">
        <v>4</v>
      </c>
      <c r="C23" s="37">
        <v>0</v>
      </c>
      <c r="H23" s="96" t="s">
        <v>72</v>
      </c>
      <c r="I23" s="37">
        <v>3</v>
      </c>
      <c r="J23" s="37">
        <v>0</v>
      </c>
    </row>
    <row r="24" spans="1:10" x14ac:dyDescent="0.2">
      <c r="A24" s="92" t="s">
        <v>36</v>
      </c>
      <c r="B24" s="37">
        <v>5</v>
      </c>
      <c r="C24" s="37">
        <v>0</v>
      </c>
      <c r="H24" s="92" t="s">
        <v>93</v>
      </c>
      <c r="I24" s="37">
        <v>3</v>
      </c>
      <c r="J24" s="37">
        <v>0</v>
      </c>
    </row>
    <row r="25" spans="1:10" x14ac:dyDescent="0.2">
      <c r="A25" s="96" t="s">
        <v>246</v>
      </c>
      <c r="B25" s="37">
        <v>5</v>
      </c>
      <c r="C25" s="37">
        <v>0</v>
      </c>
      <c r="H25" s="96" t="s">
        <v>82</v>
      </c>
      <c r="I25" s="37">
        <v>3</v>
      </c>
      <c r="J25" s="37">
        <v>0</v>
      </c>
    </row>
    <row r="26" spans="1:10" x14ac:dyDescent="0.2">
      <c r="A26" s="92" t="s">
        <v>45</v>
      </c>
      <c r="B26" s="37">
        <v>4.5060000000000002</v>
      </c>
      <c r="C26" s="37">
        <v>0</v>
      </c>
      <c r="H26" s="92" t="s">
        <v>88</v>
      </c>
      <c r="I26" s="37">
        <v>2</v>
      </c>
      <c r="J26" s="37">
        <v>0</v>
      </c>
    </row>
    <row r="27" spans="1:10" x14ac:dyDescent="0.2">
      <c r="A27" s="96" t="s">
        <v>246</v>
      </c>
      <c r="B27" s="37">
        <v>4.5060000000000002</v>
      </c>
      <c r="C27" s="37">
        <v>0</v>
      </c>
      <c r="H27" s="96" t="s">
        <v>72</v>
      </c>
      <c r="I27" s="37">
        <v>2</v>
      </c>
      <c r="J27" s="37">
        <v>0</v>
      </c>
    </row>
    <row r="28" spans="1:10" x14ac:dyDescent="0.2">
      <c r="A28" s="92" t="s">
        <v>44</v>
      </c>
      <c r="B28" s="37">
        <v>4.57</v>
      </c>
      <c r="C28" s="37">
        <v>0</v>
      </c>
      <c r="H28" s="92" t="s">
        <v>87</v>
      </c>
      <c r="I28" s="37">
        <v>3</v>
      </c>
      <c r="J28" s="37">
        <v>0</v>
      </c>
    </row>
    <row r="29" spans="1:10" x14ac:dyDescent="0.2">
      <c r="A29" s="96" t="s">
        <v>246</v>
      </c>
      <c r="B29" s="37">
        <v>4.57</v>
      </c>
      <c r="C29" s="37">
        <v>0</v>
      </c>
      <c r="H29" s="96" t="s">
        <v>72</v>
      </c>
      <c r="I29" s="37">
        <v>3</v>
      </c>
      <c r="J29" s="37">
        <v>0</v>
      </c>
    </row>
    <row r="30" spans="1:10" x14ac:dyDescent="0.2">
      <c r="A30" s="92" t="s">
        <v>47</v>
      </c>
      <c r="B30" s="37">
        <v>4.4059999999999997</v>
      </c>
      <c r="C30" s="37">
        <v>0</v>
      </c>
      <c r="H30" s="92" t="s">
        <v>89</v>
      </c>
      <c r="I30" s="37">
        <v>4</v>
      </c>
      <c r="J30" s="37">
        <v>0</v>
      </c>
    </row>
    <row r="31" spans="1:10" x14ac:dyDescent="0.2">
      <c r="A31" s="96" t="s">
        <v>246</v>
      </c>
      <c r="B31" s="37">
        <v>4.4059999999999997</v>
      </c>
      <c r="C31" s="37">
        <v>0</v>
      </c>
      <c r="H31" s="96" t="s">
        <v>72</v>
      </c>
      <c r="I31" s="37">
        <v>4</v>
      </c>
      <c r="J31" s="37">
        <v>0</v>
      </c>
    </row>
    <row r="32" spans="1:10" x14ac:dyDescent="0.2">
      <c r="A32" s="92" t="s">
        <v>48</v>
      </c>
      <c r="B32" s="37">
        <v>4.452</v>
      </c>
      <c r="C32" s="37">
        <v>0</v>
      </c>
      <c r="H32" s="92" t="s">
        <v>86</v>
      </c>
      <c r="I32" s="37">
        <v>1</v>
      </c>
      <c r="J32" s="37">
        <v>0</v>
      </c>
    </row>
    <row r="33" spans="1:10" x14ac:dyDescent="0.2">
      <c r="A33" s="96" t="s">
        <v>246</v>
      </c>
      <c r="B33" s="37">
        <v>4.452</v>
      </c>
      <c r="C33" s="37">
        <v>0</v>
      </c>
      <c r="H33" s="96" t="s">
        <v>83</v>
      </c>
      <c r="I33" s="37">
        <v>1</v>
      </c>
      <c r="J33" s="37">
        <v>0</v>
      </c>
    </row>
    <row r="34" spans="1:10" x14ac:dyDescent="0.2">
      <c r="A34" s="92" t="s">
        <v>31</v>
      </c>
      <c r="B34" s="37">
        <v>3.6339999999999999</v>
      </c>
      <c r="C34" s="37">
        <v>0</v>
      </c>
      <c r="H34" s="92" t="s">
        <v>85</v>
      </c>
      <c r="I34" s="37">
        <v>4</v>
      </c>
      <c r="J34" s="37">
        <v>0</v>
      </c>
    </row>
    <row r="35" spans="1:10" x14ac:dyDescent="0.2">
      <c r="A35" s="96" t="s">
        <v>246</v>
      </c>
      <c r="B35" s="37">
        <v>3.6339999999999999</v>
      </c>
      <c r="C35" s="37">
        <v>0</v>
      </c>
      <c r="H35" s="96" t="s">
        <v>82</v>
      </c>
      <c r="I35" s="37">
        <v>4</v>
      </c>
      <c r="J35" s="37">
        <v>0</v>
      </c>
    </row>
    <row r="36" spans="1:10" x14ac:dyDescent="0.2">
      <c r="A36" s="92" t="s">
        <v>37</v>
      </c>
      <c r="B36" s="37">
        <v>5</v>
      </c>
      <c r="C36" s="37">
        <v>0</v>
      </c>
      <c r="H36" s="107" t="s">
        <v>248</v>
      </c>
      <c r="I36" s="108">
        <v>18</v>
      </c>
      <c r="J36" s="108">
        <v>0</v>
      </c>
    </row>
    <row r="37" spans="1:10" x14ac:dyDescent="0.2">
      <c r="A37" s="96" t="s">
        <v>246</v>
      </c>
      <c r="B37" s="37">
        <v>5</v>
      </c>
      <c r="C37" s="37">
        <v>0</v>
      </c>
      <c r="H37" s="91" t="s">
        <v>248</v>
      </c>
      <c r="I37" s="37">
        <v>18</v>
      </c>
      <c r="J37" s="37">
        <v>0</v>
      </c>
    </row>
    <row r="38" spans="1:10" x14ac:dyDescent="0.2">
      <c r="A38" s="92" t="s">
        <v>46</v>
      </c>
      <c r="B38" s="37">
        <v>4.4240000000000004</v>
      </c>
      <c r="C38" s="37">
        <v>0</v>
      </c>
      <c r="H38" s="92" t="s">
        <v>97</v>
      </c>
      <c r="I38" s="37">
        <v>2</v>
      </c>
      <c r="J38" s="37">
        <v>0</v>
      </c>
    </row>
    <row r="39" spans="1:10" x14ac:dyDescent="0.2">
      <c r="A39" s="96" t="s">
        <v>246</v>
      </c>
      <c r="B39" s="37">
        <v>4.4240000000000004</v>
      </c>
      <c r="C39" s="37">
        <v>0</v>
      </c>
      <c r="H39" s="96" t="s">
        <v>83</v>
      </c>
      <c r="I39" s="37">
        <v>2</v>
      </c>
      <c r="J39" s="37">
        <v>0</v>
      </c>
    </row>
    <row r="40" spans="1:10" x14ac:dyDescent="0.2">
      <c r="A40" s="92" t="s">
        <v>24</v>
      </c>
      <c r="B40" s="37">
        <v>4.7</v>
      </c>
      <c r="C40" s="37">
        <v>0</v>
      </c>
      <c r="H40" s="92" t="s">
        <v>102</v>
      </c>
      <c r="I40" s="37">
        <v>4</v>
      </c>
      <c r="J40" s="37">
        <v>0</v>
      </c>
    </row>
    <row r="41" spans="1:10" x14ac:dyDescent="0.2">
      <c r="A41" s="96" t="s">
        <v>246</v>
      </c>
      <c r="B41" s="37">
        <v>4.7</v>
      </c>
      <c r="C41" s="37">
        <v>0</v>
      </c>
      <c r="H41" s="96" t="s">
        <v>96</v>
      </c>
      <c r="I41" s="37">
        <v>4</v>
      </c>
      <c r="J41" s="37">
        <v>0</v>
      </c>
    </row>
    <row r="42" spans="1:10" x14ac:dyDescent="0.2">
      <c r="A42" s="92" t="s">
        <v>25</v>
      </c>
      <c r="B42" s="37">
        <v>3</v>
      </c>
      <c r="C42" s="37">
        <v>0</v>
      </c>
      <c r="H42" s="92" t="s">
        <v>101</v>
      </c>
      <c r="I42" s="37">
        <v>1</v>
      </c>
      <c r="J42" s="37">
        <v>0</v>
      </c>
    </row>
    <row r="43" spans="1:10" x14ac:dyDescent="0.2">
      <c r="A43" s="96" t="s">
        <v>246</v>
      </c>
      <c r="B43" s="37">
        <v>3</v>
      </c>
      <c r="C43" s="37">
        <v>0</v>
      </c>
      <c r="H43" s="96" t="s">
        <v>96</v>
      </c>
      <c r="I43" s="37">
        <v>1</v>
      </c>
      <c r="J43" s="37">
        <v>0</v>
      </c>
    </row>
    <row r="44" spans="1:10" x14ac:dyDescent="0.2">
      <c r="A44" s="92" t="s">
        <v>33</v>
      </c>
      <c r="B44" s="37">
        <v>4</v>
      </c>
      <c r="C44" s="37">
        <v>0</v>
      </c>
      <c r="H44" s="92" t="s">
        <v>99</v>
      </c>
      <c r="I44" s="37">
        <v>3</v>
      </c>
      <c r="J44" s="37">
        <v>0</v>
      </c>
    </row>
    <row r="45" spans="1:10" x14ac:dyDescent="0.2">
      <c r="A45" s="96" t="s">
        <v>246</v>
      </c>
      <c r="B45" s="37">
        <v>4</v>
      </c>
      <c r="C45" s="37">
        <v>0</v>
      </c>
      <c r="H45" s="96" t="s">
        <v>83</v>
      </c>
      <c r="I45" s="37">
        <v>3</v>
      </c>
      <c r="J45" s="37">
        <v>0</v>
      </c>
    </row>
    <row r="46" spans="1:10" x14ac:dyDescent="0.2">
      <c r="A46" s="92" t="s">
        <v>42</v>
      </c>
      <c r="B46" s="37">
        <v>5</v>
      </c>
      <c r="C46" s="37">
        <v>0</v>
      </c>
      <c r="H46" s="92" t="s">
        <v>100</v>
      </c>
      <c r="I46" s="37">
        <v>1</v>
      </c>
      <c r="J46" s="37">
        <v>0</v>
      </c>
    </row>
    <row r="47" spans="1:10" x14ac:dyDescent="0.2">
      <c r="A47" s="96" t="s">
        <v>246</v>
      </c>
      <c r="B47" s="37">
        <v>5</v>
      </c>
      <c r="C47" s="37">
        <v>0</v>
      </c>
      <c r="H47" s="96" t="s">
        <v>96</v>
      </c>
      <c r="I47" s="37">
        <v>1</v>
      </c>
      <c r="J47" s="37">
        <v>0</v>
      </c>
    </row>
    <row r="48" spans="1:10" x14ac:dyDescent="0.2">
      <c r="A48" s="92" t="s">
        <v>32</v>
      </c>
      <c r="B48" s="37">
        <v>4</v>
      </c>
      <c r="C48" s="37">
        <v>0</v>
      </c>
      <c r="H48" s="92" t="s">
        <v>105</v>
      </c>
      <c r="I48" s="37">
        <v>4</v>
      </c>
      <c r="J48" s="37">
        <v>0</v>
      </c>
    </row>
    <row r="49" spans="1:10" x14ac:dyDescent="0.2">
      <c r="A49" s="96" t="s">
        <v>246</v>
      </c>
      <c r="B49" s="37">
        <v>4</v>
      </c>
      <c r="C49" s="37">
        <v>0</v>
      </c>
      <c r="H49" s="96" t="s">
        <v>82</v>
      </c>
      <c r="I49" s="37">
        <v>3</v>
      </c>
      <c r="J49" s="37">
        <v>0</v>
      </c>
    </row>
    <row r="50" spans="1:10" x14ac:dyDescent="0.2">
      <c r="A50" s="91" t="s">
        <v>49</v>
      </c>
      <c r="B50" s="37">
        <v>12</v>
      </c>
      <c r="C50" s="37">
        <v>0</v>
      </c>
      <c r="H50" s="96" t="s">
        <v>72</v>
      </c>
      <c r="I50" s="37">
        <v>1</v>
      </c>
      <c r="J50" s="37">
        <v>0</v>
      </c>
    </row>
    <row r="51" spans="1:10" x14ac:dyDescent="0.2">
      <c r="A51" s="92" t="s">
        <v>53</v>
      </c>
      <c r="B51" s="37">
        <v>2</v>
      </c>
      <c r="C51" s="37">
        <v>0</v>
      </c>
      <c r="H51" s="92" t="s">
        <v>104</v>
      </c>
      <c r="I51" s="37">
        <v>3</v>
      </c>
      <c r="J51" s="37">
        <v>0</v>
      </c>
    </row>
    <row r="52" spans="1:10" x14ac:dyDescent="0.2">
      <c r="A52" s="96" t="s">
        <v>246</v>
      </c>
      <c r="B52" s="37">
        <v>2</v>
      </c>
      <c r="C52" s="37">
        <v>0</v>
      </c>
      <c r="H52" s="96" t="s">
        <v>82</v>
      </c>
      <c r="I52" s="37">
        <v>3</v>
      </c>
      <c r="J52" s="37">
        <v>0</v>
      </c>
    </row>
    <row r="53" spans="1:10" x14ac:dyDescent="0.2">
      <c r="A53" s="92" t="s">
        <v>56</v>
      </c>
      <c r="B53" s="37">
        <v>5</v>
      </c>
      <c r="C53" s="37">
        <v>0</v>
      </c>
      <c r="H53" s="107" t="s">
        <v>249</v>
      </c>
      <c r="I53" s="108">
        <v>12</v>
      </c>
      <c r="J53" s="108">
        <v>0</v>
      </c>
    </row>
    <row r="54" spans="1:10" x14ac:dyDescent="0.2">
      <c r="A54" s="96" t="s">
        <v>246</v>
      </c>
      <c r="B54" s="37">
        <v>5</v>
      </c>
      <c r="C54" s="37">
        <v>0</v>
      </c>
      <c r="H54" s="91" t="s">
        <v>249</v>
      </c>
      <c r="I54" s="37">
        <v>12</v>
      </c>
      <c r="J54" s="37">
        <v>0</v>
      </c>
    </row>
    <row r="55" spans="1:10" x14ac:dyDescent="0.2">
      <c r="A55" s="92" t="s">
        <v>70</v>
      </c>
      <c r="B55" s="37">
        <v>5</v>
      </c>
      <c r="C55" s="37">
        <v>0</v>
      </c>
      <c r="H55" s="92" t="s">
        <v>9</v>
      </c>
      <c r="I55" s="37">
        <v>3</v>
      </c>
      <c r="J55" s="37">
        <v>0</v>
      </c>
    </row>
    <row r="56" spans="1:10" x14ac:dyDescent="0.2">
      <c r="A56" s="96" t="s">
        <v>246</v>
      </c>
      <c r="B56" s="37">
        <v>5</v>
      </c>
      <c r="C56" s="37">
        <v>0</v>
      </c>
      <c r="H56" s="96" t="s">
        <v>72</v>
      </c>
      <c r="I56" s="37">
        <v>3</v>
      </c>
      <c r="J56" s="37">
        <v>0</v>
      </c>
    </row>
    <row r="57" spans="1:10" x14ac:dyDescent="0.2">
      <c r="A57" s="107" t="s">
        <v>232</v>
      </c>
      <c r="B57" s="108">
        <v>41</v>
      </c>
      <c r="C57" s="108">
        <v>730.62</v>
      </c>
      <c r="H57" s="92" t="s">
        <v>8</v>
      </c>
      <c r="I57" s="37">
        <v>3</v>
      </c>
      <c r="J57" s="37">
        <v>0</v>
      </c>
    </row>
    <row r="58" spans="1:10" x14ac:dyDescent="0.2">
      <c r="A58" s="91" t="s">
        <v>232</v>
      </c>
      <c r="B58" s="37">
        <v>41</v>
      </c>
      <c r="C58" s="37">
        <v>730.62</v>
      </c>
      <c r="H58" s="96" t="s">
        <v>72</v>
      </c>
      <c r="I58" s="37">
        <v>3</v>
      </c>
      <c r="J58" s="37">
        <v>0</v>
      </c>
    </row>
    <row r="59" spans="1:10" x14ac:dyDescent="0.2">
      <c r="A59" s="92" t="s">
        <v>214</v>
      </c>
      <c r="B59" s="37">
        <v>2</v>
      </c>
      <c r="C59" s="37">
        <v>48</v>
      </c>
      <c r="H59" s="92" t="s">
        <v>106</v>
      </c>
      <c r="I59" s="37">
        <v>4</v>
      </c>
      <c r="J59" s="37">
        <v>0</v>
      </c>
    </row>
    <row r="60" spans="1:10" x14ac:dyDescent="0.2">
      <c r="A60" s="96" t="s">
        <v>300</v>
      </c>
      <c r="B60" s="37">
        <v>2</v>
      </c>
      <c r="C60" s="37">
        <v>48</v>
      </c>
      <c r="H60" s="96" t="s">
        <v>72</v>
      </c>
      <c r="I60" s="37">
        <v>4</v>
      </c>
      <c r="J60" s="37">
        <v>0</v>
      </c>
    </row>
    <row r="61" spans="1:10" x14ac:dyDescent="0.2">
      <c r="A61" s="92" t="s">
        <v>183</v>
      </c>
      <c r="B61" s="37">
        <v>2</v>
      </c>
      <c r="C61" s="37">
        <v>31.56</v>
      </c>
      <c r="H61" s="92" t="s">
        <v>7</v>
      </c>
      <c r="I61" s="37">
        <v>2</v>
      </c>
      <c r="J61" s="37">
        <v>0</v>
      </c>
    </row>
    <row r="62" spans="1:10" x14ac:dyDescent="0.2">
      <c r="A62" s="96" t="s">
        <v>96</v>
      </c>
      <c r="B62" s="37">
        <v>2</v>
      </c>
      <c r="C62" s="37">
        <v>31.56</v>
      </c>
      <c r="H62" s="96" t="s">
        <v>72</v>
      </c>
      <c r="I62" s="37">
        <v>2</v>
      </c>
      <c r="J62" s="37">
        <v>0</v>
      </c>
    </row>
    <row r="63" spans="1:10" x14ac:dyDescent="0.2">
      <c r="A63" s="92" t="s">
        <v>184</v>
      </c>
      <c r="B63" s="37">
        <v>1</v>
      </c>
      <c r="C63" s="37">
        <v>18.299999999999997</v>
      </c>
      <c r="H63" s="107" t="s">
        <v>250</v>
      </c>
      <c r="I63" s="108">
        <v>24</v>
      </c>
      <c r="J63" s="108">
        <v>0</v>
      </c>
    </row>
    <row r="64" spans="1:10" x14ac:dyDescent="0.2">
      <c r="A64" s="96" t="s">
        <v>96</v>
      </c>
      <c r="B64" s="37">
        <v>1</v>
      </c>
      <c r="C64" s="37">
        <v>18.299999999999997</v>
      </c>
      <c r="H64" s="91" t="s">
        <v>250</v>
      </c>
      <c r="I64" s="37">
        <v>24</v>
      </c>
      <c r="J64" s="37">
        <v>0</v>
      </c>
    </row>
    <row r="65" spans="1:10" x14ac:dyDescent="0.2">
      <c r="A65" s="92" t="s">
        <v>196</v>
      </c>
      <c r="B65" s="37">
        <v>2</v>
      </c>
      <c r="C65" s="37">
        <v>25.799999999999997</v>
      </c>
      <c r="H65" s="92" t="s">
        <v>12</v>
      </c>
      <c r="I65" s="37">
        <v>4</v>
      </c>
      <c r="J65" s="37">
        <v>0</v>
      </c>
    </row>
    <row r="66" spans="1:10" x14ac:dyDescent="0.2">
      <c r="A66" s="96" t="s">
        <v>282</v>
      </c>
      <c r="B66" s="37">
        <v>2</v>
      </c>
      <c r="C66" s="37">
        <v>25.799999999999997</v>
      </c>
      <c r="H66" s="96" t="s">
        <v>82</v>
      </c>
      <c r="I66" s="37">
        <v>4</v>
      </c>
      <c r="J66" s="37">
        <v>0</v>
      </c>
    </row>
    <row r="67" spans="1:10" x14ac:dyDescent="0.2">
      <c r="A67" s="92" t="s">
        <v>213</v>
      </c>
      <c r="B67" s="37">
        <v>2</v>
      </c>
      <c r="C67" s="37">
        <v>45.839999999999996</v>
      </c>
      <c r="H67" s="92" t="s">
        <v>10</v>
      </c>
      <c r="I67" s="37">
        <v>4</v>
      </c>
      <c r="J67" s="37">
        <v>0</v>
      </c>
    </row>
    <row r="68" spans="1:10" x14ac:dyDescent="0.2">
      <c r="A68" s="96" t="s">
        <v>280</v>
      </c>
      <c r="B68" s="37">
        <v>2</v>
      </c>
      <c r="C68" s="37">
        <v>45.839999999999996</v>
      </c>
      <c r="H68" s="96" t="s">
        <v>96</v>
      </c>
      <c r="I68" s="37">
        <v>4</v>
      </c>
      <c r="J68" s="37">
        <v>0</v>
      </c>
    </row>
    <row r="69" spans="1:10" x14ac:dyDescent="0.2">
      <c r="A69" s="92" t="s">
        <v>195</v>
      </c>
      <c r="B69" s="37">
        <v>1</v>
      </c>
      <c r="C69" s="37">
        <v>16.740000000000002</v>
      </c>
      <c r="H69" s="92" t="s">
        <v>13</v>
      </c>
      <c r="I69" s="37">
        <v>4</v>
      </c>
      <c r="J69" s="37">
        <v>0</v>
      </c>
    </row>
    <row r="70" spans="1:10" x14ac:dyDescent="0.2">
      <c r="A70" s="96" t="s">
        <v>296</v>
      </c>
      <c r="B70" s="37">
        <v>1</v>
      </c>
      <c r="C70" s="37">
        <v>16.740000000000002</v>
      </c>
      <c r="H70" s="96" t="s">
        <v>96</v>
      </c>
      <c r="I70" s="37">
        <v>4</v>
      </c>
      <c r="J70" s="37">
        <v>0</v>
      </c>
    </row>
    <row r="71" spans="1:10" x14ac:dyDescent="0.2">
      <c r="A71" s="92" t="s">
        <v>209</v>
      </c>
      <c r="B71" s="37">
        <v>1</v>
      </c>
      <c r="C71" s="37">
        <v>13.200000000000001</v>
      </c>
      <c r="H71" s="92" t="s">
        <v>14</v>
      </c>
      <c r="I71" s="37">
        <v>4</v>
      </c>
      <c r="J71" s="37">
        <v>0</v>
      </c>
    </row>
    <row r="72" spans="1:10" x14ac:dyDescent="0.2">
      <c r="A72" s="96" t="s">
        <v>283</v>
      </c>
      <c r="B72" s="37">
        <v>1</v>
      </c>
      <c r="C72" s="37">
        <v>13.200000000000001</v>
      </c>
      <c r="H72" s="96" t="s">
        <v>96</v>
      </c>
      <c r="I72" s="37">
        <v>4</v>
      </c>
      <c r="J72" s="37">
        <v>0</v>
      </c>
    </row>
    <row r="73" spans="1:10" x14ac:dyDescent="0.2">
      <c r="A73" s="92" t="s">
        <v>200</v>
      </c>
      <c r="B73" s="37">
        <v>2</v>
      </c>
      <c r="C73" s="37">
        <v>47.519999999999996</v>
      </c>
      <c r="H73" s="92" t="s">
        <v>11</v>
      </c>
      <c r="I73" s="37">
        <v>4</v>
      </c>
      <c r="J73" s="37">
        <v>0</v>
      </c>
    </row>
    <row r="74" spans="1:10" x14ac:dyDescent="0.2">
      <c r="A74" s="96" t="s">
        <v>295</v>
      </c>
      <c r="B74" s="37">
        <v>2</v>
      </c>
      <c r="C74" s="37">
        <v>47.519999999999996</v>
      </c>
      <c r="H74" s="96" t="s">
        <v>96</v>
      </c>
      <c r="I74" s="37">
        <v>4</v>
      </c>
      <c r="J74" s="37">
        <v>0</v>
      </c>
    </row>
    <row r="75" spans="1:10" x14ac:dyDescent="0.2">
      <c r="A75" s="92" t="s">
        <v>192</v>
      </c>
      <c r="B75" s="37">
        <v>2</v>
      </c>
      <c r="C75" s="37">
        <v>46.68</v>
      </c>
      <c r="H75" s="92" t="s">
        <v>15</v>
      </c>
      <c r="I75" s="37">
        <v>4</v>
      </c>
      <c r="J75" s="37">
        <v>0</v>
      </c>
    </row>
    <row r="76" spans="1:10" x14ac:dyDescent="0.2">
      <c r="A76" s="96" t="s">
        <v>294</v>
      </c>
      <c r="B76" s="37">
        <v>2</v>
      </c>
      <c r="C76" s="37">
        <v>46.68</v>
      </c>
      <c r="H76" s="96" t="s">
        <v>96</v>
      </c>
      <c r="I76" s="37">
        <v>4</v>
      </c>
      <c r="J76" s="37">
        <v>0</v>
      </c>
    </row>
    <row r="77" spans="1:10" x14ac:dyDescent="0.2">
      <c r="A77" s="92" t="s">
        <v>191</v>
      </c>
      <c r="B77" s="37">
        <v>2</v>
      </c>
      <c r="C77" s="37">
        <v>46.44</v>
      </c>
      <c r="H77" s="36" t="s">
        <v>217</v>
      </c>
      <c r="I77" s="37">
        <v>97</v>
      </c>
      <c r="J77" s="37">
        <v>0</v>
      </c>
    </row>
    <row r="78" spans="1:10" x14ac:dyDescent="0.2">
      <c r="A78" s="96" t="s">
        <v>294</v>
      </c>
      <c r="B78" s="37">
        <v>2</v>
      </c>
      <c r="C78" s="37">
        <v>46.44</v>
      </c>
    </row>
    <row r="79" spans="1:10" x14ac:dyDescent="0.2">
      <c r="A79" s="92" t="s">
        <v>205</v>
      </c>
      <c r="B79" s="37">
        <v>2</v>
      </c>
      <c r="C79" s="37">
        <v>24.599999999999998</v>
      </c>
    </row>
    <row r="80" spans="1:10" x14ac:dyDescent="0.2">
      <c r="A80" s="96" t="s">
        <v>65</v>
      </c>
      <c r="B80" s="37">
        <v>2</v>
      </c>
      <c r="C80" s="37">
        <v>24.599999999999998</v>
      </c>
    </row>
    <row r="81" spans="1:3" x14ac:dyDescent="0.2">
      <c r="A81" s="92" t="s">
        <v>204</v>
      </c>
      <c r="B81" s="37">
        <v>2</v>
      </c>
      <c r="C81" s="37">
        <v>0</v>
      </c>
    </row>
    <row r="82" spans="1:3" x14ac:dyDescent="0.2">
      <c r="A82" s="96" t="s">
        <v>65</v>
      </c>
      <c r="B82" s="37">
        <v>2</v>
      </c>
      <c r="C82" s="37">
        <v>0</v>
      </c>
    </row>
    <row r="83" spans="1:3" x14ac:dyDescent="0.2">
      <c r="A83" s="92" t="s">
        <v>206</v>
      </c>
      <c r="B83" s="37">
        <v>2</v>
      </c>
      <c r="C83" s="37">
        <v>0</v>
      </c>
    </row>
    <row r="84" spans="1:3" x14ac:dyDescent="0.2">
      <c r="A84" s="96" t="s">
        <v>65</v>
      </c>
      <c r="B84" s="37">
        <v>2</v>
      </c>
      <c r="C84" s="37">
        <v>0</v>
      </c>
    </row>
    <row r="85" spans="1:3" x14ac:dyDescent="0.2">
      <c r="A85" s="92" t="s">
        <v>199</v>
      </c>
      <c r="B85" s="37">
        <v>2</v>
      </c>
      <c r="C85" s="37">
        <v>40.92</v>
      </c>
    </row>
    <row r="86" spans="1:3" x14ac:dyDescent="0.2">
      <c r="A86" s="96" t="s">
        <v>69</v>
      </c>
      <c r="B86" s="37">
        <v>2</v>
      </c>
      <c r="C86" s="37">
        <v>40.92</v>
      </c>
    </row>
    <row r="87" spans="1:3" x14ac:dyDescent="0.2">
      <c r="A87" s="92" t="s">
        <v>188</v>
      </c>
      <c r="B87" s="37">
        <v>1</v>
      </c>
      <c r="C87" s="37">
        <v>21.240000000000002</v>
      </c>
    </row>
    <row r="88" spans="1:3" x14ac:dyDescent="0.2">
      <c r="A88" s="96" t="s">
        <v>83</v>
      </c>
      <c r="B88" s="37">
        <v>1</v>
      </c>
      <c r="C88" s="37">
        <v>21.240000000000002</v>
      </c>
    </row>
    <row r="89" spans="1:3" x14ac:dyDescent="0.2">
      <c r="A89" s="92" t="s">
        <v>186</v>
      </c>
      <c r="B89" s="37">
        <v>2</v>
      </c>
      <c r="C89" s="37">
        <v>31.799999999999997</v>
      </c>
    </row>
    <row r="90" spans="1:3" x14ac:dyDescent="0.2">
      <c r="A90" s="96" t="s">
        <v>96</v>
      </c>
      <c r="B90" s="37">
        <v>2</v>
      </c>
      <c r="C90" s="37">
        <v>31.799999999999997</v>
      </c>
    </row>
    <row r="91" spans="1:3" x14ac:dyDescent="0.2">
      <c r="A91" s="92" t="s">
        <v>189</v>
      </c>
      <c r="B91" s="37">
        <v>2</v>
      </c>
      <c r="C91" s="37">
        <v>42</v>
      </c>
    </row>
    <row r="92" spans="1:3" x14ac:dyDescent="0.2">
      <c r="A92" s="96" t="s">
        <v>83</v>
      </c>
      <c r="B92" s="37">
        <v>2</v>
      </c>
      <c r="C92" s="37">
        <v>42</v>
      </c>
    </row>
    <row r="93" spans="1:3" x14ac:dyDescent="0.2">
      <c r="A93" s="92" t="s">
        <v>208</v>
      </c>
      <c r="B93" s="37">
        <v>2</v>
      </c>
      <c r="C93" s="37">
        <v>39.36</v>
      </c>
    </row>
    <row r="94" spans="1:3" x14ac:dyDescent="0.2">
      <c r="A94" s="96" t="s">
        <v>246</v>
      </c>
      <c r="B94" s="37">
        <v>2</v>
      </c>
      <c r="C94" s="37">
        <v>39.36</v>
      </c>
    </row>
    <row r="95" spans="1:3" x14ac:dyDescent="0.2">
      <c r="A95" s="92" t="s">
        <v>187</v>
      </c>
      <c r="B95" s="37">
        <v>2</v>
      </c>
      <c r="C95" s="37">
        <v>47.28</v>
      </c>
    </row>
    <row r="96" spans="1:3" x14ac:dyDescent="0.2">
      <c r="A96" s="96" t="s">
        <v>83</v>
      </c>
      <c r="B96" s="37">
        <v>2</v>
      </c>
      <c r="C96" s="37">
        <v>47.28</v>
      </c>
    </row>
    <row r="97" spans="1:3" x14ac:dyDescent="0.2">
      <c r="A97" s="92" t="s">
        <v>185</v>
      </c>
      <c r="B97" s="37">
        <v>2</v>
      </c>
      <c r="C97" s="37">
        <v>28.92</v>
      </c>
    </row>
    <row r="98" spans="1:3" x14ac:dyDescent="0.2">
      <c r="A98" s="96" t="s">
        <v>96</v>
      </c>
      <c r="B98" s="37">
        <v>2</v>
      </c>
      <c r="C98" s="37">
        <v>28.92</v>
      </c>
    </row>
    <row r="99" spans="1:3" x14ac:dyDescent="0.2">
      <c r="A99" s="92" t="s">
        <v>201</v>
      </c>
      <c r="B99" s="37">
        <v>2</v>
      </c>
      <c r="C99" s="37">
        <v>42.480000000000004</v>
      </c>
    </row>
    <row r="100" spans="1:3" x14ac:dyDescent="0.2">
      <c r="A100" s="96" t="s">
        <v>69</v>
      </c>
      <c r="B100" s="37">
        <v>2</v>
      </c>
      <c r="C100" s="37">
        <v>42.480000000000004</v>
      </c>
    </row>
    <row r="101" spans="1:3" x14ac:dyDescent="0.2">
      <c r="A101" s="92" t="s">
        <v>198</v>
      </c>
      <c r="B101" s="37">
        <v>1</v>
      </c>
      <c r="C101" s="37">
        <v>22.740000000000002</v>
      </c>
    </row>
    <row r="102" spans="1:3" x14ac:dyDescent="0.2">
      <c r="A102" s="96" t="s">
        <v>298</v>
      </c>
      <c r="B102" s="37">
        <v>1</v>
      </c>
      <c r="C102" s="37">
        <v>22.740000000000002</v>
      </c>
    </row>
    <row r="103" spans="1:3" x14ac:dyDescent="0.2">
      <c r="A103" s="92" t="s">
        <v>190</v>
      </c>
      <c r="B103" s="37">
        <v>2</v>
      </c>
      <c r="C103" s="37">
        <v>49.199999999999996</v>
      </c>
    </row>
    <row r="104" spans="1:3" x14ac:dyDescent="0.2">
      <c r="A104" s="96" t="s">
        <v>83</v>
      </c>
      <c r="B104" s="37">
        <v>2</v>
      </c>
      <c r="C104" s="37">
        <v>49.199999999999996</v>
      </c>
    </row>
    <row r="105" spans="1:3" x14ac:dyDescent="0.2">
      <c r="A105" s="107" t="s">
        <v>247</v>
      </c>
      <c r="B105" s="108">
        <v>8</v>
      </c>
      <c r="C105" s="108">
        <v>0</v>
      </c>
    </row>
    <row r="106" spans="1:3" x14ac:dyDescent="0.2">
      <c r="A106" s="91" t="s">
        <v>247</v>
      </c>
      <c r="B106" s="37">
        <v>8</v>
      </c>
      <c r="C106" s="37">
        <v>0</v>
      </c>
    </row>
    <row r="107" spans="1:3" x14ac:dyDescent="0.2">
      <c r="A107" s="92" t="s">
        <v>20</v>
      </c>
      <c r="B107" s="37">
        <v>2</v>
      </c>
      <c r="C107" s="37">
        <v>0</v>
      </c>
    </row>
    <row r="108" spans="1:3" x14ac:dyDescent="0.2">
      <c r="A108" s="96" t="s">
        <v>287</v>
      </c>
      <c r="B108" s="37">
        <v>2</v>
      </c>
      <c r="C108" s="37">
        <v>0</v>
      </c>
    </row>
    <row r="109" spans="1:3" x14ac:dyDescent="0.2">
      <c r="A109" s="92" t="s">
        <v>19</v>
      </c>
      <c r="B109" s="37">
        <v>2</v>
      </c>
      <c r="C109" s="37">
        <v>0</v>
      </c>
    </row>
    <row r="110" spans="1:3" x14ac:dyDescent="0.2">
      <c r="A110" s="96" t="s">
        <v>287</v>
      </c>
      <c r="B110" s="37">
        <v>2</v>
      </c>
      <c r="C110" s="37">
        <v>0</v>
      </c>
    </row>
    <row r="111" spans="1:3" x14ac:dyDescent="0.2">
      <c r="A111" s="92" t="s">
        <v>288</v>
      </c>
      <c r="B111" s="37">
        <v>1</v>
      </c>
      <c r="C111" s="37">
        <v>0</v>
      </c>
    </row>
    <row r="112" spans="1:3" x14ac:dyDescent="0.2">
      <c r="A112" s="96" t="s">
        <v>287</v>
      </c>
      <c r="B112" s="37">
        <v>1</v>
      </c>
      <c r="C112" s="37">
        <v>0</v>
      </c>
    </row>
    <row r="113" spans="1:3" x14ac:dyDescent="0.2">
      <c r="A113" s="92" t="s">
        <v>291</v>
      </c>
      <c r="B113" s="37">
        <v>2</v>
      </c>
      <c r="C113" s="37">
        <v>0</v>
      </c>
    </row>
    <row r="114" spans="1:3" x14ac:dyDescent="0.2">
      <c r="A114" s="96" t="s">
        <v>292</v>
      </c>
      <c r="B114" s="37">
        <v>2</v>
      </c>
      <c r="C114" s="37">
        <v>0</v>
      </c>
    </row>
    <row r="115" spans="1:3" x14ac:dyDescent="0.2">
      <c r="A115" s="92" t="s">
        <v>293</v>
      </c>
      <c r="B115" s="37">
        <v>1</v>
      </c>
      <c r="C115" s="37">
        <v>0</v>
      </c>
    </row>
    <row r="116" spans="1:3" x14ac:dyDescent="0.2">
      <c r="A116" s="96" t="s">
        <v>292</v>
      </c>
      <c r="B116" s="37">
        <v>1</v>
      </c>
      <c r="C116" s="37">
        <v>0</v>
      </c>
    </row>
    <row r="117" spans="1:3" x14ac:dyDescent="0.2">
      <c r="A117" s="107" t="s">
        <v>233</v>
      </c>
      <c r="B117" s="108">
        <v>12</v>
      </c>
      <c r="C117" s="108">
        <v>13.14</v>
      </c>
    </row>
    <row r="118" spans="1:3" x14ac:dyDescent="0.2">
      <c r="A118" s="91" t="s">
        <v>233</v>
      </c>
      <c r="B118" s="37">
        <v>12</v>
      </c>
      <c r="C118" s="37">
        <v>13.14</v>
      </c>
    </row>
    <row r="119" spans="1:3" x14ac:dyDescent="0.2">
      <c r="A119" s="92" t="s">
        <v>163</v>
      </c>
      <c r="B119" s="37">
        <v>1</v>
      </c>
      <c r="C119" s="37">
        <v>0</v>
      </c>
    </row>
    <row r="120" spans="1:3" x14ac:dyDescent="0.2">
      <c r="A120" s="96" t="s">
        <v>277</v>
      </c>
      <c r="B120" s="37">
        <v>1</v>
      </c>
      <c r="C120" s="37">
        <v>0</v>
      </c>
    </row>
    <row r="121" spans="1:3" x14ac:dyDescent="0.2">
      <c r="A121" s="92" t="s">
        <v>181</v>
      </c>
      <c r="B121" s="37">
        <v>2</v>
      </c>
      <c r="C121" s="37">
        <v>0</v>
      </c>
    </row>
    <row r="122" spans="1:3" x14ac:dyDescent="0.2">
      <c r="A122" s="96" t="s">
        <v>282</v>
      </c>
      <c r="B122" s="37">
        <v>2</v>
      </c>
      <c r="C122" s="37">
        <v>0</v>
      </c>
    </row>
    <row r="123" spans="1:3" x14ac:dyDescent="0.2">
      <c r="A123" s="92" t="s">
        <v>178</v>
      </c>
      <c r="B123" s="37">
        <v>1</v>
      </c>
      <c r="C123" s="37">
        <v>13.14</v>
      </c>
    </row>
    <row r="124" spans="1:3" x14ac:dyDescent="0.2">
      <c r="A124" s="96" t="s">
        <v>286</v>
      </c>
      <c r="B124" s="37">
        <v>1</v>
      </c>
      <c r="C124" s="37">
        <v>13.14</v>
      </c>
    </row>
    <row r="125" spans="1:3" x14ac:dyDescent="0.2">
      <c r="A125" s="92" t="s">
        <v>180</v>
      </c>
      <c r="B125" s="37">
        <v>2</v>
      </c>
      <c r="C125" s="37">
        <v>0</v>
      </c>
    </row>
    <row r="126" spans="1:3" x14ac:dyDescent="0.2">
      <c r="A126" s="96" t="s">
        <v>282</v>
      </c>
      <c r="B126" s="37">
        <v>2</v>
      </c>
      <c r="C126" s="37">
        <v>0</v>
      </c>
    </row>
    <row r="127" spans="1:3" x14ac:dyDescent="0.2">
      <c r="A127" s="92" t="s">
        <v>182</v>
      </c>
      <c r="B127" s="37">
        <v>2</v>
      </c>
      <c r="C127" s="37">
        <v>0</v>
      </c>
    </row>
    <row r="128" spans="1:3" x14ac:dyDescent="0.2">
      <c r="A128" s="96" t="s">
        <v>282</v>
      </c>
      <c r="B128" s="37">
        <v>2</v>
      </c>
      <c r="C128" s="37">
        <v>0</v>
      </c>
    </row>
    <row r="129" spans="1:3" x14ac:dyDescent="0.2">
      <c r="A129" s="92" t="s">
        <v>162</v>
      </c>
      <c r="B129" s="37">
        <v>1</v>
      </c>
      <c r="C129" s="37">
        <v>0</v>
      </c>
    </row>
    <row r="130" spans="1:3" x14ac:dyDescent="0.2">
      <c r="A130" s="96" t="s">
        <v>277</v>
      </c>
      <c r="B130" s="37">
        <v>1</v>
      </c>
      <c r="C130" s="37">
        <v>0</v>
      </c>
    </row>
    <row r="131" spans="1:3" x14ac:dyDescent="0.2">
      <c r="A131" s="92" t="s">
        <v>161</v>
      </c>
      <c r="B131" s="37">
        <v>1</v>
      </c>
      <c r="C131" s="37">
        <v>0</v>
      </c>
    </row>
    <row r="132" spans="1:3" x14ac:dyDescent="0.2">
      <c r="A132" s="96" t="s">
        <v>277</v>
      </c>
      <c r="B132" s="37">
        <v>1</v>
      </c>
      <c r="C132" s="37">
        <v>0</v>
      </c>
    </row>
    <row r="133" spans="1:3" x14ac:dyDescent="0.2">
      <c r="A133" s="92" t="s">
        <v>179</v>
      </c>
      <c r="B133" s="37">
        <v>2</v>
      </c>
      <c r="C133" s="37">
        <v>0</v>
      </c>
    </row>
    <row r="134" spans="1:3" x14ac:dyDescent="0.2">
      <c r="A134" s="96" t="s">
        <v>282</v>
      </c>
      <c r="B134" s="37">
        <v>2</v>
      </c>
      <c r="C134" s="37">
        <v>0</v>
      </c>
    </row>
    <row r="135" spans="1:3" x14ac:dyDescent="0.2">
      <c r="A135" s="36" t="s">
        <v>217</v>
      </c>
      <c r="B135" s="37">
        <v>163.77199999999999</v>
      </c>
      <c r="C135" s="37">
        <v>743.76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J31"/>
  <sheetViews>
    <sheetView topLeftCell="A3" workbookViewId="0">
      <selection activeCell="K21" sqref="K21"/>
    </sheetView>
  </sheetViews>
  <sheetFormatPr baseColWidth="10" defaultRowHeight="16" x14ac:dyDescent="0.2"/>
  <cols>
    <col min="2" max="2" width="4.1640625" customWidth="1"/>
    <col min="3" max="3" width="30.83203125" customWidth="1"/>
    <col min="4" max="5" width="13" customWidth="1"/>
  </cols>
  <sheetData>
    <row r="1" spans="2:10" ht="88" customHeight="1" x14ac:dyDescent="0.2">
      <c r="C1" s="55" t="s">
        <v>157</v>
      </c>
      <c r="D1" s="56"/>
      <c r="E1" s="56"/>
      <c r="F1" s="56"/>
      <c r="G1" s="56"/>
      <c r="H1" s="56"/>
      <c r="I1" s="56"/>
      <c r="J1" s="57"/>
    </row>
    <row r="2" spans="2:10" ht="17" thickBot="1" x14ac:dyDescent="0.25">
      <c r="C2" s="58"/>
      <c r="D2" s="59"/>
      <c r="E2" s="59"/>
      <c r="F2" s="59"/>
      <c r="G2" s="59"/>
      <c r="H2" s="59"/>
      <c r="I2" s="59"/>
      <c r="J2" s="60"/>
    </row>
    <row r="3" spans="2:10" ht="17" thickBot="1" x14ac:dyDescent="0.25">
      <c r="C3" s="10" t="s">
        <v>64</v>
      </c>
      <c r="H3" s="61" t="s">
        <v>63</v>
      </c>
      <c r="I3" s="62"/>
      <c r="J3" s="63"/>
    </row>
    <row r="6" spans="2:10" ht="17" thickBot="1" x14ac:dyDescent="0.25"/>
    <row r="7" spans="2:10" ht="17" thickBot="1" x14ac:dyDescent="0.25">
      <c r="C7" s="29" t="s">
        <v>128</v>
      </c>
      <c r="D7" s="15" t="s">
        <v>129</v>
      </c>
      <c r="E7" s="21" t="s">
        <v>143</v>
      </c>
      <c r="F7" s="30" t="s">
        <v>130</v>
      </c>
      <c r="H7" s="34"/>
    </row>
    <row r="8" spans="2:10" ht="17" thickTop="1" x14ac:dyDescent="0.2">
      <c r="B8" s="6"/>
      <c r="C8" s="4" t="s">
        <v>155</v>
      </c>
      <c r="D8" s="5" t="s">
        <v>148</v>
      </c>
      <c r="E8" s="11">
        <v>0</v>
      </c>
      <c r="F8" s="17"/>
      <c r="I8" s="33"/>
    </row>
    <row r="9" spans="2:10" x14ac:dyDescent="0.2">
      <c r="B9" s="6"/>
      <c r="C9" s="2" t="s">
        <v>139</v>
      </c>
      <c r="D9" s="1" t="s">
        <v>147</v>
      </c>
      <c r="E9" s="24">
        <v>0</v>
      </c>
      <c r="F9" s="19"/>
    </row>
    <row r="10" spans="2:10" x14ac:dyDescent="0.2">
      <c r="B10" s="6"/>
      <c r="C10" s="2" t="s">
        <v>140</v>
      </c>
      <c r="D10" s="1" t="s">
        <v>68</v>
      </c>
      <c r="E10" s="24">
        <v>0</v>
      </c>
      <c r="F10" s="19"/>
    </row>
    <row r="11" spans="2:10" x14ac:dyDescent="0.2">
      <c r="B11" s="6"/>
      <c r="C11" s="2" t="s">
        <v>152</v>
      </c>
      <c r="D11" s="1" t="s">
        <v>151</v>
      </c>
      <c r="E11" s="24">
        <v>0</v>
      </c>
      <c r="F11" s="19"/>
    </row>
    <row r="12" spans="2:10" x14ac:dyDescent="0.2">
      <c r="B12" s="6"/>
      <c r="C12" s="2" t="s">
        <v>137</v>
      </c>
      <c r="D12" s="1" t="s">
        <v>144</v>
      </c>
      <c r="E12" s="24">
        <v>1</v>
      </c>
      <c r="F12" s="19"/>
    </row>
    <row r="13" spans="2:10" x14ac:dyDescent="0.2">
      <c r="B13" s="6"/>
      <c r="C13" s="2" t="s">
        <v>153</v>
      </c>
      <c r="D13" s="1" t="s">
        <v>154</v>
      </c>
      <c r="E13" s="24">
        <v>1</v>
      </c>
      <c r="F13" s="19"/>
    </row>
    <row r="14" spans="2:10" x14ac:dyDescent="0.2">
      <c r="B14" s="6"/>
      <c r="C14" s="2" t="s">
        <v>22</v>
      </c>
      <c r="D14" s="1" t="s">
        <v>145</v>
      </c>
      <c r="E14" s="24">
        <v>2</v>
      </c>
      <c r="F14" s="19"/>
    </row>
    <row r="15" spans="2:10" x14ac:dyDescent="0.2">
      <c r="B15" s="6"/>
      <c r="C15" s="2" t="s">
        <v>138</v>
      </c>
      <c r="D15" s="1" t="s">
        <v>69</v>
      </c>
      <c r="E15" s="24">
        <v>3</v>
      </c>
      <c r="F15" s="19"/>
    </row>
    <row r="16" spans="2:10" x14ac:dyDescent="0.2">
      <c r="B16" s="6"/>
      <c r="C16" s="2" t="s">
        <v>150</v>
      </c>
      <c r="D16" s="1" t="s">
        <v>146</v>
      </c>
      <c r="E16" s="24">
        <v>3</v>
      </c>
      <c r="F16" s="19"/>
    </row>
    <row r="17" spans="2:6" x14ac:dyDescent="0.2">
      <c r="B17" s="6"/>
      <c r="C17" s="2" t="s">
        <v>142</v>
      </c>
      <c r="D17" s="1" t="s">
        <v>146</v>
      </c>
      <c r="E17" s="24">
        <v>4</v>
      </c>
      <c r="F17" s="19"/>
    </row>
    <row r="18" spans="2:6" x14ac:dyDescent="0.2">
      <c r="B18" s="6"/>
      <c r="C18" s="2" t="s">
        <v>141</v>
      </c>
      <c r="D18" s="1" t="s">
        <v>69</v>
      </c>
      <c r="E18" s="24">
        <v>6</v>
      </c>
      <c r="F18" s="19"/>
    </row>
    <row r="19" spans="2:6" x14ac:dyDescent="0.2">
      <c r="B19" s="6"/>
      <c r="C19" s="2" t="s">
        <v>149</v>
      </c>
      <c r="D19" s="1" t="s">
        <v>69</v>
      </c>
      <c r="E19" s="24">
        <v>6</v>
      </c>
      <c r="F19" s="19"/>
    </row>
    <row r="20" spans="2:6" x14ac:dyDescent="0.2">
      <c r="B20" s="6"/>
      <c r="C20" s="2" t="s">
        <v>41</v>
      </c>
      <c r="D20" s="1" t="s">
        <v>66</v>
      </c>
      <c r="E20" s="24">
        <v>9</v>
      </c>
      <c r="F20" s="19" t="s">
        <v>136</v>
      </c>
    </row>
    <row r="21" spans="2:6" x14ac:dyDescent="0.2">
      <c r="B21" s="6"/>
      <c r="C21" s="2" t="s">
        <v>133</v>
      </c>
      <c r="D21" s="1" t="s">
        <v>67</v>
      </c>
      <c r="E21" s="24">
        <v>9</v>
      </c>
      <c r="F21" s="19" t="s">
        <v>136</v>
      </c>
    </row>
    <row r="22" spans="2:6" x14ac:dyDescent="0.2">
      <c r="B22" s="6"/>
      <c r="C22" s="2" t="s">
        <v>47</v>
      </c>
      <c r="D22" s="1" t="s">
        <v>67</v>
      </c>
      <c r="E22" s="24">
        <v>10</v>
      </c>
      <c r="F22" s="19" t="s">
        <v>136</v>
      </c>
    </row>
    <row r="23" spans="2:6" x14ac:dyDescent="0.2">
      <c r="B23" s="6"/>
      <c r="C23" s="2" t="s">
        <v>135</v>
      </c>
      <c r="D23" s="1" t="s">
        <v>69</v>
      </c>
      <c r="E23" s="24">
        <v>10</v>
      </c>
      <c r="F23" s="19" t="s">
        <v>136</v>
      </c>
    </row>
    <row r="24" spans="2:6" x14ac:dyDescent="0.2">
      <c r="B24" s="6"/>
      <c r="C24" s="2" t="s">
        <v>50</v>
      </c>
      <c r="D24" s="1" t="s">
        <v>69</v>
      </c>
      <c r="E24" s="24">
        <v>10</v>
      </c>
      <c r="F24" s="19" t="s">
        <v>136</v>
      </c>
    </row>
    <row r="25" spans="2:6" x14ac:dyDescent="0.2">
      <c r="B25" s="6"/>
      <c r="C25" s="2" t="s">
        <v>134</v>
      </c>
      <c r="D25" s="1" t="s">
        <v>67</v>
      </c>
      <c r="E25" s="24">
        <v>11</v>
      </c>
      <c r="F25" s="19" t="s">
        <v>136</v>
      </c>
    </row>
    <row r="26" spans="2:6" x14ac:dyDescent="0.2">
      <c r="B26" s="6"/>
      <c r="C26" s="2" t="s">
        <v>131</v>
      </c>
      <c r="D26" s="1" t="s">
        <v>65</v>
      </c>
      <c r="E26" s="24">
        <v>12</v>
      </c>
      <c r="F26" s="19" t="s">
        <v>136</v>
      </c>
    </row>
    <row r="27" spans="2:6" x14ac:dyDescent="0.2">
      <c r="B27" s="6"/>
      <c r="C27" s="2" t="s">
        <v>132</v>
      </c>
      <c r="D27" s="1" t="s">
        <v>65</v>
      </c>
      <c r="E27" s="24">
        <v>17</v>
      </c>
      <c r="F27" s="19" t="s">
        <v>136</v>
      </c>
    </row>
    <row r="28" spans="2:6" x14ac:dyDescent="0.2">
      <c r="B28" s="6"/>
      <c r="C28" s="2"/>
      <c r="D28" s="1"/>
      <c r="E28" s="24"/>
      <c r="F28" s="19"/>
    </row>
    <row r="29" spans="2:6" x14ac:dyDescent="0.2">
      <c r="B29" s="6"/>
      <c r="C29" s="2"/>
      <c r="D29" s="1"/>
      <c r="E29" s="24"/>
      <c r="F29" s="19"/>
    </row>
    <row r="30" spans="2:6" x14ac:dyDescent="0.2">
      <c r="B30" s="6"/>
      <c r="C30" s="2"/>
      <c r="D30" s="1"/>
      <c r="E30" s="24"/>
      <c r="F30" s="19"/>
    </row>
    <row r="31" spans="2:6" ht="17" thickBot="1" x14ac:dyDescent="0.25">
      <c r="B31" s="6"/>
      <c r="C31" s="7"/>
      <c r="D31" s="3"/>
      <c r="E31" s="25"/>
      <c r="F31" s="20"/>
    </row>
  </sheetData>
  <sortState xmlns:xlrd2="http://schemas.microsoft.com/office/spreadsheetml/2017/richdata2" ref="C8:F31">
    <sortCondition ref="E8:E31"/>
  </sortState>
  <mergeCells count="2">
    <mergeCell ref="C1:J2"/>
    <mergeCell ref="H3:J3"/>
  </mergeCells>
  <conditionalFormatting sqref="F7 H7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F8:F31">
    <cfRule type="containsText" dxfId="18" priority="4" operator="containsText" text="Oui">
      <formula>NOT(ISERROR(SEARCH("Oui",F8)))</formula>
    </cfRule>
  </conditionalFormatting>
  <conditionalFormatting sqref="E8:E31">
    <cfRule type="cellIs" dxfId="17" priority="1" operator="between">
      <formula>7</formula>
      <formula>35</formula>
    </cfRule>
    <cfRule type="cellIs" dxfId="16" priority="2" operator="between">
      <formula>2</formula>
      <formula>6</formula>
    </cfRule>
    <cfRule type="cellIs" dxfId="15" priority="3" operator="between">
      <formula>0</formula>
      <formula>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Check Box 1">
              <controlPr defaultSize="0" autoFill="0" autoLine="0" autoPict="0">
                <anchor moveWithCells="1">
                  <from>
                    <xdr:col>5</xdr:col>
                    <xdr:colOff>431800</xdr:colOff>
                    <xdr:row>7</xdr:row>
                    <xdr:rowOff>101600</xdr:rowOff>
                  </from>
                  <to>
                    <xdr:col>7</xdr:col>
                    <xdr:colOff>304800</xdr:colOff>
                    <xdr:row>9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L15"/>
  <sheetViews>
    <sheetView showGridLines="0" zoomScale="84" workbookViewId="0">
      <selection activeCell="I8" sqref="I8"/>
    </sheetView>
  </sheetViews>
  <sheetFormatPr baseColWidth="10" defaultRowHeight="16" x14ac:dyDescent="0.2"/>
  <cols>
    <col min="4" max="4" width="27.6640625" customWidth="1"/>
    <col min="5" max="5" width="19.5" customWidth="1"/>
    <col min="6" max="6" width="25.1640625" customWidth="1"/>
    <col min="7" max="8" width="16" customWidth="1"/>
    <col min="9" max="9" width="30.33203125" customWidth="1"/>
  </cols>
  <sheetData>
    <row r="1" spans="1:12" ht="73" customHeight="1" x14ac:dyDescent="0.2">
      <c r="A1" t="s">
        <v>71</v>
      </c>
      <c r="D1" s="55" t="s">
        <v>158</v>
      </c>
      <c r="E1" s="70"/>
      <c r="F1" s="56"/>
      <c r="G1" s="56"/>
      <c r="H1" s="56"/>
      <c r="I1" s="56"/>
      <c r="J1" s="56"/>
      <c r="K1" s="56"/>
      <c r="L1" s="57"/>
    </row>
    <row r="2" spans="1:12" ht="17" thickBot="1" x14ac:dyDescent="0.25">
      <c r="D2" s="58"/>
      <c r="E2" s="59"/>
      <c r="F2" s="59"/>
      <c r="G2" s="59"/>
      <c r="H2" s="59"/>
      <c r="I2" s="59"/>
      <c r="J2" s="59"/>
      <c r="K2" s="59"/>
      <c r="L2" s="60"/>
    </row>
    <row r="3" spans="1:12" ht="17" thickBot="1" x14ac:dyDescent="0.25">
      <c r="D3" s="10" t="s">
        <v>108</v>
      </c>
      <c r="E3" s="32"/>
      <c r="J3" s="61" t="s">
        <v>6</v>
      </c>
      <c r="K3" s="62"/>
      <c r="L3" s="63"/>
    </row>
    <row r="5" spans="1:12" ht="17" thickBot="1" x14ac:dyDescent="0.25"/>
    <row r="6" spans="1:12" ht="16" customHeight="1" thickBot="1" x14ac:dyDescent="0.25">
      <c r="D6" s="14" t="s">
        <v>109</v>
      </c>
      <c r="E6" s="26" t="s">
        <v>125</v>
      </c>
      <c r="F6" s="15" t="s">
        <v>110</v>
      </c>
      <c r="G6" s="15" t="s">
        <v>111</v>
      </c>
      <c r="H6" s="15" t="s">
        <v>119</v>
      </c>
      <c r="I6" s="21" t="s">
        <v>112</v>
      </c>
      <c r="J6" s="68" t="s">
        <v>122</v>
      </c>
      <c r="K6" s="69"/>
    </row>
    <row r="7" spans="1:12" ht="87" customHeight="1" thickTop="1" x14ac:dyDescent="0.2">
      <c r="D7" s="16" t="s">
        <v>113</v>
      </c>
      <c r="E7" s="28" t="s">
        <v>127</v>
      </c>
      <c r="F7" s="12" t="s">
        <v>114</v>
      </c>
      <c r="G7" s="12" t="s">
        <v>118</v>
      </c>
      <c r="H7" s="12"/>
      <c r="I7" s="22" t="s">
        <v>115</v>
      </c>
      <c r="J7" s="71" t="s">
        <v>123</v>
      </c>
      <c r="K7" s="72"/>
    </row>
    <row r="8" spans="1:12" ht="61" customHeight="1" x14ac:dyDescent="0.2">
      <c r="D8" s="18" t="s">
        <v>116</v>
      </c>
      <c r="E8" s="31" t="s">
        <v>126</v>
      </c>
      <c r="F8" s="13" t="s">
        <v>121</v>
      </c>
      <c r="G8" s="13" t="s">
        <v>117</v>
      </c>
      <c r="H8" s="13"/>
      <c r="I8" s="23" t="s">
        <v>120</v>
      </c>
      <c r="J8" s="73" t="s">
        <v>124</v>
      </c>
      <c r="K8" s="74"/>
    </row>
    <row r="9" spans="1:12" x14ac:dyDescent="0.2">
      <c r="D9" s="2"/>
      <c r="E9" s="9"/>
      <c r="F9" s="1"/>
      <c r="G9" s="1"/>
      <c r="H9" s="1"/>
      <c r="I9" s="24"/>
      <c r="J9" s="64"/>
      <c r="K9" s="65"/>
    </row>
    <row r="10" spans="1:12" x14ac:dyDescent="0.2">
      <c r="D10" s="2"/>
      <c r="E10" s="9"/>
      <c r="F10" s="1"/>
      <c r="G10" s="1"/>
      <c r="H10" s="1"/>
      <c r="I10" s="24"/>
      <c r="J10" s="64"/>
      <c r="K10" s="65"/>
    </row>
    <row r="11" spans="1:12" x14ac:dyDescent="0.2">
      <c r="D11" s="2"/>
      <c r="E11" s="9"/>
      <c r="F11" s="1"/>
      <c r="G11" s="1"/>
      <c r="H11" s="1"/>
      <c r="I11" s="24"/>
      <c r="J11" s="64"/>
      <c r="K11" s="65"/>
    </row>
    <row r="12" spans="1:12" x14ac:dyDescent="0.2">
      <c r="D12" s="2"/>
      <c r="E12" s="9"/>
      <c r="F12" s="1"/>
      <c r="G12" s="1"/>
      <c r="H12" s="1"/>
      <c r="I12" s="24"/>
      <c r="J12" s="64"/>
      <c r="K12" s="65"/>
    </row>
    <row r="13" spans="1:12" x14ac:dyDescent="0.2">
      <c r="D13" s="2"/>
      <c r="E13" s="9"/>
      <c r="F13" s="1"/>
      <c r="G13" s="1"/>
      <c r="H13" s="1"/>
      <c r="I13" s="24"/>
      <c r="J13" s="64"/>
      <c r="K13" s="65"/>
    </row>
    <row r="14" spans="1:12" x14ac:dyDescent="0.2">
      <c r="D14" s="2"/>
      <c r="E14" s="9"/>
      <c r="F14" s="1"/>
      <c r="G14" s="1"/>
      <c r="H14" s="1"/>
      <c r="I14" s="24"/>
      <c r="J14" s="64"/>
      <c r="K14" s="65"/>
    </row>
    <row r="15" spans="1:12" ht="17" thickBot="1" x14ac:dyDescent="0.25">
      <c r="D15" s="7"/>
      <c r="E15" s="27"/>
      <c r="F15" s="3"/>
      <c r="G15" s="3"/>
      <c r="H15" s="3"/>
      <c r="I15" s="25"/>
      <c r="J15" s="66"/>
      <c r="K15" s="67"/>
    </row>
  </sheetData>
  <mergeCells count="12">
    <mergeCell ref="J14:K14"/>
    <mergeCell ref="J15:K15"/>
    <mergeCell ref="J6:K6"/>
    <mergeCell ref="D1:L2"/>
    <mergeCell ref="J3:L3"/>
    <mergeCell ref="J7:K7"/>
    <mergeCell ref="J8:K8"/>
    <mergeCell ref="J9:K9"/>
    <mergeCell ref="J10:K10"/>
    <mergeCell ref="J11:K11"/>
    <mergeCell ref="J12:K12"/>
    <mergeCell ref="J13:K13"/>
  </mergeCells>
  <hyperlinks>
    <hyperlink ref="I7" r:id="rId1" xr:uid="{00000000-0004-0000-0600-000000000000}"/>
    <hyperlink ref="I8" r:id="rId2" xr:uid="{00000000-0004-0000-0600-000001000000}"/>
  </hyperlinks>
  <pageMargins left="0.7" right="0.7" top="0.75" bottom="0.75" header="0.3" footer="0.3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8"/>
  </sheetPr>
  <dimension ref="A1:B4"/>
  <sheetViews>
    <sheetView workbookViewId="0">
      <selection activeCell="J24" sqref="J24"/>
    </sheetView>
  </sheetViews>
  <sheetFormatPr baseColWidth="10" defaultRowHeight="16" x14ac:dyDescent="0.2"/>
  <cols>
    <col min="2" max="2" width="23.1640625" customWidth="1"/>
  </cols>
  <sheetData>
    <row r="1" spans="1:2" x14ac:dyDescent="0.2">
      <c r="A1" t="s">
        <v>221</v>
      </c>
      <c r="B1" t="s">
        <v>222</v>
      </c>
    </row>
    <row r="2" spans="1:2" x14ac:dyDescent="0.2">
      <c r="A2" t="s">
        <v>159</v>
      </c>
      <c r="B2">
        <v>7</v>
      </c>
    </row>
    <row r="3" spans="1:2" x14ac:dyDescent="0.2">
      <c r="A3" t="s">
        <v>216</v>
      </c>
      <c r="B3">
        <v>5</v>
      </c>
    </row>
    <row r="4" spans="1:2" x14ac:dyDescent="0.2">
      <c r="A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Menu</vt:lpstr>
      <vt:lpstr>Formulaires </vt:lpstr>
      <vt:lpstr>STOCK DUR</vt:lpstr>
      <vt:lpstr>STOCK LIQUIDE</vt:lpstr>
      <vt:lpstr>Marques</vt:lpstr>
      <vt:lpstr>Fournisseur</vt:lpstr>
      <vt:lpstr>PRODUITS À COMMANDER</vt:lpstr>
      <vt:lpstr>PRODUITS À CONDITIONNER </vt:lpstr>
      <vt:lpstr>FUTURS PRODUITS</vt:lpstr>
      <vt:lpstr>Params</vt:lpstr>
      <vt:lpstr>listemarques</vt:lpstr>
      <vt:lpstr>marques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antoine</dc:creator>
  <cp:lastModifiedBy>Mallory Taton</cp:lastModifiedBy>
  <dcterms:created xsi:type="dcterms:W3CDTF">2020-10-07T12:40:40Z</dcterms:created>
  <dcterms:modified xsi:type="dcterms:W3CDTF">2020-10-21T10:40:54Z</dcterms:modified>
</cp:coreProperties>
</file>