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mallo/Downloads/"/>
    </mc:Choice>
  </mc:AlternateContent>
  <xr:revisionPtr revIDLastSave="0" documentId="13_ncr:1_{47223C14-7A91-8541-B9DE-59E0C6B409AE}" xr6:coauthVersionLast="45" xr6:coauthVersionMax="45" xr10:uidLastSave="{00000000-0000-0000-0000-000000000000}"/>
  <bookViews>
    <workbookView xWindow="0" yWindow="460" windowWidth="28800" windowHeight="15880" tabRatio="500" activeTab="4" xr2:uid="{00000000-000D-0000-FFFF-FFFF00000000}"/>
  </bookViews>
  <sheets>
    <sheet name="Menu" sheetId="5" r:id="rId1"/>
    <sheet name="MARQUES" sheetId="6" r:id="rId2"/>
    <sheet name="STOCK DUR" sheetId="9" r:id="rId3"/>
    <sheet name="STOCK LIQUIDE" sheetId="10" r:id="rId4"/>
    <sheet name="Formulaires " sheetId="12" r:id="rId5"/>
    <sheet name="PRODUITS À CONDITIONNER " sheetId="4" r:id="rId6"/>
    <sheet name="PRODUITS À COMMANDER" sheetId="7" r:id="rId7"/>
    <sheet name="FUTURS PRODUITS" sheetId="8" r:id="rId8"/>
    <sheet name="Params" sheetId="11" r:id="rId9"/>
  </sheets>
  <definedNames>
    <definedName name="listemarques">Params!$F$4:$H$6</definedName>
    <definedName name="marques">Params!$B$10:$B$12</definedName>
  </definedNames>
  <calcPr calcId="191029"/>
  <pivotCaches>
    <pivotCache cacheId="29" r:id="rId10"/>
    <pivotCache cacheId="34" r:id="rId11"/>
  </pivotCaches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" i="9" l="1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3" i="10"/>
  <c r="G50" i="10"/>
  <c r="M50" i="10" s="1"/>
  <c r="N50" i="10" s="1"/>
  <c r="I50" i="10" l="1"/>
  <c r="M38" i="9"/>
  <c r="N38" i="9" s="1"/>
  <c r="M39" i="9"/>
  <c r="N39" i="9" s="1"/>
  <c r="M40" i="9"/>
  <c r="N40" i="9" s="1"/>
  <c r="M41" i="9"/>
  <c r="N41" i="9" s="1"/>
  <c r="M42" i="9"/>
  <c r="N42" i="9" s="1"/>
  <c r="M43" i="9"/>
  <c r="N43" i="9" s="1"/>
  <c r="M44" i="9"/>
  <c r="N44" i="9" s="1"/>
  <c r="M45" i="9"/>
  <c r="N45" i="9" s="1"/>
  <c r="M46" i="9"/>
  <c r="N46" i="9" s="1"/>
  <c r="M47" i="9"/>
  <c r="N47" i="9" s="1"/>
  <c r="M48" i="9"/>
  <c r="N48" i="9" s="1"/>
  <c r="M49" i="9"/>
  <c r="N49" i="9" s="1"/>
  <c r="M50" i="9"/>
  <c r="N50" i="9" s="1"/>
  <c r="M51" i="9"/>
  <c r="N51" i="9" s="1"/>
  <c r="M52" i="9"/>
  <c r="N52" i="9" s="1"/>
  <c r="M53" i="9"/>
  <c r="N53" i="9" s="1"/>
  <c r="M54" i="9"/>
  <c r="N54" i="9" s="1"/>
  <c r="M55" i="9"/>
  <c r="N55" i="9" s="1"/>
  <c r="M56" i="9"/>
  <c r="N56" i="9" s="1"/>
  <c r="M57" i="9"/>
  <c r="N57" i="9" s="1"/>
  <c r="M58" i="9"/>
  <c r="N58" i="9" s="1"/>
  <c r="M59" i="9"/>
  <c r="N59" i="9" s="1"/>
  <c r="M60" i="9"/>
  <c r="N60" i="9" s="1"/>
  <c r="M61" i="9"/>
  <c r="N61" i="9" s="1"/>
  <c r="M62" i="9"/>
  <c r="N62" i="9" s="1"/>
  <c r="M63" i="9"/>
  <c r="N63" i="9" s="1"/>
  <c r="M64" i="9"/>
  <c r="N64" i="9" s="1"/>
  <c r="M65" i="9"/>
  <c r="N65" i="9" s="1"/>
  <c r="M66" i="9"/>
  <c r="N66" i="9" s="1"/>
  <c r="M67" i="9"/>
  <c r="N67" i="9" s="1"/>
  <c r="M68" i="9"/>
  <c r="N68" i="9" s="1"/>
  <c r="M69" i="9"/>
  <c r="N69" i="9" s="1"/>
  <c r="M70" i="9"/>
  <c r="N70" i="9" s="1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M10" i="10" s="1"/>
  <c r="N10" i="10" s="1"/>
  <c r="G9" i="10"/>
  <c r="G8" i="10"/>
  <c r="G7" i="10"/>
  <c r="G6" i="10"/>
  <c r="G5" i="10"/>
  <c r="M5" i="10" s="1"/>
  <c r="N5" i="10" s="1"/>
  <c r="G4" i="10"/>
  <c r="G3" i="10"/>
  <c r="G111" i="9"/>
  <c r="I111" i="9" s="1"/>
  <c r="G110" i="9"/>
  <c r="I110" i="9" s="1"/>
  <c r="G109" i="9"/>
  <c r="I109" i="9" s="1"/>
  <c r="G108" i="9"/>
  <c r="I108" i="9" s="1"/>
  <c r="G107" i="9"/>
  <c r="I107" i="9" s="1"/>
  <c r="G106" i="9"/>
  <c r="I106" i="9" s="1"/>
  <c r="G105" i="9"/>
  <c r="I105" i="9" s="1"/>
  <c r="G104" i="9"/>
  <c r="I104" i="9" s="1"/>
  <c r="G103" i="9"/>
  <c r="I103" i="9" s="1"/>
  <c r="G102" i="9"/>
  <c r="I102" i="9" s="1"/>
  <c r="G101" i="9"/>
  <c r="I101" i="9" s="1"/>
  <c r="G100" i="9"/>
  <c r="I100" i="9" s="1"/>
  <c r="G99" i="9"/>
  <c r="I99" i="9" s="1"/>
  <c r="G98" i="9"/>
  <c r="I98" i="9" s="1"/>
  <c r="G97" i="9"/>
  <c r="I97" i="9" s="1"/>
  <c r="G96" i="9"/>
  <c r="I96" i="9" s="1"/>
  <c r="G95" i="9"/>
  <c r="I95" i="9" s="1"/>
  <c r="G94" i="9"/>
  <c r="I94" i="9" s="1"/>
  <c r="G93" i="9"/>
  <c r="I93" i="9" s="1"/>
  <c r="G92" i="9"/>
  <c r="I92" i="9" s="1"/>
  <c r="G91" i="9"/>
  <c r="I91" i="9" s="1"/>
  <c r="G90" i="9"/>
  <c r="I90" i="9" s="1"/>
  <c r="G89" i="9"/>
  <c r="I89" i="9" s="1"/>
  <c r="G88" i="9"/>
  <c r="I88" i="9" s="1"/>
  <c r="G87" i="9"/>
  <c r="I87" i="9" s="1"/>
  <c r="G86" i="9"/>
  <c r="I86" i="9" s="1"/>
  <c r="G85" i="9"/>
  <c r="I85" i="9" s="1"/>
  <c r="G84" i="9"/>
  <c r="I84" i="9" s="1"/>
  <c r="G83" i="9"/>
  <c r="I83" i="9" s="1"/>
  <c r="G82" i="9"/>
  <c r="I82" i="9" s="1"/>
  <c r="G81" i="9"/>
  <c r="I81" i="9" s="1"/>
  <c r="G80" i="9"/>
  <c r="I80" i="9" s="1"/>
  <c r="G79" i="9"/>
  <c r="I79" i="9" s="1"/>
  <c r="G78" i="9"/>
  <c r="I78" i="9" s="1"/>
  <c r="G77" i="9"/>
  <c r="I77" i="9" s="1"/>
  <c r="G76" i="9"/>
  <c r="I76" i="9" s="1"/>
  <c r="G75" i="9"/>
  <c r="I75" i="9" s="1"/>
  <c r="G74" i="9"/>
  <c r="I74" i="9" s="1"/>
  <c r="G73" i="9"/>
  <c r="I73" i="9" s="1"/>
  <c r="G72" i="9"/>
  <c r="I72" i="9" s="1"/>
  <c r="G71" i="9"/>
  <c r="I71" i="9" s="1"/>
  <c r="E26" i="5" s="1"/>
  <c r="M109" i="9" l="1"/>
  <c r="N109" i="9" s="1"/>
  <c r="M106" i="9"/>
  <c r="N106" i="9" s="1"/>
  <c r="M98" i="9"/>
  <c r="N98" i="9" s="1"/>
  <c r="M90" i="9"/>
  <c r="N90" i="9" s="1"/>
  <c r="M82" i="9"/>
  <c r="N82" i="9" s="1"/>
  <c r="M74" i="9"/>
  <c r="N74" i="9" s="1"/>
  <c r="M105" i="9"/>
  <c r="N105" i="9" s="1"/>
  <c r="M97" i="9"/>
  <c r="N97" i="9" s="1"/>
  <c r="M89" i="9"/>
  <c r="N89" i="9" s="1"/>
  <c r="M81" i="9"/>
  <c r="N81" i="9" s="1"/>
  <c r="M73" i="9"/>
  <c r="N73" i="9" s="1"/>
  <c r="M104" i="9"/>
  <c r="N104" i="9" s="1"/>
  <c r="M96" i="9"/>
  <c r="N96" i="9" s="1"/>
  <c r="M88" i="9"/>
  <c r="N88" i="9" s="1"/>
  <c r="M80" i="9"/>
  <c r="N80" i="9" s="1"/>
  <c r="M72" i="9"/>
  <c r="N72" i="9" s="1"/>
  <c r="M111" i="9"/>
  <c r="N111" i="9" s="1"/>
  <c r="M103" i="9"/>
  <c r="N103" i="9" s="1"/>
  <c r="M95" i="9"/>
  <c r="N95" i="9" s="1"/>
  <c r="M87" i="9"/>
  <c r="N87" i="9" s="1"/>
  <c r="M79" i="9"/>
  <c r="N79" i="9" s="1"/>
  <c r="M71" i="9"/>
  <c r="N71" i="9" s="1"/>
  <c r="M110" i="9"/>
  <c r="N110" i="9" s="1"/>
  <c r="M102" i="9"/>
  <c r="N102" i="9" s="1"/>
  <c r="M94" i="9"/>
  <c r="N94" i="9" s="1"/>
  <c r="M86" i="9"/>
  <c r="N86" i="9" s="1"/>
  <c r="M78" i="9"/>
  <c r="N78" i="9" s="1"/>
  <c r="M101" i="9"/>
  <c r="N101" i="9" s="1"/>
  <c r="M93" i="9"/>
  <c r="N93" i="9" s="1"/>
  <c r="M85" i="9"/>
  <c r="N85" i="9" s="1"/>
  <c r="M77" i="9"/>
  <c r="N77" i="9" s="1"/>
  <c r="M108" i="9"/>
  <c r="N108" i="9" s="1"/>
  <c r="M100" i="9"/>
  <c r="N100" i="9" s="1"/>
  <c r="M92" i="9"/>
  <c r="N92" i="9" s="1"/>
  <c r="M84" i="9"/>
  <c r="N84" i="9" s="1"/>
  <c r="M76" i="9"/>
  <c r="N76" i="9" s="1"/>
  <c r="M107" i="9"/>
  <c r="N107" i="9" s="1"/>
  <c r="M99" i="9"/>
  <c r="N99" i="9" s="1"/>
  <c r="M91" i="9"/>
  <c r="N91" i="9" s="1"/>
  <c r="M83" i="9"/>
  <c r="N83" i="9" s="1"/>
  <c r="M75" i="9"/>
  <c r="N75" i="9" s="1"/>
  <c r="I7" i="10"/>
  <c r="M7" i="10"/>
  <c r="N7" i="10" s="1"/>
  <c r="I39" i="10"/>
  <c r="M39" i="10"/>
  <c r="N39" i="10" s="1"/>
  <c r="I8" i="10"/>
  <c r="M8" i="10"/>
  <c r="N8" i="10" s="1"/>
  <c r="I40" i="10"/>
  <c r="M40" i="10"/>
  <c r="N40" i="10" s="1"/>
  <c r="I17" i="10"/>
  <c r="M17" i="10"/>
  <c r="N17" i="10" s="1"/>
  <c r="I41" i="10"/>
  <c r="M41" i="10"/>
  <c r="N41" i="10" s="1"/>
  <c r="I49" i="10"/>
  <c r="M49" i="10"/>
  <c r="N49" i="10" s="1"/>
  <c r="I26" i="10"/>
  <c r="M26" i="10"/>
  <c r="N26" i="10" s="1"/>
  <c r="I34" i="10"/>
  <c r="M34" i="10"/>
  <c r="N34" i="10" s="1"/>
  <c r="I42" i="10"/>
  <c r="M42" i="10"/>
  <c r="N42" i="10" s="1"/>
  <c r="I23" i="10"/>
  <c r="M23" i="10"/>
  <c r="N23" i="10" s="1"/>
  <c r="I24" i="10"/>
  <c r="M24" i="10"/>
  <c r="N24" i="10" s="1"/>
  <c r="I25" i="10"/>
  <c r="M25" i="10"/>
  <c r="N25" i="10" s="1"/>
  <c r="I18" i="10"/>
  <c r="M18" i="10"/>
  <c r="N18" i="10" s="1"/>
  <c r="I3" i="10"/>
  <c r="M3" i="10"/>
  <c r="N3" i="10" s="1"/>
  <c r="I11" i="10"/>
  <c r="M11" i="10"/>
  <c r="N11" i="10" s="1"/>
  <c r="I19" i="10"/>
  <c r="M19" i="10"/>
  <c r="N19" i="10" s="1"/>
  <c r="I27" i="10"/>
  <c r="M27" i="10"/>
  <c r="N27" i="10" s="1"/>
  <c r="I35" i="10"/>
  <c r="M35" i="10"/>
  <c r="N35" i="10" s="1"/>
  <c r="I43" i="10"/>
  <c r="M43" i="10"/>
  <c r="N43" i="10" s="1"/>
  <c r="I31" i="10"/>
  <c r="M31" i="10"/>
  <c r="N31" i="10" s="1"/>
  <c r="I48" i="10"/>
  <c r="M48" i="10"/>
  <c r="N48" i="10" s="1"/>
  <c r="I9" i="10"/>
  <c r="M9" i="10"/>
  <c r="N9" i="10" s="1"/>
  <c r="I4" i="10"/>
  <c r="M4" i="10"/>
  <c r="N4" i="10" s="1"/>
  <c r="I12" i="10"/>
  <c r="M12" i="10"/>
  <c r="N12" i="10" s="1"/>
  <c r="I20" i="10"/>
  <c r="M20" i="10"/>
  <c r="N20" i="10" s="1"/>
  <c r="I28" i="10"/>
  <c r="M28" i="10"/>
  <c r="N28" i="10" s="1"/>
  <c r="I36" i="10"/>
  <c r="M36" i="10"/>
  <c r="N36" i="10" s="1"/>
  <c r="I44" i="10"/>
  <c r="M44" i="10"/>
  <c r="N44" i="10" s="1"/>
  <c r="I13" i="10"/>
  <c r="M13" i="10"/>
  <c r="N13" i="10" s="1"/>
  <c r="I21" i="10"/>
  <c r="M21" i="10"/>
  <c r="N21" i="10" s="1"/>
  <c r="I29" i="10"/>
  <c r="M29" i="10"/>
  <c r="N29" i="10" s="1"/>
  <c r="I37" i="10"/>
  <c r="M37" i="10"/>
  <c r="N37" i="10" s="1"/>
  <c r="I45" i="10"/>
  <c r="M45" i="10"/>
  <c r="N45" i="10" s="1"/>
  <c r="I15" i="10"/>
  <c r="M15" i="10"/>
  <c r="N15" i="10" s="1"/>
  <c r="I47" i="10"/>
  <c r="M47" i="10"/>
  <c r="N47" i="10" s="1"/>
  <c r="I16" i="10"/>
  <c r="M16" i="10"/>
  <c r="N16" i="10" s="1"/>
  <c r="I32" i="10"/>
  <c r="M32" i="10"/>
  <c r="N32" i="10" s="1"/>
  <c r="I33" i="10"/>
  <c r="M33" i="10"/>
  <c r="N33" i="10" s="1"/>
  <c r="I6" i="10"/>
  <c r="M6" i="10"/>
  <c r="N6" i="10" s="1"/>
  <c r="I14" i="10"/>
  <c r="M14" i="10"/>
  <c r="N14" i="10" s="1"/>
  <c r="I22" i="10"/>
  <c r="M22" i="10"/>
  <c r="N22" i="10" s="1"/>
  <c r="I30" i="10"/>
  <c r="M30" i="10"/>
  <c r="N30" i="10" s="1"/>
  <c r="I38" i="10"/>
  <c r="M38" i="10"/>
  <c r="N38" i="10" s="1"/>
  <c r="I46" i="10"/>
  <c r="M46" i="10"/>
  <c r="N46" i="10" s="1"/>
  <c r="I10" i="10"/>
  <c r="I5" i="10"/>
  <c r="G37" i="9"/>
  <c r="G36" i="9"/>
  <c r="G35" i="9"/>
  <c r="G34" i="9"/>
  <c r="M34" i="9" s="1"/>
  <c r="N34" i="9" s="1"/>
  <c r="G33" i="9"/>
  <c r="M33" i="9" s="1"/>
  <c r="N33" i="9" s="1"/>
  <c r="G32" i="9"/>
  <c r="M32" i="9" s="1"/>
  <c r="N32" i="9" s="1"/>
  <c r="G31" i="9"/>
  <c r="G30" i="9"/>
  <c r="G29" i="9"/>
  <c r="G28" i="9"/>
  <c r="G27" i="9"/>
  <c r="G26" i="9"/>
  <c r="M26" i="9" s="1"/>
  <c r="N26" i="9" s="1"/>
  <c r="G25" i="9"/>
  <c r="M25" i="9" s="1"/>
  <c r="N25" i="9" s="1"/>
  <c r="G24" i="9"/>
  <c r="M24" i="9" s="1"/>
  <c r="N24" i="9" s="1"/>
  <c r="G23" i="9"/>
  <c r="M23" i="9" s="1"/>
  <c r="N23" i="9" s="1"/>
  <c r="G22" i="9"/>
  <c r="G21" i="9"/>
  <c r="G20" i="9"/>
  <c r="G19" i="9"/>
  <c r="M19" i="9" s="1"/>
  <c r="N19" i="9" s="1"/>
  <c r="G18" i="9"/>
  <c r="M18" i="9" s="1"/>
  <c r="N18" i="9" s="1"/>
  <c r="G17" i="9"/>
  <c r="M17" i="9" s="1"/>
  <c r="N17" i="9" s="1"/>
  <c r="G16" i="9"/>
  <c r="M16" i="9" s="1"/>
  <c r="N16" i="9" s="1"/>
  <c r="G15" i="9"/>
  <c r="M15" i="9" s="1"/>
  <c r="N15" i="9" s="1"/>
  <c r="G14" i="9"/>
  <c r="G13" i="9"/>
  <c r="G12" i="9"/>
  <c r="G11" i="9"/>
  <c r="G10" i="9"/>
  <c r="M10" i="9" s="1"/>
  <c r="N10" i="9" s="1"/>
  <c r="G9" i="9"/>
  <c r="M9" i="9" s="1"/>
  <c r="N9" i="9" s="1"/>
  <c r="G8" i="9"/>
  <c r="M8" i="9" s="1"/>
  <c r="N8" i="9" s="1"/>
  <c r="G7" i="9"/>
  <c r="G6" i="9"/>
  <c r="G5" i="9"/>
  <c r="G4" i="9"/>
  <c r="G3" i="9"/>
  <c r="E27" i="5" l="1"/>
  <c r="I29" i="9"/>
  <c r="M29" i="9"/>
  <c r="N29" i="9" s="1"/>
  <c r="I6" i="9"/>
  <c r="M6" i="9"/>
  <c r="N6" i="9" s="1"/>
  <c r="I14" i="9"/>
  <c r="M14" i="9"/>
  <c r="N14" i="9" s="1"/>
  <c r="I22" i="9"/>
  <c r="M22" i="9"/>
  <c r="N22" i="9" s="1"/>
  <c r="I30" i="9"/>
  <c r="M30" i="9"/>
  <c r="N30" i="9" s="1"/>
  <c r="I7" i="9"/>
  <c r="M7" i="9"/>
  <c r="N7" i="9" s="1"/>
  <c r="I31" i="9"/>
  <c r="M31" i="9"/>
  <c r="N31" i="9" s="1"/>
  <c r="I5" i="9"/>
  <c r="M5" i="9"/>
  <c r="N5" i="9" s="1"/>
  <c r="I37" i="9"/>
  <c r="M37" i="9"/>
  <c r="N37" i="9" s="1"/>
  <c r="I21" i="9"/>
  <c r="M21" i="9"/>
  <c r="N21" i="9" s="1"/>
  <c r="I27" i="9"/>
  <c r="M27" i="9"/>
  <c r="N27" i="9" s="1"/>
  <c r="I35" i="9"/>
  <c r="M35" i="9"/>
  <c r="N35" i="9" s="1"/>
  <c r="I13" i="9"/>
  <c r="M13" i="9"/>
  <c r="N13" i="9" s="1"/>
  <c r="I3" i="9"/>
  <c r="M3" i="9"/>
  <c r="N3" i="9" s="1"/>
  <c r="I11" i="9"/>
  <c r="M11" i="9"/>
  <c r="N11" i="9" s="1"/>
  <c r="I4" i="9"/>
  <c r="M4" i="9"/>
  <c r="N4" i="9" s="1"/>
  <c r="I12" i="9"/>
  <c r="M12" i="9"/>
  <c r="N12" i="9" s="1"/>
  <c r="I20" i="9"/>
  <c r="M20" i="9"/>
  <c r="N20" i="9" s="1"/>
  <c r="I28" i="9"/>
  <c r="M28" i="9"/>
  <c r="N28" i="9" s="1"/>
  <c r="I36" i="9"/>
  <c r="M36" i="9"/>
  <c r="N36" i="9" s="1"/>
  <c r="I23" i="9"/>
  <c r="I15" i="9"/>
  <c r="I18" i="9"/>
  <c r="I19" i="9"/>
  <c r="I34" i="9"/>
  <c r="I10" i="9"/>
  <c r="I26" i="9"/>
  <c r="I33" i="9"/>
  <c r="I25" i="9"/>
  <c r="I17" i="9"/>
  <c r="I9" i="9"/>
  <c r="I32" i="9"/>
  <c r="I24" i="9"/>
  <c r="I16" i="9"/>
  <c r="I8" i="9"/>
  <c r="E25" i="5" l="1"/>
  <c r="E28" i="5" s="1"/>
</calcChain>
</file>

<file path=xl/sharedStrings.xml><?xml version="1.0" encoding="utf-8"?>
<sst xmlns="http://schemas.openxmlformats.org/spreadsheetml/2006/main" count="714" uniqueCount="267">
  <si>
    <t>PRODUIT</t>
  </si>
  <si>
    <t>PACK</t>
  </si>
  <si>
    <t>TOTAL</t>
  </si>
  <si>
    <t>UNITES</t>
  </si>
  <si>
    <t>PROSAINS</t>
  </si>
  <si>
    <t>KARINE ET JEFF</t>
  </si>
  <si>
    <t xml:space="preserve">PRESSOIR DE PROVENCE </t>
  </si>
  <si>
    <t>Nectar De Pêche De Provence</t>
  </si>
  <si>
    <t xml:space="preserve">MAS DAUSSAN </t>
  </si>
  <si>
    <t>PX TOTAL</t>
  </si>
  <si>
    <t>PX (U)</t>
  </si>
  <si>
    <t>MAISON MENEAU</t>
  </si>
  <si>
    <t>vendredi 9 otobre 2020</t>
  </si>
  <si>
    <t>L'original</t>
  </si>
  <si>
    <t xml:space="preserve">Le Subtil </t>
  </si>
  <si>
    <t xml:space="preserve">Le Gourmand </t>
  </si>
  <si>
    <t>HUILERIE J. LEBLANC</t>
  </si>
  <si>
    <t xml:space="preserve">Vinaigre Balsamique de Modéne </t>
  </si>
  <si>
    <t>Vinaigre de vin rouge Framboise</t>
  </si>
  <si>
    <t xml:space="preserve">Huile d'Olive Truffe </t>
  </si>
  <si>
    <t>Vinaigre de vin à la Noix</t>
  </si>
  <si>
    <t xml:space="preserve">Vinaigre de vin Rouge </t>
  </si>
  <si>
    <t xml:space="preserve">Vinaigre de Xérés </t>
  </si>
  <si>
    <t>LA CIGALE PROVENCALE</t>
  </si>
  <si>
    <t>Moutarde à l'Ancienne</t>
  </si>
  <si>
    <t>Moutarde de Dijon Bio</t>
  </si>
  <si>
    <t>Moutarde au Miel et aux Epices</t>
  </si>
  <si>
    <t>MAS DAUSSAN</t>
  </si>
  <si>
    <t>Purée de Pomme 210g</t>
  </si>
  <si>
    <t>Purée de Pomme 620g</t>
  </si>
  <si>
    <t>Purée de Pomme 1620g</t>
  </si>
  <si>
    <t>Purée de Poire 210g</t>
  </si>
  <si>
    <t>Purée de Poire 820g</t>
  </si>
  <si>
    <t>Tranches de Péche 820g</t>
  </si>
  <si>
    <t>Dessert de Fruits : Pomme/Cassis/Framboises</t>
  </si>
  <si>
    <t xml:space="preserve">Dessert de Fruits : Pomme camamélisés Sel </t>
  </si>
  <si>
    <t>EPICES</t>
  </si>
  <si>
    <t>Sel Fin</t>
  </si>
  <si>
    <t xml:space="preserve">Gros Sel </t>
  </si>
  <si>
    <t>Poivre Noir Grains</t>
  </si>
  <si>
    <t>Poivre Noir Poudre</t>
  </si>
  <si>
    <t>Coriandre Poudre</t>
  </si>
  <si>
    <t>Ail Semoule</t>
  </si>
  <si>
    <t>Curry</t>
  </si>
  <si>
    <t xml:space="preserve">Cannelle </t>
  </si>
  <si>
    <t>Poudre à Lever</t>
  </si>
  <si>
    <t>Menthe Douce</t>
  </si>
  <si>
    <t xml:space="preserve">Thym </t>
  </si>
  <si>
    <t>Romarin</t>
  </si>
  <si>
    <t>Herbes de Provence</t>
  </si>
  <si>
    <t>Basilic</t>
  </si>
  <si>
    <t>Mélange 4 épices</t>
  </si>
  <si>
    <t xml:space="preserve">Muscade Moulu </t>
  </si>
  <si>
    <t xml:space="preserve">Agar Agar </t>
  </si>
  <si>
    <t xml:space="preserve">Ail des Ours </t>
  </si>
  <si>
    <t xml:space="preserve">Bouillon de Légumes </t>
  </si>
  <si>
    <t xml:space="preserve">Sucre Cristal </t>
  </si>
  <si>
    <t xml:space="preserve">Sucre Blond </t>
  </si>
  <si>
    <t xml:space="preserve">Sucre Rapadura </t>
  </si>
  <si>
    <t>Mélange Pain d'Epices</t>
  </si>
  <si>
    <t xml:space="preserve">Mélange Colombo </t>
  </si>
  <si>
    <t>Paprika</t>
  </si>
  <si>
    <t xml:space="preserve">Mélange Ras El Hanout </t>
  </si>
  <si>
    <t xml:space="preserve">Mélange Tandoori </t>
  </si>
  <si>
    <t>PATES</t>
  </si>
  <si>
    <t xml:space="preserve">Coquilettes </t>
  </si>
  <si>
    <t>Torsades Semi Compléte</t>
  </si>
  <si>
    <t>Vermicelles Semi Compléte</t>
  </si>
  <si>
    <t xml:space="preserve">Rubans Ail et Basilic </t>
  </si>
  <si>
    <t>Penne Semi Compléte</t>
  </si>
  <si>
    <t>Fusili Riz Quinoa</t>
  </si>
  <si>
    <t xml:space="preserve">Spaghettis </t>
  </si>
  <si>
    <t>Proteines de Soja</t>
  </si>
  <si>
    <t xml:space="preserve">Gnocchis </t>
  </si>
  <si>
    <t xml:space="preserve">Penne </t>
  </si>
  <si>
    <t>Tagliatelles</t>
  </si>
  <si>
    <t>Fussilis Pois Cassés</t>
  </si>
  <si>
    <t>Torsades de Pois Chiche</t>
  </si>
  <si>
    <t>vendredi 16 otobre 2020</t>
  </si>
  <si>
    <t>PRODUITS À CONDITIONNER</t>
  </si>
  <si>
    <t>200g</t>
  </si>
  <si>
    <t>700g</t>
  </si>
  <si>
    <t>50g</t>
  </si>
  <si>
    <t>100g</t>
  </si>
  <si>
    <t>500g</t>
  </si>
  <si>
    <t>Spaghettis Semi Complétes</t>
  </si>
  <si>
    <t>P</t>
  </si>
  <si>
    <t>75cl</t>
  </si>
  <si>
    <t xml:space="preserve">Jus d'Orange </t>
  </si>
  <si>
    <t xml:space="preserve">Jus Multifruits </t>
  </si>
  <si>
    <t xml:space="preserve">Jus Pamplemousse </t>
  </si>
  <si>
    <t xml:space="preserve">Jus d'Ananas </t>
  </si>
  <si>
    <t xml:space="preserve">Jus de Pomme-Kiwi Bio </t>
  </si>
  <si>
    <t xml:space="preserve">Jus de Tomates de Provence </t>
  </si>
  <si>
    <t xml:space="preserve">Nectar de Poires de Provence </t>
  </si>
  <si>
    <t xml:space="preserve">Jus De Pomme Trouble </t>
  </si>
  <si>
    <t xml:space="preserve">Jus de Clémentine </t>
  </si>
  <si>
    <t xml:space="preserve">Jus de Baies de Goji </t>
  </si>
  <si>
    <t>25cl</t>
  </si>
  <si>
    <t>1L</t>
  </si>
  <si>
    <t>75l</t>
  </si>
  <si>
    <t xml:space="preserve">Pur Jus de Pomme </t>
  </si>
  <si>
    <t xml:space="preserve">Pur jus de Grenade </t>
  </si>
  <si>
    <t xml:space="preserve">Nectar de Peche </t>
  </si>
  <si>
    <t xml:space="preserve">Nectar de Kiwis </t>
  </si>
  <si>
    <t xml:space="preserve">Nectar de Poire </t>
  </si>
  <si>
    <t xml:space="preserve">Jus de Poire </t>
  </si>
  <si>
    <t xml:space="preserve">Jus de Pomme Framboise petillant </t>
  </si>
  <si>
    <t xml:space="preserve">Jus de Pomme Groseille petillant </t>
  </si>
  <si>
    <t xml:space="preserve">Jus de Pomme Petillant </t>
  </si>
  <si>
    <t xml:space="preserve">Cidre </t>
  </si>
  <si>
    <t xml:space="preserve">Pur jus de Pomme </t>
  </si>
  <si>
    <t>50cl</t>
  </si>
  <si>
    <t xml:space="preserve">Sirop Citron </t>
  </si>
  <si>
    <t xml:space="preserve">Sirop Grenadine </t>
  </si>
  <si>
    <t xml:space="preserve">Sirop Menthe </t>
  </si>
  <si>
    <t xml:space="preserve">Sirop Péche </t>
  </si>
  <si>
    <t xml:space="preserve">Sirop Fraise </t>
  </si>
  <si>
    <t xml:space="preserve">Sirop Fleur de Surreau </t>
  </si>
  <si>
    <t xml:space="preserve">Sirop Menthe Glaciale </t>
  </si>
  <si>
    <t xml:space="preserve">Thé vert Glacé péche </t>
  </si>
  <si>
    <t xml:space="preserve">Thé vert Glacé Menthe </t>
  </si>
  <si>
    <t>L'insolant</t>
  </si>
  <si>
    <t>Contenance</t>
  </si>
  <si>
    <t>FUTURS PRODUITS</t>
  </si>
  <si>
    <t>Marque</t>
  </si>
  <si>
    <t>Produits</t>
  </si>
  <si>
    <t xml:space="preserve">Conditonnement </t>
  </si>
  <si>
    <t xml:space="preserve">Contact </t>
  </si>
  <si>
    <t>Les Sauniers de Camargues</t>
  </si>
  <si>
    <t xml:space="preserve">Fleur de sel </t>
  </si>
  <si>
    <t>selsdecamargues@salins.com</t>
  </si>
  <si>
    <t>Domaine de l'Oulivie</t>
  </si>
  <si>
    <t>Bidon 20L</t>
  </si>
  <si>
    <t>Sac 16kg (2x8kg)</t>
  </si>
  <si>
    <t>Fiche Produit</t>
  </si>
  <si>
    <t>Laetitia@oulivie.com</t>
  </si>
  <si>
    <t>Huiles d'Olives</t>
  </si>
  <si>
    <t>Notes</t>
  </si>
  <si>
    <t xml:space="preserve">Demander prix par mail </t>
  </si>
  <si>
    <t xml:space="preserve">Voir directement </t>
  </si>
  <si>
    <t>Adresse</t>
  </si>
  <si>
    <t>Mas de fourques
34980 Combaillaux</t>
  </si>
  <si>
    <t>Route du Grau du 
Roi
30220 Aigues-Mortes</t>
  </si>
  <si>
    <t xml:space="preserve">Produits </t>
  </si>
  <si>
    <t xml:space="preserve">Contenance </t>
  </si>
  <si>
    <t xml:space="preserve">Effectué </t>
  </si>
  <si>
    <t>Bonbon Oursons</t>
  </si>
  <si>
    <t>Bonbon Cœurs</t>
  </si>
  <si>
    <t>Poivre en Grains</t>
  </si>
  <si>
    <t>Melange Colombo</t>
  </si>
  <si>
    <t>Petit Epautre</t>
  </si>
  <si>
    <t>Oui</t>
  </si>
  <si>
    <t>Vermicelles semi complétes</t>
  </si>
  <si>
    <t>Sucre Blond</t>
  </si>
  <si>
    <t>Croquants Chocolat</t>
  </si>
  <si>
    <t>L'oranger</t>
  </si>
  <si>
    <t>Riz Rouge</t>
  </si>
  <si>
    <t xml:space="preserve">Graines de Courges </t>
  </si>
  <si>
    <t xml:space="preserve">Restant </t>
  </si>
  <si>
    <t>300g</t>
  </si>
  <si>
    <t>400g</t>
  </si>
  <si>
    <t>125g</t>
  </si>
  <si>
    <t>150g</t>
  </si>
  <si>
    <t>110g</t>
  </si>
  <si>
    <t>Pois Chiche</t>
  </si>
  <si>
    <t>Biscuits Comte</t>
  </si>
  <si>
    <t>120g</t>
  </si>
  <si>
    <t>Biscuits Citron</t>
  </si>
  <si>
    <t>Biscuits Anis</t>
  </si>
  <si>
    <t>130g</t>
  </si>
  <si>
    <t>Longués de Montpellier</t>
  </si>
  <si>
    <r>
      <rPr>
        <b/>
        <sz val="12"/>
        <rFont val="Calibri (Corps)"/>
      </rPr>
      <t>Total Stock Magasin :</t>
    </r>
    <r>
      <rPr>
        <sz val="12"/>
        <rFont val="Calibri (Corps)"/>
      </rPr>
      <t xml:space="preserve"> </t>
    </r>
  </si>
  <si>
    <t>STOCK MAGASIN</t>
  </si>
  <si>
    <t xml:space="preserve"> EST DANS LE FUTUR </t>
  </si>
  <si>
    <t>CONSERVE</t>
  </si>
  <si>
    <t>Qui</t>
  </si>
  <si>
    <t>QUI</t>
  </si>
  <si>
    <t>TYPE</t>
  </si>
  <si>
    <t>Sauce Pizza</t>
  </si>
  <si>
    <t>Tomates Entieres Pelees</t>
  </si>
  <si>
    <t>Raviolis Legumes</t>
  </si>
  <si>
    <t>Ratatouille Catalane</t>
  </si>
  <si>
    <t>Couscous 7 Legumes</t>
  </si>
  <si>
    <t>Delice Tomates Confites</t>
  </si>
  <si>
    <t>Delice Poivrons Rouges</t>
  </si>
  <si>
    <t>Bolognaise Vegetale</t>
  </si>
  <si>
    <t xml:space="preserve">Bolognaise </t>
  </si>
  <si>
    <t>Sauce Chevre Miel</t>
  </si>
  <si>
    <t>Chilicorne Carne</t>
  </si>
  <si>
    <t>Chili Vegetal</t>
  </si>
  <si>
    <t>Sauce Basilic Sans Sel</t>
  </si>
  <si>
    <t>Moussaka Vegan</t>
  </si>
  <si>
    <t>Coponata Aubergines</t>
  </si>
  <si>
    <t>Asperges Vertes</t>
  </si>
  <si>
    <t>Petits Pois Exra Fins</t>
  </si>
  <si>
    <t>Haricots Verts Extra Fins</t>
  </si>
  <si>
    <t xml:space="preserve">Haricots Beurre </t>
  </si>
  <si>
    <t>Marmelade</t>
  </si>
  <si>
    <t xml:space="preserve">Riste Aubergine </t>
  </si>
  <si>
    <t>Pois Casses</t>
  </si>
  <si>
    <t>Haricots Noirs</t>
  </si>
  <si>
    <t>Pois Chiches Noir Desi</t>
  </si>
  <si>
    <t>Gaspacho</t>
  </si>
  <si>
    <t>Gaspacho Courgettes</t>
  </si>
  <si>
    <t>Soupes Des Andes</t>
  </si>
  <si>
    <t>Soupe Dolce Vita</t>
  </si>
  <si>
    <t>Soupe Provencale</t>
  </si>
  <si>
    <t>Soupe De Legumes Du Potager</t>
  </si>
  <si>
    <t>Soupe Lentilles Carottes</t>
  </si>
  <si>
    <t>Veloute Potimaron</t>
  </si>
  <si>
    <t>Raviolis Tofu Legumes</t>
  </si>
  <si>
    <t>Raviolis Aubergines</t>
  </si>
  <si>
    <t>Raviolis Chevre Miel</t>
  </si>
  <si>
    <t>Haricots Verts Tres Fins Au Naturel</t>
  </si>
  <si>
    <t>Petits Pois Au Naturel</t>
  </si>
  <si>
    <t>Macedoine Legumes</t>
  </si>
  <si>
    <t>Ketchup</t>
  </si>
  <si>
    <t>Tofu Tandoori</t>
  </si>
  <si>
    <t>Soiree A Casablanca</t>
  </si>
  <si>
    <t xml:space="preserve">Ratatouille Huile D Olive </t>
  </si>
  <si>
    <t>Tajine Aubergines</t>
  </si>
  <si>
    <t>Legumes Pour Couscous</t>
  </si>
  <si>
    <t>Sauce Tomate Carottes Basilic</t>
  </si>
  <si>
    <t>Sauce Tomate Crème De Brebis</t>
  </si>
  <si>
    <t>Sauce Tomate Aux Olives</t>
  </si>
  <si>
    <t>Sauce Tomate Vin Blanc Et Ail</t>
  </si>
  <si>
    <t>Coulis Tomate</t>
  </si>
  <si>
    <t>Soupe Pistou</t>
  </si>
  <si>
    <t>Puree Carottes</t>
  </si>
  <si>
    <t>Puree Epinard</t>
  </si>
  <si>
    <t>Bol De Riz En Toscane</t>
  </si>
  <si>
    <t>Fondant Patate Douce Tofu Ricotta</t>
  </si>
  <si>
    <t>Moussaka Aubergine</t>
  </si>
  <si>
    <t>Courgette A La Crème De Curry</t>
  </si>
  <si>
    <t>Quinoa</t>
  </si>
  <si>
    <t>ALERTES</t>
  </si>
  <si>
    <t>VRAC</t>
  </si>
  <si>
    <t>Total général</t>
  </si>
  <si>
    <t>À Commander</t>
  </si>
  <si>
    <t>QT à CDER</t>
  </si>
  <si>
    <t>QT MINI</t>
  </si>
  <si>
    <t>(Tous)</t>
  </si>
  <si>
    <t>Produit</t>
  </si>
  <si>
    <t>Stock Mini</t>
  </si>
  <si>
    <t>LIQUIDE</t>
  </si>
  <si>
    <t>QUANTITÉ à CDER</t>
  </si>
  <si>
    <t>STOCK DUR</t>
  </si>
  <si>
    <t>STOCK LIQUIDE</t>
  </si>
  <si>
    <t xml:space="preserve">LES APEROS BIO DE PIERRE ET NICO </t>
  </si>
  <si>
    <t>STOCK MAGASIN en</t>
  </si>
  <si>
    <t>TEST</t>
  </si>
  <si>
    <t>Autres marque</t>
  </si>
  <si>
    <t xml:space="preserve">Contenance pack </t>
  </si>
  <si>
    <t xml:space="preserve">Prix Pack </t>
  </si>
  <si>
    <t>PX TOTAL STOCK</t>
  </si>
  <si>
    <t xml:space="preserve">Nom du produit </t>
  </si>
  <si>
    <t xml:space="preserve">Marque </t>
  </si>
  <si>
    <t xml:space="preserve">Prix Unitaire </t>
  </si>
  <si>
    <t xml:space="preserve">Contenance du pack </t>
  </si>
  <si>
    <t>Contenance/poids</t>
  </si>
  <si>
    <t>AJOUT PRODUIT SEC</t>
  </si>
  <si>
    <t>Liste Marques</t>
  </si>
  <si>
    <t xml:space="preserve">Karine et Jeff </t>
  </si>
  <si>
    <t>Prosain</t>
  </si>
  <si>
    <t>Le Pressoir de Provence</t>
  </si>
  <si>
    <t>Contenance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</si>
</sst>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\ &quot;€&quot;"/>
    <numFmt numFmtId="165" formatCode="#,##0.00\ &quot;€&quot;"/>
  </numFmts>
  <fonts count="15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9" tint="-0.249977111117893"/>
      <name val="Calibri (Corps)"/>
    </font>
    <font>
      <b/>
      <sz val="12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color rgb="FF222222"/>
      <name val="Arial"/>
      <family val="2"/>
    </font>
    <font>
      <sz val="12"/>
      <name val="Calibri (Corps)"/>
    </font>
    <font>
      <b/>
      <sz val="12"/>
      <name val="Calibri (Corps)"/>
    </font>
    <font>
      <sz val="12"/>
      <name val="Calibri"/>
      <family val="2"/>
      <scheme val="minor"/>
    </font>
    <font>
      <sz val="24"/>
      <color rgb="FF46AF4E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6AF4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auto="1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0" borderId="0" xfId="0" applyFont="1" applyFill="1" applyBorder="1"/>
    <xf numFmtId="0" fontId="0" fillId="0" borderId="0" xfId="0" applyBorder="1"/>
    <xf numFmtId="0" fontId="0" fillId="0" borderId="4" xfId="0" applyBorder="1"/>
    <xf numFmtId="0" fontId="0" fillId="0" borderId="0" xfId="0" applyAlignment="1">
      <alignment horizontal="right"/>
    </xf>
    <xf numFmtId="0" fontId="0" fillId="0" borderId="25" xfId="0" applyBorder="1"/>
    <xf numFmtId="0" fontId="0" fillId="3" borderId="10" xfId="0" applyFill="1" applyBorder="1" applyAlignment="1">
      <alignment horizontal="center"/>
    </xf>
    <xf numFmtId="0" fontId="0" fillId="0" borderId="20" xfId="0" applyBorder="1"/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23" xfId="0" applyFont="1" applyFill="1" applyBorder="1"/>
    <xf numFmtId="0" fontId="6" fillId="0" borderId="27" xfId="0" applyFont="1" applyBorder="1"/>
    <xf numFmtId="0" fontId="0" fillId="0" borderId="7" xfId="0" applyBorder="1" applyAlignment="1">
      <alignment vertical="center"/>
    </xf>
    <xf numFmtId="0" fontId="0" fillId="0" borderId="9" xfId="0" applyBorder="1"/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6" xfId="0" applyBorder="1"/>
    <xf numFmtId="0" fontId="6" fillId="0" borderId="28" xfId="0" applyFont="1" applyBorder="1"/>
    <xf numFmtId="0" fontId="2" fillId="0" borderId="20" xfId="3" applyBorder="1" applyAlignment="1">
      <alignment vertical="center"/>
    </xf>
    <xf numFmtId="0" fontId="2" fillId="0" borderId="21" xfId="3" applyBorder="1" applyAlignment="1">
      <alignment vertical="center"/>
    </xf>
    <xf numFmtId="0" fontId="0" fillId="0" borderId="21" xfId="0" applyBorder="1"/>
    <xf numFmtId="0" fontId="0" fillId="0" borderId="22" xfId="0" applyBorder="1"/>
    <xf numFmtId="0" fontId="6" fillId="0" borderId="29" xfId="0" applyFont="1" applyFill="1" applyBorder="1"/>
    <xf numFmtId="0" fontId="0" fillId="0" borderId="26" xfId="0" applyBorder="1"/>
    <xf numFmtId="0" fontId="8" fillId="0" borderId="0" xfId="0" applyFont="1" applyAlignment="1">
      <alignment vertical="center" wrapText="1"/>
    </xf>
    <xf numFmtId="0" fontId="6" fillId="0" borderId="23" xfId="0" applyFont="1" applyBorder="1"/>
    <xf numFmtId="0" fontId="6" fillId="0" borderId="24" xfId="0" applyFont="1" applyBorder="1"/>
    <xf numFmtId="0" fontId="8" fillId="0" borderId="1" xfId="0" applyFont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9" fillId="0" borderId="17" xfId="0" applyFont="1" applyFill="1" applyBorder="1" applyAlignment="1">
      <alignment vertical="center"/>
    </xf>
    <xf numFmtId="9" fontId="0" fillId="0" borderId="0" xfId="0" applyNumberFormat="1"/>
    <xf numFmtId="0" fontId="6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 applyAlignment="1">
      <alignment horizontal="center" vertical="center" wrapText="1"/>
    </xf>
    <xf numFmtId="0" fontId="13" fillId="4" borderId="0" xfId="0" applyFont="1" applyFill="1"/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/>
    <xf numFmtId="0" fontId="11" fillId="0" borderId="0" xfId="0" applyFont="1"/>
    <xf numFmtId="0" fontId="11" fillId="0" borderId="0" xfId="0" applyFont="1" applyFill="1" applyBorder="1"/>
    <xf numFmtId="0" fontId="11" fillId="0" borderId="18" xfId="0" applyFont="1" applyFill="1" applyBorder="1" applyAlignment="1">
      <alignment vertical="center"/>
    </xf>
    <xf numFmtId="164" fontId="11" fillId="0" borderId="18" xfId="0" applyNumberFormat="1" applyFont="1" applyFill="1" applyBorder="1" applyAlignment="1">
      <alignment vertical="center"/>
    </xf>
    <xf numFmtId="165" fontId="11" fillId="0" borderId="0" xfId="0" applyNumberFormat="1" applyFont="1" applyFill="1" applyBorder="1" applyAlignment="1">
      <alignment vertical="center"/>
    </xf>
    <xf numFmtId="165" fontId="11" fillId="0" borderId="19" xfId="0" applyNumberFormat="1" applyFont="1" applyFill="1" applyBorder="1" applyAlignment="1">
      <alignment vertical="center"/>
    </xf>
    <xf numFmtId="0" fontId="11" fillId="0" borderId="0" xfId="0" applyFont="1" applyFill="1" applyBorder="1" applyAlignment="1"/>
    <xf numFmtId="0" fontId="11" fillId="0" borderId="0" xfId="0" applyFont="1" applyAlignment="1"/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6" borderId="0" xfId="0" applyFill="1" applyBorder="1"/>
    <xf numFmtId="0" fontId="0" fillId="6" borderId="30" xfId="0" applyFill="1" applyBorder="1"/>
    <xf numFmtId="0" fontId="0" fillId="6" borderId="31" xfId="0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" xfId="0" applyFill="1" applyBorder="1" applyAlignment="1" applyProtection="1">
      <alignment horizontal="center"/>
      <protection locked="0"/>
    </xf>
  </cellXfs>
  <cellStyles count="5">
    <cellStyle name="Lien hypertexte" xfId="1" builtinId="8" hidden="1"/>
    <cellStyle name="Lien hypertexte" xfId="3" builtinId="8"/>
    <cellStyle name="Lien hypertexte visité" xfId="2" builtinId="9" hidden="1"/>
    <cellStyle name="Lien hypertexte visité" xfId="4" builtinId="9" hidden="1"/>
    <cellStyle name="Normal" xfId="0" builtinId="0"/>
  </cellStyles>
  <dxfs count="26">
    <dxf>
      <font>
        <b/>
        <i val="0"/>
        <color rgb="FFFF0000"/>
      </font>
    </dxf>
    <dxf>
      <font>
        <color theme="5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numFmt numFmtId="0" formatCode="General"/>
    </dxf>
    <dxf>
      <numFmt numFmtId="0" formatCode="General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colors>
    <mruColors>
      <color rgb="FF40B047"/>
      <color rgb="FF00FF00"/>
      <color rgb="FF00CC00"/>
      <color rgb="FF46AF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'PRODUITS &#192; COMMANDER'!A1"/><Relationship Id="rId7" Type="http://schemas.openxmlformats.org/officeDocument/2006/relationships/hyperlink" Target="#'FUTURS PRODUITS'!A1"/><Relationship Id="rId2" Type="http://schemas.openxmlformats.org/officeDocument/2006/relationships/image" Target="../media/image1.png"/><Relationship Id="rId1" Type="http://schemas.openxmlformats.org/officeDocument/2006/relationships/hyperlink" Target="#MARQUES!A1"/><Relationship Id="rId6" Type="http://schemas.openxmlformats.org/officeDocument/2006/relationships/image" Target="../media/image3.png"/><Relationship Id="rId5" Type="http://schemas.openxmlformats.org/officeDocument/2006/relationships/hyperlink" Target="#'PRODUITS &#192; CONDITIONNER '!A1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ulivie.com/categorie-produit/huiles-dolive/" TargetMode="External"/><Relationship Id="rId2" Type="http://schemas.openxmlformats.org/officeDocument/2006/relationships/image" Target="../media/image5.jpg"/><Relationship Id="rId1" Type="http://schemas.openxmlformats.org/officeDocument/2006/relationships/hyperlink" Target="https://agrifournitures.fr/sels-alimentaires/10456-fleur-sel-bio-le-saunier-camargue.html?gclid=CjwKCAjwiaX8BRBZEiwAQQxGxyQzC0kH9HyyNkXSTYDICddqbdhpDD8GJZI0nnYOa9H2dKowZucW2xoC72IQAvD_BwE&amp;equid=85613f53-5900-43c1-b881-625cb63a017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13</xdr:row>
      <xdr:rowOff>76200</xdr:rowOff>
    </xdr:from>
    <xdr:to>
      <xdr:col>3</xdr:col>
      <xdr:colOff>1028700</xdr:colOff>
      <xdr:row>15</xdr:row>
      <xdr:rowOff>127000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38DD85-243E-2E45-97C3-4D1DBE92F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03600" y="2717800"/>
          <a:ext cx="2374900" cy="4572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13</xdr:row>
      <xdr:rowOff>63500</xdr:rowOff>
    </xdr:from>
    <xdr:to>
      <xdr:col>7</xdr:col>
      <xdr:colOff>635000</xdr:colOff>
      <xdr:row>15</xdr:row>
      <xdr:rowOff>114300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B866D61-59F0-744C-9200-3B82E431E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05500" y="2705100"/>
          <a:ext cx="2984500" cy="457200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762000</xdr:colOff>
      <xdr:row>13</xdr:row>
      <xdr:rowOff>63500</xdr:rowOff>
    </xdr:from>
    <xdr:to>
      <xdr:col>11</xdr:col>
      <xdr:colOff>635000</xdr:colOff>
      <xdr:row>15</xdr:row>
      <xdr:rowOff>114300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60AD29C-853A-0041-8605-401CE67B1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017000" y="2705100"/>
          <a:ext cx="317500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16</xdr:row>
      <xdr:rowOff>76200</xdr:rowOff>
    </xdr:from>
    <xdr:to>
      <xdr:col>3</xdr:col>
      <xdr:colOff>882650</xdr:colOff>
      <xdr:row>18</xdr:row>
      <xdr:rowOff>127000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28D01F0-439F-9A4D-BA4F-694B89178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84250" y="3276600"/>
          <a:ext cx="2193925" cy="450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610576</xdr:colOff>
      <xdr:row>10</xdr:row>
      <xdr:rowOff>186103</xdr:rowOff>
    </xdr:from>
    <xdr:ext cx="1345880" cy="437972"/>
    <xdr:sp macro="[0]!FiltrerVal" textlink="">
      <xdr:nvSpPr>
        <xdr:cNvPr id="2" name="Bouton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26153" y="2221359"/>
          <a:ext cx="1345880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PROSAINS</a:t>
          </a:r>
        </a:p>
      </xdr:txBody>
    </xdr:sp>
    <xdr:clientData/>
  </xdr:oneCellAnchor>
  <xdr:oneCellAnchor>
    <xdr:from>
      <xdr:col>5</xdr:col>
      <xdr:colOff>469899</xdr:colOff>
      <xdr:row>10</xdr:row>
      <xdr:rowOff>186103</xdr:rowOff>
    </xdr:from>
    <xdr:ext cx="1734674" cy="437972"/>
    <xdr:sp macro="[0]!FiltrerVal" textlink="">
      <xdr:nvSpPr>
        <xdr:cNvPr id="14" name="Bouton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4662527" y="2221359"/>
          <a:ext cx="1734674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KARINE et JEFF</a:t>
          </a:r>
        </a:p>
      </xdr:txBody>
    </xdr:sp>
    <xdr:clientData/>
  </xdr:oneCellAnchor>
  <xdr:oneCellAnchor>
    <xdr:from>
      <xdr:col>7</xdr:col>
      <xdr:colOff>757115</xdr:colOff>
      <xdr:row>10</xdr:row>
      <xdr:rowOff>186103</xdr:rowOff>
    </xdr:from>
    <xdr:ext cx="2509147" cy="437972"/>
    <xdr:sp macro="[0]!FiltrerVal" textlink="">
      <xdr:nvSpPr>
        <xdr:cNvPr id="23" name="Bouton3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626794" y="2221359"/>
          <a:ext cx="2509147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LA CIGALE PROVENCALE</a:t>
          </a:r>
        </a:p>
      </xdr:txBody>
    </xdr:sp>
    <xdr:clientData/>
  </xdr:oneCellAnchor>
  <xdr:oneCellAnchor>
    <xdr:from>
      <xdr:col>3</xdr:col>
      <xdr:colOff>610576</xdr:colOff>
      <xdr:row>14</xdr:row>
      <xdr:rowOff>104693</xdr:rowOff>
    </xdr:from>
    <xdr:ext cx="2586124" cy="437972"/>
    <xdr:sp macro="[0]!FiltrerVal" textlink="">
      <xdr:nvSpPr>
        <xdr:cNvPr id="25" name="Bouton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126153" y="2954052"/>
          <a:ext cx="2586124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PRESSOIR DE PROVENCE</a:t>
          </a:r>
        </a:p>
      </xdr:txBody>
    </xdr:sp>
    <xdr:clientData/>
  </xdr:oneCellAnchor>
  <xdr:oneCellAnchor>
    <xdr:from>
      <xdr:col>7</xdr:col>
      <xdr:colOff>16282</xdr:colOff>
      <xdr:row>14</xdr:row>
      <xdr:rowOff>104693</xdr:rowOff>
    </xdr:from>
    <xdr:ext cx="2204804" cy="437972"/>
    <xdr:sp macro="[0]!FiltrerVal" textlink="">
      <xdr:nvSpPr>
        <xdr:cNvPr id="26" name="Bouton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5885961" y="2954052"/>
          <a:ext cx="2204804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HUILERIE J. LEBLANC</a:t>
          </a:r>
        </a:p>
      </xdr:txBody>
    </xdr:sp>
    <xdr:clientData/>
  </xdr:oneCellAnchor>
  <xdr:oneCellAnchor>
    <xdr:from>
      <xdr:col>9</xdr:col>
      <xdr:colOff>746694</xdr:colOff>
      <xdr:row>14</xdr:row>
      <xdr:rowOff>104693</xdr:rowOff>
    </xdr:from>
    <xdr:ext cx="1005879" cy="437972"/>
    <xdr:sp macro="[0]!FiltrerVal" textlink="">
      <xdr:nvSpPr>
        <xdr:cNvPr id="27" name="Bouton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8293425" y="2954052"/>
          <a:ext cx="1005879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PATES</a:t>
          </a:r>
        </a:p>
      </xdr:txBody>
    </xdr:sp>
    <xdr:clientData/>
  </xdr:oneCellAnchor>
  <xdr:oneCellAnchor>
    <xdr:from>
      <xdr:col>3</xdr:col>
      <xdr:colOff>610576</xdr:colOff>
      <xdr:row>18</xdr:row>
      <xdr:rowOff>44774</xdr:rowOff>
    </xdr:from>
    <xdr:ext cx="1757746" cy="437972"/>
    <xdr:sp macro="[0]!FiltrerVal" textlink="">
      <xdr:nvSpPr>
        <xdr:cNvPr id="28" name="Bouton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126153" y="3708236"/>
          <a:ext cx="1757746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MAS DAUSSAN</a:t>
          </a:r>
        </a:p>
      </xdr:txBody>
    </xdr:sp>
    <xdr:clientData/>
  </xdr:oneCellAnchor>
  <xdr:oneCellAnchor>
    <xdr:from>
      <xdr:col>6</xdr:col>
      <xdr:colOff>138397</xdr:colOff>
      <xdr:row>18</xdr:row>
      <xdr:rowOff>44774</xdr:rowOff>
    </xdr:from>
    <xdr:ext cx="3535345" cy="437972"/>
    <xdr:sp macro="[0]!FiltrerVal" textlink="">
      <xdr:nvSpPr>
        <xdr:cNvPr id="29" name="Bouton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5169551" y="3708236"/>
          <a:ext cx="3535345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LES APEROS BIO DE PIERRE ET NICO </a:t>
          </a:r>
        </a:p>
      </xdr:txBody>
    </xdr:sp>
    <xdr:clientData/>
  </xdr:oneCellAnchor>
  <xdr:oneCellAnchor>
    <xdr:from>
      <xdr:col>10</xdr:col>
      <xdr:colOff>561731</xdr:colOff>
      <xdr:row>18</xdr:row>
      <xdr:rowOff>44774</xdr:rowOff>
    </xdr:from>
    <xdr:ext cx="1044840" cy="437972"/>
    <xdr:sp macro="[0]!FiltrerVal" textlink="">
      <xdr:nvSpPr>
        <xdr:cNvPr id="30" name="Bouton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8946987" y="3708236"/>
          <a:ext cx="1044840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EPICES</a:t>
          </a:r>
        </a:p>
      </xdr:txBody>
    </xdr:sp>
    <xdr:clientData/>
  </xdr:oneCellAnchor>
  <xdr:oneCellAnchor>
    <xdr:from>
      <xdr:col>3</xdr:col>
      <xdr:colOff>610576</xdr:colOff>
      <xdr:row>21</xdr:row>
      <xdr:rowOff>195384</xdr:rowOff>
    </xdr:from>
    <xdr:ext cx="2023239" cy="437972"/>
    <xdr:sp macro="[0]!FiltrerVal" textlink="">
      <xdr:nvSpPr>
        <xdr:cNvPr id="31" name="Bouton1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3126153" y="4469422"/>
          <a:ext cx="2023239" cy="437972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100000">
              <a:srgbClr val="40B047"/>
            </a:gs>
          </a:gsLst>
          <a:lin ang="54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16000" tIns="72000" rIns="216000" bIns="72000" rtlCol="0" anchor="t">
          <a:spAutoFit/>
        </a:bodyPr>
        <a:lstStyle/>
        <a:p>
          <a:pPr algn="l"/>
          <a:r>
            <a:rPr lang="en-GB" sz="1600" b="1"/>
            <a:t>MAISON MENEAU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342900</xdr:colOff>
          <xdr:row>12</xdr:row>
          <xdr:rowOff>88900</xdr:rowOff>
        </xdr:from>
        <xdr:to>
          <xdr:col>14</xdr:col>
          <xdr:colOff>215900</xdr:colOff>
          <xdr:row>14</xdr:row>
          <xdr:rowOff>63500</xdr:rowOff>
        </xdr:to>
        <xdr:sp macro="" textlink="">
          <xdr:nvSpPr>
            <xdr:cNvPr id="9230" name="Button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35853CA1-1FA9-C644-B0E9-B297696748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419100</xdr:colOff>
      <xdr:row>6</xdr:row>
      <xdr:rowOff>165100</xdr:rowOff>
    </xdr:from>
    <xdr:to>
      <xdr:col>7</xdr:col>
      <xdr:colOff>736600</xdr:colOff>
      <xdr:row>6</xdr:row>
      <xdr:rowOff>482600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16E621-FE0D-DA4B-AE8B-F48869D3C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40700" y="2133600"/>
          <a:ext cx="317500" cy="317500"/>
        </a:xfrm>
        <a:prstGeom prst="rect">
          <a:avLst/>
        </a:prstGeom>
      </xdr:spPr>
    </xdr:pic>
    <xdr:clientData/>
  </xdr:twoCellAnchor>
  <xdr:twoCellAnchor editAs="oneCell">
    <xdr:from>
      <xdr:col>7</xdr:col>
      <xdr:colOff>431800</xdr:colOff>
      <xdr:row>7</xdr:row>
      <xdr:rowOff>190500</xdr:rowOff>
    </xdr:from>
    <xdr:to>
      <xdr:col>7</xdr:col>
      <xdr:colOff>749300</xdr:colOff>
      <xdr:row>7</xdr:row>
      <xdr:rowOff>508000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187836E-0802-F94C-9F34-D6AE7507C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53400" y="2755900"/>
          <a:ext cx="317500" cy="3175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llory Taton" refreshedDate="44124.711912615741" createdVersion="6" refreshedVersion="6" minRefreshableVersion="3" recordCount="109" xr:uid="{00000000-000A-0000-FFFF-FFFF47000000}">
  <cacheSource type="worksheet">
    <worksheetSource name="Tableau1"/>
  </cacheSource>
  <cacheFields count="12">
    <cacheField name="TYPE" numFmtId="0">
      <sharedItems count="2">
        <s v="CONSERVE"/>
        <s v="VRAC"/>
      </sharedItems>
    </cacheField>
    <cacheField name="QUI" numFmtId="0">
      <sharedItems count="6">
        <s v="PROSAINS"/>
        <s v="LA CIGALE PROVENCALE"/>
        <s v="MAS DAUSSAN"/>
        <s v="KARINE ET JEFF"/>
        <s v="EPICES"/>
        <s v="PATES"/>
      </sharedItems>
    </cacheField>
    <cacheField name="PRODUIT" numFmtId="0">
      <sharedItems count="109">
        <s v="Sauce Pizza"/>
        <s v="Tomates Entieres Pelees"/>
        <s v="Raviolis Legumes"/>
        <s v="Ratatouille Catalane"/>
        <s v="Couscous 7 Legumes"/>
        <s v="Delice Tomates Confites"/>
        <s v="Delice Poivrons Rouges"/>
        <s v="Bolognaise Vegetale"/>
        <s v="Bolognaise "/>
        <s v="Sauce Chevre Miel"/>
        <s v="Chilicorne Carne"/>
        <s v="Chili Vegetal"/>
        <s v="Sauce Basilic Sans Sel"/>
        <s v="Moussaka Vegan"/>
        <s v="Coponata Aubergines"/>
        <s v="Asperges Vertes"/>
        <s v="Petits Pois Exra Fins"/>
        <s v="Haricots Verts Extra Fins"/>
        <s v="Haricots Beurre "/>
        <s v="Marmelade"/>
        <s v="Riste Aubergine "/>
        <s v="Pois Casses"/>
        <s v="Haricots Noirs"/>
        <s v="Pois Chiches Noir Desi"/>
        <s v="Moutarde à l'Ancienne"/>
        <s v="Moutarde de Dijon Bio"/>
        <s v="Moutarde au Miel et aux Epices"/>
        <s v="Purée de Pomme 210g"/>
        <s v="Purée de Pomme 620g"/>
        <s v="Purée de Pomme 1620g"/>
        <s v="Purée de Poire 210g"/>
        <s v="Purée de Poire 820g"/>
        <s v="Tranches de Péche 820g"/>
        <s v="Dessert de Fruits : Pomme/Cassis/Framboises"/>
        <s v="Dessert de Fruits : Pomme camamélisés Sel "/>
        <s v="Gaspacho"/>
        <s v="Gaspacho Courgettes"/>
        <s v="Soupes Des Andes"/>
        <s v="Soupe Dolce Vita"/>
        <s v="Soupe Provencale"/>
        <s v="Soupe De Legumes Du Potager"/>
        <s v="Soupe Lentilles Carottes"/>
        <s v="Veloute Potimaron"/>
        <s v="Raviolis Tofu Legumes"/>
        <s v="Raviolis Aubergines"/>
        <s v="Raviolis Chevre Miel"/>
        <s v="Haricots Verts Tres Fins Au Naturel"/>
        <s v="Petits Pois Au Naturel"/>
        <s v="Macedoine Legumes"/>
        <s v="Ketchup"/>
        <s v="Tofu Tandoori"/>
        <s v="Soiree A Casablanca"/>
        <s v="Ratatouille Huile D Olive "/>
        <s v="Tajine Aubergines"/>
        <s v="Legumes Pour Couscous"/>
        <s v="Sauce Tomate Carottes Basilic"/>
        <s v="Sauce Tomate Crème De Brebis"/>
        <s v="Sauce Tomate Aux Olives"/>
        <s v="Sauce Tomate Vin Blanc Et Ail"/>
        <s v="Coulis Tomate"/>
        <s v="Soupe Pistou"/>
        <s v="Puree Carottes"/>
        <s v="Puree Epinard"/>
        <s v="Bol De Riz En Toscane"/>
        <s v="Fondant Patate Douce Tofu Ricotta"/>
        <s v="Moussaka Aubergine"/>
        <s v="Courgette A La Crème De Curry"/>
        <s v="Quinoa"/>
        <s v="Sel Fin"/>
        <s v="Gros Sel "/>
        <s v="Poivre Noir Grains"/>
        <s v="Poivre Noir Poudre"/>
        <s v="Coriandre Poudre"/>
        <s v="Ail Semoule"/>
        <s v="Curry"/>
        <s v="Cannelle "/>
        <s v="Poudre à Lever"/>
        <s v="Menthe Douce"/>
        <s v="Thym "/>
        <s v="Romarin"/>
        <s v="Herbes de Provence"/>
        <s v="Basilic"/>
        <s v="Mélange 4 épices"/>
        <s v="Muscade Moulu "/>
        <s v="Agar Agar "/>
        <s v="Ail des Ours "/>
        <s v="Bouillon de Légumes "/>
        <s v="Sucre Cristal "/>
        <s v="Sucre Blond "/>
        <s v="Sucre Rapadura "/>
        <s v="Mélange Pain d'Epices"/>
        <s v="Mélange Colombo "/>
        <s v="Paprika"/>
        <s v="Mélange Ras El Hanout "/>
        <s v="Mélange Tandoori "/>
        <s v="Vermicelles Semi Compléte"/>
        <s v="Coquilettes "/>
        <s v="Torsades Semi Compléte"/>
        <s v="Rubans Ail et Basilic "/>
        <s v="Torsades de Pois Chiche"/>
        <s v="Penne Semi Compléte"/>
        <s v="Fusili Riz Quinoa"/>
        <s v="Spaghettis Semi Complétes"/>
        <s v="Spaghettis "/>
        <s v="Proteines de Soja"/>
        <s v="Gnocchis "/>
        <s v="Penne "/>
        <s v="Tagliatelles"/>
        <s v="Fussilis Pois Cassés"/>
      </sharedItems>
    </cacheField>
    <cacheField name="Contenance" numFmtId="0">
      <sharedItems containsNonDate="0" containsString="0" containsBlank="1"/>
    </cacheField>
    <cacheField name="PACK" numFmtId="0">
      <sharedItems containsString="0" containsBlank="1" containsNumber="1" minValue="0" maxValue="25.666"/>
    </cacheField>
    <cacheField name="UNITES" numFmtId="0">
      <sharedItems containsSemiMixedTypes="0" containsString="0" containsNumber="1" containsInteger="1" minValue="0" maxValue="30"/>
    </cacheField>
    <cacheField name="TOTAL" numFmtId="0">
      <sharedItems containsSemiMixedTypes="0" containsString="0" containsNumber="1" minValue="0.2" maxValue="86"/>
    </cacheField>
    <cacheField name="PX (U)" numFmtId="0">
      <sharedItems containsString="0" containsBlank="1" containsNumber="1" minValue="1.1200000000000001" maxValue="4.67"/>
    </cacheField>
    <cacheField name="PX TOTAL" numFmtId="0">
      <sharedItems containsSemiMixedTypes="0" containsString="0" containsNumber="1" minValue="0" maxValue="179.20000000000002"/>
    </cacheField>
    <cacheField name="QT MINI" numFmtId="0">
      <sharedItems containsSemiMixedTypes="0" containsString="0" containsNumber="1" containsInteger="1" minValue="5" maxValue="7"/>
    </cacheField>
    <cacheField name="ALERTES" numFmtId="0">
      <sharedItems count="3">
        <s v="Ok"/>
        <s v="À Commander"/>
        <s v="À Commander " u="1"/>
      </sharedItems>
    </cacheField>
    <cacheField name="QT à CDER" numFmtId="0">
      <sharedItems containsSemiMixedTypes="0" containsString="0" containsNumber="1" minValue="0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llory Taton" refreshedDate="44124.71191273148" createdVersion="6" refreshedVersion="6" minRefreshableVersion="3" recordCount="48" xr:uid="{00000000-000A-0000-FFFF-FFFF4C000000}">
  <cacheSource type="worksheet">
    <worksheetSource name="Tableau2"/>
  </cacheSource>
  <cacheFields count="12">
    <cacheField name="TYPE" numFmtId="0">
      <sharedItems/>
    </cacheField>
    <cacheField name="QUI" numFmtId="0">
      <sharedItems count="7">
        <s v="PRESSOIR DE PROVENCE "/>
        <s v="MAS DAUSSAN "/>
        <s v="MAISON MENEAU"/>
        <s v="LES APEROS BIO DE PIERRE ET NICO "/>
        <s v="HUILERIE J. LEBLANC"/>
        <s v="Autres marque"/>
        <s v="LES APERO BIO DE PIERRE ET NICO " u="1"/>
      </sharedItems>
    </cacheField>
    <cacheField name="PRODUIT" numFmtId="0">
      <sharedItems count="41">
        <s v="Jus d'Orange "/>
        <s v="Jus Multifruits "/>
        <s v="Jus Pamplemousse "/>
        <s v="Jus d'Ananas "/>
        <s v="Nectar De Pêche De Provence"/>
        <s v="Jus de Pomme-Kiwi Bio "/>
        <s v="Jus de Tomates de Provence "/>
        <s v="Nectar de Poires de Provence "/>
        <s v="Jus De Pomme Trouble "/>
        <s v="Jus de Clémentine "/>
        <s v="Jus de Baies de Goji "/>
        <s v="Pur Jus de Pomme "/>
        <s v="Pur jus de Grenade "/>
        <s v="Nectar de Peche "/>
        <s v="Nectar de Kiwis "/>
        <s v="Nectar de Poire "/>
        <s v="Jus de Poire "/>
        <s v="Jus de Pomme Groseille petillant "/>
        <s v="Jus de Pomme Framboise petillant "/>
        <s v="Jus de Pomme Petillant "/>
        <s v="Cidre "/>
        <s v="Sirop Citron "/>
        <s v="Sirop Grenadine "/>
        <s v="Sirop Menthe "/>
        <s v="Sirop Péche "/>
        <s v="Sirop Fraise "/>
        <s v="Sirop Fleur de Surreau "/>
        <s v="Sirop Menthe Glaciale "/>
        <s v="Thé vert Glacé péche "/>
        <s v="Thé vert Glacé Menthe "/>
        <s v="L'original"/>
        <s v="Le Subtil "/>
        <s v="Le Gourmand "/>
        <s v="L'insolant"/>
        <s v="Vinaigre Balsamique de Modéne "/>
        <s v="Vinaigre de vin rouge Framboise"/>
        <s v="Huile d'Olive Truffe "/>
        <s v="Vinaigre de vin à la Noix"/>
        <s v="Vinaigre de vin Rouge "/>
        <s v="Vinaigre de Xérés "/>
        <s v="TEST"/>
      </sharedItems>
    </cacheField>
    <cacheField name="Contenance" numFmtId="0">
      <sharedItems containsBlank="1"/>
    </cacheField>
    <cacheField name="PACK" numFmtId="0">
      <sharedItems containsSemiMixedTypes="0" containsString="0" containsNumber="1" containsInteger="1" minValue="0" maxValue="11"/>
    </cacheField>
    <cacheField name="UNITES" numFmtId="0">
      <sharedItems containsSemiMixedTypes="0" containsString="0" containsNumber="1" containsInteger="1" minValue="0" maxValue="23"/>
    </cacheField>
    <cacheField name="TOTAL" numFmtId="0">
      <sharedItems containsSemiMixedTypes="0" containsString="0" containsNumber="1" containsInteger="1" minValue="0" maxValue="80"/>
    </cacheField>
    <cacheField name="PX (U)" numFmtId="0">
      <sharedItems containsNonDate="0" containsString="0" containsBlank="1"/>
    </cacheField>
    <cacheField name="PX TOTAL" numFmtId="0">
      <sharedItems containsSemiMixedTypes="0" containsString="0" containsNumber="1" containsInteger="1" minValue="0" maxValue="0"/>
    </cacheField>
    <cacheField name="QT MINI" numFmtId="0">
      <sharedItems containsSemiMixedTypes="0" containsString="0" containsNumber="1" containsInteger="1" minValue="11" maxValue="13"/>
    </cacheField>
    <cacheField name="ALERTES" numFmtId="0">
      <sharedItems count="2">
        <s v="Ok"/>
        <s v="À Commander"/>
      </sharedItems>
    </cacheField>
    <cacheField name="QT à CDER" numFmtId="0">
      <sharedItems containsSemiMixedTypes="0" containsString="0" containsNumber="1" containsInteger="1" minValue="0" maxValue="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9">
  <r>
    <x v="0"/>
    <x v="0"/>
    <x v="0"/>
    <m/>
    <n v="8"/>
    <n v="7"/>
    <n v="55"/>
    <n v="1.59"/>
    <n v="87.45"/>
    <n v="7"/>
    <x v="0"/>
    <n v="0"/>
  </r>
  <r>
    <x v="0"/>
    <x v="0"/>
    <x v="1"/>
    <m/>
    <n v="7"/>
    <n v="8"/>
    <n v="50"/>
    <n v="1.95"/>
    <n v="97.5"/>
    <n v="7"/>
    <x v="0"/>
    <n v="0"/>
  </r>
  <r>
    <x v="0"/>
    <x v="0"/>
    <x v="2"/>
    <m/>
    <n v="1"/>
    <n v="2"/>
    <n v="8"/>
    <m/>
    <n v="0"/>
    <n v="7"/>
    <x v="0"/>
    <n v="0"/>
  </r>
  <r>
    <x v="0"/>
    <x v="0"/>
    <x v="3"/>
    <m/>
    <n v="1"/>
    <n v="5"/>
    <n v="11"/>
    <m/>
    <n v="0"/>
    <n v="7"/>
    <x v="0"/>
    <n v="0"/>
  </r>
  <r>
    <x v="0"/>
    <x v="0"/>
    <x v="4"/>
    <m/>
    <n v="1"/>
    <n v="5"/>
    <n v="11"/>
    <m/>
    <n v="0"/>
    <n v="7"/>
    <x v="0"/>
    <n v="0"/>
  </r>
  <r>
    <x v="0"/>
    <x v="0"/>
    <x v="5"/>
    <m/>
    <n v="10"/>
    <n v="10"/>
    <n v="70"/>
    <n v="2.56"/>
    <n v="179.20000000000002"/>
    <n v="7"/>
    <x v="0"/>
    <n v="0"/>
  </r>
  <r>
    <x v="0"/>
    <x v="0"/>
    <x v="6"/>
    <m/>
    <n v="3"/>
    <n v="6"/>
    <n v="24"/>
    <m/>
    <n v="0"/>
    <n v="7"/>
    <x v="0"/>
    <n v="0"/>
  </r>
  <r>
    <x v="0"/>
    <x v="0"/>
    <x v="7"/>
    <m/>
    <n v="2"/>
    <n v="5"/>
    <n v="17"/>
    <n v="1.4"/>
    <n v="23.799999999999997"/>
    <n v="7"/>
    <x v="0"/>
    <n v="0"/>
  </r>
  <r>
    <x v="0"/>
    <x v="0"/>
    <x v="8"/>
    <m/>
    <n v="5"/>
    <n v="7"/>
    <n v="37"/>
    <n v="2.84"/>
    <n v="105.08"/>
    <n v="7"/>
    <x v="0"/>
    <n v="0"/>
  </r>
  <r>
    <x v="0"/>
    <x v="0"/>
    <x v="9"/>
    <m/>
    <n v="3"/>
    <n v="6"/>
    <n v="24"/>
    <n v="1.94"/>
    <n v="46.56"/>
    <n v="7"/>
    <x v="0"/>
    <n v="0"/>
  </r>
  <r>
    <x v="0"/>
    <x v="0"/>
    <x v="10"/>
    <m/>
    <n v="2"/>
    <n v="3"/>
    <n v="15"/>
    <n v="2.64"/>
    <n v="39.6"/>
    <n v="7"/>
    <x v="0"/>
    <n v="0"/>
  </r>
  <r>
    <x v="0"/>
    <x v="0"/>
    <x v="11"/>
    <m/>
    <n v="10"/>
    <n v="15"/>
    <n v="75"/>
    <n v="2.37"/>
    <n v="177.75"/>
    <n v="7"/>
    <x v="0"/>
    <n v="0"/>
  </r>
  <r>
    <x v="0"/>
    <x v="0"/>
    <x v="12"/>
    <m/>
    <n v="8"/>
    <n v="10"/>
    <n v="58"/>
    <n v="1.1200000000000001"/>
    <n v="64.960000000000008"/>
    <n v="7"/>
    <x v="0"/>
    <n v="0"/>
  </r>
  <r>
    <x v="0"/>
    <x v="0"/>
    <x v="13"/>
    <m/>
    <n v="2"/>
    <n v="7"/>
    <n v="19"/>
    <m/>
    <n v="0"/>
    <n v="7"/>
    <x v="0"/>
    <n v="0"/>
  </r>
  <r>
    <x v="0"/>
    <x v="0"/>
    <x v="14"/>
    <m/>
    <n v="2"/>
    <n v="6"/>
    <n v="18"/>
    <m/>
    <n v="0"/>
    <n v="7"/>
    <x v="0"/>
    <n v="0"/>
  </r>
  <r>
    <x v="0"/>
    <x v="0"/>
    <x v="15"/>
    <m/>
    <n v="3"/>
    <n v="6"/>
    <n v="24"/>
    <m/>
    <n v="0"/>
    <n v="7"/>
    <x v="0"/>
    <n v="0"/>
  </r>
  <r>
    <x v="0"/>
    <x v="0"/>
    <x v="16"/>
    <m/>
    <n v="11"/>
    <n v="7"/>
    <n v="73"/>
    <n v="1.63"/>
    <n v="118.99"/>
    <n v="7"/>
    <x v="0"/>
    <n v="0"/>
  </r>
  <r>
    <x v="0"/>
    <x v="0"/>
    <x v="17"/>
    <m/>
    <n v="11"/>
    <n v="20"/>
    <n v="86"/>
    <n v="2.0699999999999998"/>
    <n v="178.01999999999998"/>
    <n v="7"/>
    <x v="0"/>
    <n v="0"/>
  </r>
  <r>
    <x v="0"/>
    <x v="0"/>
    <x v="18"/>
    <m/>
    <n v="6"/>
    <n v="20"/>
    <n v="56"/>
    <n v="1.62"/>
    <n v="90.72"/>
    <n v="7"/>
    <x v="0"/>
    <n v="0"/>
  </r>
  <r>
    <x v="0"/>
    <x v="0"/>
    <x v="19"/>
    <m/>
    <n v="1"/>
    <n v="10"/>
    <n v="16"/>
    <n v="2.19"/>
    <n v="35.04"/>
    <n v="7"/>
    <x v="0"/>
    <n v="0"/>
  </r>
  <r>
    <x v="0"/>
    <x v="0"/>
    <x v="20"/>
    <m/>
    <n v="0"/>
    <n v="9"/>
    <n v="9"/>
    <m/>
    <n v="0"/>
    <n v="7"/>
    <x v="0"/>
    <n v="0"/>
  </r>
  <r>
    <x v="0"/>
    <x v="0"/>
    <x v="21"/>
    <m/>
    <n v="0"/>
    <n v="6"/>
    <n v="6"/>
    <m/>
    <n v="0"/>
    <n v="7"/>
    <x v="1"/>
    <n v="1"/>
  </r>
  <r>
    <x v="0"/>
    <x v="0"/>
    <x v="22"/>
    <m/>
    <n v="0"/>
    <n v="1"/>
    <n v="1"/>
    <m/>
    <n v="0"/>
    <n v="7"/>
    <x v="1"/>
    <n v="6"/>
  </r>
  <r>
    <x v="0"/>
    <x v="0"/>
    <x v="23"/>
    <m/>
    <n v="0"/>
    <n v="6"/>
    <n v="6"/>
    <m/>
    <n v="0"/>
    <n v="7"/>
    <x v="1"/>
    <n v="1"/>
  </r>
  <r>
    <x v="0"/>
    <x v="1"/>
    <x v="24"/>
    <m/>
    <n v="4"/>
    <n v="12"/>
    <n v="36"/>
    <m/>
    <n v="0"/>
    <n v="7"/>
    <x v="0"/>
    <n v="0"/>
  </r>
  <r>
    <x v="0"/>
    <x v="1"/>
    <x v="25"/>
    <m/>
    <n v="3"/>
    <n v="7"/>
    <n v="25"/>
    <m/>
    <n v="0"/>
    <n v="7"/>
    <x v="0"/>
    <n v="0"/>
  </r>
  <r>
    <x v="0"/>
    <x v="1"/>
    <x v="26"/>
    <m/>
    <n v="2"/>
    <n v="9"/>
    <n v="21"/>
    <m/>
    <n v="0"/>
    <n v="7"/>
    <x v="0"/>
    <n v="0"/>
  </r>
  <r>
    <x v="0"/>
    <x v="2"/>
    <x v="27"/>
    <m/>
    <n v="1"/>
    <n v="16"/>
    <n v="22"/>
    <m/>
    <n v="0"/>
    <n v="7"/>
    <x v="0"/>
    <n v="0"/>
  </r>
  <r>
    <x v="0"/>
    <x v="2"/>
    <x v="28"/>
    <m/>
    <n v="4"/>
    <n v="6"/>
    <n v="30"/>
    <m/>
    <n v="0"/>
    <n v="7"/>
    <x v="0"/>
    <n v="0"/>
  </r>
  <r>
    <x v="0"/>
    <x v="2"/>
    <x v="29"/>
    <m/>
    <n v="3"/>
    <n v="4"/>
    <n v="16"/>
    <m/>
    <n v="0"/>
    <n v="7"/>
    <x v="0"/>
    <n v="0"/>
  </r>
  <r>
    <x v="0"/>
    <x v="2"/>
    <x v="30"/>
    <m/>
    <n v="3"/>
    <n v="12"/>
    <n v="48"/>
    <m/>
    <n v="0"/>
    <n v="7"/>
    <x v="0"/>
    <n v="0"/>
  </r>
  <r>
    <x v="0"/>
    <x v="2"/>
    <x v="31"/>
    <m/>
    <n v="0"/>
    <n v="4"/>
    <n v="4"/>
    <m/>
    <n v="0"/>
    <n v="7"/>
    <x v="1"/>
    <n v="3"/>
  </r>
  <r>
    <x v="0"/>
    <x v="2"/>
    <x v="32"/>
    <m/>
    <n v="1"/>
    <n v="3"/>
    <n v="9"/>
    <m/>
    <n v="0"/>
    <n v="7"/>
    <x v="0"/>
    <n v="0"/>
  </r>
  <r>
    <x v="0"/>
    <x v="2"/>
    <x v="33"/>
    <m/>
    <n v="0"/>
    <n v="8"/>
    <n v="8"/>
    <m/>
    <n v="0"/>
    <n v="7"/>
    <x v="0"/>
    <n v="0"/>
  </r>
  <r>
    <x v="0"/>
    <x v="2"/>
    <x v="34"/>
    <m/>
    <n v="0"/>
    <n v="4"/>
    <n v="4"/>
    <m/>
    <n v="0"/>
    <n v="7"/>
    <x v="1"/>
    <n v="3"/>
  </r>
  <r>
    <x v="0"/>
    <x v="3"/>
    <x v="35"/>
    <m/>
    <n v="0"/>
    <n v="4"/>
    <n v="4"/>
    <n v="2.63"/>
    <n v="10.52"/>
    <n v="7"/>
    <x v="1"/>
    <n v="3"/>
  </r>
  <r>
    <x v="0"/>
    <x v="3"/>
    <x v="36"/>
    <m/>
    <n v="1"/>
    <n v="10"/>
    <n v="16"/>
    <n v="3.05"/>
    <n v="48.8"/>
    <n v="7"/>
    <x v="0"/>
    <n v="0"/>
  </r>
  <r>
    <x v="0"/>
    <x v="3"/>
    <x v="37"/>
    <m/>
    <n v="0"/>
    <n v="5"/>
    <n v="5"/>
    <n v="2.41"/>
    <n v="12.05"/>
    <n v="7"/>
    <x v="1"/>
    <n v="2"/>
  </r>
  <r>
    <x v="0"/>
    <x v="3"/>
    <x v="38"/>
    <m/>
    <n v="0"/>
    <n v="12"/>
    <n v="12"/>
    <n v="2.65"/>
    <n v="31.799999999999997"/>
    <n v="7"/>
    <x v="0"/>
    <n v="0"/>
  </r>
  <r>
    <x v="0"/>
    <x v="3"/>
    <x v="39"/>
    <m/>
    <n v="0"/>
    <n v="14"/>
    <n v="14"/>
    <n v="3.94"/>
    <n v="55.16"/>
    <n v="7"/>
    <x v="0"/>
    <n v="0"/>
  </r>
  <r>
    <x v="0"/>
    <x v="3"/>
    <x v="40"/>
    <m/>
    <n v="1"/>
    <n v="3"/>
    <n v="9"/>
    <n v="3.54"/>
    <n v="31.86"/>
    <n v="7"/>
    <x v="0"/>
    <n v="0"/>
  </r>
  <r>
    <x v="0"/>
    <x v="3"/>
    <x v="41"/>
    <m/>
    <n v="0"/>
    <n v="2"/>
    <n v="2"/>
    <n v="3.5"/>
    <n v="7"/>
    <n v="7"/>
    <x v="1"/>
    <n v="5"/>
  </r>
  <r>
    <x v="0"/>
    <x v="3"/>
    <x v="42"/>
    <m/>
    <n v="0"/>
    <n v="6"/>
    <n v="6"/>
    <n v="4.0999999999999996"/>
    <n v="24.599999999999998"/>
    <n v="7"/>
    <x v="1"/>
    <n v="1"/>
  </r>
  <r>
    <x v="0"/>
    <x v="3"/>
    <x v="43"/>
    <m/>
    <n v="0"/>
    <n v="9"/>
    <n v="9"/>
    <n v="3.87"/>
    <n v="34.83"/>
    <n v="7"/>
    <x v="0"/>
    <n v="0"/>
  </r>
  <r>
    <x v="0"/>
    <x v="3"/>
    <x v="44"/>
    <m/>
    <n v="0"/>
    <n v="6"/>
    <n v="6"/>
    <n v="3.89"/>
    <n v="23.34"/>
    <n v="7"/>
    <x v="1"/>
    <n v="1"/>
  </r>
  <r>
    <x v="0"/>
    <x v="3"/>
    <x v="45"/>
    <m/>
    <n v="2"/>
    <n v="21"/>
    <n v="33"/>
    <n v="4.67"/>
    <n v="154.10999999999999"/>
    <n v="7"/>
    <x v="0"/>
    <n v="0"/>
  </r>
  <r>
    <x v="0"/>
    <x v="3"/>
    <x v="46"/>
    <m/>
    <n v="2"/>
    <n v="3"/>
    <n v="15"/>
    <n v="3.38"/>
    <n v="50.699999999999996"/>
    <n v="7"/>
    <x v="0"/>
    <n v="0"/>
  </r>
  <r>
    <x v="0"/>
    <x v="3"/>
    <x v="47"/>
    <m/>
    <n v="1"/>
    <n v="9"/>
    <n v="15"/>
    <n v="2.79"/>
    <n v="41.85"/>
    <n v="7"/>
    <x v="0"/>
    <n v="0"/>
  </r>
  <r>
    <x v="0"/>
    <x v="3"/>
    <x v="48"/>
    <m/>
    <n v="0"/>
    <n v="22"/>
    <n v="22"/>
    <n v="2.15"/>
    <n v="47.3"/>
    <n v="7"/>
    <x v="0"/>
    <n v="0"/>
  </r>
  <r>
    <x v="0"/>
    <x v="3"/>
    <x v="49"/>
    <m/>
    <n v="6"/>
    <n v="11"/>
    <n v="47"/>
    <n v="2.12"/>
    <n v="99.64"/>
    <n v="7"/>
    <x v="0"/>
    <n v="0"/>
  </r>
  <r>
    <x v="0"/>
    <x v="3"/>
    <x v="50"/>
    <m/>
    <n v="1"/>
    <n v="14"/>
    <n v="20"/>
    <n v="3.79"/>
    <n v="75.8"/>
    <n v="7"/>
    <x v="0"/>
    <n v="0"/>
  </r>
  <r>
    <x v="0"/>
    <x v="3"/>
    <x v="51"/>
    <m/>
    <n v="0"/>
    <n v="3"/>
    <n v="3"/>
    <n v="3.41"/>
    <n v="10.23"/>
    <n v="7"/>
    <x v="1"/>
    <n v="4"/>
  </r>
  <r>
    <x v="0"/>
    <x v="3"/>
    <x v="52"/>
    <m/>
    <n v="0"/>
    <n v="23"/>
    <n v="23"/>
    <n v="3.96"/>
    <n v="91.08"/>
    <n v="7"/>
    <x v="0"/>
    <n v="0"/>
  </r>
  <r>
    <x v="0"/>
    <x v="3"/>
    <x v="53"/>
    <m/>
    <n v="0"/>
    <n v="7"/>
    <n v="7"/>
    <n v="3.54"/>
    <n v="24.78"/>
    <n v="7"/>
    <x v="0"/>
    <n v="0"/>
  </r>
  <r>
    <x v="0"/>
    <x v="3"/>
    <x v="54"/>
    <m/>
    <n v="3"/>
    <n v="6"/>
    <n v="24"/>
    <n v="3.4"/>
    <n v="45.599999999999994"/>
    <n v="7"/>
    <x v="0"/>
    <n v="0"/>
  </r>
  <r>
    <x v="0"/>
    <x v="3"/>
    <x v="55"/>
    <m/>
    <n v="5"/>
    <n v="9"/>
    <n v="39"/>
    <n v="1.9"/>
    <n v="74.099999999999994"/>
    <n v="7"/>
    <x v="0"/>
    <n v="0"/>
  </r>
  <r>
    <x v="0"/>
    <x v="3"/>
    <x v="56"/>
    <m/>
    <n v="0"/>
    <n v="7"/>
    <n v="7"/>
    <m/>
    <n v="0"/>
    <n v="7"/>
    <x v="0"/>
    <n v="0"/>
  </r>
  <r>
    <x v="0"/>
    <x v="3"/>
    <x v="57"/>
    <m/>
    <n v="0"/>
    <n v="5"/>
    <n v="5"/>
    <n v="2.0499999999999998"/>
    <n v="10.25"/>
    <n v="7"/>
    <x v="1"/>
    <n v="2"/>
  </r>
  <r>
    <x v="0"/>
    <x v="3"/>
    <x v="58"/>
    <m/>
    <n v="0"/>
    <n v="10"/>
    <n v="10"/>
    <m/>
    <n v="0"/>
    <n v="7"/>
    <x v="0"/>
    <n v="0"/>
  </r>
  <r>
    <x v="0"/>
    <x v="3"/>
    <x v="59"/>
    <m/>
    <n v="2"/>
    <n v="8"/>
    <n v="20"/>
    <n v="1.69"/>
    <n v="33.799999999999997"/>
    <n v="7"/>
    <x v="0"/>
    <n v="0"/>
  </r>
  <r>
    <x v="0"/>
    <x v="3"/>
    <x v="60"/>
    <m/>
    <n v="0"/>
    <n v="3"/>
    <n v="3"/>
    <n v="3.28"/>
    <n v="9.84"/>
    <n v="7"/>
    <x v="1"/>
    <n v="4"/>
  </r>
  <r>
    <x v="0"/>
    <x v="3"/>
    <x v="61"/>
    <m/>
    <n v="1"/>
    <n v="24"/>
    <n v="30"/>
    <n v="2.2000000000000002"/>
    <n v="66"/>
    <n v="7"/>
    <x v="0"/>
    <n v="0"/>
  </r>
  <r>
    <x v="0"/>
    <x v="3"/>
    <x v="62"/>
    <m/>
    <n v="3"/>
    <n v="7"/>
    <n v="25"/>
    <n v="2.5499999999999998"/>
    <n v="63.749999999999993"/>
    <n v="7"/>
    <x v="0"/>
    <n v="0"/>
  </r>
  <r>
    <x v="0"/>
    <x v="3"/>
    <x v="63"/>
    <m/>
    <n v="3"/>
    <n v="13"/>
    <n v="31"/>
    <n v="2.98"/>
    <n v="92.38"/>
    <n v="7"/>
    <x v="0"/>
    <n v="0"/>
  </r>
  <r>
    <x v="0"/>
    <x v="3"/>
    <x v="64"/>
    <m/>
    <n v="2"/>
    <n v="11"/>
    <n v="23"/>
    <n v="2.97"/>
    <n v="68.31"/>
    <n v="7"/>
    <x v="0"/>
    <n v="0"/>
  </r>
  <r>
    <x v="0"/>
    <x v="3"/>
    <x v="65"/>
    <m/>
    <n v="0"/>
    <n v="5"/>
    <n v="5"/>
    <n v="3.82"/>
    <n v="19.099999999999998"/>
    <n v="7"/>
    <x v="1"/>
    <n v="2"/>
  </r>
  <r>
    <x v="0"/>
    <x v="3"/>
    <x v="66"/>
    <m/>
    <n v="0"/>
    <n v="7"/>
    <n v="7"/>
    <n v="4"/>
    <n v="28"/>
    <n v="7"/>
    <x v="0"/>
    <n v="0"/>
  </r>
  <r>
    <x v="0"/>
    <x v="3"/>
    <x v="67"/>
    <m/>
    <n v="2"/>
    <n v="4"/>
    <n v="16"/>
    <n v="3.04"/>
    <n v="48.64"/>
    <n v="7"/>
    <x v="0"/>
    <n v="0"/>
  </r>
  <r>
    <x v="1"/>
    <x v="4"/>
    <x v="68"/>
    <m/>
    <n v="25"/>
    <n v="6"/>
    <n v="27.4"/>
    <m/>
    <n v="0"/>
    <n v="5"/>
    <x v="0"/>
    <n v="0"/>
  </r>
  <r>
    <x v="1"/>
    <x v="4"/>
    <x v="69"/>
    <m/>
    <n v="10"/>
    <n v="28"/>
    <n v="15.600000000000001"/>
    <m/>
    <n v="0"/>
    <n v="5"/>
    <x v="0"/>
    <n v="0"/>
  </r>
  <r>
    <x v="1"/>
    <x v="4"/>
    <x v="70"/>
    <m/>
    <n v="0.3"/>
    <n v="3"/>
    <n v="0.60000000000000009"/>
    <m/>
    <n v="0"/>
    <n v="5"/>
    <x v="1"/>
    <n v="4.4000000000000004"/>
  </r>
  <r>
    <x v="1"/>
    <x v="4"/>
    <x v="71"/>
    <m/>
    <n v="2"/>
    <n v="9"/>
    <n v="2.9"/>
    <m/>
    <n v="0"/>
    <n v="5"/>
    <x v="1"/>
    <n v="2.1"/>
  </r>
  <r>
    <x v="1"/>
    <x v="4"/>
    <x v="72"/>
    <m/>
    <n v="1"/>
    <n v="10"/>
    <n v="2"/>
    <m/>
    <n v="0"/>
    <n v="5"/>
    <x v="1"/>
    <n v="3"/>
  </r>
  <r>
    <x v="1"/>
    <x v="4"/>
    <x v="73"/>
    <m/>
    <n v="0"/>
    <n v="4"/>
    <n v="0.2"/>
    <m/>
    <n v="0"/>
    <n v="5"/>
    <x v="1"/>
    <n v="4.8"/>
  </r>
  <r>
    <x v="1"/>
    <x v="4"/>
    <x v="74"/>
    <m/>
    <n v="0.17"/>
    <n v="22"/>
    <n v="1.27"/>
    <m/>
    <n v="0"/>
    <n v="5"/>
    <x v="1"/>
    <n v="3.73"/>
  </r>
  <r>
    <x v="1"/>
    <x v="4"/>
    <x v="75"/>
    <m/>
    <n v="1"/>
    <n v="8"/>
    <n v="1.8"/>
    <m/>
    <n v="0"/>
    <n v="5"/>
    <x v="1"/>
    <n v="3.2"/>
  </r>
  <r>
    <x v="1"/>
    <x v="4"/>
    <x v="76"/>
    <m/>
    <n v="10"/>
    <n v="9"/>
    <n v="10.9"/>
    <m/>
    <n v="0"/>
    <n v="5"/>
    <x v="0"/>
    <n v="0"/>
  </r>
  <r>
    <x v="1"/>
    <x v="4"/>
    <x v="77"/>
    <m/>
    <n v="1.3660000000000001"/>
    <n v="7"/>
    <n v="1.7160000000000002"/>
    <m/>
    <n v="0"/>
    <n v="5"/>
    <x v="1"/>
    <n v="3.2839999999999998"/>
  </r>
  <r>
    <x v="1"/>
    <x v="4"/>
    <x v="78"/>
    <m/>
    <n v="1"/>
    <n v="1"/>
    <n v="1.05"/>
    <m/>
    <n v="0"/>
    <n v="5"/>
    <x v="1"/>
    <n v="3.95"/>
  </r>
  <r>
    <x v="1"/>
    <x v="4"/>
    <x v="79"/>
    <m/>
    <n v="1"/>
    <n v="11"/>
    <n v="1.55"/>
    <m/>
    <n v="0"/>
    <n v="5"/>
    <x v="1"/>
    <n v="3.45"/>
  </r>
  <r>
    <x v="1"/>
    <x v="4"/>
    <x v="80"/>
    <m/>
    <n v="1"/>
    <n v="9"/>
    <n v="1.45"/>
    <m/>
    <n v="0"/>
    <n v="5"/>
    <x v="1"/>
    <n v="3.55"/>
  </r>
  <r>
    <x v="1"/>
    <x v="4"/>
    <x v="81"/>
    <m/>
    <n v="1"/>
    <n v="5"/>
    <n v="1.25"/>
    <m/>
    <n v="0"/>
    <n v="5"/>
    <x v="1"/>
    <n v="3.75"/>
  </r>
  <r>
    <x v="1"/>
    <x v="4"/>
    <x v="82"/>
    <m/>
    <n v="0"/>
    <n v="4"/>
    <n v="0.2"/>
    <m/>
    <n v="0"/>
    <n v="5"/>
    <x v="1"/>
    <n v="4.8"/>
  </r>
  <r>
    <x v="1"/>
    <x v="4"/>
    <x v="83"/>
    <m/>
    <n v="0"/>
    <n v="4"/>
    <n v="0.2"/>
    <m/>
    <n v="0"/>
    <n v="5"/>
    <x v="1"/>
    <n v="4.8"/>
  </r>
  <r>
    <x v="1"/>
    <x v="4"/>
    <x v="84"/>
    <m/>
    <n v="0"/>
    <n v="12"/>
    <n v="0.60000000000000009"/>
    <m/>
    <n v="0"/>
    <n v="5"/>
    <x v="1"/>
    <n v="4.4000000000000004"/>
  </r>
  <r>
    <x v="1"/>
    <x v="4"/>
    <x v="85"/>
    <m/>
    <n v="1.75"/>
    <n v="1"/>
    <n v="1.7749999999999999"/>
    <m/>
    <n v="0"/>
    <n v="5"/>
    <x v="1"/>
    <n v="3.2250000000000001"/>
  </r>
  <r>
    <x v="1"/>
    <x v="4"/>
    <x v="86"/>
    <m/>
    <n v="7.19"/>
    <n v="26"/>
    <n v="9.7900000000000009"/>
    <m/>
    <n v="0"/>
    <n v="5"/>
    <x v="0"/>
    <n v="0"/>
  </r>
  <r>
    <x v="1"/>
    <x v="4"/>
    <x v="87"/>
    <m/>
    <n v="13.09"/>
    <n v="3"/>
    <n v="15.19"/>
    <m/>
    <n v="0"/>
    <n v="5"/>
    <x v="0"/>
    <n v="0"/>
  </r>
  <r>
    <x v="1"/>
    <x v="4"/>
    <x v="88"/>
    <m/>
    <m/>
    <n v="9"/>
    <n v="4.5"/>
    <m/>
    <n v="0"/>
    <n v="5"/>
    <x v="1"/>
    <n v="0.5"/>
  </r>
  <r>
    <x v="1"/>
    <x v="4"/>
    <x v="89"/>
    <m/>
    <n v="14.45"/>
    <n v="16"/>
    <n v="19.25"/>
    <m/>
    <n v="0"/>
    <n v="5"/>
    <x v="0"/>
    <n v="0"/>
  </r>
  <r>
    <x v="1"/>
    <x v="4"/>
    <x v="90"/>
    <m/>
    <n v="0.43"/>
    <n v="8"/>
    <n v="0.83000000000000007"/>
    <m/>
    <n v="0"/>
    <n v="5"/>
    <x v="1"/>
    <n v="4.17"/>
  </r>
  <r>
    <x v="1"/>
    <x v="4"/>
    <x v="91"/>
    <m/>
    <n v="0.49399999999999999"/>
    <n v="1"/>
    <n v="0.54400000000000004"/>
    <m/>
    <n v="0"/>
    <n v="5"/>
    <x v="1"/>
    <n v="4.4559999999999995"/>
  </r>
  <r>
    <x v="1"/>
    <x v="4"/>
    <x v="92"/>
    <m/>
    <n v="0.57599999999999996"/>
    <n v="6"/>
    <n v="0.876"/>
    <m/>
    <n v="0"/>
    <n v="5"/>
    <x v="1"/>
    <n v="4.1239999999999997"/>
  </r>
  <r>
    <x v="1"/>
    <x v="4"/>
    <x v="93"/>
    <m/>
    <n v="0.59399999999999997"/>
    <n v="1"/>
    <n v="0.64400000000000002"/>
    <m/>
    <n v="0"/>
    <n v="5"/>
    <x v="1"/>
    <n v="4.3559999999999999"/>
  </r>
  <r>
    <x v="1"/>
    <x v="4"/>
    <x v="94"/>
    <m/>
    <n v="0.54800000000000004"/>
    <n v="3"/>
    <n v="0.69800000000000006"/>
    <m/>
    <n v="0"/>
    <n v="5"/>
    <x v="1"/>
    <n v="4.3019999999999996"/>
  </r>
  <r>
    <x v="1"/>
    <x v="5"/>
    <x v="95"/>
    <m/>
    <n v="5"/>
    <n v="3"/>
    <n v="5.9"/>
    <m/>
    <n v="0"/>
    <n v="5"/>
    <x v="0"/>
    <n v="0"/>
  </r>
  <r>
    <x v="1"/>
    <x v="5"/>
    <x v="96"/>
    <m/>
    <n v="10"/>
    <n v="11"/>
    <n v="12.2"/>
    <m/>
    <n v="0"/>
    <n v="5"/>
    <x v="0"/>
    <n v="0"/>
  </r>
  <r>
    <x v="1"/>
    <x v="5"/>
    <x v="97"/>
    <m/>
    <n v="10.16"/>
    <n v="10"/>
    <n v="15.16"/>
    <m/>
    <n v="0"/>
    <n v="5"/>
    <x v="0"/>
    <n v="0"/>
  </r>
  <r>
    <x v="1"/>
    <x v="5"/>
    <x v="98"/>
    <m/>
    <n v="3"/>
    <n v="9"/>
    <n v="7.5"/>
    <m/>
    <n v="0"/>
    <n v="5"/>
    <x v="0"/>
    <n v="0"/>
  </r>
  <r>
    <x v="1"/>
    <x v="5"/>
    <x v="99"/>
    <m/>
    <n v="15"/>
    <n v="14"/>
    <n v="22"/>
    <m/>
    <n v="0"/>
    <n v="5"/>
    <x v="0"/>
    <n v="0"/>
  </r>
  <r>
    <x v="1"/>
    <x v="5"/>
    <x v="100"/>
    <m/>
    <n v="25.666"/>
    <n v="0"/>
    <n v="25.666"/>
    <m/>
    <n v="0"/>
    <n v="5"/>
    <x v="0"/>
    <n v="0"/>
  </r>
  <r>
    <x v="1"/>
    <x v="5"/>
    <x v="101"/>
    <m/>
    <n v="15.342000000000001"/>
    <n v="25"/>
    <n v="27.841999999999999"/>
    <m/>
    <n v="0"/>
    <n v="5"/>
    <x v="0"/>
    <n v="0"/>
  </r>
  <r>
    <x v="1"/>
    <x v="5"/>
    <x v="102"/>
    <m/>
    <n v="0"/>
    <n v="15"/>
    <n v="15"/>
    <m/>
    <n v="0"/>
    <n v="5"/>
    <x v="0"/>
    <n v="0"/>
  </r>
  <r>
    <x v="1"/>
    <x v="5"/>
    <x v="103"/>
    <m/>
    <n v="0"/>
    <n v="30"/>
    <n v="30"/>
    <m/>
    <n v="0"/>
    <n v="5"/>
    <x v="0"/>
    <n v="0"/>
  </r>
  <r>
    <x v="1"/>
    <x v="5"/>
    <x v="104"/>
    <m/>
    <n v="9.15"/>
    <n v="6"/>
    <n v="12.15"/>
    <m/>
    <n v="0"/>
    <n v="5"/>
    <x v="0"/>
    <n v="0"/>
  </r>
  <r>
    <x v="1"/>
    <x v="5"/>
    <x v="105"/>
    <m/>
    <n v="5"/>
    <n v="16"/>
    <n v="13"/>
    <m/>
    <n v="0"/>
    <n v="5"/>
    <x v="0"/>
    <n v="0"/>
  </r>
  <r>
    <x v="1"/>
    <x v="5"/>
    <x v="106"/>
    <m/>
    <n v="10.151999999999999"/>
    <n v="8"/>
    <n v="18.152000000000001"/>
    <m/>
    <n v="0"/>
    <n v="5"/>
    <x v="0"/>
    <n v="0"/>
  </r>
  <r>
    <x v="1"/>
    <x v="5"/>
    <x v="107"/>
    <m/>
    <n v="6"/>
    <n v="1"/>
    <n v="6.5"/>
    <m/>
    <n v="0"/>
    <n v="5"/>
    <x v="0"/>
    <n v="0"/>
  </r>
  <r>
    <x v="1"/>
    <x v="5"/>
    <x v="108"/>
    <m/>
    <n v="5.2"/>
    <n v="11"/>
    <n v="10.7"/>
    <m/>
    <n v="0"/>
    <n v="5"/>
    <x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s v="LIQUIDE"/>
    <x v="0"/>
    <x v="0"/>
    <s v="75cl"/>
    <n v="11"/>
    <n v="6"/>
    <n v="72"/>
    <m/>
    <n v="0"/>
    <n v="13"/>
    <x v="0"/>
    <n v="0"/>
  </r>
  <r>
    <s v="LIQUIDE"/>
    <x v="0"/>
    <x v="1"/>
    <s v="75cl"/>
    <n v="6"/>
    <n v="4"/>
    <n v="40"/>
    <m/>
    <n v="0"/>
    <n v="13"/>
    <x v="0"/>
    <n v="0"/>
  </r>
  <r>
    <s v="LIQUIDE"/>
    <x v="0"/>
    <x v="2"/>
    <s v="75cl"/>
    <n v="5"/>
    <n v="5"/>
    <n v="35"/>
    <m/>
    <n v="0"/>
    <n v="13"/>
    <x v="0"/>
    <n v="0"/>
  </r>
  <r>
    <s v="LIQUIDE"/>
    <x v="0"/>
    <x v="3"/>
    <s v="75cl"/>
    <n v="7"/>
    <n v="8"/>
    <n v="50"/>
    <m/>
    <n v="0"/>
    <n v="13"/>
    <x v="0"/>
    <n v="0"/>
  </r>
  <r>
    <s v="LIQUIDE"/>
    <x v="0"/>
    <x v="4"/>
    <s v="75cl"/>
    <n v="1"/>
    <n v="5"/>
    <n v="11"/>
    <m/>
    <n v="0"/>
    <n v="13"/>
    <x v="1"/>
    <n v="2"/>
  </r>
  <r>
    <s v="LIQUIDE"/>
    <x v="0"/>
    <x v="5"/>
    <s v="75cl"/>
    <n v="8"/>
    <n v="5"/>
    <n v="53"/>
    <m/>
    <n v="0"/>
    <n v="13"/>
    <x v="0"/>
    <n v="0"/>
  </r>
  <r>
    <s v="LIQUIDE"/>
    <x v="0"/>
    <x v="6"/>
    <s v="75cl"/>
    <n v="7"/>
    <n v="13"/>
    <n v="55"/>
    <m/>
    <n v="0"/>
    <n v="13"/>
    <x v="0"/>
    <n v="0"/>
  </r>
  <r>
    <s v="LIQUIDE"/>
    <x v="0"/>
    <x v="7"/>
    <s v="75cl"/>
    <n v="4"/>
    <n v="11"/>
    <n v="35"/>
    <m/>
    <n v="0"/>
    <n v="13"/>
    <x v="0"/>
    <n v="0"/>
  </r>
  <r>
    <s v="LIQUIDE"/>
    <x v="0"/>
    <x v="8"/>
    <s v="75cl"/>
    <n v="11"/>
    <n v="14"/>
    <n v="80"/>
    <m/>
    <n v="0"/>
    <n v="13"/>
    <x v="0"/>
    <n v="0"/>
  </r>
  <r>
    <s v="LIQUIDE"/>
    <x v="0"/>
    <x v="9"/>
    <s v="75cl"/>
    <n v="0"/>
    <n v="0"/>
    <n v="0"/>
    <m/>
    <n v="0"/>
    <n v="13"/>
    <x v="1"/>
    <n v="13"/>
  </r>
  <r>
    <s v="LIQUIDE"/>
    <x v="1"/>
    <x v="10"/>
    <s v="25cl"/>
    <n v="0"/>
    <n v="15"/>
    <n v="15"/>
    <m/>
    <n v="0"/>
    <n v="13"/>
    <x v="0"/>
    <n v="0"/>
  </r>
  <r>
    <s v="LIQUIDE"/>
    <x v="1"/>
    <x v="11"/>
    <s v="25cl"/>
    <n v="0"/>
    <n v="19"/>
    <n v="19"/>
    <m/>
    <n v="0"/>
    <n v="13"/>
    <x v="0"/>
    <n v="0"/>
  </r>
  <r>
    <s v="LIQUIDE"/>
    <x v="1"/>
    <x v="12"/>
    <s v="1L"/>
    <n v="3"/>
    <n v="5"/>
    <n v="23"/>
    <m/>
    <n v="0"/>
    <n v="13"/>
    <x v="0"/>
    <n v="0"/>
  </r>
  <r>
    <s v="LIQUIDE"/>
    <x v="1"/>
    <x v="13"/>
    <s v="75cl"/>
    <n v="1"/>
    <n v="5"/>
    <n v="11"/>
    <m/>
    <n v="0"/>
    <n v="13"/>
    <x v="1"/>
    <n v="2"/>
  </r>
  <r>
    <s v="LIQUIDE"/>
    <x v="1"/>
    <x v="14"/>
    <s v="75cl"/>
    <n v="2"/>
    <n v="2"/>
    <n v="14"/>
    <m/>
    <n v="0"/>
    <n v="13"/>
    <x v="0"/>
    <n v="0"/>
  </r>
  <r>
    <s v="LIQUIDE"/>
    <x v="1"/>
    <x v="15"/>
    <s v="75cl"/>
    <n v="0"/>
    <n v="3"/>
    <n v="3"/>
    <m/>
    <n v="0"/>
    <n v="13"/>
    <x v="1"/>
    <n v="10"/>
  </r>
  <r>
    <s v="LIQUIDE"/>
    <x v="1"/>
    <x v="16"/>
    <s v="1L"/>
    <n v="0"/>
    <n v="1"/>
    <n v="1"/>
    <m/>
    <n v="0"/>
    <n v="13"/>
    <x v="1"/>
    <n v="12"/>
  </r>
  <r>
    <s v="LIQUIDE"/>
    <x v="1"/>
    <x v="17"/>
    <s v="75cl"/>
    <n v="1"/>
    <n v="4"/>
    <n v="10"/>
    <m/>
    <n v="0"/>
    <n v="13"/>
    <x v="1"/>
    <n v="3"/>
  </r>
  <r>
    <s v="LIQUIDE"/>
    <x v="1"/>
    <x v="18"/>
    <s v="75l"/>
    <n v="0"/>
    <n v="5"/>
    <n v="5"/>
    <m/>
    <n v="0"/>
    <n v="13"/>
    <x v="1"/>
    <n v="8"/>
  </r>
  <r>
    <s v="LIQUIDE"/>
    <x v="1"/>
    <x v="19"/>
    <s v="75cl"/>
    <n v="5"/>
    <n v="6"/>
    <n v="36"/>
    <m/>
    <n v="0"/>
    <n v="13"/>
    <x v="0"/>
    <n v="0"/>
  </r>
  <r>
    <s v="LIQUIDE"/>
    <x v="1"/>
    <x v="19"/>
    <s v="25cl"/>
    <n v="1"/>
    <n v="6"/>
    <n v="30"/>
    <m/>
    <n v="0"/>
    <n v="13"/>
    <x v="0"/>
    <n v="0"/>
  </r>
  <r>
    <s v="LIQUIDE"/>
    <x v="1"/>
    <x v="20"/>
    <s v="75cl"/>
    <n v="0"/>
    <n v="13"/>
    <n v="13"/>
    <m/>
    <n v="0"/>
    <n v="13"/>
    <x v="0"/>
    <n v="0"/>
  </r>
  <r>
    <s v="LIQUIDE"/>
    <x v="1"/>
    <x v="11"/>
    <s v="1L"/>
    <n v="6"/>
    <n v="1"/>
    <n v="37"/>
    <m/>
    <n v="0"/>
    <n v="13"/>
    <x v="0"/>
    <n v="0"/>
  </r>
  <r>
    <s v="LIQUIDE"/>
    <x v="2"/>
    <x v="21"/>
    <s v="1L"/>
    <n v="2"/>
    <n v="5"/>
    <n v="17"/>
    <m/>
    <n v="0"/>
    <n v="13"/>
    <x v="0"/>
    <n v="0"/>
  </r>
  <r>
    <s v="LIQUIDE"/>
    <x v="2"/>
    <x v="21"/>
    <s v="50cl"/>
    <n v="5"/>
    <n v="4"/>
    <n v="34"/>
    <m/>
    <n v="0"/>
    <n v="13"/>
    <x v="0"/>
    <n v="0"/>
  </r>
  <r>
    <s v="LIQUIDE"/>
    <x v="2"/>
    <x v="22"/>
    <s v="1L"/>
    <n v="5"/>
    <n v="2"/>
    <n v="32"/>
    <m/>
    <n v="0"/>
    <n v="13"/>
    <x v="0"/>
    <n v="0"/>
  </r>
  <r>
    <s v="LIQUIDE"/>
    <x v="2"/>
    <x v="22"/>
    <s v="50cl"/>
    <n v="5"/>
    <n v="10"/>
    <n v="40"/>
    <m/>
    <n v="0"/>
    <n v="13"/>
    <x v="0"/>
    <n v="0"/>
  </r>
  <r>
    <s v="LIQUIDE"/>
    <x v="2"/>
    <x v="23"/>
    <s v="1L"/>
    <n v="1"/>
    <n v="2"/>
    <n v="8"/>
    <m/>
    <n v="0"/>
    <n v="13"/>
    <x v="1"/>
    <n v="5"/>
  </r>
  <r>
    <s v="LIQUIDE"/>
    <x v="2"/>
    <x v="23"/>
    <s v="50cl"/>
    <n v="5"/>
    <n v="9"/>
    <n v="39"/>
    <m/>
    <n v="0"/>
    <n v="13"/>
    <x v="0"/>
    <n v="0"/>
  </r>
  <r>
    <s v="LIQUIDE"/>
    <x v="2"/>
    <x v="24"/>
    <s v="50cl"/>
    <n v="3"/>
    <n v="10"/>
    <n v="28"/>
    <m/>
    <n v="0"/>
    <n v="13"/>
    <x v="0"/>
    <n v="0"/>
  </r>
  <r>
    <s v="LIQUIDE"/>
    <x v="2"/>
    <x v="25"/>
    <s v="50cl"/>
    <n v="3"/>
    <n v="10"/>
    <n v="28"/>
    <m/>
    <n v="0"/>
    <n v="13"/>
    <x v="0"/>
    <n v="0"/>
  </r>
  <r>
    <s v="LIQUIDE"/>
    <x v="2"/>
    <x v="26"/>
    <s v="50cl"/>
    <n v="0"/>
    <n v="5"/>
    <n v="5"/>
    <m/>
    <n v="0"/>
    <n v="13"/>
    <x v="1"/>
    <n v="8"/>
  </r>
  <r>
    <s v="LIQUIDE"/>
    <x v="2"/>
    <x v="27"/>
    <s v="50cl"/>
    <n v="5"/>
    <n v="5"/>
    <n v="35"/>
    <m/>
    <n v="0"/>
    <n v="13"/>
    <x v="0"/>
    <n v="0"/>
  </r>
  <r>
    <s v="LIQUIDE"/>
    <x v="2"/>
    <x v="28"/>
    <s v="75cl"/>
    <n v="5"/>
    <n v="7"/>
    <n v="37"/>
    <m/>
    <n v="0"/>
    <n v="13"/>
    <x v="0"/>
    <n v="0"/>
  </r>
  <r>
    <s v="LIQUIDE"/>
    <x v="2"/>
    <x v="28"/>
    <s v="25cl"/>
    <n v="1"/>
    <n v="12"/>
    <n v="37"/>
    <m/>
    <n v="0"/>
    <n v="13"/>
    <x v="0"/>
    <n v="0"/>
  </r>
  <r>
    <s v="LIQUIDE"/>
    <x v="2"/>
    <x v="29"/>
    <s v="75cl"/>
    <n v="3"/>
    <n v="5"/>
    <n v="23"/>
    <m/>
    <n v="0"/>
    <n v="13"/>
    <x v="0"/>
    <n v="0"/>
  </r>
  <r>
    <s v="LIQUIDE"/>
    <x v="2"/>
    <x v="29"/>
    <s v="25cl"/>
    <n v="1"/>
    <n v="11"/>
    <n v="36"/>
    <m/>
    <n v="0"/>
    <n v="13"/>
    <x v="0"/>
    <n v="0"/>
  </r>
  <r>
    <s v="LIQUIDE"/>
    <x v="3"/>
    <x v="30"/>
    <s v="75cl"/>
    <n v="2"/>
    <n v="10"/>
    <n v="22"/>
    <m/>
    <n v="0"/>
    <n v="13"/>
    <x v="0"/>
    <n v="0"/>
  </r>
  <r>
    <s v="LIQUIDE"/>
    <x v="3"/>
    <x v="31"/>
    <s v="75cl"/>
    <n v="1"/>
    <n v="16"/>
    <n v="22"/>
    <m/>
    <n v="0"/>
    <n v="13"/>
    <x v="0"/>
    <n v="0"/>
  </r>
  <r>
    <s v="LIQUIDE"/>
    <x v="3"/>
    <x v="32"/>
    <s v="75cl"/>
    <n v="1"/>
    <n v="7"/>
    <n v="13"/>
    <m/>
    <n v="0"/>
    <n v="13"/>
    <x v="0"/>
    <n v="0"/>
  </r>
  <r>
    <s v="LIQUIDE"/>
    <x v="3"/>
    <x v="33"/>
    <s v="75cl"/>
    <n v="0"/>
    <n v="5"/>
    <n v="5"/>
    <m/>
    <n v="0"/>
    <n v="13"/>
    <x v="1"/>
    <n v="8"/>
  </r>
  <r>
    <s v="LIQUIDE"/>
    <x v="4"/>
    <x v="34"/>
    <m/>
    <n v="0"/>
    <n v="22"/>
    <n v="22"/>
    <m/>
    <n v="0"/>
    <n v="13"/>
    <x v="0"/>
    <n v="0"/>
  </r>
  <r>
    <s v="LIQUIDE"/>
    <x v="4"/>
    <x v="35"/>
    <m/>
    <n v="0"/>
    <n v="10"/>
    <n v="10"/>
    <m/>
    <n v="0"/>
    <n v="13"/>
    <x v="1"/>
    <n v="3"/>
  </r>
  <r>
    <s v="LIQUIDE"/>
    <x v="4"/>
    <x v="36"/>
    <m/>
    <n v="0"/>
    <n v="21"/>
    <n v="21"/>
    <m/>
    <n v="0"/>
    <n v="13"/>
    <x v="0"/>
    <n v="0"/>
  </r>
  <r>
    <s v="LIQUIDE"/>
    <x v="4"/>
    <x v="37"/>
    <m/>
    <n v="0"/>
    <n v="10"/>
    <n v="10"/>
    <m/>
    <n v="0"/>
    <n v="13"/>
    <x v="1"/>
    <n v="3"/>
  </r>
  <r>
    <s v="LIQUIDE"/>
    <x v="4"/>
    <x v="38"/>
    <m/>
    <n v="0"/>
    <n v="23"/>
    <n v="23"/>
    <m/>
    <n v="0"/>
    <n v="13"/>
    <x v="0"/>
    <n v="0"/>
  </r>
  <r>
    <s v="LIQUIDE"/>
    <x v="4"/>
    <x v="39"/>
    <m/>
    <n v="0"/>
    <n v="12"/>
    <n v="12"/>
    <m/>
    <n v="0"/>
    <n v="13"/>
    <x v="1"/>
    <n v="1"/>
  </r>
  <r>
    <s v="LIQUIDE"/>
    <x v="5"/>
    <x v="40"/>
    <m/>
    <n v="0"/>
    <n v="0"/>
    <n v="0"/>
    <m/>
    <n v="0"/>
    <n v="11"/>
    <x v="1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TCD2" cacheId="3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PRODUIT" colHeaderCaption="QUI">
  <location ref="H5:O21" firstHeaderRow="1" firstDataRow="2" firstDataCol="1" rowPageCount="1" colPageCount="1"/>
  <pivotFields count="12">
    <pivotField showAll="0"/>
    <pivotField axis="axisCol" showAll="0">
      <items count="8">
        <item x="4"/>
        <item m="1" x="6"/>
        <item x="2"/>
        <item x="1"/>
        <item x="0"/>
        <item x="3"/>
        <item x="5"/>
        <item t="default"/>
      </items>
    </pivotField>
    <pivotField axis="axisRow" showAll="0">
      <items count="42">
        <item x="20"/>
        <item x="36"/>
        <item x="3"/>
        <item x="10"/>
        <item x="9"/>
        <item x="16"/>
        <item x="18"/>
        <item x="17"/>
        <item x="19"/>
        <item x="8"/>
        <item x="5"/>
        <item x="6"/>
        <item x="0"/>
        <item x="1"/>
        <item x="2"/>
        <item x="32"/>
        <item x="31"/>
        <item x="33"/>
        <item x="30"/>
        <item x="14"/>
        <item x="13"/>
        <item x="4"/>
        <item x="15"/>
        <item x="7"/>
        <item x="12"/>
        <item x="11"/>
        <item x="21"/>
        <item x="26"/>
        <item x="25"/>
        <item x="22"/>
        <item x="23"/>
        <item x="27"/>
        <item x="24"/>
        <item x="29"/>
        <item x="28"/>
        <item x="34"/>
        <item x="37"/>
        <item x="38"/>
        <item x="35"/>
        <item x="39"/>
        <item x="4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showAll="0">
      <items count="3">
        <item x="1"/>
        <item x="0"/>
        <item t="default"/>
      </items>
    </pivotField>
    <pivotField dataField="1" showAll="0"/>
  </pivotFields>
  <rowFields count="1">
    <field x="2"/>
  </rowFields>
  <rowItems count="15">
    <i>
      <x v="4"/>
    </i>
    <i>
      <x v="5"/>
    </i>
    <i>
      <x v="6"/>
    </i>
    <i>
      <x v="7"/>
    </i>
    <i>
      <x v="17"/>
    </i>
    <i>
      <x v="20"/>
    </i>
    <i>
      <x v="21"/>
    </i>
    <i>
      <x v="22"/>
    </i>
    <i>
      <x v="27"/>
    </i>
    <i>
      <x v="30"/>
    </i>
    <i>
      <x v="36"/>
    </i>
    <i>
      <x v="38"/>
    </i>
    <i>
      <x v="39"/>
    </i>
    <i>
      <x v="40"/>
    </i>
    <i t="grand">
      <x/>
    </i>
  </rowItems>
  <colFields count="1">
    <field x="1"/>
  </colFields>
  <colItems count="7">
    <i>
      <x/>
    </i>
    <i>
      <x v="2"/>
    </i>
    <i>
      <x v="3"/>
    </i>
    <i>
      <x v="4"/>
    </i>
    <i>
      <x v="5"/>
    </i>
    <i>
      <x v="6"/>
    </i>
    <i t="grand">
      <x/>
    </i>
  </colItems>
  <pageFields count="1">
    <pageField fld="10" item="0" hier="-1"/>
  </pageFields>
  <dataFields count="1">
    <dataField name="QUANTITÉ à CDER" fld="11" baseField="0" baseItem="0"/>
  </dataFields>
  <formats count="6">
    <format dxfId="11">
      <pivotArea dataOnly="0" labelOnly="1" fieldPosition="0">
        <references count="1">
          <reference field="1" count="0"/>
        </references>
      </pivotArea>
    </format>
    <format dxfId="10">
      <pivotArea dataOnly="0" labelOnly="1" grandCol="1" outline="0" fieldPosition="0"/>
    </format>
    <format dxfId="9">
      <pivotArea dataOnly="0" labelOnly="1" fieldPosition="0">
        <references count="1">
          <reference field="1" count="0"/>
        </references>
      </pivotArea>
    </format>
    <format dxfId="8">
      <pivotArea dataOnly="0" labelOnly="1" grandCol="1" outline="0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Col="1" outline="0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CD1" cacheId="29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PRODUIT" colHeaderCaption="Qui">
  <location ref="A5:F42" firstHeaderRow="1" firstDataRow="2" firstDataCol="1" rowPageCount="2" colPageCount="1"/>
  <pivotFields count="12">
    <pivotField axis="axisPage" showAll="0">
      <items count="3">
        <item x="0"/>
        <item x="1"/>
        <item t="default"/>
      </items>
    </pivotField>
    <pivotField axis="axisCol" showAll="0">
      <items count="7">
        <item x="4"/>
        <item x="3"/>
        <item x="1"/>
        <item x="2"/>
        <item x="5"/>
        <item x="0"/>
        <item t="default"/>
      </items>
    </pivotField>
    <pivotField axis="axisRow" showAll="0">
      <items count="110">
        <item x="84"/>
        <item x="85"/>
        <item x="73"/>
        <item x="15"/>
        <item x="81"/>
        <item x="63"/>
        <item x="8"/>
        <item x="7"/>
        <item x="86"/>
        <item x="75"/>
        <item x="11"/>
        <item x="10"/>
        <item x="14"/>
        <item x="96"/>
        <item x="72"/>
        <item x="59"/>
        <item x="66"/>
        <item x="4"/>
        <item x="74"/>
        <item x="6"/>
        <item x="5"/>
        <item x="34"/>
        <item x="33"/>
        <item x="64"/>
        <item x="101"/>
        <item x="108"/>
        <item x="35"/>
        <item x="36"/>
        <item x="105"/>
        <item x="69"/>
        <item x="18"/>
        <item x="22"/>
        <item x="17"/>
        <item x="46"/>
        <item x="80"/>
        <item x="49"/>
        <item x="54"/>
        <item x="48"/>
        <item x="19"/>
        <item x="82"/>
        <item x="91"/>
        <item x="90"/>
        <item x="93"/>
        <item x="94"/>
        <item x="77"/>
        <item x="65"/>
        <item x="13"/>
        <item x="24"/>
        <item x="26"/>
        <item x="25"/>
        <item x="83"/>
        <item x="92"/>
        <item x="106"/>
        <item x="100"/>
        <item x="47"/>
        <item x="16"/>
        <item x="21"/>
        <item x="23"/>
        <item x="70"/>
        <item x="71"/>
        <item x="76"/>
        <item x="104"/>
        <item x="61"/>
        <item x="30"/>
        <item x="31"/>
        <item x="29"/>
        <item x="27"/>
        <item x="28"/>
        <item x="62"/>
        <item x="67"/>
        <item x="3"/>
        <item x="52"/>
        <item x="44"/>
        <item x="45"/>
        <item x="2"/>
        <item x="43"/>
        <item x="20"/>
        <item x="79"/>
        <item x="98"/>
        <item x="12"/>
        <item x="9"/>
        <item x="0"/>
        <item x="57"/>
        <item x="55"/>
        <item x="56"/>
        <item x="58"/>
        <item x="68"/>
        <item x="51"/>
        <item x="40"/>
        <item x="38"/>
        <item x="41"/>
        <item x="60"/>
        <item x="39"/>
        <item x="37"/>
        <item x="103"/>
        <item x="102"/>
        <item x="88"/>
        <item x="87"/>
        <item x="89"/>
        <item x="107"/>
        <item x="53"/>
        <item x="78"/>
        <item x="50"/>
        <item x="1"/>
        <item x="99"/>
        <item x="97"/>
        <item x="32"/>
        <item x="42"/>
        <item x="95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axis="axisPage" showAll="0">
      <items count="4">
        <item x="1"/>
        <item m="1" x="2"/>
        <item x="0"/>
        <item t="default"/>
      </items>
    </pivotField>
    <pivotField dataField="1" showAll="0" defaultSubtotal="0"/>
  </pivotFields>
  <rowFields count="1">
    <field x="2"/>
  </rowFields>
  <rowItems count="36">
    <i>
      <x/>
    </i>
    <i>
      <x v="1"/>
    </i>
    <i>
      <x v="2"/>
    </i>
    <i>
      <x v="4"/>
    </i>
    <i>
      <x v="9"/>
    </i>
    <i>
      <x v="14"/>
    </i>
    <i>
      <x v="18"/>
    </i>
    <i>
      <x v="21"/>
    </i>
    <i>
      <x v="26"/>
    </i>
    <i>
      <x v="31"/>
    </i>
    <i>
      <x v="34"/>
    </i>
    <i>
      <x v="39"/>
    </i>
    <i>
      <x v="40"/>
    </i>
    <i>
      <x v="41"/>
    </i>
    <i>
      <x v="42"/>
    </i>
    <i>
      <x v="43"/>
    </i>
    <i>
      <x v="44"/>
    </i>
    <i>
      <x v="45"/>
    </i>
    <i>
      <x v="50"/>
    </i>
    <i>
      <x v="51"/>
    </i>
    <i>
      <x v="56"/>
    </i>
    <i>
      <x v="57"/>
    </i>
    <i>
      <x v="58"/>
    </i>
    <i>
      <x v="59"/>
    </i>
    <i>
      <x v="64"/>
    </i>
    <i>
      <x v="72"/>
    </i>
    <i>
      <x v="77"/>
    </i>
    <i>
      <x v="82"/>
    </i>
    <i>
      <x v="87"/>
    </i>
    <i>
      <x v="90"/>
    </i>
    <i>
      <x v="91"/>
    </i>
    <i>
      <x v="93"/>
    </i>
    <i>
      <x v="96"/>
    </i>
    <i>
      <x v="101"/>
    </i>
    <i>
      <x v="107"/>
    </i>
    <i t="grand">
      <x/>
    </i>
  </rowItems>
  <colFields count="1">
    <field x="1"/>
  </colFields>
  <colItems count="5">
    <i>
      <x/>
    </i>
    <i>
      <x v="1"/>
    </i>
    <i>
      <x v="3"/>
    </i>
    <i>
      <x v="5"/>
    </i>
    <i t="grand">
      <x/>
    </i>
  </colItems>
  <pageFields count="2">
    <pageField fld="0" hier="-1"/>
    <pageField fld="10" item="0" hier="-1"/>
  </pageFields>
  <dataFields count="1">
    <dataField name="QUANTITÉ à CDER" fld="11" baseField="0" baseItem="0"/>
  </dataFields>
  <formats count="6">
    <format dxfId="17">
      <pivotArea dataOnly="0" labelOnly="1" fieldPosition="0">
        <references count="1">
          <reference field="1" count="4">
            <x v="0"/>
            <x v="1"/>
            <x v="3"/>
            <x v="5"/>
          </reference>
        </references>
      </pivotArea>
    </format>
    <format dxfId="16">
      <pivotArea dataOnly="0" labelOnly="1" grandCol="1" outline="0" fieldPosition="0"/>
    </format>
    <format dxfId="15">
      <pivotArea dataOnly="0" labelOnly="1" fieldPosition="0">
        <references count="1">
          <reference field="1" count="4">
            <x v="0"/>
            <x v="1"/>
            <x v="3"/>
            <x v="5"/>
          </reference>
        </references>
      </pivotArea>
    </format>
    <format dxfId="14">
      <pivotArea dataOnly="0" labelOnly="1" grandCol="1" outline="0" fieldPosition="0"/>
    </format>
    <format dxfId="13">
      <pivotArea dataOnly="0" labelOnly="1" fieldPosition="0">
        <references count="1">
          <reference field="1" count="4">
            <x v="0"/>
            <x v="1"/>
            <x v="3"/>
            <x v="5"/>
          </reference>
        </references>
      </pivotArea>
    </format>
    <format dxfId="12">
      <pivotArea dataOnly="0" labelOnly="1" grandCol="1" outline="0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N111" totalsRowShown="0" headerRowDxfId="25" tableBorderDxfId="24">
  <autoFilter ref="A2:N111" xr:uid="{CE8B643A-0993-1946-981D-2208EC2152EA}"/>
  <tableColumns count="14">
    <tableColumn id="1" xr3:uid="{00000000-0010-0000-0000-000001000000}" name="TYPE"/>
    <tableColumn id="2" xr3:uid="{00000000-0010-0000-0000-000002000000}" name="QUI"/>
    <tableColumn id="3" xr3:uid="{00000000-0010-0000-0000-000003000000}" name="PRODUIT"/>
    <tableColumn id="4" xr3:uid="{00000000-0010-0000-0000-000004000000}" name="Contenance"/>
    <tableColumn id="5" xr3:uid="{00000000-0010-0000-0000-000005000000}" name="PACK"/>
    <tableColumn id="6" xr3:uid="{00000000-0010-0000-0000-000006000000}" name="UNITES"/>
    <tableColumn id="7" xr3:uid="{00000000-0010-0000-0000-000007000000}" name="TOTAL">
      <calculatedColumnFormula>(E3)+F3*0.5</calculatedColumnFormula>
    </tableColumn>
    <tableColumn id="8" xr3:uid="{00000000-0010-0000-0000-000008000000}" name="PX (U)"/>
    <tableColumn id="9" xr3:uid="{00000000-0010-0000-0000-000009000000}" name="PX TOTAL">
      <calculatedColumnFormula>G3*H3</calculatedColumnFormula>
    </tableColumn>
    <tableColumn id="14" xr3:uid="{7522F056-C5FF-0545-A3BA-B83D87B3B6D7}" name="Contenance Pack"/>
    <tableColumn id="13" xr3:uid="{9FF5D4B7-7936-8045-8C80-D971D83C731D}" name="Prix Pack " dataDxfId="4">
      <calculatedColumnFormula>Tableau1[[#This Row],[PX (U)]]*Tableau1[[#This Row],[Contenance Pack]]</calculatedColumnFormula>
    </tableColumn>
    <tableColumn id="12" xr3:uid="{00000000-0010-0000-0000-00000C000000}" name="QT MINI"/>
    <tableColumn id="10" xr3:uid="{00000000-0010-0000-0000-00000A000000}" name="ALERTES" dataDxfId="23">
      <calculatedColumnFormula>IF(G3&lt;Tableau1[[#This Row],[QT MINI]],"À Commander","Ok")</calculatedColumnFormula>
    </tableColumn>
    <tableColumn id="11" xr3:uid="{00000000-0010-0000-0000-00000B000000}" name="QT à CDER" dataDxfId="22">
      <calculatedColumnFormula>IF(Tableau1[[#This Row],[ALERTES]]&lt;&gt;"OK",Tableau1[[#This Row],[QT MINI]]-Tableau1[[#This Row],[TOTAL]],0)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N50" totalsRowShown="0" headerRowDxfId="21" tableBorderDxfId="20">
  <autoFilter ref="A2:N50" xr:uid="{DBA0556E-1FA9-C440-A8D5-04C771FD4F48}"/>
  <tableColumns count="14">
    <tableColumn id="1" xr3:uid="{00000000-0010-0000-0100-000001000000}" name="TYPE"/>
    <tableColumn id="2" xr3:uid="{00000000-0010-0000-0100-000002000000}" name="QUI"/>
    <tableColumn id="3" xr3:uid="{00000000-0010-0000-0100-000003000000}" name="PRODUIT"/>
    <tableColumn id="4" xr3:uid="{00000000-0010-0000-0100-000004000000}" name="Contenance"/>
    <tableColumn id="5" xr3:uid="{00000000-0010-0000-0100-000005000000}" name="PACK"/>
    <tableColumn id="6" xr3:uid="{00000000-0010-0000-0100-000006000000}" name="UNITES"/>
    <tableColumn id="7" xr3:uid="{00000000-0010-0000-0100-000007000000}" name="TOTAL">
      <calculatedColumnFormula>E3*6+F3</calculatedColumnFormula>
    </tableColumn>
    <tableColumn id="8" xr3:uid="{00000000-0010-0000-0100-000008000000}" name="PX (U)"/>
    <tableColumn id="9" xr3:uid="{00000000-0010-0000-0100-000009000000}" name="PX TOTAL STOCK">
      <calculatedColumnFormula>G3*H3</calculatedColumnFormula>
    </tableColumn>
    <tableColumn id="13" xr3:uid="{0BEE613A-540E-6F41-B819-6A83633FD520}" name="Contenance pack "/>
    <tableColumn id="14" xr3:uid="{ACC322D2-692A-C84C-8F6E-675825D8F362}" name="Prix Pack " dataDxfId="5">
      <calculatedColumnFormula>Tableau2[[#This Row],[PX (U)]]*Tableau2[[#This Row],[Contenance pack ]]</calculatedColumnFormula>
    </tableColumn>
    <tableColumn id="11" xr3:uid="{00000000-0010-0000-0100-00000B000000}" name="QT MINI"/>
    <tableColumn id="10" xr3:uid="{00000000-0010-0000-0100-00000A000000}" name="ALERTES" dataDxfId="19">
      <calculatedColumnFormula>IF(G3&lt;Tableau2[[#This Row],[QT MINI]],"À Commander","Ok")</calculatedColumnFormula>
    </tableColumn>
    <tableColumn id="12" xr3:uid="{00000000-0010-0000-0100-00000C000000}" name="QT à CDER" dataDxfId="18">
      <calculatedColumnFormula>IF(Tableau2[[#This Row],[ALERTES]]&lt;&gt;"OK",Tableau2[[#This Row],[QT MINI]]-Tableau2[[#This Row],[TOTAL]],0)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mailto:Laetitia@oulivie.com" TargetMode="External"/><Relationship Id="rId1" Type="http://schemas.openxmlformats.org/officeDocument/2006/relationships/hyperlink" Target="mailto:selsdecamargues@sali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M89"/>
  <sheetViews>
    <sheetView showGridLines="0" workbookViewId="0"/>
  </sheetViews>
  <sheetFormatPr baseColWidth="10" defaultColWidth="11" defaultRowHeight="16" x14ac:dyDescent="0.2"/>
  <cols>
    <col min="1" max="2" width="11" style="47"/>
    <col min="3" max="3" width="8.1640625" style="47" customWidth="1"/>
    <col min="4" max="4" width="13.6640625" style="47" customWidth="1"/>
    <col min="5" max="16384" width="11" style="47"/>
  </cols>
  <sheetData>
    <row r="9" spans="1:13" x14ac:dyDescent="0.2">
      <c r="A9" s="45"/>
      <c r="B9" s="45"/>
      <c r="C9" s="45"/>
      <c r="D9" s="46"/>
    </row>
    <row r="10" spans="1:13" x14ac:dyDescent="0.2">
      <c r="A10" s="45"/>
      <c r="B10" s="45"/>
      <c r="C10" s="45"/>
      <c r="D10" s="46"/>
    </row>
    <row r="11" spans="1:13" x14ac:dyDescent="0.2">
      <c r="A11" s="44"/>
      <c r="B11" s="44"/>
      <c r="C11" s="44"/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13" x14ac:dyDescent="0.2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</row>
    <row r="13" spans="1:13" ht="16" customHeight="1" x14ac:dyDescent="0.2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</row>
    <row r="14" spans="1:13" ht="16" customHeight="1" x14ac:dyDescent="0.2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5" spans="1:13" ht="16" customHeight="1" x14ac:dyDescent="0.2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</row>
    <row r="16" spans="1:13" ht="16" customHeight="1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3" ht="16" customHeight="1" x14ac:dyDescent="0.2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</row>
    <row r="18" spans="1:13" x14ac:dyDescent="0.2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3" x14ac:dyDescent="0.2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</row>
    <row r="20" spans="1:13" x14ac:dyDescent="0.2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x14ac:dyDescent="0.2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 x14ac:dyDescent="0.2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</row>
    <row r="23" spans="1:13" x14ac:dyDescent="0.2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1:13" x14ac:dyDescent="0.2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</row>
    <row r="25" spans="1:13" x14ac:dyDescent="0.2">
      <c r="A25" s="44"/>
      <c r="B25" s="44" t="s">
        <v>250</v>
      </c>
      <c r="C25" s="44"/>
      <c r="D25" s="44" t="s">
        <v>175</v>
      </c>
      <c r="E25" s="51">
        <f>SUMIF(Tableau1[TYPE],D25,Tableau1[PX TOTAL])</f>
        <v>2679.8899999999994</v>
      </c>
      <c r="F25" s="44"/>
      <c r="G25" s="44"/>
      <c r="H25" s="44"/>
      <c r="I25" s="44"/>
      <c r="J25" s="44"/>
      <c r="K25" s="44"/>
      <c r="L25" s="44"/>
      <c r="M25" s="44"/>
    </row>
    <row r="26" spans="1:13" ht="21.75" customHeight="1" x14ac:dyDescent="0.2">
      <c r="A26" s="44"/>
      <c r="B26" s="44"/>
      <c r="C26" s="44"/>
      <c r="D26" s="44" t="s">
        <v>237</v>
      </c>
      <c r="E26" s="51">
        <f>SUMIF(Tableau1[TYPE],D26,Tableau1[PX TOTAL])</f>
        <v>0</v>
      </c>
      <c r="F26" s="44"/>
      <c r="G26" s="44"/>
      <c r="H26" s="44"/>
      <c r="I26" s="44"/>
      <c r="J26" s="44"/>
      <c r="K26" s="44"/>
      <c r="L26" s="44"/>
      <c r="M26" s="44"/>
    </row>
    <row r="27" spans="1:13" ht="21.75" customHeight="1" thickBot="1" x14ac:dyDescent="0.25">
      <c r="A27" s="44"/>
      <c r="B27" s="44"/>
      <c r="C27" s="44"/>
      <c r="D27" s="44" t="s">
        <v>245</v>
      </c>
      <c r="E27" s="51">
        <f>SUMIF(Tableau2[TYPE],D27,Tableau2[PX TOTAL STOCK])</f>
        <v>0</v>
      </c>
      <c r="F27" s="44"/>
      <c r="G27" s="44"/>
      <c r="H27" s="44"/>
      <c r="I27" s="44"/>
      <c r="J27" s="44"/>
      <c r="K27" s="44"/>
      <c r="L27" s="44"/>
      <c r="M27" s="44"/>
    </row>
    <row r="28" spans="1:13" s="54" customFormat="1" ht="21" customHeight="1" thickBot="1" x14ac:dyDescent="0.25">
      <c r="A28" s="53"/>
      <c r="B28" s="34" t="s">
        <v>172</v>
      </c>
      <c r="C28" s="49"/>
      <c r="D28" s="50"/>
      <c r="E28" s="52">
        <f>SUM(E25:E27)</f>
        <v>2679.8899999999994</v>
      </c>
      <c r="F28" s="53"/>
      <c r="G28" s="53"/>
      <c r="H28" s="53"/>
      <c r="I28" s="53"/>
      <c r="J28" s="53"/>
      <c r="K28" s="53"/>
      <c r="L28" s="53"/>
      <c r="M28" s="53"/>
    </row>
    <row r="29" spans="1:13" x14ac:dyDescent="0.2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</row>
    <row r="30" spans="1:13" x14ac:dyDescent="0.2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</row>
    <row r="31" spans="1:13" x14ac:dyDescent="0.2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3" x14ac:dyDescent="0.2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</row>
    <row r="33" spans="1:13" x14ac:dyDescent="0.2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</row>
    <row r="34" spans="1:13" x14ac:dyDescent="0.2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</row>
    <row r="35" spans="1:13" x14ac:dyDescent="0.2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x14ac:dyDescent="0.2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</row>
    <row r="37" spans="1:13" x14ac:dyDescent="0.2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</row>
    <row r="38" spans="1:13" x14ac:dyDescent="0.2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</row>
    <row r="39" spans="1:13" x14ac:dyDescent="0.2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</row>
    <row r="40" spans="1:13" x14ac:dyDescent="0.2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</row>
    <row r="41" spans="1:13" x14ac:dyDescent="0.2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2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</row>
    <row r="43" spans="1:13" x14ac:dyDescent="0.2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</row>
    <row r="44" spans="1:13" x14ac:dyDescent="0.2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</row>
    <row r="45" spans="1:13" x14ac:dyDescent="0.2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</row>
    <row r="46" spans="1:13" x14ac:dyDescent="0.2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</row>
    <row r="47" spans="1:13" x14ac:dyDescent="0.2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</row>
    <row r="48" spans="1:13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</row>
    <row r="49" spans="1:13" x14ac:dyDescent="0.2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</row>
    <row r="50" spans="1:13" x14ac:dyDescent="0.2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</row>
    <row r="51" spans="1:13" x14ac:dyDescent="0.2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</row>
    <row r="52" spans="1:13" x14ac:dyDescent="0.2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</row>
    <row r="53" spans="1:13" x14ac:dyDescent="0.2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</row>
    <row r="54" spans="1:13" x14ac:dyDescent="0.2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</row>
    <row r="55" spans="1:13" x14ac:dyDescent="0.2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</row>
    <row r="56" spans="1:13" x14ac:dyDescent="0.2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</row>
    <row r="57" spans="1:13" x14ac:dyDescent="0.2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</row>
    <row r="58" spans="1:13" x14ac:dyDescent="0.2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</row>
    <row r="59" spans="1:13" x14ac:dyDescent="0.2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</row>
    <row r="60" spans="1:13" x14ac:dyDescent="0.2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</row>
    <row r="61" spans="1:13" x14ac:dyDescent="0.2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</row>
    <row r="62" spans="1:13" x14ac:dyDescent="0.2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</row>
    <row r="63" spans="1:13" x14ac:dyDescent="0.2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</row>
    <row r="64" spans="1:13" x14ac:dyDescent="0.2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</row>
    <row r="65" spans="1:13" x14ac:dyDescent="0.2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</row>
    <row r="66" spans="1:13" x14ac:dyDescent="0.2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</row>
    <row r="67" spans="1:13" x14ac:dyDescent="0.2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</row>
    <row r="68" spans="1:13" x14ac:dyDescent="0.2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</row>
    <row r="69" spans="1:13" x14ac:dyDescent="0.2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</row>
    <row r="70" spans="1:13" x14ac:dyDescent="0.2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</row>
    <row r="71" spans="1:13" x14ac:dyDescent="0.2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</row>
    <row r="72" spans="1:13" x14ac:dyDescent="0.2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</row>
    <row r="73" spans="1:13" x14ac:dyDescent="0.2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</row>
    <row r="74" spans="1:13" x14ac:dyDescent="0.2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</row>
    <row r="75" spans="1:13" x14ac:dyDescent="0.2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</row>
    <row r="76" spans="1:13" x14ac:dyDescent="0.2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</row>
    <row r="77" spans="1:13" x14ac:dyDescent="0.2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</row>
    <row r="78" spans="1:13" x14ac:dyDescent="0.2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</row>
    <row r="79" spans="1:13" x14ac:dyDescent="0.2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</row>
    <row r="80" spans="1:13" x14ac:dyDescent="0.2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</row>
    <row r="81" spans="1:13" x14ac:dyDescent="0.2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</row>
    <row r="82" spans="1:13" x14ac:dyDescent="0.2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</row>
    <row r="83" spans="1:13" x14ac:dyDescent="0.2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</row>
    <row r="84" spans="1:13" x14ac:dyDescent="0.2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</row>
    <row r="85" spans="1:13" x14ac:dyDescent="0.2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</row>
    <row r="86" spans="1:13" x14ac:dyDescent="0.2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</row>
    <row r="87" spans="1:13" x14ac:dyDescent="0.2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</row>
    <row r="88" spans="1:13" x14ac:dyDescent="0.2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</row>
    <row r="89" spans="1:13" x14ac:dyDescent="0.2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1:Q41"/>
  <sheetViews>
    <sheetView showGridLines="0" topLeftCell="A7" zoomScale="117" zoomScaleNormal="100" workbookViewId="0"/>
  </sheetViews>
  <sheetFormatPr baseColWidth="10" defaultRowHeight="16" x14ac:dyDescent="0.2"/>
  <sheetData>
    <row r="11" spans="3:17" x14ac:dyDescent="0.2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3:17" x14ac:dyDescent="0.2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3:17" x14ac:dyDescent="0.2">
      <c r="C13" s="55"/>
      <c r="D13" s="55"/>
      <c r="E13" s="55"/>
      <c r="F13" s="55"/>
      <c r="G13" s="6"/>
      <c r="H13" s="55"/>
      <c r="I13" s="55"/>
      <c r="J13" s="55"/>
      <c r="K13" s="55"/>
      <c r="L13" s="6"/>
      <c r="M13" s="55"/>
      <c r="N13" s="55"/>
      <c r="O13" s="55"/>
      <c r="P13" s="55"/>
      <c r="Q13" s="6"/>
    </row>
    <row r="14" spans="3:17" x14ac:dyDescent="0.2">
      <c r="C14" s="55"/>
      <c r="D14" s="55"/>
      <c r="E14" s="55"/>
      <c r="F14" s="55"/>
      <c r="G14" s="6"/>
      <c r="H14" s="55"/>
      <c r="I14" s="55"/>
      <c r="J14" s="55"/>
      <c r="K14" s="55"/>
      <c r="L14" s="6"/>
      <c r="M14" s="55"/>
      <c r="N14" s="55"/>
      <c r="O14" s="55"/>
      <c r="P14" s="55"/>
      <c r="Q14" s="6"/>
    </row>
    <row r="15" spans="3:17" x14ac:dyDescent="0.2">
      <c r="C15" s="55"/>
      <c r="D15" s="55"/>
      <c r="E15" s="55"/>
      <c r="F15" s="55"/>
      <c r="G15" s="6"/>
      <c r="H15" s="55"/>
      <c r="I15" s="55"/>
      <c r="J15" s="55"/>
      <c r="K15" s="55"/>
      <c r="L15" s="6"/>
      <c r="M15" s="55"/>
      <c r="N15" s="55"/>
      <c r="O15" s="55"/>
      <c r="P15" s="55"/>
      <c r="Q15" s="6"/>
    </row>
    <row r="16" spans="3:17" x14ac:dyDescent="0.2">
      <c r="C16" s="55"/>
      <c r="D16" s="55"/>
      <c r="E16" s="55"/>
      <c r="F16" s="55"/>
      <c r="G16" s="6"/>
      <c r="H16" s="55"/>
      <c r="I16" s="55"/>
      <c r="J16" s="55"/>
      <c r="K16" s="55"/>
      <c r="L16" s="6"/>
      <c r="M16" s="55"/>
      <c r="N16" s="55"/>
      <c r="O16" s="55"/>
      <c r="P16" s="55"/>
      <c r="Q16" s="6"/>
    </row>
    <row r="17" spans="3:17" x14ac:dyDescent="0.2">
      <c r="C17" s="55"/>
      <c r="D17" s="55"/>
      <c r="E17" s="55"/>
      <c r="F17" s="55"/>
      <c r="G17" s="6"/>
      <c r="H17" s="55"/>
      <c r="I17" s="55"/>
      <c r="J17" s="55"/>
      <c r="K17" s="55"/>
      <c r="L17" s="6"/>
      <c r="M17" s="55"/>
      <c r="N17" s="55"/>
      <c r="O17" s="55"/>
      <c r="P17" s="55"/>
      <c r="Q17" s="6"/>
    </row>
    <row r="18" spans="3:17" x14ac:dyDescent="0.2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3:17" x14ac:dyDescent="0.2">
      <c r="C19" s="55"/>
      <c r="D19" s="55"/>
      <c r="E19" s="55"/>
      <c r="F19" s="55"/>
      <c r="G19" s="6"/>
      <c r="H19" s="55"/>
      <c r="I19" s="55"/>
      <c r="J19" s="55"/>
      <c r="K19" s="55"/>
      <c r="L19" s="6"/>
      <c r="M19" s="55"/>
      <c r="N19" s="55"/>
      <c r="O19" s="55"/>
      <c r="P19" s="55"/>
      <c r="Q19" s="6"/>
    </row>
    <row r="20" spans="3:17" x14ac:dyDescent="0.2">
      <c r="C20" s="55"/>
      <c r="D20" s="55"/>
      <c r="E20" s="55"/>
      <c r="F20" s="55"/>
      <c r="G20" s="6"/>
      <c r="H20" s="55"/>
      <c r="I20" s="55"/>
      <c r="J20" s="55"/>
      <c r="K20" s="55"/>
      <c r="L20" s="6"/>
      <c r="M20" s="55"/>
      <c r="N20" s="55"/>
      <c r="O20" s="55"/>
      <c r="P20" s="55"/>
      <c r="Q20" s="6"/>
    </row>
    <row r="21" spans="3:17" x14ac:dyDescent="0.2">
      <c r="C21" s="55"/>
      <c r="D21" s="55"/>
      <c r="E21" s="55"/>
      <c r="F21" s="55"/>
      <c r="G21" s="6"/>
      <c r="H21" s="55"/>
      <c r="I21" s="55"/>
      <c r="J21" s="55"/>
      <c r="K21" s="55"/>
      <c r="L21" s="6"/>
      <c r="M21" s="55"/>
      <c r="N21" s="55"/>
      <c r="O21" s="55"/>
      <c r="P21" s="55"/>
      <c r="Q21" s="6"/>
    </row>
    <row r="22" spans="3:17" x14ac:dyDescent="0.2">
      <c r="C22" s="55"/>
      <c r="D22" s="55"/>
      <c r="E22" s="55"/>
      <c r="F22" s="55"/>
      <c r="G22" s="6"/>
      <c r="H22" s="55"/>
      <c r="I22" s="55"/>
      <c r="J22" s="55"/>
      <c r="K22" s="55"/>
      <c r="L22" s="6"/>
      <c r="M22" s="55"/>
      <c r="N22" s="55"/>
      <c r="O22" s="55"/>
      <c r="P22" s="55"/>
      <c r="Q22" s="6"/>
    </row>
    <row r="23" spans="3:17" x14ac:dyDescent="0.2">
      <c r="C23" s="55"/>
      <c r="D23" s="55"/>
      <c r="E23" s="55"/>
      <c r="F23" s="55"/>
      <c r="G23" s="6"/>
      <c r="H23" s="55"/>
      <c r="I23" s="55"/>
      <c r="J23" s="55"/>
      <c r="K23" s="55"/>
      <c r="L23" s="6"/>
      <c r="M23" s="55"/>
      <c r="N23" s="55"/>
      <c r="O23" s="55"/>
      <c r="P23" s="55"/>
      <c r="Q23" s="6"/>
    </row>
    <row r="24" spans="3:17" x14ac:dyDescent="0.2"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3:17" x14ac:dyDescent="0.2">
      <c r="C25" s="55"/>
      <c r="D25" s="55"/>
      <c r="E25" s="55"/>
      <c r="F25" s="55"/>
      <c r="G25" s="6"/>
      <c r="H25" s="55"/>
      <c r="I25" s="55"/>
      <c r="J25" s="55"/>
      <c r="K25" s="55"/>
      <c r="L25" s="6"/>
      <c r="M25" s="56"/>
      <c r="N25" s="55"/>
      <c r="O25" s="55"/>
      <c r="P25" s="55"/>
      <c r="Q25" s="6"/>
    </row>
    <row r="26" spans="3:17" x14ac:dyDescent="0.2">
      <c r="C26" s="55"/>
      <c r="D26" s="55"/>
      <c r="E26" s="55"/>
      <c r="F26" s="55"/>
      <c r="G26" s="6"/>
      <c r="H26" s="55"/>
      <c r="I26" s="55"/>
      <c r="J26" s="55"/>
      <c r="K26" s="55"/>
      <c r="L26" s="6"/>
      <c r="M26" s="55"/>
      <c r="N26" s="55"/>
      <c r="O26" s="55"/>
      <c r="P26" s="55"/>
      <c r="Q26" s="6"/>
    </row>
    <row r="27" spans="3:17" x14ac:dyDescent="0.2">
      <c r="C27" s="55"/>
      <c r="D27" s="55"/>
      <c r="E27" s="55"/>
      <c r="F27" s="55"/>
      <c r="G27" s="6"/>
      <c r="H27" s="55"/>
      <c r="I27" s="55"/>
      <c r="J27" s="55"/>
      <c r="K27" s="55"/>
      <c r="L27" s="6"/>
      <c r="M27" s="55"/>
      <c r="N27" s="55"/>
      <c r="O27" s="55"/>
      <c r="P27" s="55"/>
      <c r="Q27" s="6"/>
    </row>
    <row r="28" spans="3:17" x14ac:dyDescent="0.2">
      <c r="C28" s="55"/>
      <c r="D28" s="55"/>
      <c r="E28" s="55"/>
      <c r="F28" s="55"/>
      <c r="G28" s="6"/>
      <c r="H28" s="55"/>
      <c r="I28" s="55"/>
      <c r="J28" s="55"/>
      <c r="K28" s="55"/>
      <c r="L28" s="6"/>
      <c r="M28" s="55"/>
      <c r="N28" s="55"/>
      <c r="O28" s="55"/>
      <c r="P28" s="55"/>
      <c r="Q28" s="6"/>
    </row>
    <row r="29" spans="3:17" x14ac:dyDescent="0.2">
      <c r="C29" s="55"/>
      <c r="D29" s="55"/>
      <c r="E29" s="55"/>
      <c r="F29" s="55"/>
      <c r="G29" s="6"/>
      <c r="H29" s="55"/>
      <c r="I29" s="55"/>
      <c r="J29" s="55"/>
      <c r="K29" s="55"/>
      <c r="L29" s="6"/>
      <c r="M29" s="55"/>
      <c r="N29" s="55"/>
      <c r="O29" s="55"/>
      <c r="P29" s="55"/>
      <c r="Q29" s="6"/>
    </row>
    <row r="30" spans="3:17" x14ac:dyDescent="0.2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3:17" x14ac:dyDescent="0.2">
      <c r="C31" s="55"/>
      <c r="D31" s="55"/>
      <c r="E31" s="55"/>
      <c r="F31" s="55"/>
      <c r="G31" s="6"/>
      <c r="H31" s="57"/>
      <c r="I31" s="57"/>
      <c r="J31" s="57"/>
      <c r="K31" s="57"/>
      <c r="L31" s="6"/>
      <c r="M31" s="57"/>
      <c r="N31" s="57"/>
      <c r="O31" s="57"/>
      <c r="P31" s="57"/>
      <c r="Q31" s="6"/>
    </row>
    <row r="32" spans="3:17" x14ac:dyDescent="0.2">
      <c r="C32" s="55"/>
      <c r="D32" s="55"/>
      <c r="E32" s="55"/>
      <c r="F32" s="55"/>
      <c r="G32" s="6"/>
      <c r="H32" s="57"/>
      <c r="I32" s="57"/>
      <c r="J32" s="57"/>
      <c r="K32" s="57"/>
      <c r="L32" s="6"/>
      <c r="M32" s="57"/>
      <c r="N32" s="57"/>
      <c r="O32" s="57"/>
      <c r="P32" s="57"/>
      <c r="Q32" s="6"/>
    </row>
    <row r="33" spans="3:17" x14ac:dyDescent="0.2">
      <c r="C33" s="55"/>
      <c r="D33" s="55"/>
      <c r="E33" s="55"/>
      <c r="F33" s="55"/>
      <c r="G33" s="6"/>
      <c r="H33" s="57"/>
      <c r="I33" s="57"/>
      <c r="J33" s="57"/>
      <c r="K33" s="57"/>
      <c r="L33" s="6"/>
      <c r="M33" s="57"/>
      <c r="N33" s="57"/>
      <c r="O33" s="57"/>
      <c r="P33" s="57"/>
      <c r="Q33" s="6"/>
    </row>
    <row r="34" spans="3:17" x14ac:dyDescent="0.2">
      <c r="C34" s="55"/>
      <c r="D34" s="55"/>
      <c r="E34" s="55"/>
      <c r="F34" s="55"/>
      <c r="G34" s="6"/>
      <c r="H34" s="57"/>
      <c r="I34" s="57"/>
      <c r="J34" s="57"/>
      <c r="K34" s="57"/>
      <c r="L34" s="6"/>
      <c r="M34" s="57"/>
      <c r="N34" s="57"/>
      <c r="O34" s="57"/>
      <c r="P34" s="57"/>
      <c r="Q34" s="6"/>
    </row>
    <row r="35" spans="3:17" x14ac:dyDescent="0.2">
      <c r="C35" s="55"/>
      <c r="D35" s="55"/>
      <c r="E35" s="55"/>
      <c r="F35" s="55"/>
      <c r="G35" s="6"/>
      <c r="H35" s="57"/>
      <c r="I35" s="57"/>
      <c r="J35" s="57"/>
      <c r="K35" s="57"/>
      <c r="L35" s="6"/>
      <c r="M35" s="57"/>
      <c r="N35" s="57"/>
      <c r="O35" s="57"/>
      <c r="P35" s="57"/>
      <c r="Q35" s="6"/>
    </row>
    <row r="36" spans="3:17" x14ac:dyDescent="0.2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3:17" x14ac:dyDescent="0.2"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3:17" x14ac:dyDescent="0.2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3:17" x14ac:dyDescent="0.2"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3:17" x14ac:dyDescent="0.2"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3:17" x14ac:dyDescent="0.2"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</row>
  </sheetData>
  <mergeCells count="12">
    <mergeCell ref="C25:F29"/>
    <mergeCell ref="H25:K29"/>
    <mergeCell ref="M25:P29"/>
    <mergeCell ref="C31:F35"/>
    <mergeCell ref="H31:K35"/>
    <mergeCell ref="M31:P35"/>
    <mergeCell ref="H13:K17"/>
    <mergeCell ref="C13:F17"/>
    <mergeCell ref="M13:P17"/>
    <mergeCell ref="C19:F23"/>
    <mergeCell ref="H19:K23"/>
    <mergeCell ref="M19:P23"/>
  </mergeCell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111"/>
  <sheetViews>
    <sheetView workbookViewId="0">
      <selection activeCell="A3" sqref="A3:XFD3"/>
    </sheetView>
  </sheetViews>
  <sheetFormatPr baseColWidth="10" defaultRowHeight="16" x14ac:dyDescent="0.2"/>
  <cols>
    <col min="2" max="2" width="21.83203125" customWidth="1"/>
    <col min="3" max="3" width="25" customWidth="1"/>
    <col min="4" max="4" width="17.1640625" customWidth="1"/>
    <col min="13" max="13" width="14.6640625" customWidth="1"/>
  </cols>
  <sheetData>
    <row r="1" spans="1:14" ht="32" thickBot="1" x14ac:dyDescent="0.4">
      <c r="A1" s="58" t="s">
        <v>173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</row>
    <row r="2" spans="1:14" x14ac:dyDescent="0.2">
      <c r="A2" s="37" t="s">
        <v>178</v>
      </c>
      <c r="B2" s="37" t="s">
        <v>177</v>
      </c>
      <c r="C2" s="37" t="s">
        <v>0</v>
      </c>
      <c r="D2" s="37" t="s">
        <v>123</v>
      </c>
      <c r="E2" s="37" t="s">
        <v>1</v>
      </c>
      <c r="F2" s="37" t="s">
        <v>3</v>
      </c>
      <c r="G2" s="37" t="s">
        <v>2</v>
      </c>
      <c r="H2" s="37" t="s">
        <v>10</v>
      </c>
      <c r="I2" s="37" t="s">
        <v>9</v>
      </c>
      <c r="J2" s="37" t="s">
        <v>266</v>
      </c>
      <c r="K2" s="37" t="s">
        <v>254</v>
      </c>
      <c r="L2" s="37" t="s">
        <v>241</v>
      </c>
      <c r="M2" s="37" t="s">
        <v>236</v>
      </c>
      <c r="N2" s="37" t="s">
        <v>240</v>
      </c>
    </row>
    <row r="3" spans="1:14" x14ac:dyDescent="0.2">
      <c r="A3" t="s">
        <v>175</v>
      </c>
      <c r="B3" t="s">
        <v>4</v>
      </c>
      <c r="C3" t="s">
        <v>179</v>
      </c>
      <c r="E3">
        <v>8</v>
      </c>
      <c r="F3">
        <v>7</v>
      </c>
      <c r="G3">
        <f>(E3*6)+F3</f>
        <v>55</v>
      </c>
      <c r="H3">
        <v>1.59</v>
      </c>
      <c r="I3">
        <f t="shared" ref="I3:I37" si="0">G3*H3</f>
        <v>87.45</v>
      </c>
      <c r="K3">
        <f>Tableau1[[#This Row],[PX (U)]]*Tableau1[[#This Row],[Contenance Pack]]</f>
        <v>0</v>
      </c>
      <c r="L3">
        <v>7</v>
      </c>
      <c r="M3" s="9" t="str">
        <f>IF(G3&lt;Tableau1[[#This Row],[QT MINI]],"À Commander","Ok")</f>
        <v>Ok</v>
      </c>
      <c r="N3">
        <f>IF(Tableau1[[#This Row],[ALERTES]]&lt;&gt;"OK",Tableau1[[#This Row],[QT MINI]]-Tableau1[[#This Row],[TOTAL]],0)</f>
        <v>0</v>
      </c>
    </row>
    <row r="4" spans="1:14" x14ac:dyDescent="0.2">
      <c r="A4" t="s">
        <v>175</v>
      </c>
      <c r="B4" t="s">
        <v>4</v>
      </c>
      <c r="C4" t="s">
        <v>180</v>
      </c>
      <c r="E4">
        <v>7</v>
      </c>
      <c r="F4">
        <v>8</v>
      </c>
      <c r="G4">
        <f t="shared" ref="G4:G26" si="1">(E4*6)+F4</f>
        <v>50</v>
      </c>
      <c r="H4">
        <v>1.95</v>
      </c>
      <c r="I4">
        <f t="shared" si="0"/>
        <v>97.5</v>
      </c>
      <c r="K4">
        <f>Tableau1[[#This Row],[PX (U)]]*Tableau1[[#This Row],[Contenance Pack]]</f>
        <v>0</v>
      </c>
      <c r="L4">
        <v>7</v>
      </c>
      <c r="M4" s="9" t="str">
        <f>IF(G4&lt;Tableau1[[#This Row],[QT MINI]],"À Commander","Ok")</f>
        <v>Ok</v>
      </c>
      <c r="N4">
        <f>IF(Tableau1[[#This Row],[ALERTES]]&lt;&gt;"OK",Tableau1[[#This Row],[QT MINI]]-Tableau1[[#This Row],[TOTAL]],0)</f>
        <v>0</v>
      </c>
    </row>
    <row r="5" spans="1:14" x14ac:dyDescent="0.2">
      <c r="A5" t="s">
        <v>175</v>
      </c>
      <c r="B5" t="s">
        <v>4</v>
      </c>
      <c r="C5" t="s">
        <v>181</v>
      </c>
      <c r="E5">
        <v>1</v>
      </c>
      <c r="F5">
        <v>2</v>
      </c>
      <c r="G5">
        <f t="shared" si="1"/>
        <v>8</v>
      </c>
      <c r="I5">
        <f t="shared" si="0"/>
        <v>0</v>
      </c>
      <c r="K5">
        <f>Tableau1[[#This Row],[PX (U)]]*Tableau1[[#This Row],[Contenance Pack]]</f>
        <v>0</v>
      </c>
      <c r="L5">
        <v>7</v>
      </c>
      <c r="M5" s="9" t="str">
        <f>IF(G5&lt;Tableau1[[#This Row],[QT MINI]],"À Commander","Ok")</f>
        <v>Ok</v>
      </c>
      <c r="N5">
        <f>IF(Tableau1[[#This Row],[ALERTES]]&lt;&gt;"OK",Tableau1[[#This Row],[QT MINI]]-Tableau1[[#This Row],[TOTAL]],0)</f>
        <v>0</v>
      </c>
    </row>
    <row r="6" spans="1:14" x14ac:dyDescent="0.2">
      <c r="A6" t="s">
        <v>175</v>
      </c>
      <c r="B6" t="s">
        <v>4</v>
      </c>
      <c r="C6" t="s">
        <v>182</v>
      </c>
      <c r="E6">
        <v>1</v>
      </c>
      <c r="F6">
        <v>5</v>
      </c>
      <c r="G6">
        <f t="shared" si="1"/>
        <v>11</v>
      </c>
      <c r="I6">
        <f t="shared" si="0"/>
        <v>0</v>
      </c>
      <c r="K6">
        <f>Tableau1[[#This Row],[PX (U)]]*Tableau1[[#This Row],[Contenance Pack]]</f>
        <v>0</v>
      </c>
      <c r="L6">
        <v>7</v>
      </c>
      <c r="M6" s="9" t="str">
        <f>IF(G6&lt;Tableau1[[#This Row],[QT MINI]],"À Commander","Ok")</f>
        <v>Ok</v>
      </c>
      <c r="N6">
        <f>IF(Tableau1[[#This Row],[ALERTES]]&lt;&gt;"OK",Tableau1[[#This Row],[QT MINI]]-Tableau1[[#This Row],[TOTAL]],0)</f>
        <v>0</v>
      </c>
    </row>
    <row r="7" spans="1:14" x14ac:dyDescent="0.2">
      <c r="A7" t="s">
        <v>175</v>
      </c>
      <c r="B7" t="s">
        <v>4</v>
      </c>
      <c r="C7" t="s">
        <v>183</v>
      </c>
      <c r="E7">
        <v>1</v>
      </c>
      <c r="F7">
        <v>5</v>
      </c>
      <c r="G7">
        <f t="shared" si="1"/>
        <v>11</v>
      </c>
      <c r="I7">
        <f t="shared" si="0"/>
        <v>0</v>
      </c>
      <c r="K7">
        <f>Tableau1[[#This Row],[PX (U)]]*Tableau1[[#This Row],[Contenance Pack]]</f>
        <v>0</v>
      </c>
      <c r="L7">
        <v>7</v>
      </c>
      <c r="M7" s="9" t="str">
        <f>IF(G7&lt;Tableau1[[#This Row],[QT MINI]],"À Commander","Ok")</f>
        <v>Ok</v>
      </c>
      <c r="N7">
        <f>IF(Tableau1[[#This Row],[ALERTES]]&lt;&gt;"OK",Tableau1[[#This Row],[QT MINI]]-Tableau1[[#This Row],[TOTAL]],0)</f>
        <v>0</v>
      </c>
    </row>
    <row r="8" spans="1:14" x14ac:dyDescent="0.2">
      <c r="A8" t="s">
        <v>175</v>
      </c>
      <c r="B8" t="s">
        <v>4</v>
      </c>
      <c r="C8" t="s">
        <v>184</v>
      </c>
      <c r="E8">
        <v>10</v>
      </c>
      <c r="F8">
        <v>10</v>
      </c>
      <c r="G8">
        <f t="shared" si="1"/>
        <v>70</v>
      </c>
      <c r="H8">
        <v>2.56</v>
      </c>
      <c r="I8">
        <f t="shared" si="0"/>
        <v>179.20000000000002</v>
      </c>
      <c r="K8">
        <f>Tableau1[[#This Row],[PX (U)]]*Tableau1[[#This Row],[Contenance Pack]]</f>
        <v>0</v>
      </c>
      <c r="L8">
        <v>7</v>
      </c>
      <c r="M8" s="9" t="str">
        <f>IF(G8&lt;Tableau1[[#This Row],[QT MINI]],"À Commander","Ok")</f>
        <v>Ok</v>
      </c>
      <c r="N8">
        <f>IF(Tableau1[[#This Row],[ALERTES]]&lt;&gt;"OK",Tableau1[[#This Row],[QT MINI]]-Tableau1[[#This Row],[TOTAL]],0)</f>
        <v>0</v>
      </c>
    </row>
    <row r="9" spans="1:14" x14ac:dyDescent="0.2">
      <c r="A9" t="s">
        <v>175</v>
      </c>
      <c r="B9" t="s">
        <v>4</v>
      </c>
      <c r="C9" t="s">
        <v>185</v>
      </c>
      <c r="E9">
        <v>3</v>
      </c>
      <c r="F9">
        <v>6</v>
      </c>
      <c r="G9">
        <f t="shared" si="1"/>
        <v>24</v>
      </c>
      <c r="I9">
        <f t="shared" si="0"/>
        <v>0</v>
      </c>
      <c r="K9">
        <f>Tableau1[[#This Row],[PX (U)]]*Tableau1[[#This Row],[Contenance Pack]]</f>
        <v>0</v>
      </c>
      <c r="L9">
        <v>7</v>
      </c>
      <c r="M9" s="9" t="str">
        <f>IF(G9&lt;Tableau1[[#This Row],[QT MINI]],"À Commander","Ok")</f>
        <v>Ok</v>
      </c>
      <c r="N9">
        <f>IF(Tableau1[[#This Row],[ALERTES]]&lt;&gt;"OK",Tableau1[[#This Row],[QT MINI]]-Tableau1[[#This Row],[TOTAL]],0)</f>
        <v>0</v>
      </c>
    </row>
    <row r="10" spans="1:14" x14ac:dyDescent="0.2">
      <c r="A10" t="s">
        <v>175</v>
      </c>
      <c r="B10" t="s">
        <v>4</v>
      </c>
      <c r="C10" t="s">
        <v>186</v>
      </c>
      <c r="E10">
        <v>2</v>
      </c>
      <c r="F10">
        <v>5</v>
      </c>
      <c r="G10">
        <f t="shared" si="1"/>
        <v>17</v>
      </c>
      <c r="H10">
        <v>1.4</v>
      </c>
      <c r="I10">
        <f t="shared" si="0"/>
        <v>23.799999999999997</v>
      </c>
      <c r="K10">
        <f>Tableau1[[#This Row],[PX (U)]]*Tableau1[[#This Row],[Contenance Pack]]</f>
        <v>0</v>
      </c>
      <c r="L10">
        <v>7</v>
      </c>
      <c r="M10" s="9" t="str">
        <f>IF(G10&lt;Tableau1[[#This Row],[QT MINI]],"À Commander","Ok")</f>
        <v>Ok</v>
      </c>
      <c r="N10">
        <f>IF(Tableau1[[#This Row],[ALERTES]]&lt;&gt;"OK",Tableau1[[#This Row],[QT MINI]]-Tableau1[[#This Row],[TOTAL]],0)</f>
        <v>0</v>
      </c>
    </row>
    <row r="11" spans="1:14" x14ac:dyDescent="0.2">
      <c r="A11" t="s">
        <v>175</v>
      </c>
      <c r="B11" t="s">
        <v>4</v>
      </c>
      <c r="C11" t="s">
        <v>187</v>
      </c>
      <c r="E11">
        <v>5</v>
      </c>
      <c r="F11">
        <v>7</v>
      </c>
      <c r="G11">
        <f t="shared" si="1"/>
        <v>37</v>
      </c>
      <c r="H11">
        <v>2.84</v>
      </c>
      <c r="I11">
        <f t="shared" si="0"/>
        <v>105.08</v>
      </c>
      <c r="K11">
        <f>Tableau1[[#This Row],[PX (U)]]*Tableau1[[#This Row],[Contenance Pack]]</f>
        <v>0</v>
      </c>
      <c r="L11">
        <v>7</v>
      </c>
      <c r="M11" s="9" t="str">
        <f>IF(G11&lt;Tableau1[[#This Row],[QT MINI]],"À Commander","Ok")</f>
        <v>Ok</v>
      </c>
      <c r="N11">
        <f>IF(Tableau1[[#This Row],[ALERTES]]&lt;&gt;"OK",Tableau1[[#This Row],[QT MINI]]-Tableau1[[#This Row],[TOTAL]],0)</f>
        <v>0</v>
      </c>
    </row>
    <row r="12" spans="1:14" x14ac:dyDescent="0.2">
      <c r="A12" t="s">
        <v>175</v>
      </c>
      <c r="B12" t="s">
        <v>4</v>
      </c>
      <c r="C12" t="s">
        <v>188</v>
      </c>
      <c r="E12">
        <v>3</v>
      </c>
      <c r="F12">
        <v>6</v>
      </c>
      <c r="G12">
        <f t="shared" si="1"/>
        <v>24</v>
      </c>
      <c r="H12">
        <v>1.94</v>
      </c>
      <c r="I12">
        <f t="shared" si="0"/>
        <v>46.56</v>
      </c>
      <c r="K12">
        <f>Tableau1[[#This Row],[PX (U)]]*Tableau1[[#This Row],[Contenance Pack]]</f>
        <v>0</v>
      </c>
      <c r="L12">
        <v>7</v>
      </c>
      <c r="M12" s="9" t="str">
        <f>IF(G12&lt;Tableau1[[#This Row],[QT MINI]],"À Commander","Ok")</f>
        <v>Ok</v>
      </c>
      <c r="N12">
        <f>IF(Tableau1[[#This Row],[ALERTES]]&lt;&gt;"OK",Tableau1[[#This Row],[QT MINI]]-Tableau1[[#This Row],[TOTAL]],0)</f>
        <v>0</v>
      </c>
    </row>
    <row r="13" spans="1:14" x14ac:dyDescent="0.2">
      <c r="A13" t="s">
        <v>175</v>
      </c>
      <c r="B13" t="s">
        <v>4</v>
      </c>
      <c r="C13" t="s">
        <v>189</v>
      </c>
      <c r="E13">
        <v>2</v>
      </c>
      <c r="F13">
        <v>3</v>
      </c>
      <c r="G13">
        <f t="shared" si="1"/>
        <v>15</v>
      </c>
      <c r="H13">
        <v>2.64</v>
      </c>
      <c r="I13">
        <f t="shared" si="0"/>
        <v>39.6</v>
      </c>
      <c r="K13">
        <f>Tableau1[[#This Row],[PX (U)]]*Tableau1[[#This Row],[Contenance Pack]]</f>
        <v>0</v>
      </c>
      <c r="L13">
        <v>7</v>
      </c>
      <c r="M13" s="9" t="str">
        <f>IF(G13&lt;Tableau1[[#This Row],[QT MINI]],"À Commander","Ok")</f>
        <v>Ok</v>
      </c>
      <c r="N13">
        <f>IF(Tableau1[[#This Row],[ALERTES]]&lt;&gt;"OK",Tableau1[[#This Row],[QT MINI]]-Tableau1[[#This Row],[TOTAL]],0)</f>
        <v>0</v>
      </c>
    </row>
    <row r="14" spans="1:14" x14ac:dyDescent="0.2">
      <c r="A14" t="s">
        <v>175</v>
      </c>
      <c r="B14" t="s">
        <v>4</v>
      </c>
      <c r="C14" t="s">
        <v>190</v>
      </c>
      <c r="E14">
        <v>10</v>
      </c>
      <c r="F14">
        <v>15</v>
      </c>
      <c r="G14">
        <f t="shared" si="1"/>
        <v>75</v>
      </c>
      <c r="H14">
        <v>2.37</v>
      </c>
      <c r="I14">
        <f t="shared" si="0"/>
        <v>177.75</v>
      </c>
      <c r="K14">
        <f>Tableau1[[#This Row],[PX (U)]]*Tableau1[[#This Row],[Contenance Pack]]</f>
        <v>0</v>
      </c>
      <c r="L14">
        <v>7</v>
      </c>
      <c r="M14" s="9" t="str">
        <f>IF(G14&lt;Tableau1[[#This Row],[QT MINI]],"À Commander","Ok")</f>
        <v>Ok</v>
      </c>
      <c r="N14">
        <f>IF(Tableau1[[#This Row],[ALERTES]]&lt;&gt;"OK",Tableau1[[#This Row],[QT MINI]]-Tableau1[[#This Row],[TOTAL]],0)</f>
        <v>0</v>
      </c>
    </row>
    <row r="15" spans="1:14" x14ac:dyDescent="0.2">
      <c r="A15" t="s">
        <v>175</v>
      </c>
      <c r="B15" t="s">
        <v>4</v>
      </c>
      <c r="C15" t="s">
        <v>191</v>
      </c>
      <c r="E15">
        <v>8</v>
      </c>
      <c r="F15">
        <v>10</v>
      </c>
      <c r="G15">
        <f t="shared" si="1"/>
        <v>58</v>
      </c>
      <c r="H15">
        <v>1.1200000000000001</v>
      </c>
      <c r="I15">
        <f t="shared" si="0"/>
        <v>64.960000000000008</v>
      </c>
      <c r="K15">
        <f>Tableau1[[#This Row],[PX (U)]]*Tableau1[[#This Row],[Contenance Pack]]</f>
        <v>0</v>
      </c>
      <c r="L15">
        <v>7</v>
      </c>
      <c r="M15" s="9" t="str">
        <f>IF(G15&lt;Tableau1[[#This Row],[QT MINI]],"À Commander","Ok")</f>
        <v>Ok</v>
      </c>
      <c r="N15">
        <f>IF(Tableau1[[#This Row],[ALERTES]]&lt;&gt;"OK",Tableau1[[#This Row],[QT MINI]]-Tableau1[[#This Row],[TOTAL]],0)</f>
        <v>0</v>
      </c>
    </row>
    <row r="16" spans="1:14" x14ac:dyDescent="0.2">
      <c r="A16" t="s">
        <v>175</v>
      </c>
      <c r="B16" t="s">
        <v>4</v>
      </c>
      <c r="C16" t="s">
        <v>192</v>
      </c>
      <c r="E16">
        <v>2</v>
      </c>
      <c r="F16">
        <v>7</v>
      </c>
      <c r="G16">
        <f t="shared" si="1"/>
        <v>19</v>
      </c>
      <c r="I16">
        <f t="shared" si="0"/>
        <v>0</v>
      </c>
      <c r="K16">
        <f>Tableau1[[#This Row],[PX (U)]]*Tableau1[[#This Row],[Contenance Pack]]</f>
        <v>0</v>
      </c>
      <c r="L16">
        <v>7</v>
      </c>
      <c r="M16" s="9" t="str">
        <f>IF(G16&lt;Tableau1[[#This Row],[QT MINI]],"À Commander","Ok")</f>
        <v>Ok</v>
      </c>
      <c r="N16">
        <f>IF(Tableau1[[#This Row],[ALERTES]]&lt;&gt;"OK",Tableau1[[#This Row],[QT MINI]]-Tableau1[[#This Row],[TOTAL]],0)</f>
        <v>0</v>
      </c>
    </row>
    <row r="17" spans="1:14" x14ac:dyDescent="0.2">
      <c r="A17" t="s">
        <v>175</v>
      </c>
      <c r="B17" t="s">
        <v>4</v>
      </c>
      <c r="C17" t="s">
        <v>193</v>
      </c>
      <c r="E17">
        <v>2</v>
      </c>
      <c r="F17">
        <v>6</v>
      </c>
      <c r="G17">
        <f t="shared" si="1"/>
        <v>18</v>
      </c>
      <c r="I17">
        <f t="shared" si="0"/>
        <v>0</v>
      </c>
      <c r="K17">
        <f>Tableau1[[#This Row],[PX (U)]]*Tableau1[[#This Row],[Contenance Pack]]</f>
        <v>0</v>
      </c>
      <c r="L17">
        <v>7</v>
      </c>
      <c r="M17" s="9" t="str">
        <f>IF(G17&lt;Tableau1[[#This Row],[QT MINI]],"À Commander","Ok")</f>
        <v>Ok</v>
      </c>
      <c r="N17">
        <f>IF(Tableau1[[#This Row],[ALERTES]]&lt;&gt;"OK",Tableau1[[#This Row],[QT MINI]]-Tableau1[[#This Row],[TOTAL]],0)</f>
        <v>0</v>
      </c>
    </row>
    <row r="18" spans="1:14" x14ac:dyDescent="0.2">
      <c r="A18" t="s">
        <v>175</v>
      </c>
      <c r="B18" t="s">
        <v>4</v>
      </c>
      <c r="C18" t="s">
        <v>194</v>
      </c>
      <c r="E18">
        <v>3</v>
      </c>
      <c r="F18">
        <v>6</v>
      </c>
      <c r="G18">
        <f t="shared" si="1"/>
        <v>24</v>
      </c>
      <c r="I18">
        <f t="shared" si="0"/>
        <v>0</v>
      </c>
      <c r="K18">
        <f>Tableau1[[#This Row],[PX (U)]]*Tableau1[[#This Row],[Contenance Pack]]</f>
        <v>0</v>
      </c>
      <c r="L18">
        <v>7</v>
      </c>
      <c r="M18" s="9" t="str">
        <f>IF(G18&lt;Tableau1[[#This Row],[QT MINI]],"À Commander","Ok")</f>
        <v>Ok</v>
      </c>
      <c r="N18">
        <f>IF(Tableau1[[#This Row],[ALERTES]]&lt;&gt;"OK",Tableau1[[#This Row],[QT MINI]]-Tableau1[[#This Row],[TOTAL]],0)</f>
        <v>0</v>
      </c>
    </row>
    <row r="19" spans="1:14" x14ac:dyDescent="0.2">
      <c r="A19" t="s">
        <v>175</v>
      </c>
      <c r="B19" t="s">
        <v>4</v>
      </c>
      <c r="C19" t="s">
        <v>195</v>
      </c>
      <c r="E19">
        <v>11</v>
      </c>
      <c r="F19">
        <v>7</v>
      </c>
      <c r="G19">
        <f t="shared" si="1"/>
        <v>73</v>
      </c>
      <c r="H19">
        <v>1.63</v>
      </c>
      <c r="I19">
        <f t="shared" si="0"/>
        <v>118.99</v>
      </c>
      <c r="K19">
        <f>Tableau1[[#This Row],[PX (U)]]*Tableau1[[#This Row],[Contenance Pack]]</f>
        <v>0</v>
      </c>
      <c r="L19">
        <v>7</v>
      </c>
      <c r="M19" s="9" t="str">
        <f>IF(G19&lt;Tableau1[[#This Row],[QT MINI]],"À Commander","Ok")</f>
        <v>Ok</v>
      </c>
      <c r="N19">
        <f>IF(Tableau1[[#This Row],[ALERTES]]&lt;&gt;"OK",Tableau1[[#This Row],[QT MINI]]-Tableau1[[#This Row],[TOTAL]],0)</f>
        <v>0</v>
      </c>
    </row>
    <row r="20" spans="1:14" x14ac:dyDescent="0.2">
      <c r="A20" t="s">
        <v>175</v>
      </c>
      <c r="B20" t="s">
        <v>4</v>
      </c>
      <c r="C20" t="s">
        <v>196</v>
      </c>
      <c r="E20">
        <v>11</v>
      </c>
      <c r="F20">
        <v>20</v>
      </c>
      <c r="G20">
        <f t="shared" si="1"/>
        <v>86</v>
      </c>
      <c r="H20">
        <v>2.0699999999999998</v>
      </c>
      <c r="I20">
        <f t="shared" si="0"/>
        <v>178.01999999999998</v>
      </c>
      <c r="K20">
        <f>Tableau1[[#This Row],[PX (U)]]*Tableau1[[#This Row],[Contenance Pack]]</f>
        <v>0</v>
      </c>
      <c r="L20">
        <v>7</v>
      </c>
      <c r="M20" s="9" t="str">
        <f>IF(G20&lt;Tableau1[[#This Row],[QT MINI]],"À Commander","Ok")</f>
        <v>Ok</v>
      </c>
      <c r="N20">
        <f>IF(Tableau1[[#This Row],[ALERTES]]&lt;&gt;"OK",Tableau1[[#This Row],[QT MINI]]-Tableau1[[#This Row],[TOTAL]],0)</f>
        <v>0</v>
      </c>
    </row>
    <row r="21" spans="1:14" x14ac:dyDescent="0.2">
      <c r="A21" t="s">
        <v>175</v>
      </c>
      <c r="B21" t="s">
        <v>4</v>
      </c>
      <c r="C21" t="s">
        <v>197</v>
      </c>
      <c r="E21">
        <v>6</v>
      </c>
      <c r="F21">
        <v>20</v>
      </c>
      <c r="G21">
        <f t="shared" si="1"/>
        <v>56</v>
      </c>
      <c r="H21">
        <v>1.62</v>
      </c>
      <c r="I21">
        <f t="shared" si="0"/>
        <v>90.72</v>
      </c>
      <c r="K21">
        <f>Tableau1[[#This Row],[PX (U)]]*Tableau1[[#This Row],[Contenance Pack]]</f>
        <v>0</v>
      </c>
      <c r="L21">
        <v>7</v>
      </c>
      <c r="M21" s="9" t="str">
        <f>IF(G21&lt;Tableau1[[#This Row],[QT MINI]],"À Commander","Ok")</f>
        <v>Ok</v>
      </c>
      <c r="N21">
        <f>IF(Tableau1[[#This Row],[ALERTES]]&lt;&gt;"OK",Tableau1[[#This Row],[QT MINI]]-Tableau1[[#This Row],[TOTAL]],0)</f>
        <v>0</v>
      </c>
    </row>
    <row r="22" spans="1:14" x14ac:dyDescent="0.2">
      <c r="A22" t="s">
        <v>175</v>
      </c>
      <c r="B22" t="s">
        <v>4</v>
      </c>
      <c r="C22" t="s">
        <v>198</v>
      </c>
      <c r="E22">
        <v>1</v>
      </c>
      <c r="F22">
        <v>10</v>
      </c>
      <c r="G22">
        <f t="shared" si="1"/>
        <v>16</v>
      </c>
      <c r="H22">
        <v>2.19</v>
      </c>
      <c r="I22">
        <f t="shared" si="0"/>
        <v>35.04</v>
      </c>
      <c r="K22">
        <f>Tableau1[[#This Row],[PX (U)]]*Tableau1[[#This Row],[Contenance Pack]]</f>
        <v>0</v>
      </c>
      <c r="L22">
        <v>7</v>
      </c>
      <c r="M22" s="9" t="str">
        <f>IF(G22&lt;Tableau1[[#This Row],[QT MINI]],"À Commander","Ok")</f>
        <v>Ok</v>
      </c>
      <c r="N22">
        <f>IF(Tableau1[[#This Row],[ALERTES]]&lt;&gt;"OK",Tableau1[[#This Row],[QT MINI]]-Tableau1[[#This Row],[TOTAL]],0)</f>
        <v>0</v>
      </c>
    </row>
    <row r="23" spans="1:14" x14ac:dyDescent="0.2">
      <c r="A23" t="s">
        <v>175</v>
      </c>
      <c r="B23" t="s">
        <v>4</v>
      </c>
      <c r="C23" t="s">
        <v>199</v>
      </c>
      <c r="E23">
        <v>0</v>
      </c>
      <c r="F23">
        <v>9</v>
      </c>
      <c r="G23">
        <f t="shared" si="1"/>
        <v>9</v>
      </c>
      <c r="I23">
        <f t="shared" si="0"/>
        <v>0</v>
      </c>
      <c r="K23">
        <f>Tableau1[[#This Row],[PX (U)]]*Tableau1[[#This Row],[Contenance Pack]]</f>
        <v>0</v>
      </c>
      <c r="L23">
        <v>7</v>
      </c>
      <c r="M23" s="9" t="str">
        <f>IF(G23&lt;Tableau1[[#This Row],[QT MINI]],"À Commander","Ok")</f>
        <v>Ok</v>
      </c>
      <c r="N23">
        <f>IF(Tableau1[[#This Row],[ALERTES]]&lt;&gt;"OK",Tableau1[[#This Row],[QT MINI]]-Tableau1[[#This Row],[TOTAL]],0)</f>
        <v>0</v>
      </c>
    </row>
    <row r="24" spans="1:14" x14ac:dyDescent="0.2">
      <c r="A24" t="s">
        <v>175</v>
      </c>
      <c r="B24" t="s">
        <v>4</v>
      </c>
      <c r="C24" t="s">
        <v>200</v>
      </c>
      <c r="E24">
        <v>0</v>
      </c>
      <c r="F24">
        <v>6</v>
      </c>
      <c r="G24">
        <f t="shared" si="1"/>
        <v>6</v>
      </c>
      <c r="I24">
        <f t="shared" si="0"/>
        <v>0</v>
      </c>
      <c r="K24">
        <f>Tableau1[[#This Row],[PX (U)]]*Tableau1[[#This Row],[Contenance Pack]]</f>
        <v>0</v>
      </c>
      <c r="L24">
        <v>7</v>
      </c>
      <c r="M24" s="9" t="str">
        <f>IF(G24&lt;Tableau1[[#This Row],[QT MINI]],"À Commander","Ok")</f>
        <v>À Commander</v>
      </c>
      <c r="N24">
        <f>IF(Tableau1[[#This Row],[ALERTES]]&lt;&gt;"OK",Tableau1[[#This Row],[QT MINI]]-Tableau1[[#This Row],[TOTAL]],0)</f>
        <v>1</v>
      </c>
    </row>
    <row r="25" spans="1:14" x14ac:dyDescent="0.2">
      <c r="A25" t="s">
        <v>175</v>
      </c>
      <c r="B25" t="s">
        <v>4</v>
      </c>
      <c r="C25" t="s">
        <v>201</v>
      </c>
      <c r="E25">
        <v>0</v>
      </c>
      <c r="F25">
        <v>1</v>
      </c>
      <c r="G25">
        <f t="shared" si="1"/>
        <v>1</v>
      </c>
      <c r="I25">
        <f t="shared" si="0"/>
        <v>0</v>
      </c>
      <c r="K25">
        <f>Tableau1[[#This Row],[PX (U)]]*Tableau1[[#This Row],[Contenance Pack]]</f>
        <v>0</v>
      </c>
      <c r="L25">
        <v>7</v>
      </c>
      <c r="M25" s="9" t="str">
        <f>IF(G25&lt;Tableau1[[#This Row],[QT MINI]],"À Commander","Ok")</f>
        <v>À Commander</v>
      </c>
      <c r="N25">
        <f>IF(Tableau1[[#This Row],[ALERTES]]&lt;&gt;"OK",Tableau1[[#This Row],[QT MINI]]-Tableau1[[#This Row],[TOTAL]],0)</f>
        <v>6</v>
      </c>
    </row>
    <row r="26" spans="1:14" x14ac:dyDescent="0.2">
      <c r="A26" t="s">
        <v>175</v>
      </c>
      <c r="B26" t="s">
        <v>4</v>
      </c>
      <c r="C26" t="s">
        <v>202</v>
      </c>
      <c r="E26">
        <v>0</v>
      </c>
      <c r="F26">
        <v>6</v>
      </c>
      <c r="G26">
        <f t="shared" si="1"/>
        <v>6</v>
      </c>
      <c r="I26">
        <f t="shared" si="0"/>
        <v>0</v>
      </c>
      <c r="K26">
        <f>Tableau1[[#This Row],[PX (U)]]*Tableau1[[#This Row],[Contenance Pack]]</f>
        <v>0</v>
      </c>
      <c r="L26">
        <v>7</v>
      </c>
      <c r="M26" s="9" t="str">
        <f>IF(G26&lt;Tableau1[[#This Row],[QT MINI]],"À Commander","Ok")</f>
        <v>À Commander</v>
      </c>
      <c r="N26">
        <f>IF(Tableau1[[#This Row],[ALERTES]]&lt;&gt;"OK",Tableau1[[#This Row],[QT MINI]]-Tableau1[[#This Row],[TOTAL]],0)</f>
        <v>1</v>
      </c>
    </row>
    <row r="27" spans="1:14" x14ac:dyDescent="0.2">
      <c r="A27" t="s">
        <v>175</v>
      </c>
      <c r="B27" t="s">
        <v>23</v>
      </c>
      <c r="C27" t="s">
        <v>24</v>
      </c>
      <c r="E27">
        <v>4</v>
      </c>
      <c r="F27">
        <v>12</v>
      </c>
      <c r="G27">
        <f>E27*6+F27</f>
        <v>36</v>
      </c>
      <c r="I27">
        <f t="shared" si="0"/>
        <v>0</v>
      </c>
      <c r="K27">
        <f>Tableau1[[#This Row],[PX (U)]]*Tableau1[[#This Row],[Contenance Pack]]</f>
        <v>0</v>
      </c>
      <c r="L27">
        <v>7</v>
      </c>
      <c r="M27" s="9" t="str">
        <f>IF(G27&lt;Tableau1[[#This Row],[QT MINI]],"À Commander","Ok")</f>
        <v>Ok</v>
      </c>
      <c r="N27">
        <f>IF(Tableau1[[#This Row],[ALERTES]]&lt;&gt;"OK",Tableau1[[#This Row],[QT MINI]]-Tableau1[[#This Row],[TOTAL]],0)</f>
        <v>0</v>
      </c>
    </row>
    <row r="28" spans="1:14" x14ac:dyDescent="0.2">
      <c r="A28" t="s">
        <v>175</v>
      </c>
      <c r="B28" t="s">
        <v>23</v>
      </c>
      <c r="C28" t="s">
        <v>25</v>
      </c>
      <c r="E28">
        <v>3</v>
      </c>
      <c r="F28">
        <v>7</v>
      </c>
      <c r="G28">
        <f t="shared" ref="G28:G29" si="2">E28*6+F28</f>
        <v>25</v>
      </c>
      <c r="I28">
        <f t="shared" si="0"/>
        <v>0</v>
      </c>
      <c r="K28">
        <f>Tableau1[[#This Row],[PX (U)]]*Tableau1[[#This Row],[Contenance Pack]]</f>
        <v>0</v>
      </c>
      <c r="L28">
        <v>7</v>
      </c>
      <c r="M28" s="9" t="str">
        <f>IF(G28&lt;Tableau1[[#This Row],[QT MINI]],"À Commander","Ok")</f>
        <v>Ok</v>
      </c>
      <c r="N28">
        <f>IF(Tableau1[[#This Row],[ALERTES]]&lt;&gt;"OK",Tableau1[[#This Row],[QT MINI]]-Tableau1[[#This Row],[TOTAL]],0)</f>
        <v>0</v>
      </c>
    </row>
    <row r="29" spans="1:14" x14ac:dyDescent="0.2">
      <c r="A29" t="s">
        <v>175</v>
      </c>
      <c r="B29" t="s">
        <v>23</v>
      </c>
      <c r="C29" t="s">
        <v>26</v>
      </c>
      <c r="E29">
        <v>2</v>
      </c>
      <c r="F29">
        <v>9</v>
      </c>
      <c r="G29">
        <f t="shared" si="2"/>
        <v>21</v>
      </c>
      <c r="I29">
        <f t="shared" si="0"/>
        <v>0</v>
      </c>
      <c r="K29">
        <f>Tableau1[[#This Row],[PX (U)]]*Tableau1[[#This Row],[Contenance Pack]]</f>
        <v>0</v>
      </c>
      <c r="L29">
        <v>7</v>
      </c>
      <c r="M29" s="9" t="str">
        <f>IF(G29&lt;Tableau1[[#This Row],[QT MINI]],"À Commander","Ok")</f>
        <v>Ok</v>
      </c>
      <c r="N29">
        <f>IF(Tableau1[[#This Row],[ALERTES]]&lt;&gt;"OK",Tableau1[[#This Row],[QT MINI]]-Tableau1[[#This Row],[TOTAL]],0)</f>
        <v>0</v>
      </c>
    </row>
    <row r="30" spans="1:14" x14ac:dyDescent="0.2">
      <c r="A30" t="s">
        <v>175</v>
      </c>
      <c r="B30" t="s">
        <v>27</v>
      </c>
      <c r="C30" t="s">
        <v>28</v>
      </c>
      <c r="E30">
        <v>1</v>
      </c>
      <c r="F30">
        <v>16</v>
      </c>
      <c r="G30">
        <f>E30*6+F30</f>
        <v>22</v>
      </c>
      <c r="I30">
        <f t="shared" si="0"/>
        <v>0</v>
      </c>
      <c r="K30">
        <f>Tableau1[[#This Row],[PX (U)]]*Tableau1[[#This Row],[Contenance Pack]]</f>
        <v>0</v>
      </c>
      <c r="L30">
        <v>7</v>
      </c>
      <c r="M30" s="9" t="str">
        <f>IF(G30&lt;Tableau1[[#This Row],[QT MINI]],"À Commander","Ok")</f>
        <v>Ok</v>
      </c>
      <c r="N30">
        <f>IF(Tableau1[[#This Row],[ALERTES]]&lt;&gt;"OK",Tableau1[[#This Row],[QT MINI]]-Tableau1[[#This Row],[TOTAL]],0)</f>
        <v>0</v>
      </c>
    </row>
    <row r="31" spans="1:14" x14ac:dyDescent="0.2">
      <c r="A31" t="s">
        <v>175</v>
      </c>
      <c r="B31" t="s">
        <v>27</v>
      </c>
      <c r="C31" t="s">
        <v>29</v>
      </c>
      <c r="E31">
        <v>4</v>
      </c>
      <c r="F31">
        <v>6</v>
      </c>
      <c r="G31">
        <f t="shared" ref="G31:G37" si="3">E31*6+F31</f>
        <v>30</v>
      </c>
      <c r="I31">
        <f t="shared" si="0"/>
        <v>0</v>
      </c>
      <c r="K31">
        <f>Tableau1[[#This Row],[PX (U)]]*Tableau1[[#This Row],[Contenance Pack]]</f>
        <v>0</v>
      </c>
      <c r="L31">
        <v>7</v>
      </c>
      <c r="M31" s="9" t="str">
        <f>IF(G31&lt;Tableau1[[#This Row],[QT MINI]],"À Commander","Ok")</f>
        <v>Ok</v>
      </c>
      <c r="N31">
        <f>IF(Tableau1[[#This Row],[ALERTES]]&lt;&gt;"OK",Tableau1[[#This Row],[QT MINI]]-Tableau1[[#This Row],[TOTAL]],0)</f>
        <v>0</v>
      </c>
    </row>
    <row r="32" spans="1:14" x14ac:dyDescent="0.2">
      <c r="A32" t="s">
        <v>175</v>
      </c>
      <c r="B32" t="s">
        <v>27</v>
      </c>
      <c r="C32" t="s">
        <v>30</v>
      </c>
      <c r="E32">
        <v>3</v>
      </c>
      <c r="F32">
        <v>4</v>
      </c>
      <c r="G32">
        <f>E32*4+F32</f>
        <v>16</v>
      </c>
      <c r="I32">
        <f t="shared" si="0"/>
        <v>0</v>
      </c>
      <c r="K32">
        <f>Tableau1[[#This Row],[PX (U)]]*Tableau1[[#This Row],[Contenance Pack]]</f>
        <v>0</v>
      </c>
      <c r="L32">
        <v>7</v>
      </c>
      <c r="M32" s="9" t="str">
        <f>IF(G32&lt;Tableau1[[#This Row],[QT MINI]],"À Commander","Ok")</f>
        <v>Ok</v>
      </c>
      <c r="N32">
        <f>IF(Tableau1[[#This Row],[ALERTES]]&lt;&gt;"OK",Tableau1[[#This Row],[QT MINI]]-Tableau1[[#This Row],[TOTAL]],0)</f>
        <v>0</v>
      </c>
    </row>
    <row r="33" spans="1:14" x14ac:dyDescent="0.2">
      <c r="A33" t="s">
        <v>175</v>
      </c>
      <c r="B33" t="s">
        <v>27</v>
      </c>
      <c r="C33" t="s">
        <v>31</v>
      </c>
      <c r="E33">
        <v>3</v>
      </c>
      <c r="F33">
        <v>12</v>
      </c>
      <c r="G33">
        <f>E33*12+F33</f>
        <v>48</v>
      </c>
      <c r="I33">
        <f t="shared" si="0"/>
        <v>0</v>
      </c>
      <c r="K33">
        <f>Tableau1[[#This Row],[PX (U)]]*Tableau1[[#This Row],[Contenance Pack]]</f>
        <v>0</v>
      </c>
      <c r="L33">
        <v>7</v>
      </c>
      <c r="M33" s="9" t="str">
        <f>IF(G33&lt;Tableau1[[#This Row],[QT MINI]],"À Commander","Ok")</f>
        <v>Ok</v>
      </c>
      <c r="N33">
        <f>IF(Tableau1[[#This Row],[ALERTES]]&lt;&gt;"OK",Tableau1[[#This Row],[QT MINI]]-Tableau1[[#This Row],[TOTAL]],0)</f>
        <v>0</v>
      </c>
    </row>
    <row r="34" spans="1:14" x14ac:dyDescent="0.2">
      <c r="A34" t="s">
        <v>175</v>
      </c>
      <c r="B34" t="s">
        <v>27</v>
      </c>
      <c r="C34" t="s">
        <v>32</v>
      </c>
      <c r="E34">
        <v>0</v>
      </c>
      <c r="F34">
        <v>4</v>
      </c>
      <c r="G34">
        <f t="shared" si="3"/>
        <v>4</v>
      </c>
      <c r="I34">
        <f t="shared" si="0"/>
        <v>0</v>
      </c>
      <c r="K34">
        <f>Tableau1[[#This Row],[PX (U)]]*Tableau1[[#This Row],[Contenance Pack]]</f>
        <v>0</v>
      </c>
      <c r="L34">
        <v>7</v>
      </c>
      <c r="M34" s="9" t="str">
        <f>IF(G34&lt;Tableau1[[#This Row],[QT MINI]],"À Commander","Ok")</f>
        <v>À Commander</v>
      </c>
      <c r="N34">
        <f>IF(Tableau1[[#This Row],[ALERTES]]&lt;&gt;"OK",Tableau1[[#This Row],[QT MINI]]-Tableau1[[#This Row],[TOTAL]],0)</f>
        <v>3</v>
      </c>
    </row>
    <row r="35" spans="1:14" x14ac:dyDescent="0.2">
      <c r="A35" t="s">
        <v>175</v>
      </c>
      <c r="B35" t="s">
        <v>27</v>
      </c>
      <c r="C35" t="s">
        <v>33</v>
      </c>
      <c r="E35">
        <v>1</v>
      </c>
      <c r="F35">
        <v>3</v>
      </c>
      <c r="G35">
        <f t="shared" si="3"/>
        <v>9</v>
      </c>
      <c r="I35">
        <f t="shared" si="0"/>
        <v>0</v>
      </c>
      <c r="K35">
        <f>Tableau1[[#This Row],[PX (U)]]*Tableau1[[#This Row],[Contenance Pack]]</f>
        <v>0</v>
      </c>
      <c r="L35">
        <v>7</v>
      </c>
      <c r="M35" s="9" t="str">
        <f>IF(G35&lt;Tableau1[[#This Row],[QT MINI]],"À Commander","Ok")</f>
        <v>Ok</v>
      </c>
      <c r="N35">
        <f>IF(Tableau1[[#This Row],[ALERTES]]&lt;&gt;"OK",Tableau1[[#This Row],[QT MINI]]-Tableau1[[#This Row],[TOTAL]],0)</f>
        <v>0</v>
      </c>
    </row>
    <row r="36" spans="1:14" x14ac:dyDescent="0.2">
      <c r="A36" t="s">
        <v>175</v>
      </c>
      <c r="B36" t="s">
        <v>27</v>
      </c>
      <c r="C36" t="s">
        <v>34</v>
      </c>
      <c r="E36">
        <v>0</v>
      </c>
      <c r="F36">
        <v>8</v>
      </c>
      <c r="G36">
        <f t="shared" si="3"/>
        <v>8</v>
      </c>
      <c r="I36">
        <f t="shared" si="0"/>
        <v>0</v>
      </c>
      <c r="K36">
        <f>Tableau1[[#This Row],[PX (U)]]*Tableau1[[#This Row],[Contenance Pack]]</f>
        <v>0</v>
      </c>
      <c r="L36">
        <v>7</v>
      </c>
      <c r="M36" s="9" t="str">
        <f>IF(G36&lt;Tableau1[[#This Row],[QT MINI]],"À Commander","Ok")</f>
        <v>Ok</v>
      </c>
      <c r="N36">
        <f>IF(Tableau1[[#This Row],[ALERTES]]&lt;&gt;"OK",Tableau1[[#This Row],[QT MINI]]-Tableau1[[#This Row],[TOTAL]],0)</f>
        <v>0</v>
      </c>
    </row>
    <row r="37" spans="1:14" x14ac:dyDescent="0.2">
      <c r="A37" t="s">
        <v>175</v>
      </c>
      <c r="B37" t="s">
        <v>27</v>
      </c>
      <c r="C37" t="s">
        <v>35</v>
      </c>
      <c r="E37">
        <v>0</v>
      </c>
      <c r="F37">
        <v>4</v>
      </c>
      <c r="G37">
        <f t="shared" si="3"/>
        <v>4</v>
      </c>
      <c r="I37">
        <f t="shared" si="0"/>
        <v>0</v>
      </c>
      <c r="K37">
        <f>Tableau1[[#This Row],[PX (U)]]*Tableau1[[#This Row],[Contenance Pack]]</f>
        <v>0</v>
      </c>
      <c r="L37">
        <v>7</v>
      </c>
      <c r="M37" s="9" t="str">
        <f>IF(G37&lt;Tableau1[[#This Row],[QT MINI]],"À Commander","Ok")</f>
        <v>À Commander</v>
      </c>
      <c r="N37">
        <f>IF(Tableau1[[#This Row],[ALERTES]]&lt;&gt;"OK",Tableau1[[#This Row],[QT MINI]]-Tableau1[[#This Row],[TOTAL]],0)</f>
        <v>3</v>
      </c>
    </row>
    <row r="38" spans="1:14" x14ac:dyDescent="0.2">
      <c r="A38" t="s">
        <v>175</v>
      </c>
      <c r="B38" t="s">
        <v>5</v>
      </c>
      <c r="C38" t="s">
        <v>203</v>
      </c>
      <c r="E38">
        <v>0</v>
      </c>
      <c r="F38">
        <v>4</v>
      </c>
      <c r="G38">
        <v>4</v>
      </c>
      <c r="H38">
        <v>2.63</v>
      </c>
      <c r="I38">
        <v>10.52</v>
      </c>
      <c r="K38">
        <f>Tableau1[[#This Row],[PX (U)]]*Tableau1[[#This Row],[Contenance Pack]]</f>
        <v>0</v>
      </c>
      <c r="L38">
        <v>7</v>
      </c>
      <c r="M38" s="9" t="str">
        <f>IF(G38&lt;Tableau1[[#This Row],[QT MINI]],"À Commander","Ok")</f>
        <v>À Commander</v>
      </c>
      <c r="N38">
        <f>IF(Tableau1[[#This Row],[ALERTES]]&lt;&gt;"OK",Tableau1[[#This Row],[QT MINI]]-Tableau1[[#This Row],[TOTAL]],0)</f>
        <v>3</v>
      </c>
    </row>
    <row r="39" spans="1:14" x14ac:dyDescent="0.2">
      <c r="A39" t="s">
        <v>175</v>
      </c>
      <c r="B39" t="s">
        <v>5</v>
      </c>
      <c r="C39" t="s">
        <v>204</v>
      </c>
      <c r="E39">
        <v>1</v>
      </c>
      <c r="F39">
        <v>10</v>
      </c>
      <c r="G39">
        <v>16</v>
      </c>
      <c r="H39">
        <v>3.05</v>
      </c>
      <c r="I39">
        <v>48.8</v>
      </c>
      <c r="K39">
        <f>Tableau1[[#This Row],[PX (U)]]*Tableau1[[#This Row],[Contenance Pack]]</f>
        <v>0</v>
      </c>
      <c r="L39">
        <v>7</v>
      </c>
      <c r="M39" s="9" t="str">
        <f>IF(G39&lt;Tableau1[[#This Row],[QT MINI]],"À Commander","Ok")</f>
        <v>Ok</v>
      </c>
      <c r="N39">
        <f>IF(Tableau1[[#This Row],[ALERTES]]&lt;&gt;"OK",Tableau1[[#This Row],[QT MINI]]-Tableau1[[#This Row],[TOTAL]],0)</f>
        <v>0</v>
      </c>
    </row>
    <row r="40" spans="1:14" x14ac:dyDescent="0.2">
      <c r="A40" t="s">
        <v>175</v>
      </c>
      <c r="B40" t="s">
        <v>5</v>
      </c>
      <c r="C40" t="s">
        <v>205</v>
      </c>
      <c r="E40">
        <v>0</v>
      </c>
      <c r="F40">
        <v>5</v>
      </c>
      <c r="G40">
        <v>5</v>
      </c>
      <c r="H40">
        <v>2.41</v>
      </c>
      <c r="I40">
        <v>12.05</v>
      </c>
      <c r="K40">
        <f>Tableau1[[#This Row],[PX (U)]]*Tableau1[[#This Row],[Contenance Pack]]</f>
        <v>0</v>
      </c>
      <c r="L40">
        <v>7</v>
      </c>
      <c r="M40" s="9" t="str">
        <f>IF(G40&lt;Tableau1[[#This Row],[QT MINI]],"À Commander","Ok")</f>
        <v>À Commander</v>
      </c>
      <c r="N40">
        <f>IF(Tableau1[[#This Row],[ALERTES]]&lt;&gt;"OK",Tableau1[[#This Row],[QT MINI]]-Tableau1[[#This Row],[TOTAL]],0)</f>
        <v>2</v>
      </c>
    </row>
    <row r="41" spans="1:14" x14ac:dyDescent="0.2">
      <c r="A41" t="s">
        <v>175</v>
      </c>
      <c r="B41" t="s">
        <v>5</v>
      </c>
      <c r="C41" t="s">
        <v>206</v>
      </c>
      <c r="E41">
        <v>0</v>
      </c>
      <c r="F41">
        <v>12</v>
      </c>
      <c r="G41">
        <v>12</v>
      </c>
      <c r="H41">
        <v>2.65</v>
      </c>
      <c r="I41">
        <v>31.799999999999997</v>
      </c>
      <c r="K41">
        <f>Tableau1[[#This Row],[PX (U)]]*Tableau1[[#This Row],[Contenance Pack]]</f>
        <v>0</v>
      </c>
      <c r="L41">
        <v>7</v>
      </c>
      <c r="M41" s="9" t="str">
        <f>IF(G41&lt;Tableau1[[#This Row],[QT MINI]],"À Commander","Ok")</f>
        <v>Ok</v>
      </c>
      <c r="N41">
        <f>IF(Tableau1[[#This Row],[ALERTES]]&lt;&gt;"OK",Tableau1[[#This Row],[QT MINI]]-Tableau1[[#This Row],[TOTAL]],0)</f>
        <v>0</v>
      </c>
    </row>
    <row r="42" spans="1:14" x14ac:dyDescent="0.2">
      <c r="A42" t="s">
        <v>175</v>
      </c>
      <c r="B42" t="s">
        <v>5</v>
      </c>
      <c r="C42" t="s">
        <v>207</v>
      </c>
      <c r="E42">
        <v>0</v>
      </c>
      <c r="F42">
        <v>14</v>
      </c>
      <c r="G42">
        <v>14</v>
      </c>
      <c r="H42">
        <v>3.94</v>
      </c>
      <c r="I42">
        <v>55.16</v>
      </c>
      <c r="K42">
        <f>Tableau1[[#This Row],[PX (U)]]*Tableau1[[#This Row],[Contenance Pack]]</f>
        <v>0</v>
      </c>
      <c r="L42">
        <v>7</v>
      </c>
      <c r="M42" s="9" t="str">
        <f>IF(G42&lt;Tableau1[[#This Row],[QT MINI]],"À Commander","Ok")</f>
        <v>Ok</v>
      </c>
      <c r="N42">
        <f>IF(Tableau1[[#This Row],[ALERTES]]&lt;&gt;"OK",Tableau1[[#This Row],[QT MINI]]-Tableau1[[#This Row],[TOTAL]],0)</f>
        <v>0</v>
      </c>
    </row>
    <row r="43" spans="1:14" x14ac:dyDescent="0.2">
      <c r="A43" t="s">
        <v>175</v>
      </c>
      <c r="B43" t="s">
        <v>5</v>
      </c>
      <c r="C43" t="s">
        <v>208</v>
      </c>
      <c r="E43">
        <v>1</v>
      </c>
      <c r="F43">
        <v>3</v>
      </c>
      <c r="G43">
        <v>9</v>
      </c>
      <c r="H43">
        <v>3.54</v>
      </c>
      <c r="I43">
        <v>31.86</v>
      </c>
      <c r="K43">
        <f>Tableau1[[#This Row],[PX (U)]]*Tableau1[[#This Row],[Contenance Pack]]</f>
        <v>0</v>
      </c>
      <c r="L43">
        <v>7</v>
      </c>
      <c r="M43" s="9" t="str">
        <f>IF(G43&lt;Tableau1[[#This Row],[QT MINI]],"À Commander","Ok")</f>
        <v>Ok</v>
      </c>
      <c r="N43">
        <f>IF(Tableau1[[#This Row],[ALERTES]]&lt;&gt;"OK",Tableau1[[#This Row],[QT MINI]]-Tableau1[[#This Row],[TOTAL]],0)</f>
        <v>0</v>
      </c>
    </row>
    <row r="44" spans="1:14" x14ac:dyDescent="0.2">
      <c r="A44" t="s">
        <v>175</v>
      </c>
      <c r="B44" t="s">
        <v>5</v>
      </c>
      <c r="C44" t="s">
        <v>209</v>
      </c>
      <c r="E44">
        <v>0</v>
      </c>
      <c r="F44">
        <v>2</v>
      </c>
      <c r="G44">
        <v>2</v>
      </c>
      <c r="H44">
        <v>3.5</v>
      </c>
      <c r="I44">
        <v>7</v>
      </c>
      <c r="K44">
        <f>Tableau1[[#This Row],[PX (U)]]*Tableau1[[#This Row],[Contenance Pack]]</f>
        <v>0</v>
      </c>
      <c r="L44">
        <v>7</v>
      </c>
      <c r="M44" s="9" t="str">
        <f>IF(G44&lt;Tableau1[[#This Row],[QT MINI]],"À Commander","Ok")</f>
        <v>À Commander</v>
      </c>
      <c r="N44">
        <f>IF(Tableau1[[#This Row],[ALERTES]]&lt;&gt;"OK",Tableau1[[#This Row],[QT MINI]]-Tableau1[[#This Row],[TOTAL]],0)</f>
        <v>5</v>
      </c>
    </row>
    <row r="45" spans="1:14" x14ac:dyDescent="0.2">
      <c r="A45" t="s">
        <v>175</v>
      </c>
      <c r="B45" t="s">
        <v>5</v>
      </c>
      <c r="C45" t="s">
        <v>210</v>
      </c>
      <c r="E45">
        <v>0</v>
      </c>
      <c r="F45">
        <v>6</v>
      </c>
      <c r="G45">
        <v>6</v>
      </c>
      <c r="H45">
        <v>4.0999999999999996</v>
      </c>
      <c r="I45">
        <v>24.599999999999998</v>
      </c>
      <c r="K45">
        <f>Tableau1[[#This Row],[PX (U)]]*Tableau1[[#This Row],[Contenance Pack]]</f>
        <v>0</v>
      </c>
      <c r="L45">
        <v>7</v>
      </c>
      <c r="M45" s="9" t="str">
        <f>IF(G45&lt;Tableau1[[#This Row],[QT MINI]],"À Commander","Ok")</f>
        <v>À Commander</v>
      </c>
      <c r="N45">
        <f>IF(Tableau1[[#This Row],[ALERTES]]&lt;&gt;"OK",Tableau1[[#This Row],[QT MINI]]-Tableau1[[#This Row],[TOTAL]],0)</f>
        <v>1</v>
      </c>
    </row>
    <row r="46" spans="1:14" x14ac:dyDescent="0.2">
      <c r="A46" t="s">
        <v>175</v>
      </c>
      <c r="B46" t="s">
        <v>5</v>
      </c>
      <c r="C46" t="s">
        <v>211</v>
      </c>
      <c r="E46">
        <v>0</v>
      </c>
      <c r="F46">
        <v>9</v>
      </c>
      <c r="G46">
        <v>9</v>
      </c>
      <c r="H46">
        <v>3.87</v>
      </c>
      <c r="I46">
        <v>34.83</v>
      </c>
      <c r="K46">
        <f>Tableau1[[#This Row],[PX (U)]]*Tableau1[[#This Row],[Contenance Pack]]</f>
        <v>0</v>
      </c>
      <c r="L46">
        <v>7</v>
      </c>
      <c r="M46" s="9" t="str">
        <f>IF(G46&lt;Tableau1[[#This Row],[QT MINI]],"À Commander","Ok")</f>
        <v>Ok</v>
      </c>
      <c r="N46">
        <f>IF(Tableau1[[#This Row],[ALERTES]]&lt;&gt;"OK",Tableau1[[#This Row],[QT MINI]]-Tableau1[[#This Row],[TOTAL]],0)</f>
        <v>0</v>
      </c>
    </row>
    <row r="47" spans="1:14" x14ac:dyDescent="0.2">
      <c r="A47" t="s">
        <v>175</v>
      </c>
      <c r="B47" t="s">
        <v>5</v>
      </c>
      <c r="C47" t="s">
        <v>212</v>
      </c>
      <c r="E47">
        <v>0</v>
      </c>
      <c r="F47">
        <v>6</v>
      </c>
      <c r="G47">
        <v>6</v>
      </c>
      <c r="H47">
        <v>3.89</v>
      </c>
      <c r="I47">
        <v>23.34</v>
      </c>
      <c r="K47">
        <f>Tableau1[[#This Row],[PX (U)]]*Tableau1[[#This Row],[Contenance Pack]]</f>
        <v>0</v>
      </c>
      <c r="L47">
        <v>7</v>
      </c>
      <c r="M47" s="9" t="str">
        <f>IF(G47&lt;Tableau1[[#This Row],[QT MINI]],"À Commander","Ok")</f>
        <v>À Commander</v>
      </c>
      <c r="N47">
        <f>IF(Tableau1[[#This Row],[ALERTES]]&lt;&gt;"OK",Tableau1[[#This Row],[QT MINI]]-Tableau1[[#This Row],[TOTAL]],0)</f>
        <v>1</v>
      </c>
    </row>
    <row r="48" spans="1:14" x14ac:dyDescent="0.2">
      <c r="A48" t="s">
        <v>175</v>
      </c>
      <c r="B48" t="s">
        <v>5</v>
      </c>
      <c r="C48" t="s">
        <v>213</v>
      </c>
      <c r="E48">
        <v>2</v>
      </c>
      <c r="F48">
        <v>21</v>
      </c>
      <c r="G48">
        <v>33</v>
      </c>
      <c r="H48">
        <v>4.67</v>
      </c>
      <c r="I48">
        <v>154.10999999999999</v>
      </c>
      <c r="K48">
        <f>Tableau1[[#This Row],[PX (U)]]*Tableau1[[#This Row],[Contenance Pack]]</f>
        <v>0</v>
      </c>
      <c r="L48">
        <v>7</v>
      </c>
      <c r="M48" s="9" t="str">
        <f>IF(G48&lt;Tableau1[[#This Row],[QT MINI]],"À Commander","Ok")</f>
        <v>Ok</v>
      </c>
      <c r="N48">
        <f>IF(Tableau1[[#This Row],[ALERTES]]&lt;&gt;"OK",Tableau1[[#This Row],[QT MINI]]-Tableau1[[#This Row],[TOTAL]],0)</f>
        <v>0</v>
      </c>
    </row>
    <row r="49" spans="1:14" x14ac:dyDescent="0.2">
      <c r="A49" t="s">
        <v>175</v>
      </c>
      <c r="B49" t="s">
        <v>5</v>
      </c>
      <c r="C49" t="s">
        <v>214</v>
      </c>
      <c r="E49">
        <v>2</v>
      </c>
      <c r="F49">
        <v>3</v>
      </c>
      <c r="G49">
        <v>15</v>
      </c>
      <c r="H49">
        <v>3.38</v>
      </c>
      <c r="I49">
        <v>50.699999999999996</v>
      </c>
      <c r="K49">
        <f>Tableau1[[#This Row],[PX (U)]]*Tableau1[[#This Row],[Contenance Pack]]</f>
        <v>0</v>
      </c>
      <c r="L49">
        <v>7</v>
      </c>
      <c r="M49" s="9" t="str">
        <f>IF(G49&lt;Tableau1[[#This Row],[QT MINI]],"À Commander","Ok")</f>
        <v>Ok</v>
      </c>
      <c r="N49">
        <f>IF(Tableau1[[#This Row],[ALERTES]]&lt;&gt;"OK",Tableau1[[#This Row],[QT MINI]]-Tableau1[[#This Row],[TOTAL]],0)</f>
        <v>0</v>
      </c>
    </row>
    <row r="50" spans="1:14" x14ac:dyDescent="0.2">
      <c r="A50" t="s">
        <v>175</v>
      </c>
      <c r="B50" t="s">
        <v>5</v>
      </c>
      <c r="C50" t="s">
        <v>215</v>
      </c>
      <c r="E50">
        <v>1</v>
      </c>
      <c r="F50">
        <v>9</v>
      </c>
      <c r="G50">
        <v>15</v>
      </c>
      <c r="H50">
        <v>2.79</v>
      </c>
      <c r="I50">
        <v>41.85</v>
      </c>
      <c r="K50">
        <f>Tableau1[[#This Row],[PX (U)]]*Tableau1[[#This Row],[Contenance Pack]]</f>
        <v>0</v>
      </c>
      <c r="L50">
        <v>7</v>
      </c>
      <c r="M50" s="9" t="str">
        <f>IF(G50&lt;Tableau1[[#This Row],[QT MINI]],"À Commander","Ok")</f>
        <v>Ok</v>
      </c>
      <c r="N50">
        <f>IF(Tableau1[[#This Row],[ALERTES]]&lt;&gt;"OK",Tableau1[[#This Row],[QT MINI]]-Tableau1[[#This Row],[TOTAL]],0)</f>
        <v>0</v>
      </c>
    </row>
    <row r="51" spans="1:14" x14ac:dyDescent="0.2">
      <c r="A51" t="s">
        <v>175</v>
      </c>
      <c r="B51" t="s">
        <v>5</v>
      </c>
      <c r="C51" t="s">
        <v>216</v>
      </c>
      <c r="E51">
        <v>0</v>
      </c>
      <c r="F51">
        <v>22</v>
      </c>
      <c r="G51">
        <v>22</v>
      </c>
      <c r="H51">
        <v>2.15</v>
      </c>
      <c r="I51">
        <v>47.3</v>
      </c>
      <c r="K51">
        <f>Tableau1[[#This Row],[PX (U)]]*Tableau1[[#This Row],[Contenance Pack]]</f>
        <v>0</v>
      </c>
      <c r="L51">
        <v>7</v>
      </c>
      <c r="M51" s="9" t="str">
        <f>IF(G51&lt;Tableau1[[#This Row],[QT MINI]],"À Commander","Ok")</f>
        <v>Ok</v>
      </c>
      <c r="N51">
        <f>IF(Tableau1[[#This Row],[ALERTES]]&lt;&gt;"OK",Tableau1[[#This Row],[QT MINI]]-Tableau1[[#This Row],[TOTAL]],0)</f>
        <v>0</v>
      </c>
    </row>
    <row r="52" spans="1:14" x14ac:dyDescent="0.2">
      <c r="A52" t="s">
        <v>175</v>
      </c>
      <c r="B52" t="s">
        <v>5</v>
      </c>
      <c r="C52" t="s">
        <v>217</v>
      </c>
      <c r="E52">
        <v>6</v>
      </c>
      <c r="F52">
        <v>11</v>
      </c>
      <c r="G52">
        <v>47</v>
      </c>
      <c r="H52">
        <v>2.12</v>
      </c>
      <c r="I52">
        <v>99.64</v>
      </c>
      <c r="K52">
        <f>Tableau1[[#This Row],[PX (U)]]*Tableau1[[#This Row],[Contenance Pack]]</f>
        <v>0</v>
      </c>
      <c r="L52">
        <v>7</v>
      </c>
      <c r="M52" s="9" t="str">
        <f>IF(G52&lt;Tableau1[[#This Row],[QT MINI]],"À Commander","Ok")</f>
        <v>Ok</v>
      </c>
      <c r="N52">
        <f>IF(Tableau1[[#This Row],[ALERTES]]&lt;&gt;"OK",Tableau1[[#This Row],[QT MINI]]-Tableau1[[#This Row],[TOTAL]],0)</f>
        <v>0</v>
      </c>
    </row>
    <row r="53" spans="1:14" x14ac:dyDescent="0.2">
      <c r="A53" t="s">
        <v>175</v>
      </c>
      <c r="B53" t="s">
        <v>5</v>
      </c>
      <c r="C53" t="s">
        <v>218</v>
      </c>
      <c r="E53">
        <v>1</v>
      </c>
      <c r="F53">
        <v>14</v>
      </c>
      <c r="G53">
        <v>20</v>
      </c>
      <c r="H53">
        <v>3.79</v>
      </c>
      <c r="I53">
        <v>75.8</v>
      </c>
      <c r="K53">
        <f>Tableau1[[#This Row],[PX (U)]]*Tableau1[[#This Row],[Contenance Pack]]</f>
        <v>0</v>
      </c>
      <c r="L53">
        <v>7</v>
      </c>
      <c r="M53" s="9" t="str">
        <f>IF(G53&lt;Tableau1[[#This Row],[QT MINI]],"À Commander","Ok")</f>
        <v>Ok</v>
      </c>
      <c r="N53">
        <f>IF(Tableau1[[#This Row],[ALERTES]]&lt;&gt;"OK",Tableau1[[#This Row],[QT MINI]]-Tableau1[[#This Row],[TOTAL]],0)</f>
        <v>0</v>
      </c>
    </row>
    <row r="54" spans="1:14" x14ac:dyDescent="0.2">
      <c r="A54" t="s">
        <v>175</v>
      </c>
      <c r="B54" t="s">
        <v>5</v>
      </c>
      <c r="C54" t="s">
        <v>219</v>
      </c>
      <c r="E54">
        <v>0</v>
      </c>
      <c r="F54">
        <v>3</v>
      </c>
      <c r="G54">
        <v>3</v>
      </c>
      <c r="H54">
        <v>3.41</v>
      </c>
      <c r="I54">
        <v>10.23</v>
      </c>
      <c r="K54">
        <f>Tableau1[[#This Row],[PX (U)]]*Tableau1[[#This Row],[Contenance Pack]]</f>
        <v>0</v>
      </c>
      <c r="L54">
        <v>7</v>
      </c>
      <c r="M54" s="9" t="str">
        <f>IF(G54&lt;Tableau1[[#This Row],[QT MINI]],"À Commander","Ok")</f>
        <v>À Commander</v>
      </c>
      <c r="N54">
        <f>IF(Tableau1[[#This Row],[ALERTES]]&lt;&gt;"OK",Tableau1[[#This Row],[QT MINI]]-Tableau1[[#This Row],[TOTAL]],0)</f>
        <v>4</v>
      </c>
    </row>
    <row r="55" spans="1:14" x14ac:dyDescent="0.2">
      <c r="A55" t="s">
        <v>175</v>
      </c>
      <c r="B55" t="s">
        <v>5</v>
      </c>
      <c r="C55" t="s">
        <v>220</v>
      </c>
      <c r="E55">
        <v>0</v>
      </c>
      <c r="F55">
        <v>23</v>
      </c>
      <c r="G55">
        <v>23</v>
      </c>
      <c r="H55">
        <v>3.96</v>
      </c>
      <c r="I55">
        <v>91.08</v>
      </c>
      <c r="K55">
        <f>Tableau1[[#This Row],[PX (U)]]*Tableau1[[#This Row],[Contenance Pack]]</f>
        <v>0</v>
      </c>
      <c r="L55">
        <v>7</v>
      </c>
      <c r="M55" s="9" t="str">
        <f>IF(G55&lt;Tableau1[[#This Row],[QT MINI]],"À Commander","Ok")</f>
        <v>Ok</v>
      </c>
      <c r="N55">
        <f>IF(Tableau1[[#This Row],[ALERTES]]&lt;&gt;"OK",Tableau1[[#This Row],[QT MINI]]-Tableau1[[#This Row],[TOTAL]],0)</f>
        <v>0</v>
      </c>
    </row>
    <row r="56" spans="1:14" x14ac:dyDescent="0.2">
      <c r="A56" t="s">
        <v>175</v>
      </c>
      <c r="B56" t="s">
        <v>5</v>
      </c>
      <c r="C56" t="s">
        <v>221</v>
      </c>
      <c r="E56">
        <v>0</v>
      </c>
      <c r="F56">
        <v>7</v>
      </c>
      <c r="G56">
        <v>7</v>
      </c>
      <c r="H56">
        <v>3.54</v>
      </c>
      <c r="I56">
        <v>24.78</v>
      </c>
      <c r="K56">
        <f>Tableau1[[#This Row],[PX (U)]]*Tableau1[[#This Row],[Contenance Pack]]</f>
        <v>0</v>
      </c>
      <c r="L56">
        <v>7</v>
      </c>
      <c r="M56" s="9" t="str">
        <f>IF(G56&lt;Tableau1[[#This Row],[QT MINI]],"À Commander","Ok")</f>
        <v>Ok</v>
      </c>
      <c r="N56">
        <f>IF(Tableau1[[#This Row],[ALERTES]]&lt;&gt;"OK",Tableau1[[#This Row],[QT MINI]]-Tableau1[[#This Row],[TOTAL]],0)</f>
        <v>0</v>
      </c>
    </row>
    <row r="57" spans="1:14" x14ac:dyDescent="0.2">
      <c r="A57" t="s">
        <v>175</v>
      </c>
      <c r="B57" t="s">
        <v>5</v>
      </c>
      <c r="C57" t="s">
        <v>222</v>
      </c>
      <c r="E57">
        <v>3</v>
      </c>
      <c r="F57">
        <v>6</v>
      </c>
      <c r="G57">
        <v>24</v>
      </c>
      <c r="H57">
        <v>3.4</v>
      </c>
      <c r="I57">
        <v>45.599999999999994</v>
      </c>
      <c r="K57">
        <f>Tableau1[[#This Row],[PX (U)]]*Tableau1[[#This Row],[Contenance Pack]]</f>
        <v>0</v>
      </c>
      <c r="L57">
        <v>7</v>
      </c>
      <c r="M57" s="9" t="str">
        <f>IF(G57&lt;Tableau1[[#This Row],[QT MINI]],"À Commander","Ok")</f>
        <v>Ok</v>
      </c>
      <c r="N57">
        <f>IF(Tableau1[[#This Row],[ALERTES]]&lt;&gt;"OK",Tableau1[[#This Row],[QT MINI]]-Tableau1[[#This Row],[TOTAL]],0)</f>
        <v>0</v>
      </c>
    </row>
    <row r="58" spans="1:14" x14ac:dyDescent="0.2">
      <c r="A58" t="s">
        <v>175</v>
      </c>
      <c r="B58" t="s">
        <v>5</v>
      </c>
      <c r="C58" t="s">
        <v>223</v>
      </c>
      <c r="E58">
        <v>5</v>
      </c>
      <c r="F58">
        <v>9</v>
      </c>
      <c r="G58">
        <v>39</v>
      </c>
      <c r="H58">
        <v>1.9</v>
      </c>
      <c r="I58">
        <v>74.099999999999994</v>
      </c>
      <c r="K58">
        <f>Tableau1[[#This Row],[PX (U)]]*Tableau1[[#This Row],[Contenance Pack]]</f>
        <v>0</v>
      </c>
      <c r="L58">
        <v>7</v>
      </c>
      <c r="M58" s="9" t="str">
        <f>IF(G58&lt;Tableau1[[#This Row],[QT MINI]],"À Commander","Ok")</f>
        <v>Ok</v>
      </c>
      <c r="N58">
        <f>IF(Tableau1[[#This Row],[ALERTES]]&lt;&gt;"OK",Tableau1[[#This Row],[QT MINI]]-Tableau1[[#This Row],[TOTAL]],0)</f>
        <v>0</v>
      </c>
    </row>
    <row r="59" spans="1:14" x14ac:dyDescent="0.2">
      <c r="A59" t="s">
        <v>175</v>
      </c>
      <c r="B59" t="s">
        <v>5</v>
      </c>
      <c r="C59" t="s">
        <v>224</v>
      </c>
      <c r="E59">
        <v>0</v>
      </c>
      <c r="F59">
        <v>7</v>
      </c>
      <c r="G59">
        <v>7</v>
      </c>
      <c r="I59">
        <v>0</v>
      </c>
      <c r="K59">
        <f>Tableau1[[#This Row],[PX (U)]]*Tableau1[[#This Row],[Contenance Pack]]</f>
        <v>0</v>
      </c>
      <c r="L59">
        <v>7</v>
      </c>
      <c r="M59" s="9" t="str">
        <f>IF(G59&lt;Tableau1[[#This Row],[QT MINI]],"À Commander","Ok")</f>
        <v>Ok</v>
      </c>
      <c r="N59">
        <f>IF(Tableau1[[#This Row],[ALERTES]]&lt;&gt;"OK",Tableau1[[#This Row],[QT MINI]]-Tableau1[[#This Row],[TOTAL]],0)</f>
        <v>0</v>
      </c>
    </row>
    <row r="60" spans="1:14" x14ac:dyDescent="0.2">
      <c r="A60" t="s">
        <v>175</v>
      </c>
      <c r="B60" t="s">
        <v>5</v>
      </c>
      <c r="C60" t="s">
        <v>225</v>
      </c>
      <c r="E60">
        <v>0</v>
      </c>
      <c r="F60">
        <v>5</v>
      </c>
      <c r="G60">
        <v>5</v>
      </c>
      <c r="H60">
        <v>2.0499999999999998</v>
      </c>
      <c r="I60">
        <v>10.25</v>
      </c>
      <c r="K60">
        <f>Tableau1[[#This Row],[PX (U)]]*Tableau1[[#This Row],[Contenance Pack]]</f>
        <v>0</v>
      </c>
      <c r="L60">
        <v>7</v>
      </c>
      <c r="M60" s="9" t="str">
        <f>IF(G60&lt;Tableau1[[#This Row],[QT MINI]],"À Commander","Ok")</f>
        <v>À Commander</v>
      </c>
      <c r="N60">
        <f>IF(Tableau1[[#This Row],[ALERTES]]&lt;&gt;"OK",Tableau1[[#This Row],[QT MINI]]-Tableau1[[#This Row],[TOTAL]],0)</f>
        <v>2</v>
      </c>
    </row>
    <row r="61" spans="1:14" x14ac:dyDescent="0.2">
      <c r="A61" t="s">
        <v>175</v>
      </c>
      <c r="B61" t="s">
        <v>5</v>
      </c>
      <c r="C61" t="s">
        <v>226</v>
      </c>
      <c r="E61">
        <v>0</v>
      </c>
      <c r="F61">
        <v>10</v>
      </c>
      <c r="G61">
        <v>10</v>
      </c>
      <c r="I61">
        <v>0</v>
      </c>
      <c r="K61">
        <f>Tableau1[[#This Row],[PX (U)]]*Tableau1[[#This Row],[Contenance Pack]]</f>
        <v>0</v>
      </c>
      <c r="L61">
        <v>7</v>
      </c>
      <c r="M61" s="9" t="str">
        <f>IF(G61&lt;Tableau1[[#This Row],[QT MINI]],"À Commander","Ok")</f>
        <v>Ok</v>
      </c>
      <c r="N61">
        <f>IF(Tableau1[[#This Row],[ALERTES]]&lt;&gt;"OK",Tableau1[[#This Row],[QT MINI]]-Tableau1[[#This Row],[TOTAL]],0)</f>
        <v>0</v>
      </c>
    </row>
    <row r="62" spans="1:14" x14ac:dyDescent="0.2">
      <c r="A62" t="s">
        <v>175</v>
      </c>
      <c r="B62" t="s">
        <v>5</v>
      </c>
      <c r="C62" t="s">
        <v>227</v>
      </c>
      <c r="E62">
        <v>2</v>
      </c>
      <c r="F62">
        <v>8</v>
      </c>
      <c r="G62">
        <v>20</v>
      </c>
      <c r="H62">
        <v>1.69</v>
      </c>
      <c r="I62">
        <v>33.799999999999997</v>
      </c>
      <c r="K62">
        <f>Tableau1[[#This Row],[PX (U)]]*Tableau1[[#This Row],[Contenance Pack]]</f>
        <v>0</v>
      </c>
      <c r="L62">
        <v>7</v>
      </c>
      <c r="M62" s="9" t="str">
        <f>IF(G62&lt;Tableau1[[#This Row],[QT MINI]],"À Commander","Ok")</f>
        <v>Ok</v>
      </c>
      <c r="N62">
        <f>IF(Tableau1[[#This Row],[ALERTES]]&lt;&gt;"OK",Tableau1[[#This Row],[QT MINI]]-Tableau1[[#This Row],[TOTAL]],0)</f>
        <v>0</v>
      </c>
    </row>
    <row r="63" spans="1:14" x14ac:dyDescent="0.2">
      <c r="A63" t="s">
        <v>175</v>
      </c>
      <c r="B63" t="s">
        <v>5</v>
      </c>
      <c r="C63" t="s">
        <v>228</v>
      </c>
      <c r="E63">
        <v>0</v>
      </c>
      <c r="F63">
        <v>3</v>
      </c>
      <c r="G63">
        <v>3</v>
      </c>
      <c r="H63">
        <v>3.28</v>
      </c>
      <c r="I63">
        <v>9.84</v>
      </c>
      <c r="K63">
        <f>Tableau1[[#This Row],[PX (U)]]*Tableau1[[#This Row],[Contenance Pack]]</f>
        <v>0</v>
      </c>
      <c r="L63">
        <v>7</v>
      </c>
      <c r="M63" s="9" t="str">
        <f>IF(G63&lt;Tableau1[[#This Row],[QT MINI]],"À Commander","Ok")</f>
        <v>À Commander</v>
      </c>
      <c r="N63">
        <f>IF(Tableau1[[#This Row],[ALERTES]]&lt;&gt;"OK",Tableau1[[#This Row],[QT MINI]]-Tableau1[[#This Row],[TOTAL]],0)</f>
        <v>4</v>
      </c>
    </row>
    <row r="64" spans="1:14" x14ac:dyDescent="0.2">
      <c r="A64" t="s">
        <v>175</v>
      </c>
      <c r="B64" t="s">
        <v>5</v>
      </c>
      <c r="C64" t="s">
        <v>229</v>
      </c>
      <c r="E64">
        <v>1</v>
      </c>
      <c r="F64">
        <v>24</v>
      </c>
      <c r="G64">
        <v>30</v>
      </c>
      <c r="H64">
        <v>2.2000000000000002</v>
      </c>
      <c r="I64">
        <v>66</v>
      </c>
      <c r="K64">
        <f>Tableau1[[#This Row],[PX (U)]]*Tableau1[[#This Row],[Contenance Pack]]</f>
        <v>0</v>
      </c>
      <c r="L64">
        <v>7</v>
      </c>
      <c r="M64" s="9" t="str">
        <f>IF(G64&lt;Tableau1[[#This Row],[QT MINI]],"À Commander","Ok")</f>
        <v>Ok</v>
      </c>
      <c r="N64">
        <f>IF(Tableau1[[#This Row],[ALERTES]]&lt;&gt;"OK",Tableau1[[#This Row],[QT MINI]]-Tableau1[[#This Row],[TOTAL]],0)</f>
        <v>0</v>
      </c>
    </row>
    <row r="65" spans="1:14" x14ac:dyDescent="0.2">
      <c r="A65" t="s">
        <v>175</v>
      </c>
      <c r="B65" t="s">
        <v>5</v>
      </c>
      <c r="C65" t="s">
        <v>230</v>
      </c>
      <c r="E65">
        <v>3</v>
      </c>
      <c r="F65">
        <v>7</v>
      </c>
      <c r="G65">
        <v>25</v>
      </c>
      <c r="H65">
        <v>2.5499999999999998</v>
      </c>
      <c r="I65">
        <v>63.749999999999993</v>
      </c>
      <c r="K65">
        <f>Tableau1[[#This Row],[PX (U)]]*Tableau1[[#This Row],[Contenance Pack]]</f>
        <v>0</v>
      </c>
      <c r="L65">
        <v>7</v>
      </c>
      <c r="M65" s="9" t="str">
        <f>IF(G65&lt;Tableau1[[#This Row],[QT MINI]],"À Commander","Ok")</f>
        <v>Ok</v>
      </c>
      <c r="N65">
        <f>IF(Tableau1[[#This Row],[ALERTES]]&lt;&gt;"OK",Tableau1[[#This Row],[QT MINI]]-Tableau1[[#This Row],[TOTAL]],0)</f>
        <v>0</v>
      </c>
    </row>
    <row r="66" spans="1:14" x14ac:dyDescent="0.2">
      <c r="A66" t="s">
        <v>175</v>
      </c>
      <c r="B66" t="s">
        <v>5</v>
      </c>
      <c r="C66" t="s">
        <v>231</v>
      </c>
      <c r="E66">
        <v>3</v>
      </c>
      <c r="F66">
        <v>13</v>
      </c>
      <c r="G66">
        <v>31</v>
      </c>
      <c r="H66">
        <v>2.98</v>
      </c>
      <c r="I66">
        <v>92.38</v>
      </c>
      <c r="K66">
        <f>Tableau1[[#This Row],[PX (U)]]*Tableau1[[#This Row],[Contenance Pack]]</f>
        <v>0</v>
      </c>
      <c r="L66">
        <v>7</v>
      </c>
      <c r="M66" s="9" t="str">
        <f>IF(G66&lt;Tableau1[[#This Row],[QT MINI]],"À Commander","Ok")</f>
        <v>Ok</v>
      </c>
      <c r="N66">
        <f>IF(Tableau1[[#This Row],[ALERTES]]&lt;&gt;"OK",Tableau1[[#This Row],[QT MINI]]-Tableau1[[#This Row],[TOTAL]],0)</f>
        <v>0</v>
      </c>
    </row>
    <row r="67" spans="1:14" x14ac:dyDescent="0.2">
      <c r="A67" t="s">
        <v>175</v>
      </c>
      <c r="B67" t="s">
        <v>5</v>
      </c>
      <c r="C67" t="s">
        <v>232</v>
      </c>
      <c r="E67">
        <v>2</v>
      </c>
      <c r="F67">
        <v>11</v>
      </c>
      <c r="G67">
        <v>23</v>
      </c>
      <c r="H67">
        <v>2.97</v>
      </c>
      <c r="I67">
        <v>68.31</v>
      </c>
      <c r="K67">
        <f>Tableau1[[#This Row],[PX (U)]]*Tableau1[[#This Row],[Contenance Pack]]</f>
        <v>0</v>
      </c>
      <c r="L67">
        <v>7</v>
      </c>
      <c r="M67" s="9" t="str">
        <f>IF(G67&lt;Tableau1[[#This Row],[QT MINI]],"À Commander","Ok")</f>
        <v>Ok</v>
      </c>
      <c r="N67">
        <f>IF(Tableau1[[#This Row],[ALERTES]]&lt;&gt;"OK",Tableau1[[#This Row],[QT MINI]]-Tableau1[[#This Row],[TOTAL]],0)</f>
        <v>0</v>
      </c>
    </row>
    <row r="68" spans="1:14" x14ac:dyDescent="0.2">
      <c r="A68" t="s">
        <v>175</v>
      </c>
      <c r="B68" t="s">
        <v>5</v>
      </c>
      <c r="C68" t="s">
        <v>233</v>
      </c>
      <c r="E68">
        <v>0</v>
      </c>
      <c r="F68">
        <v>5</v>
      </c>
      <c r="G68">
        <v>5</v>
      </c>
      <c r="H68">
        <v>3.82</v>
      </c>
      <c r="I68">
        <v>19.099999999999998</v>
      </c>
      <c r="K68">
        <f>Tableau1[[#This Row],[PX (U)]]*Tableau1[[#This Row],[Contenance Pack]]</f>
        <v>0</v>
      </c>
      <c r="L68">
        <v>7</v>
      </c>
      <c r="M68" s="9" t="str">
        <f>IF(G68&lt;Tableau1[[#This Row],[QT MINI]],"À Commander","Ok")</f>
        <v>À Commander</v>
      </c>
      <c r="N68">
        <f>IF(Tableau1[[#This Row],[ALERTES]]&lt;&gt;"OK",Tableau1[[#This Row],[QT MINI]]-Tableau1[[#This Row],[TOTAL]],0)</f>
        <v>2</v>
      </c>
    </row>
    <row r="69" spans="1:14" x14ac:dyDescent="0.2">
      <c r="A69" t="s">
        <v>175</v>
      </c>
      <c r="B69" t="s">
        <v>5</v>
      </c>
      <c r="C69" t="s">
        <v>234</v>
      </c>
      <c r="E69">
        <v>0</v>
      </c>
      <c r="F69">
        <v>7</v>
      </c>
      <c r="G69">
        <v>7</v>
      </c>
      <c r="H69">
        <v>4</v>
      </c>
      <c r="I69">
        <v>28</v>
      </c>
      <c r="K69">
        <f>Tableau1[[#This Row],[PX (U)]]*Tableau1[[#This Row],[Contenance Pack]]</f>
        <v>0</v>
      </c>
      <c r="L69">
        <v>7</v>
      </c>
      <c r="M69" s="9" t="str">
        <f>IF(G69&lt;Tableau1[[#This Row],[QT MINI]],"À Commander","Ok")</f>
        <v>Ok</v>
      </c>
      <c r="N69">
        <f>IF(Tableau1[[#This Row],[ALERTES]]&lt;&gt;"OK",Tableau1[[#This Row],[QT MINI]]-Tableau1[[#This Row],[TOTAL]],0)</f>
        <v>0</v>
      </c>
    </row>
    <row r="70" spans="1:14" x14ac:dyDescent="0.2">
      <c r="A70" t="s">
        <v>175</v>
      </c>
      <c r="B70" t="s">
        <v>5</v>
      </c>
      <c r="C70" t="s">
        <v>235</v>
      </c>
      <c r="E70">
        <v>2</v>
      </c>
      <c r="F70">
        <v>4</v>
      </c>
      <c r="G70">
        <v>16</v>
      </c>
      <c r="H70">
        <v>3.04</v>
      </c>
      <c r="I70">
        <v>48.64</v>
      </c>
      <c r="K70">
        <f>Tableau1[[#This Row],[PX (U)]]*Tableau1[[#This Row],[Contenance Pack]]</f>
        <v>0</v>
      </c>
      <c r="L70">
        <v>7</v>
      </c>
      <c r="M70" s="9" t="str">
        <f>IF(G70&lt;Tableau1[[#This Row],[QT MINI]],"À Commander","Ok")</f>
        <v>Ok</v>
      </c>
      <c r="N70">
        <f>IF(Tableau1[[#This Row],[ALERTES]]&lt;&gt;"OK",Tableau1[[#This Row],[QT MINI]]-Tableau1[[#This Row],[TOTAL]],0)</f>
        <v>0</v>
      </c>
    </row>
    <row r="71" spans="1:14" x14ac:dyDescent="0.2">
      <c r="A71" t="s">
        <v>237</v>
      </c>
      <c r="B71" t="s">
        <v>36</v>
      </c>
      <c r="C71" t="s">
        <v>37</v>
      </c>
      <c r="E71">
        <v>25</v>
      </c>
      <c r="F71">
        <v>6</v>
      </c>
      <c r="G71">
        <f>(E71)+F71*0.4</f>
        <v>27.4</v>
      </c>
      <c r="I71">
        <f>G71*H71</f>
        <v>0</v>
      </c>
      <c r="K71">
        <f>Tableau1[[#This Row],[PX (U)]]*Tableau1[[#This Row],[Contenance Pack]]</f>
        <v>0</v>
      </c>
      <c r="L71">
        <v>5</v>
      </c>
      <c r="M71" s="9" t="str">
        <f>IF(G71&lt;Tableau1[[#This Row],[QT MINI]],"À Commander","Ok")</f>
        <v>Ok</v>
      </c>
      <c r="N71">
        <f>IF(Tableau1[[#This Row],[ALERTES]]&lt;&gt;"OK",Tableau1[[#This Row],[QT MINI]]-Tableau1[[#This Row],[TOTAL]],0)</f>
        <v>0</v>
      </c>
    </row>
    <row r="72" spans="1:14" x14ac:dyDescent="0.2">
      <c r="A72" t="s">
        <v>237</v>
      </c>
      <c r="B72" t="s">
        <v>36</v>
      </c>
      <c r="C72" t="s">
        <v>38</v>
      </c>
      <c r="E72">
        <v>10</v>
      </c>
      <c r="F72">
        <v>28</v>
      </c>
      <c r="G72">
        <f>(E72)+F72*0.2</f>
        <v>15.600000000000001</v>
      </c>
      <c r="I72">
        <f t="shared" ref="I72:I97" si="4">G72*H72</f>
        <v>0</v>
      </c>
      <c r="K72">
        <f>Tableau1[[#This Row],[PX (U)]]*Tableau1[[#This Row],[Contenance Pack]]</f>
        <v>0</v>
      </c>
      <c r="L72">
        <v>5</v>
      </c>
      <c r="M72" s="9" t="str">
        <f>IF(G72&lt;Tableau1[[#This Row],[QT MINI]],"À Commander","Ok")</f>
        <v>Ok</v>
      </c>
      <c r="N72">
        <f>IF(Tableau1[[#This Row],[ALERTES]]&lt;&gt;"OK",Tableau1[[#This Row],[QT MINI]]-Tableau1[[#This Row],[TOTAL]],0)</f>
        <v>0</v>
      </c>
    </row>
    <row r="73" spans="1:14" x14ac:dyDescent="0.2">
      <c r="A73" t="s">
        <v>237</v>
      </c>
      <c r="B73" t="s">
        <v>36</v>
      </c>
      <c r="C73" t="s">
        <v>39</v>
      </c>
      <c r="E73">
        <v>0.3</v>
      </c>
      <c r="F73">
        <v>3</v>
      </c>
      <c r="G73">
        <f>(E73)+F73*0.1</f>
        <v>0.60000000000000009</v>
      </c>
      <c r="I73">
        <f t="shared" si="4"/>
        <v>0</v>
      </c>
      <c r="K73">
        <f>Tableau1[[#This Row],[PX (U)]]*Tableau1[[#This Row],[Contenance Pack]]</f>
        <v>0</v>
      </c>
      <c r="L73">
        <v>5</v>
      </c>
      <c r="M73" s="9" t="str">
        <f>IF(G73&lt;Tableau1[[#This Row],[QT MINI]],"À Commander","Ok")</f>
        <v>À Commander</v>
      </c>
      <c r="N73">
        <f>IF(Tableau1[[#This Row],[ALERTES]]&lt;&gt;"OK",Tableau1[[#This Row],[QT MINI]]-Tableau1[[#This Row],[TOTAL]],0)</f>
        <v>4.4000000000000004</v>
      </c>
    </row>
    <row r="74" spans="1:14" x14ac:dyDescent="0.2">
      <c r="A74" t="s">
        <v>237</v>
      </c>
      <c r="B74" t="s">
        <v>36</v>
      </c>
      <c r="C74" t="s">
        <v>40</v>
      </c>
      <c r="E74">
        <v>2</v>
      </c>
      <c r="F74">
        <v>9</v>
      </c>
      <c r="G74">
        <f>(E74)+F74*0.1</f>
        <v>2.9</v>
      </c>
      <c r="I74">
        <f t="shared" si="4"/>
        <v>0</v>
      </c>
      <c r="K74">
        <f>Tableau1[[#This Row],[PX (U)]]*Tableau1[[#This Row],[Contenance Pack]]</f>
        <v>0</v>
      </c>
      <c r="L74">
        <v>5</v>
      </c>
      <c r="M74" s="9" t="str">
        <f>IF(G74&lt;Tableau1[[#This Row],[QT MINI]],"À Commander","Ok")</f>
        <v>À Commander</v>
      </c>
      <c r="N74">
        <f>IF(Tableau1[[#This Row],[ALERTES]]&lt;&gt;"OK",Tableau1[[#This Row],[QT MINI]]-Tableau1[[#This Row],[TOTAL]],0)</f>
        <v>2.1</v>
      </c>
    </row>
    <row r="75" spans="1:14" x14ac:dyDescent="0.2">
      <c r="A75" t="s">
        <v>237</v>
      </c>
      <c r="B75" t="s">
        <v>36</v>
      </c>
      <c r="C75" t="s">
        <v>41</v>
      </c>
      <c r="E75">
        <v>1</v>
      </c>
      <c r="F75">
        <v>10</v>
      </c>
      <c r="G75">
        <f>(E75)+F75*0.1</f>
        <v>2</v>
      </c>
      <c r="I75">
        <f t="shared" si="4"/>
        <v>0</v>
      </c>
      <c r="K75">
        <f>Tableau1[[#This Row],[PX (U)]]*Tableau1[[#This Row],[Contenance Pack]]</f>
        <v>0</v>
      </c>
      <c r="L75">
        <v>5</v>
      </c>
      <c r="M75" s="9" t="str">
        <f>IF(G75&lt;Tableau1[[#This Row],[QT MINI]],"À Commander","Ok")</f>
        <v>À Commander</v>
      </c>
      <c r="N75">
        <f>IF(Tableau1[[#This Row],[ALERTES]]&lt;&gt;"OK",Tableau1[[#This Row],[QT MINI]]-Tableau1[[#This Row],[TOTAL]],0)</f>
        <v>3</v>
      </c>
    </row>
    <row r="76" spans="1:14" x14ac:dyDescent="0.2">
      <c r="A76" t="s">
        <v>237</v>
      </c>
      <c r="B76" t="s">
        <v>36</v>
      </c>
      <c r="C76" t="s">
        <v>42</v>
      </c>
      <c r="E76">
        <v>0</v>
      </c>
      <c r="F76">
        <v>4</v>
      </c>
      <c r="G76">
        <f>(E76)+F76*0.05</f>
        <v>0.2</v>
      </c>
      <c r="I76">
        <f t="shared" si="4"/>
        <v>0</v>
      </c>
      <c r="K76">
        <f>Tableau1[[#This Row],[PX (U)]]*Tableau1[[#This Row],[Contenance Pack]]</f>
        <v>0</v>
      </c>
      <c r="L76">
        <v>5</v>
      </c>
      <c r="M76" s="9" t="str">
        <f>IF(G76&lt;Tableau1[[#This Row],[QT MINI]],"À Commander","Ok")</f>
        <v>À Commander</v>
      </c>
      <c r="N76">
        <f>IF(Tableau1[[#This Row],[ALERTES]]&lt;&gt;"OK",Tableau1[[#This Row],[QT MINI]]-Tableau1[[#This Row],[TOTAL]],0)</f>
        <v>4.8</v>
      </c>
    </row>
    <row r="77" spans="1:14" x14ac:dyDescent="0.2">
      <c r="A77" t="s">
        <v>237</v>
      </c>
      <c r="B77" t="s">
        <v>36</v>
      </c>
      <c r="C77" t="s">
        <v>43</v>
      </c>
      <c r="E77">
        <v>0.17</v>
      </c>
      <c r="F77">
        <v>22</v>
      </c>
      <c r="G77">
        <f>(E77)+F77*0.05</f>
        <v>1.27</v>
      </c>
      <c r="I77">
        <f t="shared" si="4"/>
        <v>0</v>
      </c>
      <c r="K77">
        <f>Tableau1[[#This Row],[PX (U)]]*Tableau1[[#This Row],[Contenance Pack]]</f>
        <v>0</v>
      </c>
      <c r="L77">
        <v>5</v>
      </c>
      <c r="M77" s="9" t="str">
        <f>IF(G77&lt;Tableau1[[#This Row],[QT MINI]],"À Commander","Ok")</f>
        <v>À Commander</v>
      </c>
      <c r="N77">
        <f>IF(Tableau1[[#This Row],[ALERTES]]&lt;&gt;"OK",Tableau1[[#This Row],[QT MINI]]-Tableau1[[#This Row],[TOTAL]],0)</f>
        <v>3.73</v>
      </c>
    </row>
    <row r="78" spans="1:14" x14ac:dyDescent="0.2">
      <c r="A78" t="s">
        <v>237</v>
      </c>
      <c r="B78" t="s">
        <v>36</v>
      </c>
      <c r="C78" t="s">
        <v>44</v>
      </c>
      <c r="E78">
        <v>1</v>
      </c>
      <c r="F78">
        <v>8</v>
      </c>
      <c r="G78">
        <f>(E78)+F78*0.1</f>
        <v>1.8</v>
      </c>
      <c r="I78">
        <f t="shared" si="4"/>
        <v>0</v>
      </c>
      <c r="K78">
        <f>Tableau1[[#This Row],[PX (U)]]*Tableau1[[#This Row],[Contenance Pack]]</f>
        <v>0</v>
      </c>
      <c r="L78">
        <v>5</v>
      </c>
      <c r="M78" s="9" t="str">
        <f>IF(G78&lt;Tableau1[[#This Row],[QT MINI]],"À Commander","Ok")</f>
        <v>À Commander</v>
      </c>
      <c r="N78">
        <f>IF(Tableau1[[#This Row],[ALERTES]]&lt;&gt;"OK",Tableau1[[#This Row],[QT MINI]]-Tableau1[[#This Row],[TOTAL]],0)</f>
        <v>3.2</v>
      </c>
    </row>
    <row r="79" spans="1:14" x14ac:dyDescent="0.2">
      <c r="A79" t="s">
        <v>237</v>
      </c>
      <c r="B79" t="s">
        <v>36</v>
      </c>
      <c r="C79" t="s">
        <v>45</v>
      </c>
      <c r="E79">
        <v>10</v>
      </c>
      <c r="F79">
        <v>9</v>
      </c>
      <c r="G79">
        <f>(E79)+F79*0.1</f>
        <v>10.9</v>
      </c>
      <c r="I79">
        <f t="shared" si="4"/>
        <v>0</v>
      </c>
      <c r="K79">
        <f>Tableau1[[#This Row],[PX (U)]]*Tableau1[[#This Row],[Contenance Pack]]</f>
        <v>0</v>
      </c>
      <c r="L79">
        <v>5</v>
      </c>
      <c r="M79" s="9" t="str">
        <f>IF(G79&lt;Tableau1[[#This Row],[QT MINI]],"À Commander","Ok")</f>
        <v>Ok</v>
      </c>
      <c r="N79">
        <f>IF(Tableau1[[#This Row],[ALERTES]]&lt;&gt;"OK",Tableau1[[#This Row],[QT MINI]]-Tableau1[[#This Row],[TOTAL]],0)</f>
        <v>0</v>
      </c>
    </row>
    <row r="80" spans="1:14" x14ac:dyDescent="0.2">
      <c r="A80" t="s">
        <v>237</v>
      </c>
      <c r="B80" t="s">
        <v>36</v>
      </c>
      <c r="C80" t="s">
        <v>46</v>
      </c>
      <c r="E80">
        <v>1.3660000000000001</v>
      </c>
      <c r="F80">
        <v>7</v>
      </c>
      <c r="G80">
        <f t="shared" ref="G80:G87" si="5">(E80)+F80*0.05</f>
        <v>1.7160000000000002</v>
      </c>
      <c r="I80">
        <f t="shared" si="4"/>
        <v>0</v>
      </c>
      <c r="K80">
        <f>Tableau1[[#This Row],[PX (U)]]*Tableau1[[#This Row],[Contenance Pack]]</f>
        <v>0</v>
      </c>
      <c r="L80">
        <v>5</v>
      </c>
      <c r="M80" s="9" t="str">
        <f>IF(G80&lt;Tableau1[[#This Row],[QT MINI]],"À Commander","Ok")</f>
        <v>À Commander</v>
      </c>
      <c r="N80">
        <f>IF(Tableau1[[#This Row],[ALERTES]]&lt;&gt;"OK",Tableau1[[#This Row],[QT MINI]]-Tableau1[[#This Row],[TOTAL]],0)</f>
        <v>3.2839999999999998</v>
      </c>
    </row>
    <row r="81" spans="1:14" x14ac:dyDescent="0.2">
      <c r="A81" t="s">
        <v>237</v>
      </c>
      <c r="B81" t="s">
        <v>36</v>
      </c>
      <c r="C81" t="s">
        <v>47</v>
      </c>
      <c r="E81">
        <v>1</v>
      </c>
      <c r="F81">
        <v>1</v>
      </c>
      <c r="G81">
        <f t="shared" si="5"/>
        <v>1.05</v>
      </c>
      <c r="I81">
        <f t="shared" si="4"/>
        <v>0</v>
      </c>
      <c r="K81">
        <f>Tableau1[[#This Row],[PX (U)]]*Tableau1[[#This Row],[Contenance Pack]]</f>
        <v>0</v>
      </c>
      <c r="L81">
        <v>5</v>
      </c>
      <c r="M81" s="9" t="str">
        <f>IF(G81&lt;Tableau1[[#This Row],[QT MINI]],"À Commander","Ok")</f>
        <v>À Commander</v>
      </c>
      <c r="N81">
        <f>IF(Tableau1[[#This Row],[ALERTES]]&lt;&gt;"OK",Tableau1[[#This Row],[QT MINI]]-Tableau1[[#This Row],[TOTAL]],0)</f>
        <v>3.95</v>
      </c>
    </row>
    <row r="82" spans="1:14" x14ac:dyDescent="0.2">
      <c r="A82" t="s">
        <v>237</v>
      </c>
      <c r="B82" t="s">
        <v>36</v>
      </c>
      <c r="C82" t="s">
        <v>48</v>
      </c>
      <c r="E82">
        <v>1</v>
      </c>
      <c r="F82">
        <v>11</v>
      </c>
      <c r="G82">
        <f t="shared" si="5"/>
        <v>1.55</v>
      </c>
      <c r="I82">
        <f t="shared" si="4"/>
        <v>0</v>
      </c>
      <c r="K82">
        <f>Tableau1[[#This Row],[PX (U)]]*Tableau1[[#This Row],[Contenance Pack]]</f>
        <v>0</v>
      </c>
      <c r="L82">
        <v>5</v>
      </c>
      <c r="M82" s="9" t="str">
        <f>IF(G82&lt;Tableau1[[#This Row],[QT MINI]],"À Commander","Ok")</f>
        <v>À Commander</v>
      </c>
      <c r="N82">
        <f>IF(Tableau1[[#This Row],[ALERTES]]&lt;&gt;"OK",Tableau1[[#This Row],[QT MINI]]-Tableau1[[#This Row],[TOTAL]],0)</f>
        <v>3.45</v>
      </c>
    </row>
    <row r="83" spans="1:14" x14ac:dyDescent="0.2">
      <c r="A83" t="s">
        <v>237</v>
      </c>
      <c r="B83" t="s">
        <v>36</v>
      </c>
      <c r="C83" t="s">
        <v>49</v>
      </c>
      <c r="E83">
        <v>1</v>
      </c>
      <c r="F83">
        <v>9</v>
      </c>
      <c r="G83">
        <f t="shared" si="5"/>
        <v>1.45</v>
      </c>
      <c r="I83">
        <f t="shared" si="4"/>
        <v>0</v>
      </c>
      <c r="K83">
        <f>Tableau1[[#This Row],[PX (U)]]*Tableau1[[#This Row],[Contenance Pack]]</f>
        <v>0</v>
      </c>
      <c r="L83">
        <v>5</v>
      </c>
      <c r="M83" s="9" t="str">
        <f>IF(G83&lt;Tableau1[[#This Row],[QT MINI]],"À Commander","Ok")</f>
        <v>À Commander</v>
      </c>
      <c r="N83">
        <f>IF(Tableau1[[#This Row],[ALERTES]]&lt;&gt;"OK",Tableau1[[#This Row],[QT MINI]]-Tableau1[[#This Row],[TOTAL]],0)</f>
        <v>3.55</v>
      </c>
    </row>
    <row r="84" spans="1:14" x14ac:dyDescent="0.2">
      <c r="A84" t="s">
        <v>237</v>
      </c>
      <c r="B84" t="s">
        <v>36</v>
      </c>
      <c r="C84" t="s">
        <v>50</v>
      </c>
      <c r="E84">
        <v>1</v>
      </c>
      <c r="F84">
        <v>5</v>
      </c>
      <c r="G84">
        <f t="shared" si="5"/>
        <v>1.25</v>
      </c>
      <c r="I84">
        <f t="shared" si="4"/>
        <v>0</v>
      </c>
      <c r="K84">
        <f>Tableau1[[#This Row],[PX (U)]]*Tableau1[[#This Row],[Contenance Pack]]</f>
        <v>0</v>
      </c>
      <c r="L84">
        <v>5</v>
      </c>
      <c r="M84" s="9" t="str">
        <f>IF(G84&lt;Tableau1[[#This Row],[QT MINI]],"À Commander","Ok")</f>
        <v>À Commander</v>
      </c>
      <c r="N84">
        <f>IF(Tableau1[[#This Row],[ALERTES]]&lt;&gt;"OK",Tableau1[[#This Row],[QT MINI]]-Tableau1[[#This Row],[TOTAL]],0)</f>
        <v>3.75</v>
      </c>
    </row>
    <row r="85" spans="1:14" x14ac:dyDescent="0.2">
      <c r="A85" t="s">
        <v>237</v>
      </c>
      <c r="B85" t="s">
        <v>36</v>
      </c>
      <c r="C85" t="s">
        <v>51</v>
      </c>
      <c r="E85">
        <v>0</v>
      </c>
      <c r="F85">
        <v>4</v>
      </c>
      <c r="G85">
        <f t="shared" si="5"/>
        <v>0.2</v>
      </c>
      <c r="I85">
        <f t="shared" si="4"/>
        <v>0</v>
      </c>
      <c r="K85">
        <f>Tableau1[[#This Row],[PX (U)]]*Tableau1[[#This Row],[Contenance Pack]]</f>
        <v>0</v>
      </c>
      <c r="L85">
        <v>5</v>
      </c>
      <c r="M85" s="9" t="str">
        <f>IF(G85&lt;Tableau1[[#This Row],[QT MINI]],"À Commander","Ok")</f>
        <v>À Commander</v>
      </c>
      <c r="N85">
        <f>IF(Tableau1[[#This Row],[ALERTES]]&lt;&gt;"OK",Tableau1[[#This Row],[QT MINI]]-Tableau1[[#This Row],[TOTAL]],0)</f>
        <v>4.8</v>
      </c>
    </row>
    <row r="86" spans="1:14" x14ac:dyDescent="0.2">
      <c r="A86" t="s">
        <v>237</v>
      </c>
      <c r="B86" t="s">
        <v>36</v>
      </c>
      <c r="C86" t="s">
        <v>52</v>
      </c>
      <c r="E86">
        <v>0</v>
      </c>
      <c r="F86">
        <v>4</v>
      </c>
      <c r="G86">
        <f t="shared" si="5"/>
        <v>0.2</v>
      </c>
      <c r="I86">
        <f t="shared" si="4"/>
        <v>0</v>
      </c>
      <c r="K86">
        <f>Tableau1[[#This Row],[PX (U)]]*Tableau1[[#This Row],[Contenance Pack]]</f>
        <v>0</v>
      </c>
      <c r="L86">
        <v>5</v>
      </c>
      <c r="M86" s="9" t="str">
        <f>IF(G86&lt;Tableau1[[#This Row],[QT MINI]],"À Commander","Ok")</f>
        <v>À Commander</v>
      </c>
      <c r="N86">
        <f>IF(Tableau1[[#This Row],[ALERTES]]&lt;&gt;"OK",Tableau1[[#This Row],[QT MINI]]-Tableau1[[#This Row],[TOTAL]],0)</f>
        <v>4.8</v>
      </c>
    </row>
    <row r="87" spans="1:14" x14ac:dyDescent="0.2">
      <c r="A87" t="s">
        <v>237</v>
      </c>
      <c r="B87" t="s">
        <v>36</v>
      </c>
      <c r="C87" t="s">
        <v>53</v>
      </c>
      <c r="E87">
        <v>0</v>
      </c>
      <c r="F87">
        <v>12</v>
      </c>
      <c r="G87">
        <f t="shared" si="5"/>
        <v>0.60000000000000009</v>
      </c>
      <c r="I87">
        <f t="shared" si="4"/>
        <v>0</v>
      </c>
      <c r="K87">
        <f>Tableau1[[#This Row],[PX (U)]]*Tableau1[[#This Row],[Contenance Pack]]</f>
        <v>0</v>
      </c>
      <c r="L87">
        <v>5</v>
      </c>
      <c r="M87" s="9" t="str">
        <f>IF(G87&lt;Tableau1[[#This Row],[QT MINI]],"À Commander","Ok")</f>
        <v>À Commander</v>
      </c>
      <c r="N87">
        <f>IF(Tableau1[[#This Row],[ALERTES]]&lt;&gt;"OK",Tableau1[[#This Row],[QT MINI]]-Tableau1[[#This Row],[TOTAL]],0)</f>
        <v>4.4000000000000004</v>
      </c>
    </row>
    <row r="88" spans="1:14" x14ac:dyDescent="0.2">
      <c r="A88" t="s">
        <v>237</v>
      </c>
      <c r="B88" t="s">
        <v>36</v>
      </c>
      <c r="C88" t="s">
        <v>54</v>
      </c>
      <c r="E88">
        <v>1.75</v>
      </c>
      <c r="F88">
        <v>1</v>
      </c>
      <c r="G88">
        <f>(E88)+F88*0.025</f>
        <v>1.7749999999999999</v>
      </c>
      <c r="I88">
        <f t="shared" si="4"/>
        <v>0</v>
      </c>
      <c r="K88">
        <f>Tableau1[[#This Row],[PX (U)]]*Tableau1[[#This Row],[Contenance Pack]]</f>
        <v>0</v>
      </c>
      <c r="L88">
        <v>5</v>
      </c>
      <c r="M88" s="9" t="str">
        <f>IF(G88&lt;Tableau1[[#This Row],[QT MINI]],"À Commander","Ok")</f>
        <v>À Commander</v>
      </c>
      <c r="N88">
        <f>IF(Tableau1[[#This Row],[ALERTES]]&lt;&gt;"OK",Tableau1[[#This Row],[QT MINI]]-Tableau1[[#This Row],[TOTAL]],0)</f>
        <v>3.2250000000000001</v>
      </c>
    </row>
    <row r="89" spans="1:14" x14ac:dyDescent="0.2">
      <c r="A89" t="s">
        <v>237</v>
      </c>
      <c r="B89" t="s">
        <v>36</v>
      </c>
      <c r="C89" t="s">
        <v>55</v>
      </c>
      <c r="E89">
        <v>7.19</v>
      </c>
      <c r="F89">
        <v>26</v>
      </c>
      <c r="G89">
        <f>(E89)+F89*0.1</f>
        <v>9.7900000000000009</v>
      </c>
      <c r="I89">
        <f t="shared" si="4"/>
        <v>0</v>
      </c>
      <c r="K89">
        <f>Tableau1[[#This Row],[PX (U)]]*Tableau1[[#This Row],[Contenance Pack]]</f>
        <v>0</v>
      </c>
      <c r="L89">
        <v>5</v>
      </c>
      <c r="M89" s="9" t="str">
        <f>IF(G89&lt;Tableau1[[#This Row],[QT MINI]],"À Commander","Ok")</f>
        <v>Ok</v>
      </c>
      <c r="N89">
        <f>IF(Tableau1[[#This Row],[ALERTES]]&lt;&gt;"OK",Tableau1[[#This Row],[QT MINI]]-Tableau1[[#This Row],[TOTAL]],0)</f>
        <v>0</v>
      </c>
    </row>
    <row r="90" spans="1:14" x14ac:dyDescent="0.2">
      <c r="A90" t="s">
        <v>237</v>
      </c>
      <c r="B90" t="s">
        <v>36</v>
      </c>
      <c r="C90" t="s">
        <v>56</v>
      </c>
      <c r="E90">
        <v>13.09</v>
      </c>
      <c r="F90">
        <v>3</v>
      </c>
      <c r="G90">
        <f>(E90)+F90*0.7</f>
        <v>15.19</v>
      </c>
      <c r="I90">
        <f t="shared" si="4"/>
        <v>0</v>
      </c>
      <c r="K90">
        <f>Tableau1[[#This Row],[PX (U)]]*Tableau1[[#This Row],[Contenance Pack]]</f>
        <v>0</v>
      </c>
      <c r="L90">
        <v>5</v>
      </c>
      <c r="M90" s="9" t="str">
        <f>IF(G90&lt;Tableau1[[#This Row],[QT MINI]],"À Commander","Ok")</f>
        <v>Ok</v>
      </c>
      <c r="N90">
        <f>IF(Tableau1[[#This Row],[ALERTES]]&lt;&gt;"OK",Tableau1[[#This Row],[QT MINI]]-Tableau1[[#This Row],[TOTAL]],0)</f>
        <v>0</v>
      </c>
    </row>
    <row r="91" spans="1:14" x14ac:dyDescent="0.2">
      <c r="A91" t="s">
        <v>237</v>
      </c>
      <c r="B91" t="s">
        <v>36</v>
      </c>
      <c r="C91" t="s">
        <v>57</v>
      </c>
      <c r="F91">
        <v>9</v>
      </c>
      <c r="G91">
        <f>(E91)+F91*0.5</f>
        <v>4.5</v>
      </c>
      <c r="I91">
        <f t="shared" si="4"/>
        <v>0</v>
      </c>
      <c r="K91">
        <f>Tableau1[[#This Row],[PX (U)]]*Tableau1[[#This Row],[Contenance Pack]]</f>
        <v>0</v>
      </c>
      <c r="L91">
        <v>5</v>
      </c>
      <c r="M91" s="9" t="str">
        <f>IF(G91&lt;Tableau1[[#This Row],[QT MINI]],"À Commander","Ok")</f>
        <v>À Commander</v>
      </c>
      <c r="N91">
        <f>IF(Tableau1[[#This Row],[ALERTES]]&lt;&gt;"OK",Tableau1[[#This Row],[QT MINI]]-Tableau1[[#This Row],[TOTAL]],0)</f>
        <v>0.5</v>
      </c>
    </row>
    <row r="92" spans="1:14" x14ac:dyDescent="0.2">
      <c r="A92" t="s">
        <v>237</v>
      </c>
      <c r="B92" t="s">
        <v>36</v>
      </c>
      <c r="C92" t="s">
        <v>58</v>
      </c>
      <c r="E92">
        <v>14.45</v>
      </c>
      <c r="F92">
        <v>16</v>
      </c>
      <c r="G92">
        <f>(E92)+F92*0.3</f>
        <v>19.25</v>
      </c>
      <c r="I92">
        <f t="shared" si="4"/>
        <v>0</v>
      </c>
      <c r="K92">
        <f>Tableau1[[#This Row],[PX (U)]]*Tableau1[[#This Row],[Contenance Pack]]</f>
        <v>0</v>
      </c>
      <c r="L92">
        <v>5</v>
      </c>
      <c r="M92" s="9" t="str">
        <f>IF(G92&lt;Tableau1[[#This Row],[QT MINI]],"À Commander","Ok")</f>
        <v>Ok</v>
      </c>
      <c r="N92">
        <f>IF(Tableau1[[#This Row],[ALERTES]]&lt;&gt;"OK",Tableau1[[#This Row],[QT MINI]]-Tableau1[[#This Row],[TOTAL]],0)</f>
        <v>0</v>
      </c>
    </row>
    <row r="93" spans="1:14" x14ac:dyDescent="0.2">
      <c r="A93" t="s">
        <v>237</v>
      </c>
      <c r="B93" t="s">
        <v>36</v>
      </c>
      <c r="C93" t="s">
        <v>59</v>
      </c>
      <c r="E93">
        <v>0.43</v>
      </c>
      <c r="F93">
        <v>8</v>
      </c>
      <c r="G93">
        <f>(E93)+F93*0.05</f>
        <v>0.83000000000000007</v>
      </c>
      <c r="I93">
        <f t="shared" si="4"/>
        <v>0</v>
      </c>
      <c r="K93">
        <f>Tableau1[[#This Row],[PX (U)]]*Tableau1[[#This Row],[Contenance Pack]]</f>
        <v>0</v>
      </c>
      <c r="L93">
        <v>5</v>
      </c>
      <c r="M93" s="9" t="str">
        <f>IF(G93&lt;Tableau1[[#This Row],[QT MINI]],"À Commander","Ok")</f>
        <v>À Commander</v>
      </c>
      <c r="N93">
        <f>IF(Tableau1[[#This Row],[ALERTES]]&lt;&gt;"OK",Tableau1[[#This Row],[QT MINI]]-Tableau1[[#This Row],[TOTAL]],0)</f>
        <v>4.17</v>
      </c>
    </row>
    <row r="94" spans="1:14" x14ac:dyDescent="0.2">
      <c r="A94" t="s">
        <v>237</v>
      </c>
      <c r="B94" t="s">
        <v>36</v>
      </c>
      <c r="C94" t="s">
        <v>60</v>
      </c>
      <c r="E94">
        <v>0.49399999999999999</v>
      </c>
      <c r="F94">
        <v>1</v>
      </c>
      <c r="G94">
        <f>(E94)+F94*0.05</f>
        <v>0.54400000000000004</v>
      </c>
      <c r="I94">
        <f t="shared" si="4"/>
        <v>0</v>
      </c>
      <c r="K94">
        <f>Tableau1[[#This Row],[PX (U)]]*Tableau1[[#This Row],[Contenance Pack]]</f>
        <v>0</v>
      </c>
      <c r="L94">
        <v>5</v>
      </c>
      <c r="M94" s="9" t="str">
        <f>IF(G94&lt;Tableau1[[#This Row],[QT MINI]],"À Commander","Ok")</f>
        <v>À Commander</v>
      </c>
      <c r="N94">
        <f>IF(Tableau1[[#This Row],[ALERTES]]&lt;&gt;"OK",Tableau1[[#This Row],[QT MINI]]-Tableau1[[#This Row],[TOTAL]],0)</f>
        <v>4.4559999999999995</v>
      </c>
    </row>
    <row r="95" spans="1:14" x14ac:dyDescent="0.2">
      <c r="A95" t="s">
        <v>237</v>
      </c>
      <c r="B95" t="s">
        <v>36</v>
      </c>
      <c r="C95" t="s">
        <v>61</v>
      </c>
      <c r="E95">
        <v>0.57599999999999996</v>
      </c>
      <c r="F95">
        <v>6</v>
      </c>
      <c r="G95">
        <f>(E95)+F95*0.05</f>
        <v>0.876</v>
      </c>
      <c r="I95">
        <f t="shared" si="4"/>
        <v>0</v>
      </c>
      <c r="K95">
        <f>Tableau1[[#This Row],[PX (U)]]*Tableau1[[#This Row],[Contenance Pack]]</f>
        <v>0</v>
      </c>
      <c r="L95">
        <v>5</v>
      </c>
      <c r="M95" s="9" t="str">
        <f>IF(G95&lt;Tableau1[[#This Row],[QT MINI]],"À Commander","Ok")</f>
        <v>À Commander</v>
      </c>
      <c r="N95">
        <f>IF(Tableau1[[#This Row],[ALERTES]]&lt;&gt;"OK",Tableau1[[#This Row],[QT MINI]]-Tableau1[[#This Row],[TOTAL]],0)</f>
        <v>4.1239999999999997</v>
      </c>
    </row>
    <row r="96" spans="1:14" x14ac:dyDescent="0.2">
      <c r="A96" t="s">
        <v>237</v>
      </c>
      <c r="B96" t="s">
        <v>36</v>
      </c>
      <c r="C96" t="s">
        <v>62</v>
      </c>
      <c r="E96">
        <v>0.59399999999999997</v>
      </c>
      <c r="F96">
        <v>1</v>
      </c>
      <c r="G96">
        <f>(E96)+F96*0.05</f>
        <v>0.64400000000000002</v>
      </c>
      <c r="I96">
        <f t="shared" si="4"/>
        <v>0</v>
      </c>
      <c r="K96">
        <f>Tableau1[[#This Row],[PX (U)]]*Tableau1[[#This Row],[Contenance Pack]]</f>
        <v>0</v>
      </c>
      <c r="L96">
        <v>5</v>
      </c>
      <c r="M96" s="9" t="str">
        <f>IF(G96&lt;Tableau1[[#This Row],[QT MINI]],"À Commander","Ok")</f>
        <v>À Commander</v>
      </c>
      <c r="N96">
        <f>IF(Tableau1[[#This Row],[ALERTES]]&lt;&gt;"OK",Tableau1[[#This Row],[QT MINI]]-Tableau1[[#This Row],[TOTAL]],0)</f>
        <v>4.3559999999999999</v>
      </c>
    </row>
    <row r="97" spans="1:14" x14ac:dyDescent="0.2">
      <c r="A97" t="s">
        <v>237</v>
      </c>
      <c r="B97" t="s">
        <v>36</v>
      </c>
      <c r="C97" t="s">
        <v>63</v>
      </c>
      <c r="E97">
        <v>0.54800000000000004</v>
      </c>
      <c r="F97">
        <v>3</v>
      </c>
      <c r="G97">
        <f>(E97)+F97*0.05</f>
        <v>0.69800000000000006</v>
      </c>
      <c r="I97">
        <f t="shared" si="4"/>
        <v>0</v>
      </c>
      <c r="K97">
        <f>Tableau1[[#This Row],[PX (U)]]*Tableau1[[#This Row],[Contenance Pack]]</f>
        <v>0</v>
      </c>
      <c r="L97">
        <v>5</v>
      </c>
      <c r="M97" s="9" t="str">
        <f>IF(G97&lt;Tableau1[[#This Row],[QT MINI]],"À Commander","Ok")</f>
        <v>À Commander</v>
      </c>
      <c r="N97">
        <f>IF(Tableau1[[#This Row],[ALERTES]]&lt;&gt;"OK",Tableau1[[#This Row],[QT MINI]]-Tableau1[[#This Row],[TOTAL]],0)</f>
        <v>4.3019999999999996</v>
      </c>
    </row>
    <row r="98" spans="1:14" x14ac:dyDescent="0.2">
      <c r="A98" t="s">
        <v>237</v>
      </c>
      <c r="B98" t="s">
        <v>64</v>
      </c>
      <c r="C98" t="s">
        <v>67</v>
      </c>
      <c r="E98">
        <v>5</v>
      </c>
      <c r="F98">
        <v>3</v>
      </c>
      <c r="G98">
        <f>(E98)+F98*0.3</f>
        <v>5.9</v>
      </c>
      <c r="I98">
        <f>G98*H98</f>
        <v>0</v>
      </c>
      <c r="K98">
        <f>Tableau1[[#This Row],[PX (U)]]*Tableau1[[#This Row],[Contenance Pack]]</f>
        <v>0</v>
      </c>
      <c r="L98">
        <v>5</v>
      </c>
      <c r="M98" s="9" t="str">
        <f>IF(G98&lt;Tableau1[[#This Row],[QT MINI]],"À Commander","Ok")</f>
        <v>Ok</v>
      </c>
      <c r="N98">
        <f>IF(Tableau1[[#This Row],[ALERTES]]&lt;&gt;"OK",Tableau1[[#This Row],[QT MINI]]-Tableau1[[#This Row],[TOTAL]],0)</f>
        <v>0</v>
      </c>
    </row>
    <row r="99" spans="1:14" x14ac:dyDescent="0.2">
      <c r="A99" t="s">
        <v>237</v>
      </c>
      <c r="B99" t="s">
        <v>64</v>
      </c>
      <c r="C99" t="s">
        <v>65</v>
      </c>
      <c r="E99">
        <v>10</v>
      </c>
      <c r="F99">
        <v>11</v>
      </c>
      <c r="G99">
        <f>(E99)+F99*0.2</f>
        <v>12.2</v>
      </c>
      <c r="I99">
        <f t="shared" ref="I99:I111" si="6">G99*H99</f>
        <v>0</v>
      </c>
      <c r="K99">
        <f>Tableau1[[#This Row],[PX (U)]]*Tableau1[[#This Row],[Contenance Pack]]</f>
        <v>0</v>
      </c>
      <c r="L99">
        <v>5</v>
      </c>
      <c r="M99" s="9" t="str">
        <f>IF(G99&lt;Tableau1[[#This Row],[QT MINI]],"À Commander","Ok")</f>
        <v>Ok</v>
      </c>
      <c r="N99">
        <f>IF(Tableau1[[#This Row],[ALERTES]]&lt;&gt;"OK",Tableau1[[#This Row],[QT MINI]]-Tableau1[[#This Row],[TOTAL]],0)</f>
        <v>0</v>
      </c>
    </row>
    <row r="100" spans="1:14" x14ac:dyDescent="0.2">
      <c r="A100" t="s">
        <v>237</v>
      </c>
      <c r="B100" t="s">
        <v>64</v>
      </c>
      <c r="C100" t="s">
        <v>66</v>
      </c>
      <c r="E100">
        <v>10.16</v>
      </c>
      <c r="F100">
        <v>10</v>
      </c>
      <c r="G100">
        <f>(E100)+F100*0.5</f>
        <v>15.16</v>
      </c>
      <c r="I100">
        <f t="shared" si="6"/>
        <v>0</v>
      </c>
      <c r="K100">
        <f>Tableau1[[#This Row],[PX (U)]]*Tableau1[[#This Row],[Contenance Pack]]</f>
        <v>0</v>
      </c>
      <c r="L100">
        <v>5</v>
      </c>
      <c r="M100" s="9" t="str">
        <f>IF(G100&lt;Tableau1[[#This Row],[QT MINI]],"À Commander","Ok")</f>
        <v>Ok</v>
      </c>
      <c r="N100">
        <f>IF(Tableau1[[#This Row],[ALERTES]]&lt;&gt;"OK",Tableau1[[#This Row],[QT MINI]]-Tableau1[[#This Row],[TOTAL]],0)</f>
        <v>0</v>
      </c>
    </row>
    <row r="101" spans="1:14" x14ac:dyDescent="0.2">
      <c r="A101" t="s">
        <v>237</v>
      </c>
      <c r="B101" t="s">
        <v>64</v>
      </c>
      <c r="C101" t="s">
        <v>68</v>
      </c>
      <c r="E101">
        <v>3</v>
      </c>
      <c r="F101">
        <v>9</v>
      </c>
      <c r="G101">
        <f>(E101)+F101*0.5</f>
        <v>7.5</v>
      </c>
      <c r="I101">
        <f t="shared" si="6"/>
        <v>0</v>
      </c>
      <c r="K101">
        <f>Tableau1[[#This Row],[PX (U)]]*Tableau1[[#This Row],[Contenance Pack]]</f>
        <v>0</v>
      </c>
      <c r="L101">
        <v>5</v>
      </c>
      <c r="M101" s="9" t="str">
        <f>IF(G101&lt;Tableau1[[#This Row],[QT MINI]],"À Commander","Ok")</f>
        <v>Ok</v>
      </c>
      <c r="N101">
        <f>IF(Tableau1[[#This Row],[ALERTES]]&lt;&gt;"OK",Tableau1[[#This Row],[QT MINI]]-Tableau1[[#This Row],[TOTAL]],0)</f>
        <v>0</v>
      </c>
    </row>
    <row r="102" spans="1:14" x14ac:dyDescent="0.2">
      <c r="A102" t="s">
        <v>237</v>
      </c>
      <c r="B102" t="s">
        <v>64</v>
      </c>
      <c r="C102" t="s">
        <v>77</v>
      </c>
      <c r="E102">
        <v>15</v>
      </c>
      <c r="F102">
        <v>14</v>
      </c>
      <c r="G102">
        <f>(E102)+F102*0.5</f>
        <v>22</v>
      </c>
      <c r="I102">
        <f t="shared" si="6"/>
        <v>0</v>
      </c>
      <c r="K102">
        <f>Tableau1[[#This Row],[PX (U)]]*Tableau1[[#This Row],[Contenance Pack]]</f>
        <v>0</v>
      </c>
      <c r="L102">
        <v>5</v>
      </c>
      <c r="M102" s="9" t="str">
        <f>IF(G102&lt;Tableau1[[#This Row],[QT MINI]],"À Commander","Ok")</f>
        <v>Ok</v>
      </c>
      <c r="N102">
        <f>IF(Tableau1[[#This Row],[ALERTES]]&lt;&gt;"OK",Tableau1[[#This Row],[QT MINI]]-Tableau1[[#This Row],[TOTAL]],0)</f>
        <v>0</v>
      </c>
    </row>
    <row r="103" spans="1:14" x14ac:dyDescent="0.2">
      <c r="A103" t="s">
        <v>237</v>
      </c>
      <c r="B103" t="s">
        <v>64</v>
      </c>
      <c r="C103" t="s">
        <v>69</v>
      </c>
      <c r="E103">
        <v>25.666</v>
      </c>
      <c r="F103">
        <v>0</v>
      </c>
      <c r="G103">
        <f>(E103)+F103*0.05</f>
        <v>25.666</v>
      </c>
      <c r="I103">
        <f t="shared" si="6"/>
        <v>0</v>
      </c>
      <c r="K103">
        <f>Tableau1[[#This Row],[PX (U)]]*Tableau1[[#This Row],[Contenance Pack]]</f>
        <v>0</v>
      </c>
      <c r="L103">
        <v>5</v>
      </c>
      <c r="M103" s="9" t="str">
        <f>IF(G103&lt;Tableau1[[#This Row],[QT MINI]],"À Commander","Ok")</f>
        <v>Ok</v>
      </c>
      <c r="N103">
        <f>IF(Tableau1[[#This Row],[ALERTES]]&lt;&gt;"OK",Tableau1[[#This Row],[QT MINI]]-Tableau1[[#This Row],[TOTAL]],0)</f>
        <v>0</v>
      </c>
    </row>
    <row r="104" spans="1:14" x14ac:dyDescent="0.2">
      <c r="A104" t="s">
        <v>237</v>
      </c>
      <c r="B104" t="s">
        <v>64</v>
      </c>
      <c r="C104" t="s">
        <v>70</v>
      </c>
      <c r="E104">
        <v>15.342000000000001</v>
      </c>
      <c r="F104">
        <v>25</v>
      </c>
      <c r="G104">
        <f>(E104)+F104*0.5</f>
        <v>27.841999999999999</v>
      </c>
      <c r="I104">
        <f t="shared" si="6"/>
        <v>0</v>
      </c>
      <c r="K104">
        <f>Tableau1[[#This Row],[PX (U)]]*Tableau1[[#This Row],[Contenance Pack]]</f>
        <v>0</v>
      </c>
      <c r="L104">
        <v>5</v>
      </c>
      <c r="M104" s="9" t="str">
        <f>IF(G104&lt;Tableau1[[#This Row],[QT MINI]],"À Commander","Ok")</f>
        <v>Ok</v>
      </c>
      <c r="N104">
        <f>IF(Tableau1[[#This Row],[ALERTES]]&lt;&gt;"OK",Tableau1[[#This Row],[QT MINI]]-Tableau1[[#This Row],[TOTAL]],0)</f>
        <v>0</v>
      </c>
    </row>
    <row r="105" spans="1:14" x14ac:dyDescent="0.2">
      <c r="A105" t="s">
        <v>237</v>
      </c>
      <c r="B105" t="s">
        <v>64</v>
      </c>
      <c r="C105" t="s">
        <v>85</v>
      </c>
      <c r="E105">
        <v>0</v>
      </c>
      <c r="F105">
        <v>15</v>
      </c>
      <c r="G105">
        <f>(E105)+F105*1</f>
        <v>15</v>
      </c>
      <c r="I105">
        <f t="shared" si="6"/>
        <v>0</v>
      </c>
      <c r="K105">
        <f>Tableau1[[#This Row],[PX (U)]]*Tableau1[[#This Row],[Contenance Pack]]</f>
        <v>0</v>
      </c>
      <c r="L105">
        <v>5</v>
      </c>
      <c r="M105" s="9" t="str">
        <f>IF(G105&lt;Tableau1[[#This Row],[QT MINI]],"À Commander","Ok")</f>
        <v>Ok</v>
      </c>
      <c r="N105">
        <f>IF(Tableau1[[#This Row],[ALERTES]]&lt;&gt;"OK",Tableau1[[#This Row],[QT MINI]]-Tableau1[[#This Row],[TOTAL]],0)</f>
        <v>0</v>
      </c>
    </row>
    <row r="106" spans="1:14" x14ac:dyDescent="0.2">
      <c r="A106" t="s">
        <v>237</v>
      </c>
      <c r="B106" t="s">
        <v>64</v>
      </c>
      <c r="C106" t="s">
        <v>71</v>
      </c>
      <c r="E106">
        <v>0</v>
      </c>
      <c r="F106">
        <v>30</v>
      </c>
      <c r="G106">
        <f>(E106)+F106*1</f>
        <v>30</v>
      </c>
      <c r="I106">
        <f t="shared" si="6"/>
        <v>0</v>
      </c>
      <c r="K106">
        <f>Tableau1[[#This Row],[PX (U)]]*Tableau1[[#This Row],[Contenance Pack]]</f>
        <v>0</v>
      </c>
      <c r="L106">
        <v>5</v>
      </c>
      <c r="M106" s="9" t="str">
        <f>IF(G106&lt;Tableau1[[#This Row],[QT MINI]],"À Commander","Ok")</f>
        <v>Ok</v>
      </c>
      <c r="N106">
        <f>IF(Tableau1[[#This Row],[ALERTES]]&lt;&gt;"OK",Tableau1[[#This Row],[QT MINI]]-Tableau1[[#This Row],[TOTAL]],0)</f>
        <v>0</v>
      </c>
    </row>
    <row r="107" spans="1:14" x14ac:dyDescent="0.2">
      <c r="A107" t="s">
        <v>237</v>
      </c>
      <c r="B107" t="s">
        <v>64</v>
      </c>
      <c r="C107" t="s">
        <v>72</v>
      </c>
      <c r="E107">
        <v>9.15</v>
      </c>
      <c r="F107">
        <v>6</v>
      </c>
      <c r="G107">
        <f>(E107)+F107*0.5</f>
        <v>12.15</v>
      </c>
      <c r="I107">
        <f t="shared" si="6"/>
        <v>0</v>
      </c>
      <c r="K107">
        <f>Tableau1[[#This Row],[PX (U)]]*Tableau1[[#This Row],[Contenance Pack]]</f>
        <v>0</v>
      </c>
      <c r="L107">
        <v>5</v>
      </c>
      <c r="M107" s="9" t="str">
        <f>IF(G107&lt;Tableau1[[#This Row],[QT MINI]],"À Commander","Ok")</f>
        <v>Ok</v>
      </c>
      <c r="N107">
        <f>IF(Tableau1[[#This Row],[ALERTES]]&lt;&gt;"OK",Tableau1[[#This Row],[QT MINI]]-Tableau1[[#This Row],[TOTAL]],0)</f>
        <v>0</v>
      </c>
    </row>
    <row r="108" spans="1:14" x14ac:dyDescent="0.2">
      <c r="A108" t="s">
        <v>237</v>
      </c>
      <c r="B108" t="s">
        <v>64</v>
      </c>
      <c r="C108" t="s">
        <v>73</v>
      </c>
      <c r="E108">
        <v>5</v>
      </c>
      <c r="F108">
        <v>16</v>
      </c>
      <c r="G108">
        <f>(E108)+F108*0.5</f>
        <v>13</v>
      </c>
      <c r="I108">
        <f t="shared" si="6"/>
        <v>0</v>
      </c>
      <c r="K108">
        <f>Tableau1[[#This Row],[PX (U)]]*Tableau1[[#This Row],[Contenance Pack]]</f>
        <v>0</v>
      </c>
      <c r="L108">
        <v>5</v>
      </c>
      <c r="M108" s="9" t="str">
        <f>IF(G108&lt;Tableau1[[#This Row],[QT MINI]],"À Commander","Ok")</f>
        <v>Ok</v>
      </c>
      <c r="N108">
        <f>IF(Tableau1[[#This Row],[ALERTES]]&lt;&gt;"OK",Tableau1[[#This Row],[QT MINI]]-Tableau1[[#This Row],[TOTAL]],0)</f>
        <v>0</v>
      </c>
    </row>
    <row r="109" spans="1:14" x14ac:dyDescent="0.2">
      <c r="A109" t="s">
        <v>237</v>
      </c>
      <c r="B109" t="s">
        <v>64</v>
      </c>
      <c r="C109" t="s">
        <v>74</v>
      </c>
      <c r="E109">
        <v>10.151999999999999</v>
      </c>
      <c r="F109">
        <v>8</v>
      </c>
      <c r="G109">
        <f>(E109)+F109*1</f>
        <v>18.152000000000001</v>
      </c>
      <c r="I109">
        <f t="shared" si="6"/>
        <v>0</v>
      </c>
      <c r="K109">
        <f>Tableau1[[#This Row],[PX (U)]]*Tableau1[[#This Row],[Contenance Pack]]</f>
        <v>0</v>
      </c>
      <c r="L109">
        <v>5</v>
      </c>
      <c r="M109" s="9" t="str">
        <f>IF(G109&lt;Tableau1[[#This Row],[QT MINI]],"À Commander","Ok")</f>
        <v>Ok</v>
      </c>
      <c r="N109">
        <f>IF(Tableau1[[#This Row],[ALERTES]]&lt;&gt;"OK",Tableau1[[#This Row],[QT MINI]]-Tableau1[[#This Row],[TOTAL]],0)</f>
        <v>0</v>
      </c>
    </row>
    <row r="110" spans="1:14" x14ac:dyDescent="0.2">
      <c r="A110" t="s">
        <v>237</v>
      </c>
      <c r="B110" t="s">
        <v>64</v>
      </c>
      <c r="C110" t="s">
        <v>75</v>
      </c>
      <c r="E110">
        <v>6</v>
      </c>
      <c r="F110">
        <v>1</v>
      </c>
      <c r="G110">
        <f>(E110)+F110*0.5</f>
        <v>6.5</v>
      </c>
      <c r="I110">
        <f t="shared" si="6"/>
        <v>0</v>
      </c>
      <c r="K110">
        <f>Tableau1[[#This Row],[PX (U)]]*Tableau1[[#This Row],[Contenance Pack]]</f>
        <v>0</v>
      </c>
      <c r="L110">
        <v>5</v>
      </c>
      <c r="M110" s="9" t="str">
        <f>IF(G110&lt;Tableau1[[#This Row],[QT MINI]],"À Commander","Ok")</f>
        <v>Ok</v>
      </c>
      <c r="N110">
        <f>IF(Tableau1[[#This Row],[ALERTES]]&lt;&gt;"OK",Tableau1[[#This Row],[QT MINI]]-Tableau1[[#This Row],[TOTAL]],0)</f>
        <v>0</v>
      </c>
    </row>
    <row r="111" spans="1:14" x14ac:dyDescent="0.2">
      <c r="A111" t="s">
        <v>237</v>
      </c>
      <c r="B111" t="s">
        <v>64</v>
      </c>
      <c r="C111" t="s">
        <v>76</v>
      </c>
      <c r="E111">
        <v>5.2</v>
      </c>
      <c r="F111">
        <v>11</v>
      </c>
      <c r="G111">
        <f>(E111)+F111*0.5</f>
        <v>10.7</v>
      </c>
      <c r="I111">
        <f t="shared" si="6"/>
        <v>0</v>
      </c>
      <c r="K111">
        <f>Tableau1[[#This Row],[PX (U)]]*Tableau1[[#This Row],[Contenance Pack]]</f>
        <v>0</v>
      </c>
      <c r="L111">
        <v>5</v>
      </c>
      <c r="M111" s="9" t="str">
        <f>IF(G111&lt;Tableau1[[#This Row],[QT MINI]],"À Commander","Ok")</f>
        <v>Ok</v>
      </c>
      <c r="N111">
        <f>IF(Tableau1[[#This Row],[ALERTES]]&lt;&gt;"OK",Tableau1[[#This Row],[QT MINI]]-Tableau1[[#This Row],[TOTAL]],0)</f>
        <v>0</v>
      </c>
    </row>
  </sheetData>
  <mergeCells count="1">
    <mergeCell ref="A1:N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111"/>
  <sheetViews>
    <sheetView workbookViewId="0">
      <selection activeCell="P13" sqref="P13"/>
    </sheetView>
  </sheetViews>
  <sheetFormatPr baseColWidth="10" defaultRowHeight="16" x14ac:dyDescent="0.2"/>
  <cols>
    <col min="2" max="2" width="21.83203125" customWidth="1"/>
    <col min="3" max="3" width="25" customWidth="1"/>
    <col min="4" max="4" width="12.33203125" customWidth="1"/>
    <col min="8" max="8" width="13.5" customWidth="1"/>
    <col min="9" max="9" width="21.5" customWidth="1"/>
    <col min="10" max="11" width="20.33203125" customWidth="1"/>
    <col min="13" max="13" width="14.6640625" customWidth="1"/>
  </cols>
  <sheetData>
    <row r="1" spans="1:14" ht="32" thickBot="1" x14ac:dyDescent="0.4">
      <c r="A1" s="58" t="s">
        <v>173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</row>
    <row r="2" spans="1:14" x14ac:dyDescent="0.2">
      <c r="A2" s="37" t="s">
        <v>178</v>
      </c>
      <c r="B2" s="37" t="s">
        <v>177</v>
      </c>
      <c r="C2" s="37" t="s">
        <v>0</v>
      </c>
      <c r="D2" s="37" t="s">
        <v>123</v>
      </c>
      <c r="E2" s="37" t="s">
        <v>1</v>
      </c>
      <c r="F2" s="37" t="s">
        <v>3</v>
      </c>
      <c r="G2" s="37" t="s">
        <v>2</v>
      </c>
      <c r="H2" s="37" t="s">
        <v>10</v>
      </c>
      <c r="I2" s="37" t="s">
        <v>255</v>
      </c>
      <c r="J2" s="37" t="s">
        <v>253</v>
      </c>
      <c r="K2" s="37" t="s">
        <v>254</v>
      </c>
      <c r="L2" s="37" t="s">
        <v>241</v>
      </c>
      <c r="M2" s="37" t="s">
        <v>236</v>
      </c>
      <c r="N2" s="37" t="s">
        <v>240</v>
      </c>
    </row>
    <row r="3" spans="1:14" x14ac:dyDescent="0.2">
      <c r="A3" t="s">
        <v>245</v>
      </c>
      <c r="B3" t="s">
        <v>6</v>
      </c>
      <c r="C3" t="s">
        <v>88</v>
      </c>
      <c r="D3" t="s">
        <v>87</v>
      </c>
      <c r="E3">
        <v>11</v>
      </c>
      <c r="F3">
        <v>6</v>
      </c>
      <c r="G3">
        <f>E3*6+F3</f>
        <v>72</v>
      </c>
      <c r="I3">
        <f>G3*H3</f>
        <v>0</v>
      </c>
      <c r="J3">
        <v>6</v>
      </c>
      <c r="K3">
        <f>Tableau2[[#This Row],[PX (U)]]*Tableau2[[#This Row],[Contenance pack ]]</f>
        <v>0</v>
      </c>
      <c r="L3">
        <v>13</v>
      </c>
      <c r="M3" s="9" t="str">
        <f>IF(G3&lt;Tableau2[[#This Row],[QT MINI]],"À Commander","Ok")</f>
        <v>Ok</v>
      </c>
      <c r="N3" s="41">
        <f>IF(Tableau2[[#This Row],[ALERTES]]&lt;&gt;"OK",Tableau2[[#This Row],[QT MINI]]-Tableau2[[#This Row],[TOTAL]],0)</f>
        <v>0</v>
      </c>
    </row>
    <row r="4" spans="1:14" x14ac:dyDescent="0.2">
      <c r="A4" t="s">
        <v>245</v>
      </c>
      <c r="B4" t="s">
        <v>6</v>
      </c>
      <c r="C4" t="s">
        <v>89</v>
      </c>
      <c r="D4" t="s">
        <v>87</v>
      </c>
      <c r="E4">
        <v>6</v>
      </c>
      <c r="F4">
        <v>4</v>
      </c>
      <c r="G4">
        <f t="shared" ref="G4:G12" si="0">E4*6+F4</f>
        <v>40</v>
      </c>
      <c r="I4">
        <f t="shared" ref="I4:I12" si="1">G4*H4</f>
        <v>0</v>
      </c>
      <c r="J4">
        <v>6</v>
      </c>
      <c r="K4">
        <f>Tableau2[[#This Row],[PX (U)]]*Tableau2[[#This Row],[Contenance pack ]]</f>
        <v>0</v>
      </c>
      <c r="L4">
        <v>13</v>
      </c>
      <c r="M4" s="9" t="str">
        <f>IF(G4&lt;Tableau2[[#This Row],[QT MINI]],"À Commander","Ok")</f>
        <v>Ok</v>
      </c>
      <c r="N4" s="41">
        <f>IF(Tableau2[[#This Row],[ALERTES]]&lt;&gt;"OK",Tableau2[[#This Row],[QT MINI]]-Tableau2[[#This Row],[TOTAL]],0)</f>
        <v>0</v>
      </c>
    </row>
    <row r="5" spans="1:14" x14ac:dyDescent="0.2">
      <c r="A5" t="s">
        <v>245</v>
      </c>
      <c r="B5" t="s">
        <v>6</v>
      </c>
      <c r="C5" t="s">
        <v>90</v>
      </c>
      <c r="D5" t="s">
        <v>87</v>
      </c>
      <c r="E5">
        <v>5</v>
      </c>
      <c r="F5">
        <v>5</v>
      </c>
      <c r="G5">
        <f t="shared" si="0"/>
        <v>35</v>
      </c>
      <c r="I5">
        <f t="shared" si="1"/>
        <v>0</v>
      </c>
      <c r="J5">
        <v>6</v>
      </c>
      <c r="K5">
        <f>Tableau2[[#This Row],[PX (U)]]*Tableau2[[#This Row],[Contenance pack ]]</f>
        <v>0</v>
      </c>
      <c r="L5">
        <v>13</v>
      </c>
      <c r="M5" s="9" t="str">
        <f>IF(G5&lt;Tableau2[[#This Row],[QT MINI]],"À Commander","Ok")</f>
        <v>Ok</v>
      </c>
      <c r="N5" s="41">
        <f>IF(Tableau2[[#This Row],[ALERTES]]&lt;&gt;"OK",Tableau2[[#This Row],[QT MINI]]-Tableau2[[#This Row],[TOTAL]],0)</f>
        <v>0</v>
      </c>
    </row>
    <row r="6" spans="1:14" x14ac:dyDescent="0.2">
      <c r="A6" t="s">
        <v>245</v>
      </c>
      <c r="B6" t="s">
        <v>6</v>
      </c>
      <c r="C6" t="s">
        <v>91</v>
      </c>
      <c r="D6" t="s">
        <v>87</v>
      </c>
      <c r="E6">
        <v>7</v>
      </c>
      <c r="F6">
        <v>8</v>
      </c>
      <c r="G6">
        <f t="shared" si="0"/>
        <v>50</v>
      </c>
      <c r="I6">
        <f t="shared" si="1"/>
        <v>0</v>
      </c>
      <c r="J6">
        <v>6</v>
      </c>
      <c r="K6">
        <f>Tableau2[[#This Row],[PX (U)]]*Tableau2[[#This Row],[Contenance pack ]]</f>
        <v>0</v>
      </c>
      <c r="L6">
        <v>13</v>
      </c>
      <c r="M6" s="9" t="str">
        <f>IF(G6&lt;Tableau2[[#This Row],[QT MINI]],"À Commander","Ok")</f>
        <v>Ok</v>
      </c>
      <c r="N6" s="41">
        <f>IF(Tableau2[[#This Row],[ALERTES]]&lt;&gt;"OK",Tableau2[[#This Row],[QT MINI]]-Tableau2[[#This Row],[TOTAL]],0)</f>
        <v>0</v>
      </c>
    </row>
    <row r="7" spans="1:14" x14ac:dyDescent="0.2">
      <c r="A7" t="s">
        <v>245</v>
      </c>
      <c r="B7" t="s">
        <v>6</v>
      </c>
      <c r="C7" t="s">
        <v>7</v>
      </c>
      <c r="D7" t="s">
        <v>87</v>
      </c>
      <c r="E7">
        <v>1</v>
      </c>
      <c r="F7">
        <v>5</v>
      </c>
      <c r="G7">
        <f t="shared" si="0"/>
        <v>11</v>
      </c>
      <c r="I7">
        <f t="shared" si="1"/>
        <v>0</v>
      </c>
      <c r="J7">
        <v>6</v>
      </c>
      <c r="K7">
        <f>Tableau2[[#This Row],[PX (U)]]*Tableau2[[#This Row],[Contenance pack ]]</f>
        <v>0</v>
      </c>
      <c r="L7">
        <v>13</v>
      </c>
      <c r="M7" s="9" t="str">
        <f>IF(G7&lt;Tableau2[[#This Row],[QT MINI]],"À Commander","Ok")</f>
        <v>À Commander</v>
      </c>
      <c r="N7" s="41">
        <f>IF(Tableau2[[#This Row],[ALERTES]]&lt;&gt;"OK",Tableau2[[#This Row],[QT MINI]]-Tableau2[[#This Row],[TOTAL]],0)</f>
        <v>2</v>
      </c>
    </row>
    <row r="8" spans="1:14" x14ac:dyDescent="0.2">
      <c r="A8" t="s">
        <v>245</v>
      </c>
      <c r="B8" t="s">
        <v>6</v>
      </c>
      <c r="C8" t="s">
        <v>92</v>
      </c>
      <c r="D8" t="s">
        <v>87</v>
      </c>
      <c r="E8">
        <v>8</v>
      </c>
      <c r="F8">
        <v>5</v>
      </c>
      <c r="G8">
        <f t="shared" si="0"/>
        <v>53</v>
      </c>
      <c r="I8">
        <f t="shared" si="1"/>
        <v>0</v>
      </c>
      <c r="J8">
        <v>6</v>
      </c>
      <c r="K8">
        <f>Tableau2[[#This Row],[PX (U)]]*Tableau2[[#This Row],[Contenance pack ]]</f>
        <v>0</v>
      </c>
      <c r="L8">
        <v>13</v>
      </c>
      <c r="M8" s="9" t="str">
        <f>IF(G8&lt;Tableau2[[#This Row],[QT MINI]],"À Commander","Ok")</f>
        <v>Ok</v>
      </c>
      <c r="N8" s="41">
        <f>IF(Tableau2[[#This Row],[ALERTES]]&lt;&gt;"OK",Tableau2[[#This Row],[QT MINI]]-Tableau2[[#This Row],[TOTAL]],0)</f>
        <v>0</v>
      </c>
    </row>
    <row r="9" spans="1:14" x14ac:dyDescent="0.2">
      <c r="A9" t="s">
        <v>245</v>
      </c>
      <c r="B9" t="s">
        <v>6</v>
      </c>
      <c r="C9" t="s">
        <v>93</v>
      </c>
      <c r="D9" t="s">
        <v>87</v>
      </c>
      <c r="E9">
        <v>7</v>
      </c>
      <c r="F9">
        <v>13</v>
      </c>
      <c r="G9">
        <f t="shared" si="0"/>
        <v>55</v>
      </c>
      <c r="I9">
        <f t="shared" si="1"/>
        <v>0</v>
      </c>
      <c r="J9">
        <v>6</v>
      </c>
      <c r="K9">
        <f>Tableau2[[#This Row],[PX (U)]]*Tableau2[[#This Row],[Contenance pack ]]</f>
        <v>0</v>
      </c>
      <c r="L9">
        <v>13</v>
      </c>
      <c r="M9" s="9" t="str">
        <f>IF(G9&lt;Tableau2[[#This Row],[QT MINI]],"À Commander","Ok")</f>
        <v>Ok</v>
      </c>
      <c r="N9" s="41">
        <f>IF(Tableau2[[#This Row],[ALERTES]]&lt;&gt;"OK",Tableau2[[#This Row],[QT MINI]]-Tableau2[[#This Row],[TOTAL]],0)</f>
        <v>0</v>
      </c>
    </row>
    <row r="10" spans="1:14" x14ac:dyDescent="0.2">
      <c r="A10" t="s">
        <v>245</v>
      </c>
      <c r="B10" t="s">
        <v>6</v>
      </c>
      <c r="C10" t="s">
        <v>94</v>
      </c>
      <c r="D10" t="s">
        <v>87</v>
      </c>
      <c r="E10">
        <v>4</v>
      </c>
      <c r="F10">
        <v>11</v>
      </c>
      <c r="G10">
        <f t="shared" si="0"/>
        <v>35</v>
      </c>
      <c r="I10">
        <f t="shared" si="1"/>
        <v>0</v>
      </c>
      <c r="J10">
        <v>6</v>
      </c>
      <c r="K10">
        <f>Tableau2[[#This Row],[PX (U)]]*Tableau2[[#This Row],[Contenance pack ]]</f>
        <v>0</v>
      </c>
      <c r="L10">
        <v>13</v>
      </c>
      <c r="M10" s="9" t="str">
        <f>IF(G10&lt;Tableau2[[#This Row],[QT MINI]],"À Commander","Ok")</f>
        <v>Ok</v>
      </c>
      <c r="N10" s="41">
        <f>IF(Tableau2[[#This Row],[ALERTES]]&lt;&gt;"OK",Tableau2[[#This Row],[QT MINI]]-Tableau2[[#This Row],[TOTAL]],0)</f>
        <v>0</v>
      </c>
    </row>
    <row r="11" spans="1:14" x14ac:dyDescent="0.2">
      <c r="A11" t="s">
        <v>245</v>
      </c>
      <c r="B11" t="s">
        <v>6</v>
      </c>
      <c r="C11" t="s">
        <v>95</v>
      </c>
      <c r="D11" t="s">
        <v>87</v>
      </c>
      <c r="E11">
        <v>11</v>
      </c>
      <c r="F11">
        <v>14</v>
      </c>
      <c r="G11">
        <f t="shared" si="0"/>
        <v>80</v>
      </c>
      <c r="I11">
        <f t="shared" si="1"/>
        <v>0</v>
      </c>
      <c r="J11">
        <v>6</v>
      </c>
      <c r="K11">
        <f>Tableau2[[#This Row],[PX (U)]]*Tableau2[[#This Row],[Contenance pack ]]</f>
        <v>0</v>
      </c>
      <c r="L11">
        <v>13</v>
      </c>
      <c r="M11" s="9" t="str">
        <f>IF(G11&lt;Tableau2[[#This Row],[QT MINI]],"À Commander","Ok")</f>
        <v>Ok</v>
      </c>
      <c r="N11" s="41">
        <f>IF(Tableau2[[#This Row],[ALERTES]]&lt;&gt;"OK",Tableau2[[#This Row],[QT MINI]]-Tableau2[[#This Row],[TOTAL]],0)</f>
        <v>0</v>
      </c>
    </row>
    <row r="12" spans="1:14" x14ac:dyDescent="0.2">
      <c r="A12" t="s">
        <v>245</v>
      </c>
      <c r="B12" t="s">
        <v>6</v>
      </c>
      <c r="C12" t="s">
        <v>96</v>
      </c>
      <c r="D12" t="s">
        <v>87</v>
      </c>
      <c r="E12">
        <v>0</v>
      </c>
      <c r="F12">
        <v>0</v>
      </c>
      <c r="G12">
        <f t="shared" si="0"/>
        <v>0</v>
      </c>
      <c r="I12">
        <f t="shared" si="1"/>
        <v>0</v>
      </c>
      <c r="J12">
        <v>6</v>
      </c>
      <c r="K12">
        <f>Tableau2[[#This Row],[PX (U)]]*Tableau2[[#This Row],[Contenance pack ]]</f>
        <v>0</v>
      </c>
      <c r="L12">
        <v>13</v>
      </c>
      <c r="M12" s="9" t="str">
        <f>IF(G12&lt;Tableau2[[#This Row],[QT MINI]],"À Commander","Ok")</f>
        <v>À Commander</v>
      </c>
      <c r="N12" s="41">
        <f>IF(Tableau2[[#This Row],[ALERTES]]&lt;&gt;"OK",Tableau2[[#This Row],[QT MINI]]-Tableau2[[#This Row],[TOTAL]],0)</f>
        <v>13</v>
      </c>
    </row>
    <row r="13" spans="1:14" x14ac:dyDescent="0.2">
      <c r="A13" t="s">
        <v>245</v>
      </c>
      <c r="B13" t="s">
        <v>8</v>
      </c>
      <c r="C13" t="s">
        <v>97</v>
      </c>
      <c r="D13" t="s">
        <v>98</v>
      </c>
      <c r="E13">
        <v>0</v>
      </c>
      <c r="F13">
        <v>15</v>
      </c>
      <c r="G13">
        <f>E13*6+F13</f>
        <v>15</v>
      </c>
      <c r="I13">
        <f>G13*H13</f>
        <v>0</v>
      </c>
      <c r="J13">
        <v>25</v>
      </c>
      <c r="K13">
        <f>Tableau2[[#This Row],[PX (U)]]*Tableau2[[#This Row],[Contenance pack ]]</f>
        <v>0</v>
      </c>
      <c r="L13">
        <v>13</v>
      </c>
      <c r="M13" s="9" t="str">
        <f>IF(G13&lt;Tableau2[[#This Row],[QT MINI]],"À Commander","Ok")</f>
        <v>Ok</v>
      </c>
      <c r="N13" s="41">
        <f>IF(Tableau2[[#This Row],[ALERTES]]&lt;&gt;"OK",Tableau2[[#This Row],[QT MINI]]-Tableau2[[#This Row],[TOTAL]],0)</f>
        <v>0</v>
      </c>
    </row>
    <row r="14" spans="1:14" x14ac:dyDescent="0.2">
      <c r="A14" t="s">
        <v>245</v>
      </c>
      <c r="B14" t="s">
        <v>8</v>
      </c>
      <c r="C14" t="s">
        <v>101</v>
      </c>
      <c r="D14" t="s">
        <v>98</v>
      </c>
      <c r="E14">
        <v>0</v>
      </c>
      <c r="F14">
        <v>19</v>
      </c>
      <c r="G14">
        <f t="shared" ref="G14:G25" si="2">E14*6+F14</f>
        <v>19</v>
      </c>
      <c r="I14">
        <f t="shared" ref="I14:I25" si="3">G14*H14</f>
        <v>0</v>
      </c>
      <c r="J14">
        <v>25</v>
      </c>
      <c r="K14">
        <f>Tableau2[[#This Row],[PX (U)]]*Tableau2[[#This Row],[Contenance pack ]]</f>
        <v>0</v>
      </c>
      <c r="L14">
        <v>13</v>
      </c>
      <c r="M14" s="9" t="str">
        <f>IF(G14&lt;Tableau2[[#This Row],[QT MINI]],"À Commander","Ok")</f>
        <v>Ok</v>
      </c>
      <c r="N14" s="41">
        <f>IF(Tableau2[[#This Row],[ALERTES]]&lt;&gt;"OK",Tableau2[[#This Row],[QT MINI]]-Tableau2[[#This Row],[TOTAL]],0)</f>
        <v>0</v>
      </c>
    </row>
    <row r="15" spans="1:14" x14ac:dyDescent="0.2">
      <c r="A15" t="s">
        <v>245</v>
      </c>
      <c r="B15" t="s">
        <v>8</v>
      </c>
      <c r="C15" t="s">
        <v>102</v>
      </c>
      <c r="D15" t="s">
        <v>99</v>
      </c>
      <c r="E15">
        <v>3</v>
      </c>
      <c r="F15">
        <v>5</v>
      </c>
      <c r="G15">
        <f t="shared" si="2"/>
        <v>23</v>
      </c>
      <c r="I15">
        <f t="shared" si="3"/>
        <v>0</v>
      </c>
      <c r="J15">
        <v>6</v>
      </c>
      <c r="K15">
        <f>Tableau2[[#This Row],[PX (U)]]*Tableau2[[#This Row],[Contenance pack ]]</f>
        <v>0</v>
      </c>
      <c r="L15">
        <v>13</v>
      </c>
      <c r="M15" s="9" t="str">
        <f>IF(G15&lt;Tableau2[[#This Row],[QT MINI]],"À Commander","Ok")</f>
        <v>Ok</v>
      </c>
      <c r="N15" s="41">
        <f>IF(Tableau2[[#This Row],[ALERTES]]&lt;&gt;"OK",Tableau2[[#This Row],[QT MINI]]-Tableau2[[#This Row],[TOTAL]],0)</f>
        <v>0</v>
      </c>
    </row>
    <row r="16" spans="1:14" x14ac:dyDescent="0.2">
      <c r="A16" t="s">
        <v>245</v>
      </c>
      <c r="B16" t="s">
        <v>8</v>
      </c>
      <c r="C16" t="s">
        <v>103</v>
      </c>
      <c r="D16" t="s">
        <v>87</v>
      </c>
      <c r="E16">
        <v>1</v>
      </c>
      <c r="F16">
        <v>5</v>
      </c>
      <c r="G16">
        <f t="shared" si="2"/>
        <v>11</v>
      </c>
      <c r="I16">
        <f t="shared" si="3"/>
        <v>0</v>
      </c>
      <c r="J16">
        <v>6</v>
      </c>
      <c r="K16">
        <f>Tableau2[[#This Row],[PX (U)]]*Tableau2[[#This Row],[Contenance pack ]]</f>
        <v>0</v>
      </c>
      <c r="L16">
        <v>13</v>
      </c>
      <c r="M16" s="9" t="str">
        <f>IF(G16&lt;Tableau2[[#This Row],[QT MINI]],"À Commander","Ok")</f>
        <v>À Commander</v>
      </c>
      <c r="N16" s="41">
        <f>IF(Tableau2[[#This Row],[ALERTES]]&lt;&gt;"OK",Tableau2[[#This Row],[QT MINI]]-Tableau2[[#This Row],[TOTAL]],0)</f>
        <v>2</v>
      </c>
    </row>
    <row r="17" spans="1:14" x14ac:dyDescent="0.2">
      <c r="A17" t="s">
        <v>245</v>
      </c>
      <c r="B17" t="s">
        <v>8</v>
      </c>
      <c r="C17" t="s">
        <v>104</v>
      </c>
      <c r="D17" t="s">
        <v>87</v>
      </c>
      <c r="E17">
        <v>2</v>
      </c>
      <c r="F17">
        <v>2</v>
      </c>
      <c r="G17">
        <f t="shared" si="2"/>
        <v>14</v>
      </c>
      <c r="I17">
        <f t="shared" si="3"/>
        <v>0</v>
      </c>
      <c r="J17">
        <v>6</v>
      </c>
      <c r="K17">
        <f>Tableau2[[#This Row],[PX (U)]]*Tableau2[[#This Row],[Contenance pack ]]</f>
        <v>0</v>
      </c>
      <c r="L17">
        <v>13</v>
      </c>
      <c r="M17" s="9" t="str">
        <f>IF(G17&lt;Tableau2[[#This Row],[QT MINI]],"À Commander","Ok")</f>
        <v>Ok</v>
      </c>
      <c r="N17" s="41">
        <f>IF(Tableau2[[#This Row],[ALERTES]]&lt;&gt;"OK",Tableau2[[#This Row],[QT MINI]]-Tableau2[[#This Row],[TOTAL]],0)</f>
        <v>0</v>
      </c>
    </row>
    <row r="18" spans="1:14" x14ac:dyDescent="0.2">
      <c r="A18" t="s">
        <v>245</v>
      </c>
      <c r="B18" t="s">
        <v>8</v>
      </c>
      <c r="C18" t="s">
        <v>105</v>
      </c>
      <c r="D18" t="s">
        <v>87</v>
      </c>
      <c r="E18">
        <v>0</v>
      </c>
      <c r="F18">
        <v>3</v>
      </c>
      <c r="G18">
        <f t="shared" si="2"/>
        <v>3</v>
      </c>
      <c r="I18">
        <f t="shared" si="3"/>
        <v>0</v>
      </c>
      <c r="J18">
        <v>6</v>
      </c>
      <c r="K18">
        <f>Tableau2[[#This Row],[PX (U)]]*Tableau2[[#This Row],[Contenance pack ]]</f>
        <v>0</v>
      </c>
      <c r="L18">
        <v>13</v>
      </c>
      <c r="M18" s="9" t="str">
        <f>IF(G18&lt;Tableau2[[#This Row],[QT MINI]],"À Commander","Ok")</f>
        <v>À Commander</v>
      </c>
      <c r="N18" s="41">
        <f>IF(Tableau2[[#This Row],[ALERTES]]&lt;&gt;"OK",Tableau2[[#This Row],[QT MINI]]-Tableau2[[#This Row],[TOTAL]],0)</f>
        <v>10</v>
      </c>
    </row>
    <row r="19" spans="1:14" x14ac:dyDescent="0.2">
      <c r="A19" t="s">
        <v>245</v>
      </c>
      <c r="B19" t="s">
        <v>8</v>
      </c>
      <c r="C19" t="s">
        <v>106</v>
      </c>
      <c r="D19" t="s">
        <v>99</v>
      </c>
      <c r="E19">
        <v>0</v>
      </c>
      <c r="F19">
        <v>1</v>
      </c>
      <c r="G19">
        <f t="shared" si="2"/>
        <v>1</v>
      </c>
      <c r="I19">
        <f t="shared" si="3"/>
        <v>0</v>
      </c>
      <c r="J19">
        <v>6</v>
      </c>
      <c r="K19">
        <f>Tableau2[[#This Row],[PX (U)]]*Tableau2[[#This Row],[Contenance pack ]]</f>
        <v>0</v>
      </c>
      <c r="L19">
        <v>13</v>
      </c>
      <c r="M19" s="9" t="str">
        <f>IF(G19&lt;Tableau2[[#This Row],[QT MINI]],"À Commander","Ok")</f>
        <v>À Commander</v>
      </c>
      <c r="N19" s="41">
        <f>IF(Tableau2[[#This Row],[ALERTES]]&lt;&gt;"OK",Tableau2[[#This Row],[QT MINI]]-Tableau2[[#This Row],[TOTAL]],0)</f>
        <v>12</v>
      </c>
    </row>
    <row r="20" spans="1:14" x14ac:dyDescent="0.2">
      <c r="A20" t="s">
        <v>245</v>
      </c>
      <c r="B20" t="s">
        <v>8</v>
      </c>
      <c r="C20" t="s">
        <v>108</v>
      </c>
      <c r="D20" t="s">
        <v>87</v>
      </c>
      <c r="E20">
        <v>1</v>
      </c>
      <c r="F20">
        <v>4</v>
      </c>
      <c r="G20">
        <f t="shared" si="2"/>
        <v>10</v>
      </c>
      <c r="I20">
        <f t="shared" si="3"/>
        <v>0</v>
      </c>
      <c r="J20">
        <v>6</v>
      </c>
      <c r="K20">
        <f>Tableau2[[#This Row],[PX (U)]]*Tableau2[[#This Row],[Contenance pack ]]</f>
        <v>0</v>
      </c>
      <c r="L20">
        <v>13</v>
      </c>
      <c r="M20" s="9" t="str">
        <f>IF(G20&lt;Tableau2[[#This Row],[QT MINI]],"À Commander","Ok")</f>
        <v>À Commander</v>
      </c>
      <c r="N20" s="41">
        <f>IF(Tableau2[[#This Row],[ALERTES]]&lt;&gt;"OK",Tableau2[[#This Row],[QT MINI]]-Tableau2[[#This Row],[TOTAL]],0)</f>
        <v>3</v>
      </c>
    </row>
    <row r="21" spans="1:14" x14ac:dyDescent="0.2">
      <c r="A21" t="s">
        <v>245</v>
      </c>
      <c r="B21" t="s">
        <v>8</v>
      </c>
      <c r="C21" t="s">
        <v>107</v>
      </c>
      <c r="D21" t="s">
        <v>100</v>
      </c>
      <c r="E21">
        <v>0</v>
      </c>
      <c r="F21">
        <v>5</v>
      </c>
      <c r="G21">
        <f t="shared" si="2"/>
        <v>5</v>
      </c>
      <c r="I21">
        <f t="shared" si="3"/>
        <v>0</v>
      </c>
      <c r="J21">
        <v>6</v>
      </c>
      <c r="K21">
        <f>Tableau2[[#This Row],[PX (U)]]*Tableau2[[#This Row],[Contenance pack ]]</f>
        <v>0</v>
      </c>
      <c r="L21">
        <v>13</v>
      </c>
      <c r="M21" s="9" t="str">
        <f>IF(G21&lt;Tableau2[[#This Row],[QT MINI]],"À Commander","Ok")</f>
        <v>À Commander</v>
      </c>
      <c r="N21" s="41">
        <f>IF(Tableau2[[#This Row],[ALERTES]]&lt;&gt;"OK",Tableau2[[#This Row],[QT MINI]]-Tableau2[[#This Row],[TOTAL]],0)</f>
        <v>8</v>
      </c>
    </row>
    <row r="22" spans="1:14" x14ac:dyDescent="0.2">
      <c r="A22" t="s">
        <v>245</v>
      </c>
      <c r="B22" t="s">
        <v>8</v>
      </c>
      <c r="C22" t="s">
        <v>109</v>
      </c>
      <c r="D22" t="s">
        <v>87</v>
      </c>
      <c r="E22">
        <v>5</v>
      </c>
      <c r="F22">
        <v>6</v>
      </c>
      <c r="G22">
        <f t="shared" si="2"/>
        <v>36</v>
      </c>
      <c r="I22">
        <f t="shared" si="3"/>
        <v>0</v>
      </c>
      <c r="J22">
        <v>6</v>
      </c>
      <c r="K22">
        <f>Tableau2[[#This Row],[PX (U)]]*Tableau2[[#This Row],[Contenance pack ]]</f>
        <v>0</v>
      </c>
      <c r="L22">
        <v>13</v>
      </c>
      <c r="M22" s="9" t="str">
        <f>IF(G22&lt;Tableau2[[#This Row],[QT MINI]],"À Commander","Ok")</f>
        <v>Ok</v>
      </c>
      <c r="N22" s="41">
        <f>IF(Tableau2[[#This Row],[ALERTES]]&lt;&gt;"OK",Tableau2[[#This Row],[QT MINI]]-Tableau2[[#This Row],[TOTAL]],0)</f>
        <v>0</v>
      </c>
    </row>
    <row r="23" spans="1:14" x14ac:dyDescent="0.2">
      <c r="A23" t="s">
        <v>245</v>
      </c>
      <c r="B23" t="s">
        <v>8</v>
      </c>
      <c r="C23" t="s">
        <v>109</v>
      </c>
      <c r="D23" t="s">
        <v>98</v>
      </c>
      <c r="E23">
        <v>1</v>
      </c>
      <c r="F23">
        <v>6</v>
      </c>
      <c r="G23">
        <f>E23*24+F23</f>
        <v>30</v>
      </c>
      <c r="I23">
        <f t="shared" si="3"/>
        <v>0</v>
      </c>
      <c r="J23">
        <v>25</v>
      </c>
      <c r="K23">
        <f>Tableau2[[#This Row],[PX (U)]]*Tableau2[[#This Row],[Contenance pack ]]</f>
        <v>0</v>
      </c>
      <c r="L23">
        <v>13</v>
      </c>
      <c r="M23" s="9" t="str">
        <f>IF(G23&lt;Tableau2[[#This Row],[QT MINI]],"À Commander","Ok")</f>
        <v>Ok</v>
      </c>
      <c r="N23" s="41">
        <f>IF(Tableau2[[#This Row],[ALERTES]]&lt;&gt;"OK",Tableau2[[#This Row],[QT MINI]]-Tableau2[[#This Row],[TOTAL]],0)</f>
        <v>0</v>
      </c>
    </row>
    <row r="24" spans="1:14" x14ac:dyDescent="0.2">
      <c r="A24" t="s">
        <v>245</v>
      </c>
      <c r="B24" t="s">
        <v>8</v>
      </c>
      <c r="C24" t="s">
        <v>110</v>
      </c>
      <c r="D24" t="s">
        <v>87</v>
      </c>
      <c r="E24">
        <v>0</v>
      </c>
      <c r="F24">
        <v>13</v>
      </c>
      <c r="G24">
        <f t="shared" si="2"/>
        <v>13</v>
      </c>
      <c r="I24">
        <f t="shared" si="3"/>
        <v>0</v>
      </c>
      <c r="J24">
        <v>6</v>
      </c>
      <c r="K24">
        <f>Tableau2[[#This Row],[PX (U)]]*Tableau2[[#This Row],[Contenance pack ]]</f>
        <v>0</v>
      </c>
      <c r="L24">
        <v>13</v>
      </c>
      <c r="M24" s="9" t="str">
        <f>IF(G24&lt;Tableau2[[#This Row],[QT MINI]],"À Commander","Ok")</f>
        <v>Ok</v>
      </c>
      <c r="N24" s="41">
        <f>IF(Tableau2[[#This Row],[ALERTES]]&lt;&gt;"OK",Tableau2[[#This Row],[QT MINI]]-Tableau2[[#This Row],[TOTAL]],0)</f>
        <v>0</v>
      </c>
    </row>
    <row r="25" spans="1:14" x14ac:dyDescent="0.2">
      <c r="A25" t="s">
        <v>245</v>
      </c>
      <c r="B25" t="s">
        <v>8</v>
      </c>
      <c r="C25" t="s">
        <v>111</v>
      </c>
      <c r="D25" t="s">
        <v>99</v>
      </c>
      <c r="E25">
        <v>6</v>
      </c>
      <c r="F25">
        <v>1</v>
      </c>
      <c r="G25">
        <f t="shared" si="2"/>
        <v>37</v>
      </c>
      <c r="I25">
        <f t="shared" si="3"/>
        <v>0</v>
      </c>
      <c r="J25">
        <v>6</v>
      </c>
      <c r="K25">
        <f>Tableau2[[#This Row],[PX (U)]]*Tableau2[[#This Row],[Contenance pack ]]</f>
        <v>0</v>
      </c>
      <c r="L25">
        <v>13</v>
      </c>
      <c r="M25" s="9" t="str">
        <f>IF(G25&lt;Tableau2[[#This Row],[QT MINI]],"À Commander","Ok")</f>
        <v>Ok</v>
      </c>
      <c r="N25" s="41">
        <f>IF(Tableau2[[#This Row],[ALERTES]]&lt;&gt;"OK",Tableau2[[#This Row],[QT MINI]]-Tableau2[[#This Row],[TOTAL]],0)</f>
        <v>0</v>
      </c>
    </row>
    <row r="26" spans="1:14" x14ac:dyDescent="0.2">
      <c r="A26" t="s">
        <v>245</v>
      </c>
      <c r="B26" t="s">
        <v>11</v>
      </c>
      <c r="C26" t="s">
        <v>113</v>
      </c>
      <c r="D26" t="s">
        <v>99</v>
      </c>
      <c r="E26">
        <v>2</v>
      </c>
      <c r="F26">
        <v>5</v>
      </c>
      <c r="G26">
        <f>E26*6+F26</f>
        <v>17</v>
      </c>
      <c r="I26">
        <f>G26*H26</f>
        <v>0</v>
      </c>
      <c r="J26">
        <v>6</v>
      </c>
      <c r="K26">
        <f>Tableau2[[#This Row],[PX (U)]]*Tableau2[[#This Row],[Contenance pack ]]</f>
        <v>0</v>
      </c>
      <c r="L26">
        <v>13</v>
      </c>
      <c r="M26" s="9" t="str">
        <f>IF(G26&lt;Tableau2[[#This Row],[QT MINI]],"À Commander","Ok")</f>
        <v>Ok</v>
      </c>
      <c r="N26" s="41">
        <f>IF(Tableau2[[#This Row],[ALERTES]]&lt;&gt;"OK",Tableau2[[#This Row],[QT MINI]]-Tableau2[[#This Row],[TOTAL]],0)</f>
        <v>0</v>
      </c>
    </row>
    <row r="27" spans="1:14" x14ac:dyDescent="0.2">
      <c r="A27" t="s">
        <v>245</v>
      </c>
      <c r="B27" t="s">
        <v>11</v>
      </c>
      <c r="C27" t="s">
        <v>113</v>
      </c>
      <c r="D27" t="s">
        <v>112</v>
      </c>
      <c r="E27">
        <v>5</v>
      </c>
      <c r="F27">
        <v>4</v>
      </c>
      <c r="G27">
        <f t="shared" ref="G27:G38" si="4">E27*6+F27</f>
        <v>34</v>
      </c>
      <c r="I27">
        <f t="shared" ref="I27:I39" si="5">G27*H27</f>
        <v>0</v>
      </c>
      <c r="J27">
        <v>6</v>
      </c>
      <c r="K27">
        <f>Tableau2[[#This Row],[PX (U)]]*Tableau2[[#This Row],[Contenance pack ]]</f>
        <v>0</v>
      </c>
      <c r="L27">
        <v>13</v>
      </c>
      <c r="M27" s="9" t="str">
        <f>IF(G27&lt;Tableau2[[#This Row],[QT MINI]],"À Commander","Ok")</f>
        <v>Ok</v>
      </c>
      <c r="N27" s="41">
        <f>IF(Tableau2[[#This Row],[ALERTES]]&lt;&gt;"OK",Tableau2[[#This Row],[QT MINI]]-Tableau2[[#This Row],[TOTAL]],0)</f>
        <v>0</v>
      </c>
    </row>
    <row r="28" spans="1:14" x14ac:dyDescent="0.2">
      <c r="A28" t="s">
        <v>245</v>
      </c>
      <c r="B28" t="s">
        <v>11</v>
      </c>
      <c r="C28" t="s">
        <v>114</v>
      </c>
      <c r="D28" t="s">
        <v>99</v>
      </c>
      <c r="E28">
        <v>5</v>
      </c>
      <c r="F28">
        <v>2</v>
      </c>
      <c r="G28">
        <f t="shared" si="4"/>
        <v>32</v>
      </c>
      <c r="I28">
        <f t="shared" si="5"/>
        <v>0</v>
      </c>
      <c r="J28">
        <v>6</v>
      </c>
      <c r="K28">
        <f>Tableau2[[#This Row],[PX (U)]]*Tableau2[[#This Row],[Contenance pack ]]</f>
        <v>0</v>
      </c>
      <c r="L28">
        <v>13</v>
      </c>
      <c r="M28" s="9" t="str">
        <f>IF(G28&lt;Tableau2[[#This Row],[QT MINI]],"À Commander","Ok")</f>
        <v>Ok</v>
      </c>
      <c r="N28" s="41">
        <f>IF(Tableau2[[#This Row],[ALERTES]]&lt;&gt;"OK",Tableau2[[#This Row],[QT MINI]]-Tableau2[[#This Row],[TOTAL]],0)</f>
        <v>0</v>
      </c>
    </row>
    <row r="29" spans="1:14" x14ac:dyDescent="0.2">
      <c r="A29" t="s">
        <v>245</v>
      </c>
      <c r="B29" t="s">
        <v>11</v>
      </c>
      <c r="C29" t="s">
        <v>114</v>
      </c>
      <c r="D29" t="s">
        <v>112</v>
      </c>
      <c r="E29">
        <v>5</v>
      </c>
      <c r="F29">
        <v>10</v>
      </c>
      <c r="G29">
        <f t="shared" si="4"/>
        <v>40</v>
      </c>
      <c r="I29">
        <f t="shared" si="5"/>
        <v>0</v>
      </c>
      <c r="J29">
        <v>6</v>
      </c>
      <c r="K29">
        <f>Tableau2[[#This Row],[PX (U)]]*Tableau2[[#This Row],[Contenance pack ]]</f>
        <v>0</v>
      </c>
      <c r="L29">
        <v>13</v>
      </c>
      <c r="M29" s="9" t="str">
        <f>IF(G29&lt;Tableau2[[#This Row],[QT MINI]],"À Commander","Ok")</f>
        <v>Ok</v>
      </c>
      <c r="N29" s="41">
        <f>IF(Tableau2[[#This Row],[ALERTES]]&lt;&gt;"OK",Tableau2[[#This Row],[QT MINI]]-Tableau2[[#This Row],[TOTAL]],0)</f>
        <v>0</v>
      </c>
    </row>
    <row r="30" spans="1:14" x14ac:dyDescent="0.2">
      <c r="A30" t="s">
        <v>245</v>
      </c>
      <c r="B30" t="s">
        <v>11</v>
      </c>
      <c r="C30" t="s">
        <v>115</v>
      </c>
      <c r="D30" t="s">
        <v>99</v>
      </c>
      <c r="E30">
        <v>1</v>
      </c>
      <c r="F30">
        <v>2</v>
      </c>
      <c r="G30">
        <f t="shared" si="4"/>
        <v>8</v>
      </c>
      <c r="I30">
        <f t="shared" si="5"/>
        <v>0</v>
      </c>
      <c r="J30">
        <v>6</v>
      </c>
      <c r="K30">
        <f>Tableau2[[#This Row],[PX (U)]]*Tableau2[[#This Row],[Contenance pack ]]</f>
        <v>0</v>
      </c>
      <c r="L30">
        <v>13</v>
      </c>
      <c r="M30" s="9" t="str">
        <f>IF(G30&lt;Tableau2[[#This Row],[QT MINI]],"À Commander","Ok")</f>
        <v>À Commander</v>
      </c>
      <c r="N30" s="41">
        <f>IF(Tableau2[[#This Row],[ALERTES]]&lt;&gt;"OK",Tableau2[[#This Row],[QT MINI]]-Tableau2[[#This Row],[TOTAL]],0)</f>
        <v>5</v>
      </c>
    </row>
    <row r="31" spans="1:14" x14ac:dyDescent="0.2">
      <c r="A31" t="s">
        <v>245</v>
      </c>
      <c r="B31" t="s">
        <v>11</v>
      </c>
      <c r="C31" t="s">
        <v>115</v>
      </c>
      <c r="D31" t="s">
        <v>112</v>
      </c>
      <c r="E31">
        <v>5</v>
      </c>
      <c r="F31">
        <v>9</v>
      </c>
      <c r="G31">
        <f t="shared" si="4"/>
        <v>39</v>
      </c>
      <c r="I31">
        <f t="shared" si="5"/>
        <v>0</v>
      </c>
      <c r="J31">
        <v>6</v>
      </c>
      <c r="K31">
        <f>Tableau2[[#This Row],[PX (U)]]*Tableau2[[#This Row],[Contenance pack ]]</f>
        <v>0</v>
      </c>
      <c r="L31">
        <v>13</v>
      </c>
      <c r="M31" s="9" t="str">
        <f>IF(G31&lt;Tableau2[[#This Row],[QT MINI]],"À Commander","Ok")</f>
        <v>Ok</v>
      </c>
      <c r="N31" s="41">
        <f>IF(Tableau2[[#This Row],[ALERTES]]&lt;&gt;"OK",Tableau2[[#This Row],[QT MINI]]-Tableau2[[#This Row],[TOTAL]],0)</f>
        <v>0</v>
      </c>
    </row>
    <row r="32" spans="1:14" x14ac:dyDescent="0.2">
      <c r="A32" t="s">
        <v>245</v>
      </c>
      <c r="B32" t="s">
        <v>11</v>
      </c>
      <c r="C32" t="s">
        <v>116</v>
      </c>
      <c r="D32" t="s">
        <v>112</v>
      </c>
      <c r="E32">
        <v>3</v>
      </c>
      <c r="F32">
        <v>10</v>
      </c>
      <c r="G32">
        <f t="shared" si="4"/>
        <v>28</v>
      </c>
      <c r="I32">
        <f t="shared" si="5"/>
        <v>0</v>
      </c>
      <c r="J32">
        <v>6</v>
      </c>
      <c r="K32">
        <f>Tableau2[[#This Row],[PX (U)]]*Tableau2[[#This Row],[Contenance pack ]]</f>
        <v>0</v>
      </c>
      <c r="L32">
        <v>13</v>
      </c>
      <c r="M32" s="9" t="str">
        <f>IF(G32&lt;Tableau2[[#This Row],[QT MINI]],"À Commander","Ok")</f>
        <v>Ok</v>
      </c>
      <c r="N32" s="41">
        <f>IF(Tableau2[[#This Row],[ALERTES]]&lt;&gt;"OK",Tableau2[[#This Row],[QT MINI]]-Tableau2[[#This Row],[TOTAL]],0)</f>
        <v>0</v>
      </c>
    </row>
    <row r="33" spans="1:14" x14ac:dyDescent="0.2">
      <c r="A33" t="s">
        <v>245</v>
      </c>
      <c r="B33" t="s">
        <v>11</v>
      </c>
      <c r="C33" t="s">
        <v>117</v>
      </c>
      <c r="D33" t="s">
        <v>112</v>
      </c>
      <c r="E33">
        <v>3</v>
      </c>
      <c r="F33">
        <v>10</v>
      </c>
      <c r="G33">
        <f t="shared" si="4"/>
        <v>28</v>
      </c>
      <c r="I33">
        <f t="shared" si="5"/>
        <v>0</v>
      </c>
      <c r="J33">
        <v>6</v>
      </c>
      <c r="K33">
        <f>Tableau2[[#This Row],[PX (U)]]*Tableau2[[#This Row],[Contenance pack ]]</f>
        <v>0</v>
      </c>
      <c r="L33">
        <v>13</v>
      </c>
      <c r="M33" s="9" t="str">
        <f>IF(G33&lt;Tableau2[[#This Row],[QT MINI]],"À Commander","Ok")</f>
        <v>Ok</v>
      </c>
      <c r="N33" s="41">
        <f>IF(Tableau2[[#This Row],[ALERTES]]&lt;&gt;"OK",Tableau2[[#This Row],[QT MINI]]-Tableau2[[#This Row],[TOTAL]],0)</f>
        <v>0</v>
      </c>
    </row>
    <row r="34" spans="1:14" x14ac:dyDescent="0.2">
      <c r="A34" t="s">
        <v>245</v>
      </c>
      <c r="B34" t="s">
        <v>11</v>
      </c>
      <c r="C34" t="s">
        <v>118</v>
      </c>
      <c r="D34" t="s">
        <v>112</v>
      </c>
      <c r="E34">
        <v>0</v>
      </c>
      <c r="F34">
        <v>5</v>
      </c>
      <c r="G34">
        <f t="shared" si="4"/>
        <v>5</v>
      </c>
      <c r="I34">
        <f t="shared" si="5"/>
        <v>0</v>
      </c>
      <c r="J34">
        <v>6</v>
      </c>
      <c r="K34">
        <f>Tableau2[[#This Row],[PX (U)]]*Tableau2[[#This Row],[Contenance pack ]]</f>
        <v>0</v>
      </c>
      <c r="L34">
        <v>13</v>
      </c>
      <c r="M34" s="9" t="str">
        <f>IF(G34&lt;Tableau2[[#This Row],[QT MINI]],"À Commander","Ok")</f>
        <v>À Commander</v>
      </c>
      <c r="N34" s="41">
        <f>IF(Tableau2[[#This Row],[ALERTES]]&lt;&gt;"OK",Tableau2[[#This Row],[QT MINI]]-Tableau2[[#This Row],[TOTAL]],0)</f>
        <v>8</v>
      </c>
    </row>
    <row r="35" spans="1:14" x14ac:dyDescent="0.2">
      <c r="A35" t="s">
        <v>245</v>
      </c>
      <c r="B35" t="s">
        <v>11</v>
      </c>
      <c r="C35" t="s">
        <v>119</v>
      </c>
      <c r="D35" t="s">
        <v>112</v>
      </c>
      <c r="E35">
        <v>5</v>
      </c>
      <c r="F35">
        <v>5</v>
      </c>
      <c r="G35">
        <f t="shared" si="4"/>
        <v>35</v>
      </c>
      <c r="I35">
        <f t="shared" si="5"/>
        <v>0</v>
      </c>
      <c r="J35">
        <v>6</v>
      </c>
      <c r="K35">
        <f>Tableau2[[#This Row],[PX (U)]]*Tableau2[[#This Row],[Contenance pack ]]</f>
        <v>0</v>
      </c>
      <c r="L35">
        <v>13</v>
      </c>
      <c r="M35" s="9" t="str">
        <f>IF(G35&lt;Tableau2[[#This Row],[QT MINI]],"À Commander","Ok")</f>
        <v>Ok</v>
      </c>
      <c r="N35" s="41">
        <f>IF(Tableau2[[#This Row],[ALERTES]]&lt;&gt;"OK",Tableau2[[#This Row],[QT MINI]]-Tableau2[[#This Row],[TOTAL]],0)</f>
        <v>0</v>
      </c>
    </row>
    <row r="36" spans="1:14" x14ac:dyDescent="0.2">
      <c r="A36" t="s">
        <v>245</v>
      </c>
      <c r="B36" t="s">
        <v>11</v>
      </c>
      <c r="C36" t="s">
        <v>120</v>
      </c>
      <c r="D36" t="s">
        <v>87</v>
      </c>
      <c r="E36">
        <v>5</v>
      </c>
      <c r="F36">
        <v>7</v>
      </c>
      <c r="G36">
        <f t="shared" si="4"/>
        <v>37</v>
      </c>
      <c r="I36">
        <f t="shared" si="5"/>
        <v>0</v>
      </c>
      <c r="J36">
        <v>6</v>
      </c>
      <c r="K36">
        <f>Tableau2[[#This Row],[PX (U)]]*Tableau2[[#This Row],[Contenance pack ]]</f>
        <v>0</v>
      </c>
      <c r="L36">
        <v>13</v>
      </c>
      <c r="M36" s="9" t="str">
        <f>IF(G36&lt;Tableau2[[#This Row],[QT MINI]],"À Commander","Ok")</f>
        <v>Ok</v>
      </c>
      <c r="N36" s="41">
        <f>IF(Tableau2[[#This Row],[ALERTES]]&lt;&gt;"OK",Tableau2[[#This Row],[QT MINI]]-Tableau2[[#This Row],[TOTAL]],0)</f>
        <v>0</v>
      </c>
    </row>
    <row r="37" spans="1:14" x14ac:dyDescent="0.2">
      <c r="A37" t="s">
        <v>245</v>
      </c>
      <c r="B37" t="s">
        <v>11</v>
      </c>
      <c r="C37" t="s">
        <v>120</v>
      </c>
      <c r="D37" t="s">
        <v>98</v>
      </c>
      <c r="E37">
        <v>1</v>
      </c>
      <c r="F37">
        <v>12</v>
      </c>
      <c r="G37">
        <f>E37*25+F37</f>
        <v>37</v>
      </c>
      <c r="I37">
        <f t="shared" si="5"/>
        <v>0</v>
      </c>
      <c r="J37">
        <v>25</v>
      </c>
      <c r="K37">
        <f>Tableau2[[#This Row],[PX (U)]]*Tableau2[[#This Row],[Contenance pack ]]</f>
        <v>0</v>
      </c>
      <c r="L37">
        <v>13</v>
      </c>
      <c r="M37" s="9" t="str">
        <f>IF(G37&lt;Tableau2[[#This Row],[QT MINI]],"À Commander","Ok")</f>
        <v>Ok</v>
      </c>
      <c r="N37" s="41">
        <f>IF(Tableau2[[#This Row],[ALERTES]]&lt;&gt;"OK",Tableau2[[#This Row],[QT MINI]]-Tableau2[[#This Row],[TOTAL]],0)</f>
        <v>0</v>
      </c>
    </row>
    <row r="38" spans="1:14" x14ac:dyDescent="0.2">
      <c r="A38" t="s">
        <v>245</v>
      </c>
      <c r="B38" t="s">
        <v>11</v>
      </c>
      <c r="C38" t="s">
        <v>121</v>
      </c>
      <c r="D38" t="s">
        <v>87</v>
      </c>
      <c r="E38">
        <v>3</v>
      </c>
      <c r="F38">
        <v>5</v>
      </c>
      <c r="G38">
        <f t="shared" si="4"/>
        <v>23</v>
      </c>
      <c r="I38">
        <f t="shared" si="5"/>
        <v>0</v>
      </c>
      <c r="J38">
        <v>6</v>
      </c>
      <c r="K38">
        <f>Tableau2[[#This Row],[PX (U)]]*Tableau2[[#This Row],[Contenance pack ]]</f>
        <v>0</v>
      </c>
      <c r="L38">
        <v>13</v>
      </c>
      <c r="M38" s="9" t="str">
        <f>IF(G38&lt;Tableau2[[#This Row],[QT MINI]],"À Commander","Ok")</f>
        <v>Ok</v>
      </c>
      <c r="N38" s="41">
        <f>IF(Tableau2[[#This Row],[ALERTES]]&lt;&gt;"OK",Tableau2[[#This Row],[QT MINI]]-Tableau2[[#This Row],[TOTAL]],0)</f>
        <v>0</v>
      </c>
    </row>
    <row r="39" spans="1:14" x14ac:dyDescent="0.2">
      <c r="A39" t="s">
        <v>245</v>
      </c>
      <c r="B39" t="s">
        <v>11</v>
      </c>
      <c r="C39" t="s">
        <v>121</v>
      </c>
      <c r="D39" t="s">
        <v>98</v>
      </c>
      <c r="E39">
        <v>1</v>
      </c>
      <c r="F39">
        <v>11</v>
      </c>
      <c r="G39">
        <f>E39*25+F39</f>
        <v>36</v>
      </c>
      <c r="I39">
        <f t="shared" si="5"/>
        <v>0</v>
      </c>
      <c r="J39">
        <v>6</v>
      </c>
      <c r="K39">
        <f>Tableau2[[#This Row],[PX (U)]]*Tableau2[[#This Row],[Contenance pack ]]</f>
        <v>0</v>
      </c>
      <c r="L39">
        <v>13</v>
      </c>
      <c r="M39" s="9" t="str">
        <f>IF(G39&lt;Tableau2[[#This Row],[QT MINI]],"À Commander","Ok")</f>
        <v>Ok</v>
      </c>
      <c r="N39" s="41">
        <f>IF(Tableau2[[#This Row],[ALERTES]]&lt;&gt;"OK",Tableau2[[#This Row],[QT MINI]]-Tableau2[[#This Row],[TOTAL]],0)</f>
        <v>0</v>
      </c>
    </row>
    <row r="40" spans="1:14" x14ac:dyDescent="0.2">
      <c r="A40" t="s">
        <v>245</v>
      </c>
      <c r="B40" t="s">
        <v>249</v>
      </c>
      <c r="C40" t="s">
        <v>13</v>
      </c>
      <c r="D40" t="s">
        <v>87</v>
      </c>
      <c r="E40">
        <v>2</v>
      </c>
      <c r="F40">
        <v>10</v>
      </c>
      <c r="G40">
        <f>E40*6+F40</f>
        <v>22</v>
      </c>
      <c r="I40">
        <f>G40*H40</f>
        <v>0</v>
      </c>
      <c r="J40">
        <v>6</v>
      </c>
      <c r="K40">
        <f>Tableau2[[#This Row],[PX (U)]]*Tableau2[[#This Row],[Contenance pack ]]</f>
        <v>0</v>
      </c>
      <c r="L40">
        <v>13</v>
      </c>
      <c r="M40" s="9" t="str">
        <f>IF(G40&lt;Tableau2[[#This Row],[QT MINI]],"À Commander","Ok")</f>
        <v>Ok</v>
      </c>
      <c r="N40" s="41">
        <f>IF(Tableau2[[#This Row],[ALERTES]]&lt;&gt;"OK",Tableau2[[#This Row],[QT MINI]]-Tableau2[[#This Row],[TOTAL]],0)</f>
        <v>0</v>
      </c>
    </row>
    <row r="41" spans="1:14" x14ac:dyDescent="0.2">
      <c r="A41" t="s">
        <v>245</v>
      </c>
      <c r="B41" t="s">
        <v>249</v>
      </c>
      <c r="C41" t="s">
        <v>14</v>
      </c>
      <c r="D41" t="s">
        <v>87</v>
      </c>
      <c r="E41">
        <v>1</v>
      </c>
      <c r="F41">
        <v>16</v>
      </c>
      <c r="G41">
        <f t="shared" ref="G41:G43" si="6">E41*6+F41</f>
        <v>22</v>
      </c>
      <c r="I41">
        <f t="shared" ref="I41:I43" si="7">G41*H41</f>
        <v>0</v>
      </c>
      <c r="J41">
        <v>6</v>
      </c>
      <c r="K41">
        <f>Tableau2[[#This Row],[PX (U)]]*Tableau2[[#This Row],[Contenance pack ]]</f>
        <v>0</v>
      </c>
      <c r="L41">
        <v>13</v>
      </c>
      <c r="M41" s="9" t="str">
        <f>IF(G41&lt;Tableau2[[#This Row],[QT MINI]],"À Commander","Ok")</f>
        <v>Ok</v>
      </c>
      <c r="N41" s="41">
        <f>IF(Tableau2[[#This Row],[ALERTES]]&lt;&gt;"OK",Tableau2[[#This Row],[QT MINI]]-Tableau2[[#This Row],[TOTAL]],0)</f>
        <v>0</v>
      </c>
    </row>
    <row r="42" spans="1:14" x14ac:dyDescent="0.2">
      <c r="A42" t="s">
        <v>245</v>
      </c>
      <c r="B42" t="s">
        <v>249</v>
      </c>
      <c r="C42" t="s">
        <v>15</v>
      </c>
      <c r="D42" t="s">
        <v>87</v>
      </c>
      <c r="E42">
        <v>1</v>
      </c>
      <c r="F42">
        <v>7</v>
      </c>
      <c r="G42">
        <f t="shared" si="6"/>
        <v>13</v>
      </c>
      <c r="I42">
        <f t="shared" si="7"/>
        <v>0</v>
      </c>
      <c r="J42">
        <v>6</v>
      </c>
      <c r="K42">
        <f>Tableau2[[#This Row],[PX (U)]]*Tableau2[[#This Row],[Contenance pack ]]</f>
        <v>0</v>
      </c>
      <c r="L42">
        <v>13</v>
      </c>
      <c r="M42" s="9" t="str">
        <f>IF(G42&lt;Tableau2[[#This Row],[QT MINI]],"À Commander","Ok")</f>
        <v>Ok</v>
      </c>
      <c r="N42" s="41">
        <f>IF(Tableau2[[#This Row],[ALERTES]]&lt;&gt;"OK",Tableau2[[#This Row],[QT MINI]]-Tableau2[[#This Row],[TOTAL]],0)</f>
        <v>0</v>
      </c>
    </row>
    <row r="43" spans="1:14" x14ac:dyDescent="0.2">
      <c r="A43" t="s">
        <v>245</v>
      </c>
      <c r="B43" t="s">
        <v>249</v>
      </c>
      <c r="C43" t="s">
        <v>122</v>
      </c>
      <c r="D43" t="s">
        <v>87</v>
      </c>
      <c r="E43">
        <v>0</v>
      </c>
      <c r="F43">
        <v>5</v>
      </c>
      <c r="G43">
        <f t="shared" si="6"/>
        <v>5</v>
      </c>
      <c r="I43">
        <f t="shared" si="7"/>
        <v>0</v>
      </c>
      <c r="J43">
        <v>6</v>
      </c>
      <c r="K43">
        <f>Tableau2[[#This Row],[PX (U)]]*Tableau2[[#This Row],[Contenance pack ]]</f>
        <v>0</v>
      </c>
      <c r="L43">
        <v>13</v>
      </c>
      <c r="M43" s="9" t="str">
        <f>IF(G43&lt;Tableau2[[#This Row],[QT MINI]],"À Commander","Ok")</f>
        <v>À Commander</v>
      </c>
      <c r="N43" s="41">
        <f>IF(Tableau2[[#This Row],[ALERTES]]&lt;&gt;"OK",Tableau2[[#This Row],[QT MINI]]-Tableau2[[#This Row],[TOTAL]],0)</f>
        <v>8</v>
      </c>
    </row>
    <row r="44" spans="1:14" x14ac:dyDescent="0.2">
      <c r="A44" t="s">
        <v>245</v>
      </c>
      <c r="B44" t="s">
        <v>16</v>
      </c>
      <c r="C44" t="s">
        <v>17</v>
      </c>
      <c r="E44">
        <v>0</v>
      </c>
      <c r="F44">
        <v>22</v>
      </c>
      <c r="G44">
        <f>E44*6+F44</f>
        <v>22</v>
      </c>
      <c r="I44">
        <f>G44*H44</f>
        <v>0</v>
      </c>
      <c r="J44">
        <v>6</v>
      </c>
      <c r="K44">
        <f>Tableau2[[#This Row],[PX (U)]]*Tableau2[[#This Row],[Contenance pack ]]</f>
        <v>0</v>
      </c>
      <c r="L44">
        <v>13</v>
      </c>
      <c r="M44" s="9" t="str">
        <f>IF(G44&lt;Tableau2[[#This Row],[QT MINI]],"À Commander","Ok")</f>
        <v>Ok</v>
      </c>
      <c r="N44" s="41">
        <f>IF(Tableau2[[#This Row],[ALERTES]]&lt;&gt;"OK",Tableau2[[#This Row],[QT MINI]]-Tableau2[[#This Row],[TOTAL]],0)</f>
        <v>0</v>
      </c>
    </row>
    <row r="45" spans="1:14" x14ac:dyDescent="0.2">
      <c r="A45" t="s">
        <v>245</v>
      </c>
      <c r="B45" t="s">
        <v>16</v>
      </c>
      <c r="C45" t="s">
        <v>18</v>
      </c>
      <c r="E45">
        <v>0</v>
      </c>
      <c r="F45">
        <v>10</v>
      </c>
      <c r="G45">
        <f t="shared" ref="G45:G49" si="8">E45*6+F45</f>
        <v>10</v>
      </c>
      <c r="I45">
        <f t="shared" ref="I45:I49" si="9">G45*H45</f>
        <v>0</v>
      </c>
      <c r="J45">
        <v>6</v>
      </c>
      <c r="K45">
        <f>Tableau2[[#This Row],[PX (U)]]*Tableau2[[#This Row],[Contenance pack ]]</f>
        <v>0</v>
      </c>
      <c r="L45">
        <v>13</v>
      </c>
      <c r="M45" s="9" t="str">
        <f>IF(G45&lt;Tableau2[[#This Row],[QT MINI]],"À Commander","Ok")</f>
        <v>À Commander</v>
      </c>
      <c r="N45" s="41">
        <f>IF(Tableau2[[#This Row],[ALERTES]]&lt;&gt;"OK",Tableau2[[#This Row],[QT MINI]]-Tableau2[[#This Row],[TOTAL]],0)</f>
        <v>3</v>
      </c>
    </row>
    <row r="46" spans="1:14" x14ac:dyDescent="0.2">
      <c r="A46" t="s">
        <v>245</v>
      </c>
      <c r="B46" t="s">
        <v>16</v>
      </c>
      <c r="C46" t="s">
        <v>19</v>
      </c>
      <c r="E46">
        <v>0</v>
      </c>
      <c r="F46">
        <v>21</v>
      </c>
      <c r="G46">
        <f t="shared" si="8"/>
        <v>21</v>
      </c>
      <c r="I46">
        <f t="shared" si="9"/>
        <v>0</v>
      </c>
      <c r="J46">
        <v>6</v>
      </c>
      <c r="K46">
        <f>Tableau2[[#This Row],[PX (U)]]*Tableau2[[#This Row],[Contenance pack ]]</f>
        <v>0</v>
      </c>
      <c r="L46">
        <v>13</v>
      </c>
      <c r="M46" s="9" t="str">
        <f>IF(G46&lt;Tableau2[[#This Row],[QT MINI]],"À Commander","Ok")</f>
        <v>Ok</v>
      </c>
      <c r="N46" s="41">
        <f>IF(Tableau2[[#This Row],[ALERTES]]&lt;&gt;"OK",Tableau2[[#This Row],[QT MINI]]-Tableau2[[#This Row],[TOTAL]],0)</f>
        <v>0</v>
      </c>
    </row>
    <row r="47" spans="1:14" x14ac:dyDescent="0.2">
      <c r="A47" t="s">
        <v>245</v>
      </c>
      <c r="B47" t="s">
        <v>16</v>
      </c>
      <c r="C47" t="s">
        <v>20</v>
      </c>
      <c r="E47">
        <v>0</v>
      </c>
      <c r="F47">
        <v>10</v>
      </c>
      <c r="G47">
        <f t="shared" si="8"/>
        <v>10</v>
      </c>
      <c r="I47">
        <f t="shared" si="9"/>
        <v>0</v>
      </c>
      <c r="J47">
        <v>6</v>
      </c>
      <c r="K47">
        <f>Tableau2[[#This Row],[PX (U)]]*Tableau2[[#This Row],[Contenance pack ]]</f>
        <v>0</v>
      </c>
      <c r="L47">
        <v>13</v>
      </c>
      <c r="M47" s="9" t="str">
        <f>IF(G47&lt;Tableau2[[#This Row],[QT MINI]],"À Commander","Ok")</f>
        <v>À Commander</v>
      </c>
      <c r="N47" s="41">
        <f>IF(Tableau2[[#This Row],[ALERTES]]&lt;&gt;"OK",Tableau2[[#This Row],[QT MINI]]-Tableau2[[#This Row],[TOTAL]],0)</f>
        <v>3</v>
      </c>
    </row>
    <row r="48" spans="1:14" x14ac:dyDescent="0.2">
      <c r="A48" t="s">
        <v>245</v>
      </c>
      <c r="B48" t="s">
        <v>16</v>
      </c>
      <c r="C48" t="s">
        <v>21</v>
      </c>
      <c r="E48">
        <v>0</v>
      </c>
      <c r="F48">
        <v>23</v>
      </c>
      <c r="G48">
        <f t="shared" si="8"/>
        <v>23</v>
      </c>
      <c r="I48">
        <f t="shared" si="9"/>
        <v>0</v>
      </c>
      <c r="J48">
        <v>6</v>
      </c>
      <c r="K48">
        <f>Tableau2[[#This Row],[PX (U)]]*Tableau2[[#This Row],[Contenance pack ]]</f>
        <v>0</v>
      </c>
      <c r="L48">
        <v>13</v>
      </c>
      <c r="M48" s="9" t="str">
        <f>IF(G48&lt;Tableau2[[#This Row],[QT MINI]],"À Commander","Ok")</f>
        <v>Ok</v>
      </c>
      <c r="N48" s="41">
        <f>IF(Tableau2[[#This Row],[ALERTES]]&lt;&gt;"OK",Tableau2[[#This Row],[QT MINI]]-Tableau2[[#This Row],[TOTAL]],0)</f>
        <v>0</v>
      </c>
    </row>
    <row r="49" spans="1:14" x14ac:dyDescent="0.2">
      <c r="A49" t="s">
        <v>245</v>
      </c>
      <c r="B49" t="s">
        <v>16</v>
      </c>
      <c r="C49" t="s">
        <v>22</v>
      </c>
      <c r="E49">
        <v>0</v>
      </c>
      <c r="F49">
        <v>12</v>
      </c>
      <c r="G49">
        <f t="shared" si="8"/>
        <v>12</v>
      </c>
      <c r="I49">
        <f t="shared" si="9"/>
        <v>0</v>
      </c>
      <c r="J49">
        <v>6</v>
      </c>
      <c r="K49">
        <f>Tableau2[[#This Row],[PX (U)]]*Tableau2[[#This Row],[Contenance pack ]]</f>
        <v>0</v>
      </c>
      <c r="L49">
        <v>13</v>
      </c>
      <c r="M49" s="9" t="str">
        <f>IF(G49&lt;Tableau2[[#This Row],[QT MINI]],"À Commander","Ok")</f>
        <v>À Commander</v>
      </c>
      <c r="N49" s="41">
        <f>IF(Tableau2[[#This Row],[ALERTES]]&lt;&gt;"OK",Tableau2[[#This Row],[QT MINI]]-Tableau2[[#This Row],[TOTAL]],0)</f>
        <v>1</v>
      </c>
    </row>
    <row r="50" spans="1:14" x14ac:dyDescent="0.2">
      <c r="G50">
        <f>E50*6+F50</f>
        <v>0</v>
      </c>
      <c r="I50">
        <f>G50*H50</f>
        <v>0</v>
      </c>
      <c r="J50">
        <v>6</v>
      </c>
      <c r="K50">
        <f>Tableau2[[#This Row],[PX (U)]]*Tableau2[[#This Row],[Contenance pack ]]</f>
        <v>0</v>
      </c>
      <c r="M50" s="41" t="str">
        <f>IF(G50&lt;Tableau2[[#This Row],[QT MINI]],"À Commander","Ok")</f>
        <v>Ok</v>
      </c>
      <c r="N50" s="41">
        <f>IF(Tableau2[[#This Row],[ALERTES]]&lt;&gt;"OK",Tableau2[[#This Row],[QT MINI]]-Tableau2[[#This Row],[TOTAL]],0)</f>
        <v>0</v>
      </c>
    </row>
    <row r="51" spans="1:14" x14ac:dyDescent="0.2">
      <c r="M51" s="9"/>
    </row>
    <row r="52" spans="1:14" x14ac:dyDescent="0.2">
      <c r="M52" s="9"/>
    </row>
    <row r="53" spans="1:14" x14ac:dyDescent="0.2">
      <c r="M53" s="9"/>
    </row>
    <row r="54" spans="1:14" x14ac:dyDescent="0.2">
      <c r="M54" s="9"/>
    </row>
    <row r="55" spans="1:14" x14ac:dyDescent="0.2">
      <c r="M55" s="9"/>
    </row>
    <row r="56" spans="1:14" x14ac:dyDescent="0.2">
      <c r="M56" s="9"/>
    </row>
    <row r="57" spans="1:14" x14ac:dyDescent="0.2">
      <c r="M57" s="9"/>
    </row>
    <row r="58" spans="1:14" x14ac:dyDescent="0.2">
      <c r="M58" s="9"/>
    </row>
    <row r="59" spans="1:14" x14ac:dyDescent="0.2">
      <c r="M59" s="9"/>
    </row>
    <row r="60" spans="1:14" x14ac:dyDescent="0.2">
      <c r="M60" s="9"/>
    </row>
    <row r="61" spans="1:14" x14ac:dyDescent="0.2">
      <c r="M61" s="9"/>
    </row>
    <row r="62" spans="1:14" x14ac:dyDescent="0.2">
      <c r="M62" s="9"/>
    </row>
    <row r="63" spans="1:14" x14ac:dyDescent="0.2">
      <c r="M63" s="9"/>
    </row>
    <row r="64" spans="1:14" x14ac:dyDescent="0.2">
      <c r="M64" s="9"/>
    </row>
    <row r="65" spans="13:13" x14ac:dyDescent="0.2">
      <c r="M65" s="9"/>
    </row>
    <row r="66" spans="13:13" x14ac:dyDescent="0.2">
      <c r="M66" s="9"/>
    </row>
    <row r="67" spans="13:13" x14ac:dyDescent="0.2">
      <c r="M67" s="9"/>
    </row>
    <row r="68" spans="13:13" x14ac:dyDescent="0.2">
      <c r="M68" s="9"/>
    </row>
    <row r="69" spans="13:13" x14ac:dyDescent="0.2">
      <c r="M69" s="9"/>
    </row>
    <row r="70" spans="13:13" x14ac:dyDescent="0.2">
      <c r="M70" s="9"/>
    </row>
    <row r="71" spans="13:13" x14ac:dyDescent="0.2">
      <c r="M71" s="9"/>
    </row>
    <row r="72" spans="13:13" x14ac:dyDescent="0.2">
      <c r="M72" s="9"/>
    </row>
    <row r="73" spans="13:13" x14ac:dyDescent="0.2">
      <c r="M73" s="9"/>
    </row>
    <row r="74" spans="13:13" x14ac:dyDescent="0.2">
      <c r="M74" s="9"/>
    </row>
    <row r="75" spans="13:13" x14ac:dyDescent="0.2">
      <c r="M75" s="9"/>
    </row>
    <row r="76" spans="13:13" x14ac:dyDescent="0.2">
      <c r="M76" s="9"/>
    </row>
    <row r="77" spans="13:13" x14ac:dyDescent="0.2">
      <c r="M77" s="9"/>
    </row>
    <row r="78" spans="13:13" x14ac:dyDescent="0.2">
      <c r="M78" s="9"/>
    </row>
    <row r="79" spans="13:13" x14ac:dyDescent="0.2">
      <c r="M79" s="9"/>
    </row>
    <row r="80" spans="13:13" x14ac:dyDescent="0.2">
      <c r="M80" s="9"/>
    </row>
    <row r="81" spans="13:13" x14ac:dyDescent="0.2">
      <c r="M81" s="9"/>
    </row>
    <row r="82" spans="13:13" x14ac:dyDescent="0.2">
      <c r="M82" s="9"/>
    </row>
    <row r="83" spans="13:13" x14ac:dyDescent="0.2">
      <c r="M83" s="9"/>
    </row>
    <row r="84" spans="13:13" x14ac:dyDescent="0.2">
      <c r="M84" s="9"/>
    </row>
    <row r="85" spans="13:13" x14ac:dyDescent="0.2">
      <c r="M85" s="9"/>
    </row>
    <row r="86" spans="13:13" x14ac:dyDescent="0.2">
      <c r="M86" s="9"/>
    </row>
    <row r="87" spans="13:13" x14ac:dyDescent="0.2">
      <c r="M87" s="9"/>
    </row>
    <row r="88" spans="13:13" x14ac:dyDescent="0.2">
      <c r="M88" s="9"/>
    </row>
    <row r="89" spans="13:13" x14ac:dyDescent="0.2">
      <c r="M89" s="9"/>
    </row>
    <row r="90" spans="13:13" x14ac:dyDescent="0.2">
      <c r="M90" s="9"/>
    </row>
    <row r="91" spans="13:13" x14ac:dyDescent="0.2">
      <c r="M91" s="9"/>
    </row>
    <row r="92" spans="13:13" x14ac:dyDescent="0.2">
      <c r="M92" s="9"/>
    </row>
    <row r="93" spans="13:13" x14ac:dyDescent="0.2">
      <c r="M93" s="9"/>
    </row>
    <row r="94" spans="13:13" x14ac:dyDescent="0.2">
      <c r="M94" s="9"/>
    </row>
    <row r="95" spans="13:13" x14ac:dyDescent="0.2">
      <c r="M95" s="9"/>
    </row>
    <row r="96" spans="13:13" x14ac:dyDescent="0.2">
      <c r="M96" s="9"/>
    </row>
    <row r="97" spans="13:13" x14ac:dyDescent="0.2">
      <c r="M97" s="9"/>
    </row>
    <row r="98" spans="13:13" x14ac:dyDescent="0.2">
      <c r="M98" s="9"/>
    </row>
    <row r="99" spans="13:13" x14ac:dyDescent="0.2">
      <c r="M99" s="9"/>
    </row>
    <row r="100" spans="13:13" x14ac:dyDescent="0.2">
      <c r="M100" s="9"/>
    </row>
    <row r="101" spans="13:13" x14ac:dyDescent="0.2">
      <c r="M101" s="9"/>
    </row>
    <row r="102" spans="13:13" x14ac:dyDescent="0.2">
      <c r="M102" s="9"/>
    </row>
    <row r="103" spans="13:13" x14ac:dyDescent="0.2">
      <c r="M103" s="9"/>
    </row>
    <row r="104" spans="13:13" x14ac:dyDescent="0.2">
      <c r="M104" s="9"/>
    </row>
    <row r="105" spans="13:13" x14ac:dyDescent="0.2">
      <c r="M105" s="9"/>
    </row>
    <row r="106" spans="13:13" x14ac:dyDescent="0.2">
      <c r="M106" s="9"/>
    </row>
    <row r="107" spans="13:13" x14ac:dyDescent="0.2">
      <c r="M107" s="9"/>
    </row>
    <row r="108" spans="13:13" x14ac:dyDescent="0.2">
      <c r="M108" s="9"/>
    </row>
    <row r="109" spans="13:13" x14ac:dyDescent="0.2">
      <c r="M109" s="9"/>
    </row>
    <row r="110" spans="13:13" x14ac:dyDescent="0.2">
      <c r="M110" s="9"/>
    </row>
    <row r="111" spans="13:13" x14ac:dyDescent="0.2">
      <c r="M111" s="9"/>
    </row>
  </sheetData>
  <mergeCells count="1">
    <mergeCell ref="A1:N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5328-BC01-164E-B623-301BC03AE2F8}">
  <sheetPr codeName="Feuil8"/>
  <dimension ref="I3:O19"/>
  <sheetViews>
    <sheetView showGridLines="0" tabSelected="1" topLeftCell="F2" workbookViewId="0">
      <selection activeCell="J11" sqref="J11:K11"/>
    </sheetView>
  </sheetViews>
  <sheetFormatPr baseColWidth="10" defaultRowHeight="16" x14ac:dyDescent="0.2"/>
  <sheetData>
    <row r="3" spans="9:15" ht="17" thickBot="1" x14ac:dyDescent="0.25"/>
    <row r="4" spans="9:15" x14ac:dyDescent="0.2">
      <c r="I4" s="81" t="s">
        <v>261</v>
      </c>
      <c r="J4" s="82"/>
      <c r="K4" s="82"/>
      <c r="L4" s="82"/>
      <c r="M4" s="82"/>
      <c r="N4" s="82"/>
      <c r="O4" s="83"/>
    </row>
    <row r="5" spans="9:15" ht="17" thickBot="1" x14ac:dyDescent="0.25">
      <c r="I5" s="84"/>
      <c r="J5" s="85"/>
      <c r="K5" s="85"/>
      <c r="L5" s="85"/>
      <c r="M5" s="85"/>
      <c r="N5" s="85"/>
      <c r="O5" s="86"/>
    </row>
    <row r="6" spans="9:15" x14ac:dyDescent="0.2">
      <c r="I6" s="88"/>
      <c r="J6" s="87"/>
      <c r="K6" s="87"/>
      <c r="L6" s="87"/>
      <c r="M6" s="87"/>
      <c r="N6" s="87"/>
      <c r="O6" s="89"/>
    </row>
    <row r="7" spans="9:15" x14ac:dyDescent="0.2">
      <c r="I7" s="88"/>
      <c r="J7" s="87" t="s">
        <v>256</v>
      </c>
      <c r="K7" s="87"/>
      <c r="L7" s="87"/>
      <c r="M7" s="87" t="s">
        <v>260</v>
      </c>
      <c r="N7" s="87"/>
      <c r="O7" s="89"/>
    </row>
    <row r="8" spans="9:15" x14ac:dyDescent="0.2">
      <c r="I8" s="88"/>
      <c r="J8" s="93"/>
      <c r="K8" s="93"/>
      <c r="L8" s="87"/>
      <c r="M8" s="93"/>
      <c r="N8" s="93"/>
      <c r="O8" s="89"/>
    </row>
    <row r="9" spans="9:15" x14ac:dyDescent="0.2">
      <c r="I9" s="88"/>
      <c r="J9" s="87"/>
      <c r="K9" s="87"/>
      <c r="L9" s="87"/>
      <c r="M9" s="87"/>
      <c r="N9" s="87"/>
      <c r="O9" s="89"/>
    </row>
    <row r="10" spans="9:15" x14ac:dyDescent="0.2">
      <c r="I10" s="88"/>
      <c r="J10" s="87" t="s">
        <v>257</v>
      </c>
      <c r="K10" s="87"/>
      <c r="L10" s="87"/>
      <c r="M10" s="87"/>
      <c r="N10" s="87"/>
      <c r="O10" s="89"/>
    </row>
    <row r="11" spans="9:15" x14ac:dyDescent="0.2">
      <c r="I11" s="88"/>
      <c r="J11" s="93"/>
      <c r="K11" s="93"/>
      <c r="L11" s="87"/>
      <c r="M11" s="87"/>
      <c r="N11" s="87"/>
      <c r="O11" s="89"/>
    </row>
    <row r="12" spans="9:15" x14ac:dyDescent="0.2">
      <c r="I12" s="88"/>
      <c r="J12" s="87"/>
      <c r="K12" s="87"/>
      <c r="L12" s="87"/>
      <c r="M12" s="87"/>
      <c r="N12" s="87"/>
      <c r="O12" s="89"/>
    </row>
    <row r="13" spans="9:15" x14ac:dyDescent="0.2">
      <c r="I13" s="88"/>
      <c r="J13" s="87" t="s">
        <v>258</v>
      </c>
      <c r="K13" s="87"/>
      <c r="L13" s="87"/>
      <c r="M13" s="87"/>
      <c r="N13" s="87"/>
      <c r="O13" s="89"/>
    </row>
    <row r="14" spans="9:15" x14ac:dyDescent="0.2">
      <c r="I14" s="88"/>
      <c r="J14" s="93"/>
      <c r="K14" s="93"/>
      <c r="L14" s="87"/>
      <c r="M14" s="87"/>
      <c r="N14" s="87"/>
      <c r="O14" s="89"/>
    </row>
    <row r="15" spans="9:15" x14ac:dyDescent="0.2">
      <c r="I15" s="88"/>
      <c r="J15" s="87"/>
      <c r="K15" s="87"/>
      <c r="L15" s="87"/>
      <c r="M15" s="87"/>
      <c r="N15" s="87"/>
      <c r="O15" s="89"/>
    </row>
    <row r="16" spans="9:15" x14ac:dyDescent="0.2">
      <c r="I16" s="88"/>
      <c r="J16" s="87" t="s">
        <v>259</v>
      </c>
      <c r="K16" s="87"/>
      <c r="L16" s="87"/>
      <c r="M16" s="87"/>
      <c r="N16" s="87"/>
      <c r="O16" s="89"/>
    </row>
    <row r="17" spans="9:15" x14ac:dyDescent="0.2">
      <c r="I17" s="88"/>
      <c r="J17" s="93"/>
      <c r="K17" s="93"/>
      <c r="L17" s="87"/>
      <c r="M17" s="87"/>
      <c r="N17" s="87"/>
      <c r="O17" s="89"/>
    </row>
    <row r="18" spans="9:15" x14ac:dyDescent="0.2">
      <c r="I18" s="88"/>
      <c r="J18" s="87"/>
      <c r="K18" s="87"/>
      <c r="L18" s="87"/>
      <c r="M18" s="87"/>
      <c r="N18" s="87"/>
      <c r="O18" s="89"/>
    </row>
    <row r="19" spans="9:15" ht="17" thickBot="1" x14ac:dyDescent="0.25">
      <c r="I19" s="90"/>
      <c r="J19" s="91"/>
      <c r="K19" s="91"/>
      <c r="L19" s="91"/>
      <c r="M19" s="91"/>
      <c r="N19" s="91"/>
      <c r="O19" s="92"/>
    </row>
  </sheetData>
  <sheetProtection sheet="1" objects="1" scenarios="1" selectLockedCells="1"/>
  <mergeCells count="6">
    <mergeCell ref="I4:O5"/>
    <mergeCell ref="M8:N8"/>
    <mergeCell ref="J8:K8"/>
    <mergeCell ref="J11:K11"/>
    <mergeCell ref="J14:K14"/>
    <mergeCell ref="J17:K17"/>
  </mergeCells>
  <dataValidations count="1">
    <dataValidation type="list" allowBlank="1" showInputMessage="1" showErrorMessage="1" sqref="J11:K11" xr:uid="{39DF57BD-E3FD-8644-BD98-DAE57826255E}">
      <formula1>"marques"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0" r:id="rId3" name="Button 14">
              <controlPr defaultSize="0" print="0" autoFill="0" autoPict="0" macro="[0]!ajoutproduitsec">
                <anchor moveWithCells="1" sizeWithCells="1">
                  <from>
                    <xdr:col>12</xdr:col>
                    <xdr:colOff>342900</xdr:colOff>
                    <xdr:row>12</xdr:row>
                    <xdr:rowOff>88900</xdr:rowOff>
                  </from>
                  <to>
                    <xdr:col>14</xdr:col>
                    <xdr:colOff>215900</xdr:colOff>
                    <xdr:row>14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J31"/>
  <sheetViews>
    <sheetView workbookViewId="0"/>
  </sheetViews>
  <sheetFormatPr baseColWidth="10" defaultRowHeight="16" x14ac:dyDescent="0.2"/>
  <cols>
    <col min="2" max="2" width="4.1640625" customWidth="1"/>
    <col min="3" max="3" width="30.83203125" customWidth="1"/>
    <col min="4" max="5" width="13" customWidth="1"/>
  </cols>
  <sheetData>
    <row r="1" spans="2:10" ht="88" customHeight="1" x14ac:dyDescent="0.2">
      <c r="C1" s="61" t="s">
        <v>173</v>
      </c>
      <c r="D1" s="62"/>
      <c r="E1" s="62"/>
      <c r="F1" s="62"/>
      <c r="G1" s="62"/>
      <c r="H1" s="62"/>
      <c r="I1" s="62"/>
      <c r="J1" s="63"/>
    </row>
    <row r="2" spans="2:10" ht="17" thickBot="1" x14ac:dyDescent="0.25">
      <c r="C2" s="64"/>
      <c r="D2" s="65"/>
      <c r="E2" s="65"/>
      <c r="F2" s="65"/>
      <c r="G2" s="65"/>
      <c r="H2" s="65"/>
      <c r="I2" s="65"/>
      <c r="J2" s="66"/>
    </row>
    <row r="3" spans="2:10" ht="17" thickBot="1" x14ac:dyDescent="0.25">
      <c r="C3" s="11" t="s">
        <v>79</v>
      </c>
      <c r="H3" s="67" t="s">
        <v>78</v>
      </c>
      <c r="I3" s="68"/>
      <c r="J3" s="69"/>
    </row>
    <row r="6" spans="2:10" ht="17" thickBot="1" x14ac:dyDescent="0.25"/>
    <row r="7" spans="2:10" ht="17" thickBot="1" x14ac:dyDescent="0.25">
      <c r="C7" s="30" t="s">
        <v>144</v>
      </c>
      <c r="D7" s="16" t="s">
        <v>145</v>
      </c>
      <c r="E7" s="22" t="s">
        <v>159</v>
      </c>
      <c r="F7" s="31" t="s">
        <v>146</v>
      </c>
      <c r="H7" s="36"/>
    </row>
    <row r="8" spans="2:10" ht="17" thickTop="1" x14ac:dyDescent="0.2">
      <c r="B8" s="7"/>
      <c r="C8" s="4" t="s">
        <v>171</v>
      </c>
      <c r="D8" s="5" t="s">
        <v>164</v>
      </c>
      <c r="E8" s="12">
        <v>0</v>
      </c>
      <c r="F8" s="18"/>
      <c r="I8" s="35"/>
    </row>
    <row r="9" spans="2:10" x14ac:dyDescent="0.2">
      <c r="B9" s="7"/>
      <c r="C9" s="2" t="s">
        <v>155</v>
      </c>
      <c r="D9" s="1" t="s">
        <v>163</v>
      </c>
      <c r="E9" s="25">
        <v>0</v>
      </c>
      <c r="F9" s="20"/>
    </row>
    <row r="10" spans="2:10" x14ac:dyDescent="0.2">
      <c r="B10" s="7"/>
      <c r="C10" s="2" t="s">
        <v>156</v>
      </c>
      <c r="D10" s="1" t="s">
        <v>83</v>
      </c>
      <c r="E10" s="25">
        <v>0</v>
      </c>
      <c r="F10" s="20"/>
    </row>
    <row r="11" spans="2:10" x14ac:dyDescent="0.2">
      <c r="B11" s="7"/>
      <c r="C11" s="2" t="s">
        <v>168</v>
      </c>
      <c r="D11" s="1" t="s">
        <v>167</v>
      </c>
      <c r="E11" s="25">
        <v>0</v>
      </c>
      <c r="F11" s="20"/>
    </row>
    <row r="12" spans="2:10" x14ac:dyDescent="0.2">
      <c r="B12" s="7"/>
      <c r="C12" s="2" t="s">
        <v>153</v>
      </c>
      <c r="D12" s="1" t="s">
        <v>160</v>
      </c>
      <c r="E12" s="25">
        <v>1</v>
      </c>
      <c r="F12" s="20"/>
    </row>
    <row r="13" spans="2:10" x14ac:dyDescent="0.2">
      <c r="B13" s="7"/>
      <c r="C13" s="2" t="s">
        <v>169</v>
      </c>
      <c r="D13" s="1" t="s">
        <v>170</v>
      </c>
      <c r="E13" s="25">
        <v>1</v>
      </c>
      <c r="F13" s="20"/>
    </row>
    <row r="14" spans="2:10" x14ac:dyDescent="0.2">
      <c r="B14" s="7"/>
      <c r="C14" s="2" t="s">
        <v>37</v>
      </c>
      <c r="D14" s="1" t="s">
        <v>161</v>
      </c>
      <c r="E14" s="25">
        <v>2</v>
      </c>
      <c r="F14" s="20"/>
    </row>
    <row r="15" spans="2:10" x14ac:dyDescent="0.2">
      <c r="B15" s="7"/>
      <c r="C15" s="2" t="s">
        <v>154</v>
      </c>
      <c r="D15" s="1" t="s">
        <v>84</v>
      </c>
      <c r="E15" s="25">
        <v>3</v>
      </c>
      <c r="F15" s="20"/>
    </row>
    <row r="16" spans="2:10" x14ac:dyDescent="0.2">
      <c r="B16" s="7"/>
      <c r="C16" s="2" t="s">
        <v>166</v>
      </c>
      <c r="D16" s="1" t="s">
        <v>162</v>
      </c>
      <c r="E16" s="25">
        <v>3</v>
      </c>
      <c r="F16" s="20"/>
    </row>
    <row r="17" spans="2:6" x14ac:dyDescent="0.2">
      <c r="B17" s="7"/>
      <c r="C17" s="2" t="s">
        <v>158</v>
      </c>
      <c r="D17" s="1" t="s">
        <v>162</v>
      </c>
      <c r="E17" s="25">
        <v>4</v>
      </c>
      <c r="F17" s="20"/>
    </row>
    <row r="18" spans="2:6" x14ac:dyDescent="0.2">
      <c r="B18" s="7"/>
      <c r="C18" s="2" t="s">
        <v>157</v>
      </c>
      <c r="D18" s="1" t="s">
        <v>84</v>
      </c>
      <c r="E18" s="25">
        <v>6</v>
      </c>
      <c r="F18" s="20"/>
    </row>
    <row r="19" spans="2:6" x14ac:dyDescent="0.2">
      <c r="B19" s="7"/>
      <c r="C19" s="2" t="s">
        <v>165</v>
      </c>
      <c r="D19" s="1" t="s">
        <v>84</v>
      </c>
      <c r="E19" s="25">
        <v>6</v>
      </c>
      <c r="F19" s="20"/>
    </row>
    <row r="20" spans="2:6" x14ac:dyDescent="0.2">
      <c r="B20" s="7"/>
      <c r="C20" s="2" t="s">
        <v>56</v>
      </c>
      <c r="D20" s="1" t="s">
        <v>81</v>
      </c>
      <c r="E20" s="25">
        <v>9</v>
      </c>
      <c r="F20" s="20" t="s">
        <v>152</v>
      </c>
    </row>
    <row r="21" spans="2:6" x14ac:dyDescent="0.2">
      <c r="B21" s="7"/>
      <c r="C21" s="2" t="s">
        <v>149</v>
      </c>
      <c r="D21" s="1" t="s">
        <v>82</v>
      </c>
      <c r="E21" s="25">
        <v>9</v>
      </c>
      <c r="F21" s="20" t="s">
        <v>152</v>
      </c>
    </row>
    <row r="22" spans="2:6" x14ac:dyDescent="0.2">
      <c r="B22" s="7"/>
      <c r="C22" s="2" t="s">
        <v>62</v>
      </c>
      <c r="D22" s="1" t="s">
        <v>82</v>
      </c>
      <c r="E22" s="25">
        <v>10</v>
      </c>
      <c r="F22" s="20" t="s">
        <v>152</v>
      </c>
    </row>
    <row r="23" spans="2:6" x14ac:dyDescent="0.2">
      <c r="B23" s="7"/>
      <c r="C23" s="2" t="s">
        <v>151</v>
      </c>
      <c r="D23" s="1" t="s">
        <v>84</v>
      </c>
      <c r="E23" s="25">
        <v>10</v>
      </c>
      <c r="F23" s="20" t="s">
        <v>152</v>
      </c>
    </row>
    <row r="24" spans="2:6" x14ac:dyDescent="0.2">
      <c r="B24" s="7"/>
      <c r="C24" s="2" t="s">
        <v>65</v>
      </c>
      <c r="D24" s="1" t="s">
        <v>84</v>
      </c>
      <c r="E24" s="25">
        <v>10</v>
      </c>
      <c r="F24" s="20" t="s">
        <v>152</v>
      </c>
    </row>
    <row r="25" spans="2:6" x14ac:dyDescent="0.2">
      <c r="B25" s="7"/>
      <c r="C25" s="2" t="s">
        <v>150</v>
      </c>
      <c r="D25" s="1" t="s">
        <v>82</v>
      </c>
      <c r="E25" s="25">
        <v>11</v>
      </c>
      <c r="F25" s="20" t="s">
        <v>152</v>
      </c>
    </row>
    <row r="26" spans="2:6" x14ac:dyDescent="0.2">
      <c r="B26" s="7"/>
      <c r="C26" s="2" t="s">
        <v>147</v>
      </c>
      <c r="D26" s="1" t="s">
        <v>80</v>
      </c>
      <c r="E26" s="25">
        <v>12</v>
      </c>
      <c r="F26" s="20" t="s">
        <v>152</v>
      </c>
    </row>
    <row r="27" spans="2:6" x14ac:dyDescent="0.2">
      <c r="B27" s="7"/>
      <c r="C27" s="2" t="s">
        <v>148</v>
      </c>
      <c r="D27" s="1" t="s">
        <v>80</v>
      </c>
      <c r="E27" s="25">
        <v>17</v>
      </c>
      <c r="F27" s="20" t="s">
        <v>152</v>
      </c>
    </row>
    <row r="28" spans="2:6" x14ac:dyDescent="0.2">
      <c r="B28" s="7"/>
      <c r="C28" s="2"/>
      <c r="D28" s="1"/>
      <c r="E28" s="25"/>
      <c r="F28" s="20"/>
    </row>
    <row r="29" spans="2:6" x14ac:dyDescent="0.2">
      <c r="B29" s="7"/>
      <c r="C29" s="2"/>
      <c r="D29" s="1"/>
      <c r="E29" s="25"/>
      <c r="F29" s="20"/>
    </row>
    <row r="30" spans="2:6" x14ac:dyDescent="0.2">
      <c r="B30" s="7"/>
      <c r="C30" s="2"/>
      <c r="D30" s="1"/>
      <c r="E30" s="25"/>
      <c r="F30" s="20"/>
    </row>
    <row r="31" spans="2:6" ht="17" thickBot="1" x14ac:dyDescent="0.25">
      <c r="B31" s="7"/>
      <c r="C31" s="8"/>
      <c r="D31" s="3"/>
      <c r="E31" s="26"/>
      <c r="F31" s="21"/>
    </row>
  </sheetData>
  <sortState xmlns:xlrd2="http://schemas.microsoft.com/office/spreadsheetml/2017/richdata2" ref="C8:F31">
    <sortCondition ref="E8:E31"/>
  </sortState>
  <mergeCells count="2">
    <mergeCell ref="C1:J2"/>
    <mergeCell ref="H3:J3"/>
  </mergeCells>
  <conditionalFormatting sqref="F7 H7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F8:F31">
    <cfRule type="containsText" dxfId="3" priority="4" operator="containsText" text="Oui">
      <formula>NOT(ISERROR(SEARCH("Oui",F8)))</formula>
    </cfRule>
  </conditionalFormatting>
  <conditionalFormatting sqref="E8:E31">
    <cfRule type="cellIs" dxfId="2" priority="1" operator="between">
      <formula>7</formula>
      <formula>35</formula>
    </cfRule>
    <cfRule type="cellIs" dxfId="1" priority="2" operator="between">
      <formula>2</formula>
      <formula>6</formula>
    </cfRule>
    <cfRule type="cellIs" dxfId="0" priority="3" operator="between">
      <formula>0</formula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O42"/>
  <sheetViews>
    <sheetView zoomScale="75" workbookViewId="0"/>
  </sheetViews>
  <sheetFormatPr baseColWidth="10" defaultRowHeight="16" x14ac:dyDescent="0.2"/>
  <cols>
    <col min="1" max="1" width="29.33203125" customWidth="1"/>
    <col min="2" max="6" width="18.1640625" customWidth="1"/>
    <col min="7" max="7" width="5.83203125" customWidth="1"/>
    <col min="8" max="8" width="29.33203125" bestFit="1" customWidth="1"/>
    <col min="9" max="14" width="18.1640625" customWidth="1"/>
  </cols>
  <sheetData>
    <row r="1" spans="1:15" ht="19" x14ac:dyDescent="0.25">
      <c r="A1" s="43" t="s">
        <v>247</v>
      </c>
      <c r="H1" s="43" t="s">
        <v>248</v>
      </c>
    </row>
    <row r="2" spans="1:15" x14ac:dyDescent="0.2">
      <c r="A2" s="38" t="s">
        <v>178</v>
      </c>
      <c r="B2" t="s">
        <v>242</v>
      </c>
    </row>
    <row r="3" spans="1:15" x14ac:dyDescent="0.2">
      <c r="A3" s="38" t="s">
        <v>236</v>
      </c>
      <c r="B3" t="s">
        <v>239</v>
      </c>
      <c r="H3" s="38" t="s">
        <v>236</v>
      </c>
      <c r="I3" t="s">
        <v>239</v>
      </c>
    </row>
    <row r="4" spans="1:15" ht="9.75" customHeight="1" x14ac:dyDescent="0.2"/>
    <row r="5" spans="1:15" x14ac:dyDescent="0.2">
      <c r="A5" s="38" t="s">
        <v>246</v>
      </c>
      <c r="B5" s="38" t="s">
        <v>176</v>
      </c>
      <c r="H5" s="38" t="s">
        <v>246</v>
      </c>
      <c r="I5" s="38" t="s">
        <v>177</v>
      </c>
    </row>
    <row r="6" spans="1:15" ht="34" x14ac:dyDescent="0.2">
      <c r="A6" s="38" t="s">
        <v>0</v>
      </c>
      <c r="B6" s="42" t="s">
        <v>36</v>
      </c>
      <c r="C6" s="42" t="s">
        <v>5</v>
      </c>
      <c r="D6" s="42" t="s">
        <v>27</v>
      </c>
      <c r="E6" s="42" t="s">
        <v>4</v>
      </c>
      <c r="F6" s="42" t="s">
        <v>238</v>
      </c>
      <c r="H6" s="38" t="s">
        <v>0</v>
      </c>
      <c r="I6" s="42" t="s">
        <v>16</v>
      </c>
      <c r="J6" s="42" t="s">
        <v>11</v>
      </c>
      <c r="K6" s="42" t="s">
        <v>8</v>
      </c>
      <c r="L6" s="42" t="s">
        <v>6</v>
      </c>
      <c r="M6" s="42" t="s">
        <v>249</v>
      </c>
      <c r="N6" s="42" t="s">
        <v>252</v>
      </c>
      <c r="O6" s="42" t="s">
        <v>238</v>
      </c>
    </row>
    <row r="7" spans="1:15" x14ac:dyDescent="0.2">
      <c r="A7" s="39" t="s">
        <v>53</v>
      </c>
      <c r="B7" s="40">
        <v>4.4000000000000004</v>
      </c>
      <c r="C7" s="40"/>
      <c r="D7" s="40"/>
      <c r="E7" s="40"/>
      <c r="F7" s="40">
        <v>4.4000000000000004</v>
      </c>
      <c r="H7" s="39" t="s">
        <v>96</v>
      </c>
      <c r="I7" s="40"/>
      <c r="J7" s="40"/>
      <c r="K7" s="40"/>
      <c r="L7" s="40">
        <v>13</v>
      </c>
      <c r="M7" s="40"/>
      <c r="N7" s="40"/>
      <c r="O7" s="40">
        <v>13</v>
      </c>
    </row>
    <row r="8" spans="1:15" x14ac:dyDescent="0.2">
      <c r="A8" s="39" t="s">
        <v>54</v>
      </c>
      <c r="B8" s="40">
        <v>3.2250000000000001</v>
      </c>
      <c r="C8" s="40"/>
      <c r="D8" s="40"/>
      <c r="E8" s="40"/>
      <c r="F8" s="40">
        <v>3.2250000000000001</v>
      </c>
      <c r="H8" s="39" t="s">
        <v>106</v>
      </c>
      <c r="I8" s="40"/>
      <c r="J8" s="40"/>
      <c r="K8" s="40">
        <v>12</v>
      </c>
      <c r="L8" s="40"/>
      <c r="M8" s="40"/>
      <c r="N8" s="40"/>
      <c r="O8" s="40">
        <v>12</v>
      </c>
    </row>
    <row r="9" spans="1:15" x14ac:dyDescent="0.2">
      <c r="A9" s="39" t="s">
        <v>42</v>
      </c>
      <c r="B9" s="40">
        <v>4.8</v>
      </c>
      <c r="C9" s="40"/>
      <c r="D9" s="40"/>
      <c r="E9" s="40"/>
      <c r="F9" s="40">
        <v>4.8</v>
      </c>
      <c r="H9" s="39" t="s">
        <v>107</v>
      </c>
      <c r="I9" s="40"/>
      <c r="J9" s="40"/>
      <c r="K9" s="40">
        <v>8</v>
      </c>
      <c r="L9" s="40"/>
      <c r="M9" s="40"/>
      <c r="N9" s="40"/>
      <c r="O9" s="40">
        <v>8</v>
      </c>
    </row>
    <row r="10" spans="1:15" x14ac:dyDescent="0.2">
      <c r="A10" s="39" t="s">
        <v>50</v>
      </c>
      <c r="B10" s="40">
        <v>3.75</v>
      </c>
      <c r="C10" s="40"/>
      <c r="D10" s="40"/>
      <c r="E10" s="40"/>
      <c r="F10" s="40">
        <v>3.75</v>
      </c>
      <c r="H10" s="39" t="s">
        <v>108</v>
      </c>
      <c r="I10" s="40"/>
      <c r="J10" s="40"/>
      <c r="K10" s="40">
        <v>3</v>
      </c>
      <c r="L10" s="40"/>
      <c r="M10" s="40"/>
      <c r="N10" s="40"/>
      <c r="O10" s="40">
        <v>3</v>
      </c>
    </row>
    <row r="11" spans="1:15" x14ac:dyDescent="0.2">
      <c r="A11" s="39" t="s">
        <v>44</v>
      </c>
      <c r="B11" s="40">
        <v>3.2</v>
      </c>
      <c r="C11" s="40"/>
      <c r="D11" s="40"/>
      <c r="E11" s="40"/>
      <c r="F11" s="40">
        <v>3.2</v>
      </c>
      <c r="H11" s="39" t="s">
        <v>122</v>
      </c>
      <c r="I11" s="40"/>
      <c r="J11" s="40"/>
      <c r="K11" s="40"/>
      <c r="L11" s="40"/>
      <c r="M11" s="40">
        <v>8</v>
      </c>
      <c r="N11" s="40"/>
      <c r="O11" s="40">
        <v>8</v>
      </c>
    </row>
    <row r="12" spans="1:15" x14ac:dyDescent="0.2">
      <c r="A12" s="39" t="s">
        <v>41</v>
      </c>
      <c r="B12" s="40">
        <v>3</v>
      </c>
      <c r="C12" s="40"/>
      <c r="D12" s="40"/>
      <c r="E12" s="40"/>
      <c r="F12" s="40">
        <v>3</v>
      </c>
      <c r="H12" s="39" t="s">
        <v>103</v>
      </c>
      <c r="I12" s="40"/>
      <c r="J12" s="40"/>
      <c r="K12" s="40">
        <v>2</v>
      </c>
      <c r="L12" s="40"/>
      <c r="M12" s="40"/>
      <c r="N12" s="40"/>
      <c r="O12" s="40">
        <v>2</v>
      </c>
    </row>
    <row r="13" spans="1:15" x14ac:dyDescent="0.2">
      <c r="A13" s="39" t="s">
        <v>43</v>
      </c>
      <c r="B13" s="40">
        <v>3.73</v>
      </c>
      <c r="C13" s="40"/>
      <c r="D13" s="40"/>
      <c r="E13" s="40"/>
      <c r="F13" s="40">
        <v>3.73</v>
      </c>
      <c r="H13" s="39" t="s">
        <v>7</v>
      </c>
      <c r="I13" s="40"/>
      <c r="J13" s="40"/>
      <c r="K13" s="40"/>
      <c r="L13" s="40">
        <v>2</v>
      </c>
      <c r="M13" s="40"/>
      <c r="N13" s="40"/>
      <c r="O13" s="40">
        <v>2</v>
      </c>
    </row>
    <row r="14" spans="1:15" x14ac:dyDescent="0.2">
      <c r="A14" s="39" t="s">
        <v>35</v>
      </c>
      <c r="B14" s="40"/>
      <c r="C14" s="40"/>
      <c r="D14" s="40">
        <v>3</v>
      </c>
      <c r="E14" s="40"/>
      <c r="F14" s="40">
        <v>3</v>
      </c>
      <c r="H14" s="39" t="s">
        <v>105</v>
      </c>
      <c r="I14" s="40"/>
      <c r="J14" s="40"/>
      <c r="K14" s="40">
        <v>10</v>
      </c>
      <c r="L14" s="40"/>
      <c r="M14" s="40"/>
      <c r="N14" s="40"/>
      <c r="O14" s="40">
        <v>10</v>
      </c>
    </row>
    <row r="15" spans="1:15" x14ac:dyDescent="0.2">
      <c r="A15" s="39" t="s">
        <v>203</v>
      </c>
      <c r="B15" s="40"/>
      <c r="C15" s="40">
        <v>3</v>
      </c>
      <c r="D15" s="40"/>
      <c r="E15" s="40"/>
      <c r="F15" s="40">
        <v>3</v>
      </c>
      <c r="H15" s="39" t="s">
        <v>118</v>
      </c>
      <c r="I15" s="40"/>
      <c r="J15" s="40">
        <v>8</v>
      </c>
      <c r="K15" s="40"/>
      <c r="L15" s="40"/>
      <c r="M15" s="40"/>
      <c r="N15" s="40"/>
      <c r="O15" s="40">
        <v>8</v>
      </c>
    </row>
    <row r="16" spans="1:15" x14ac:dyDescent="0.2">
      <c r="A16" s="39" t="s">
        <v>201</v>
      </c>
      <c r="B16" s="40"/>
      <c r="C16" s="40"/>
      <c r="D16" s="40"/>
      <c r="E16" s="40">
        <v>6</v>
      </c>
      <c r="F16" s="40">
        <v>6</v>
      </c>
      <c r="H16" s="39" t="s">
        <v>115</v>
      </c>
      <c r="I16" s="40"/>
      <c r="J16" s="40">
        <v>5</v>
      </c>
      <c r="K16" s="40"/>
      <c r="L16" s="40"/>
      <c r="M16" s="40"/>
      <c r="N16" s="40"/>
      <c r="O16" s="40">
        <v>5</v>
      </c>
    </row>
    <row r="17" spans="1:15" x14ac:dyDescent="0.2">
      <c r="A17" s="39" t="s">
        <v>49</v>
      </c>
      <c r="B17" s="40">
        <v>3.55</v>
      </c>
      <c r="C17" s="40"/>
      <c r="D17" s="40"/>
      <c r="E17" s="40"/>
      <c r="F17" s="40">
        <v>3.55</v>
      </c>
      <c r="H17" s="39" t="s">
        <v>20</v>
      </c>
      <c r="I17" s="40">
        <v>3</v>
      </c>
      <c r="J17" s="40"/>
      <c r="K17" s="40"/>
      <c r="L17" s="40"/>
      <c r="M17" s="40"/>
      <c r="N17" s="40"/>
      <c r="O17" s="40">
        <v>3</v>
      </c>
    </row>
    <row r="18" spans="1:15" x14ac:dyDescent="0.2">
      <c r="A18" s="39" t="s">
        <v>51</v>
      </c>
      <c r="B18" s="40">
        <v>4.8</v>
      </c>
      <c r="C18" s="40"/>
      <c r="D18" s="40"/>
      <c r="E18" s="40"/>
      <c r="F18" s="40">
        <v>4.8</v>
      </c>
      <c r="H18" s="39" t="s">
        <v>18</v>
      </c>
      <c r="I18" s="40">
        <v>3</v>
      </c>
      <c r="J18" s="40"/>
      <c r="K18" s="40"/>
      <c r="L18" s="40"/>
      <c r="M18" s="40"/>
      <c r="N18" s="40"/>
      <c r="O18" s="40">
        <v>3</v>
      </c>
    </row>
    <row r="19" spans="1:15" x14ac:dyDescent="0.2">
      <c r="A19" s="39" t="s">
        <v>60</v>
      </c>
      <c r="B19" s="40">
        <v>4.4559999999999995</v>
      </c>
      <c r="C19" s="40"/>
      <c r="D19" s="40"/>
      <c r="E19" s="40"/>
      <c r="F19" s="40">
        <v>4.4559999999999995</v>
      </c>
      <c r="H19" s="39" t="s">
        <v>22</v>
      </c>
      <c r="I19" s="40">
        <v>1</v>
      </c>
      <c r="J19" s="40"/>
      <c r="K19" s="40"/>
      <c r="L19" s="40"/>
      <c r="M19" s="40"/>
      <c r="N19" s="40"/>
      <c r="O19" s="40">
        <v>1</v>
      </c>
    </row>
    <row r="20" spans="1:15" x14ac:dyDescent="0.2">
      <c r="A20" s="39" t="s">
        <v>59</v>
      </c>
      <c r="B20" s="40">
        <v>4.17</v>
      </c>
      <c r="C20" s="40"/>
      <c r="D20" s="40"/>
      <c r="E20" s="40"/>
      <c r="F20" s="40">
        <v>4.17</v>
      </c>
      <c r="H20" s="39" t="s">
        <v>251</v>
      </c>
      <c r="I20" s="40"/>
      <c r="J20" s="40"/>
      <c r="K20" s="40"/>
      <c r="L20" s="40"/>
      <c r="M20" s="40"/>
      <c r="N20" s="40">
        <v>11</v>
      </c>
      <c r="O20" s="40">
        <v>11</v>
      </c>
    </row>
    <row r="21" spans="1:15" x14ac:dyDescent="0.2">
      <c r="A21" s="39" t="s">
        <v>62</v>
      </c>
      <c r="B21" s="40">
        <v>4.3559999999999999</v>
      </c>
      <c r="C21" s="40"/>
      <c r="D21" s="40"/>
      <c r="E21" s="40"/>
      <c r="F21" s="40">
        <v>4.3559999999999999</v>
      </c>
      <c r="H21" s="39" t="s">
        <v>238</v>
      </c>
      <c r="I21" s="40">
        <v>7</v>
      </c>
      <c r="J21" s="40">
        <v>13</v>
      </c>
      <c r="K21" s="40">
        <v>35</v>
      </c>
      <c r="L21" s="40">
        <v>15</v>
      </c>
      <c r="M21" s="40">
        <v>8</v>
      </c>
      <c r="N21" s="40">
        <v>11</v>
      </c>
      <c r="O21" s="40">
        <v>89</v>
      </c>
    </row>
    <row r="22" spans="1:15" x14ac:dyDescent="0.2">
      <c r="A22" s="39" t="s">
        <v>63</v>
      </c>
      <c r="B22" s="40">
        <v>4.3019999999999996</v>
      </c>
      <c r="C22" s="40"/>
      <c r="D22" s="40"/>
      <c r="E22" s="40"/>
      <c r="F22" s="40">
        <v>4.3019999999999996</v>
      </c>
    </row>
    <row r="23" spans="1:15" x14ac:dyDescent="0.2">
      <c r="A23" s="39" t="s">
        <v>46</v>
      </c>
      <c r="B23" s="40">
        <v>3.2839999999999998</v>
      </c>
      <c r="C23" s="40"/>
      <c r="D23" s="40"/>
      <c r="E23" s="40"/>
      <c r="F23" s="40">
        <v>3.2839999999999998</v>
      </c>
    </row>
    <row r="24" spans="1:15" x14ac:dyDescent="0.2">
      <c r="A24" s="39" t="s">
        <v>233</v>
      </c>
      <c r="B24" s="40"/>
      <c r="C24" s="40">
        <v>2</v>
      </c>
      <c r="D24" s="40"/>
      <c r="E24" s="40"/>
      <c r="F24" s="40">
        <v>2</v>
      </c>
    </row>
    <row r="25" spans="1:15" x14ac:dyDescent="0.2">
      <c r="A25" s="39" t="s">
        <v>52</v>
      </c>
      <c r="B25" s="40">
        <v>4.8</v>
      </c>
      <c r="C25" s="40"/>
      <c r="D25" s="40"/>
      <c r="E25" s="40"/>
      <c r="F25" s="40">
        <v>4.8</v>
      </c>
    </row>
    <row r="26" spans="1:15" x14ac:dyDescent="0.2">
      <c r="A26" s="39" t="s">
        <v>61</v>
      </c>
      <c r="B26" s="40">
        <v>4.1239999999999997</v>
      </c>
      <c r="C26" s="40"/>
      <c r="D26" s="40"/>
      <c r="E26" s="40"/>
      <c r="F26" s="40">
        <v>4.1239999999999997</v>
      </c>
    </row>
    <row r="27" spans="1:15" x14ac:dyDescent="0.2">
      <c r="A27" s="39" t="s">
        <v>200</v>
      </c>
      <c r="B27" s="40"/>
      <c r="C27" s="40"/>
      <c r="D27" s="40"/>
      <c r="E27" s="40">
        <v>1</v>
      </c>
      <c r="F27" s="40">
        <v>1</v>
      </c>
    </row>
    <row r="28" spans="1:15" x14ac:dyDescent="0.2">
      <c r="A28" s="39" t="s">
        <v>202</v>
      </c>
      <c r="B28" s="40"/>
      <c r="C28" s="40"/>
      <c r="D28" s="40"/>
      <c r="E28" s="40">
        <v>1</v>
      </c>
      <c r="F28" s="40">
        <v>1</v>
      </c>
    </row>
    <row r="29" spans="1:15" x14ac:dyDescent="0.2">
      <c r="A29" s="39" t="s">
        <v>39</v>
      </c>
      <c r="B29" s="40">
        <v>4.4000000000000004</v>
      </c>
      <c r="C29" s="40"/>
      <c r="D29" s="40"/>
      <c r="E29" s="40"/>
      <c r="F29" s="40">
        <v>4.4000000000000004</v>
      </c>
    </row>
    <row r="30" spans="1:15" x14ac:dyDescent="0.2">
      <c r="A30" s="39" t="s">
        <v>40</v>
      </c>
      <c r="B30" s="40">
        <v>2.1</v>
      </c>
      <c r="C30" s="40"/>
      <c r="D30" s="40"/>
      <c r="E30" s="40"/>
      <c r="F30" s="40">
        <v>2.1</v>
      </c>
    </row>
    <row r="31" spans="1:15" x14ac:dyDescent="0.2">
      <c r="A31" s="39" t="s">
        <v>32</v>
      </c>
      <c r="B31" s="40"/>
      <c r="C31" s="40"/>
      <c r="D31" s="40">
        <v>3</v>
      </c>
      <c r="E31" s="40"/>
      <c r="F31" s="40">
        <v>3</v>
      </c>
    </row>
    <row r="32" spans="1:15" x14ac:dyDescent="0.2">
      <c r="A32" s="39" t="s">
        <v>212</v>
      </c>
      <c r="B32" s="40"/>
      <c r="C32" s="40">
        <v>1</v>
      </c>
      <c r="D32" s="40"/>
      <c r="E32" s="40"/>
      <c r="F32" s="40">
        <v>1</v>
      </c>
    </row>
    <row r="33" spans="1:6" x14ac:dyDescent="0.2">
      <c r="A33" s="39" t="s">
        <v>48</v>
      </c>
      <c r="B33" s="40">
        <v>3.45</v>
      </c>
      <c r="C33" s="40"/>
      <c r="D33" s="40"/>
      <c r="E33" s="40"/>
      <c r="F33" s="40">
        <v>3.45</v>
      </c>
    </row>
    <row r="34" spans="1:6" x14ac:dyDescent="0.2">
      <c r="A34" s="39" t="s">
        <v>225</v>
      </c>
      <c r="B34" s="40"/>
      <c r="C34" s="40">
        <v>2</v>
      </c>
      <c r="D34" s="40"/>
      <c r="E34" s="40"/>
      <c r="F34" s="40">
        <v>2</v>
      </c>
    </row>
    <row r="35" spans="1:6" x14ac:dyDescent="0.2">
      <c r="A35" s="39" t="s">
        <v>219</v>
      </c>
      <c r="B35" s="40"/>
      <c r="C35" s="40">
        <v>4</v>
      </c>
      <c r="D35" s="40"/>
      <c r="E35" s="40"/>
      <c r="F35" s="40">
        <v>4</v>
      </c>
    </row>
    <row r="36" spans="1:6" x14ac:dyDescent="0.2">
      <c r="A36" s="39" t="s">
        <v>209</v>
      </c>
      <c r="B36" s="40"/>
      <c r="C36" s="40">
        <v>5</v>
      </c>
      <c r="D36" s="40"/>
      <c r="E36" s="40"/>
      <c r="F36" s="40">
        <v>5</v>
      </c>
    </row>
    <row r="37" spans="1:6" x14ac:dyDescent="0.2">
      <c r="A37" s="39" t="s">
        <v>228</v>
      </c>
      <c r="B37" s="40"/>
      <c r="C37" s="40">
        <v>4</v>
      </c>
      <c r="D37" s="40"/>
      <c r="E37" s="40"/>
      <c r="F37" s="40">
        <v>4</v>
      </c>
    </row>
    <row r="38" spans="1:6" x14ac:dyDescent="0.2">
      <c r="A38" s="39" t="s">
        <v>205</v>
      </c>
      <c r="B38" s="40"/>
      <c r="C38" s="40">
        <v>2</v>
      </c>
      <c r="D38" s="40"/>
      <c r="E38" s="40"/>
      <c r="F38" s="40">
        <v>2</v>
      </c>
    </row>
    <row r="39" spans="1:6" x14ac:dyDescent="0.2">
      <c r="A39" s="39" t="s">
        <v>57</v>
      </c>
      <c r="B39" s="40">
        <v>0.5</v>
      </c>
      <c r="C39" s="40"/>
      <c r="D39" s="40"/>
      <c r="E39" s="40"/>
      <c r="F39" s="40">
        <v>0.5</v>
      </c>
    </row>
    <row r="40" spans="1:6" x14ac:dyDescent="0.2">
      <c r="A40" s="39" t="s">
        <v>47</v>
      </c>
      <c r="B40" s="40">
        <v>3.95</v>
      </c>
      <c r="C40" s="40"/>
      <c r="D40" s="40"/>
      <c r="E40" s="40"/>
      <c r="F40" s="40">
        <v>3.95</v>
      </c>
    </row>
    <row r="41" spans="1:6" x14ac:dyDescent="0.2">
      <c r="A41" s="39" t="s">
        <v>210</v>
      </c>
      <c r="B41" s="40"/>
      <c r="C41" s="40">
        <v>1</v>
      </c>
      <c r="D41" s="40"/>
      <c r="E41" s="40"/>
      <c r="F41" s="40">
        <v>1</v>
      </c>
    </row>
    <row r="42" spans="1:6" x14ac:dyDescent="0.2">
      <c r="A42" s="39" t="s">
        <v>238</v>
      </c>
      <c r="B42" s="40">
        <v>78.347000000000008</v>
      </c>
      <c r="C42" s="40">
        <v>24</v>
      </c>
      <c r="D42" s="40">
        <v>6</v>
      </c>
      <c r="E42" s="40">
        <v>8</v>
      </c>
      <c r="F42" s="40">
        <v>116.34700000000001</v>
      </c>
    </row>
  </sheetData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L15"/>
  <sheetViews>
    <sheetView showGridLines="0" zoomScale="84" workbookViewId="0">
      <selection activeCell="I8" sqref="I8"/>
    </sheetView>
  </sheetViews>
  <sheetFormatPr baseColWidth="10" defaultRowHeight="16" x14ac:dyDescent="0.2"/>
  <cols>
    <col min="4" max="4" width="27.6640625" customWidth="1"/>
    <col min="5" max="5" width="19.5" customWidth="1"/>
    <col min="6" max="6" width="25.1640625" customWidth="1"/>
    <col min="7" max="8" width="16" customWidth="1"/>
    <col min="9" max="9" width="30.33203125" customWidth="1"/>
  </cols>
  <sheetData>
    <row r="1" spans="1:12" ht="73" customHeight="1" x14ac:dyDescent="0.2">
      <c r="A1" t="s">
        <v>86</v>
      </c>
      <c r="D1" s="61" t="s">
        <v>174</v>
      </c>
      <c r="E1" s="76"/>
      <c r="F1" s="62"/>
      <c r="G1" s="62"/>
      <c r="H1" s="62"/>
      <c r="I1" s="62"/>
      <c r="J1" s="62"/>
      <c r="K1" s="62"/>
      <c r="L1" s="63"/>
    </row>
    <row r="2" spans="1:12" ht="17" thickBot="1" x14ac:dyDescent="0.25">
      <c r="D2" s="64"/>
      <c r="E2" s="65"/>
      <c r="F2" s="65"/>
      <c r="G2" s="65"/>
      <c r="H2" s="65"/>
      <c r="I2" s="65"/>
      <c r="J2" s="65"/>
      <c r="K2" s="65"/>
      <c r="L2" s="66"/>
    </row>
    <row r="3" spans="1:12" ht="17" thickBot="1" x14ac:dyDescent="0.25">
      <c r="D3" s="11" t="s">
        <v>124</v>
      </c>
      <c r="E3" s="33"/>
      <c r="J3" s="67" t="s">
        <v>12</v>
      </c>
      <c r="K3" s="68"/>
      <c r="L3" s="69"/>
    </row>
    <row r="5" spans="1:12" ht="17" thickBot="1" x14ac:dyDescent="0.25"/>
    <row r="6" spans="1:12" ht="16" customHeight="1" thickBot="1" x14ac:dyDescent="0.25">
      <c r="D6" s="15" t="s">
        <v>125</v>
      </c>
      <c r="E6" s="27" t="s">
        <v>141</v>
      </c>
      <c r="F6" s="16" t="s">
        <v>126</v>
      </c>
      <c r="G6" s="16" t="s">
        <v>127</v>
      </c>
      <c r="H6" s="16" t="s">
        <v>135</v>
      </c>
      <c r="I6" s="22" t="s">
        <v>128</v>
      </c>
      <c r="J6" s="74" t="s">
        <v>138</v>
      </c>
      <c r="K6" s="75"/>
    </row>
    <row r="7" spans="1:12" ht="87" customHeight="1" thickTop="1" x14ac:dyDescent="0.2">
      <c r="D7" s="17" t="s">
        <v>129</v>
      </c>
      <c r="E7" s="29" t="s">
        <v>143</v>
      </c>
      <c r="F7" s="13" t="s">
        <v>130</v>
      </c>
      <c r="G7" s="13" t="s">
        <v>134</v>
      </c>
      <c r="H7" s="13"/>
      <c r="I7" s="23" t="s">
        <v>131</v>
      </c>
      <c r="J7" s="77" t="s">
        <v>139</v>
      </c>
      <c r="K7" s="78"/>
    </row>
    <row r="8" spans="1:12" ht="61" customHeight="1" x14ac:dyDescent="0.2">
      <c r="D8" s="19" t="s">
        <v>132</v>
      </c>
      <c r="E8" s="32" t="s">
        <v>142</v>
      </c>
      <c r="F8" s="14" t="s">
        <v>137</v>
      </c>
      <c r="G8" s="14" t="s">
        <v>133</v>
      </c>
      <c r="H8" s="14"/>
      <c r="I8" s="24" t="s">
        <v>136</v>
      </c>
      <c r="J8" s="79" t="s">
        <v>140</v>
      </c>
      <c r="K8" s="80"/>
    </row>
    <row r="9" spans="1:12" x14ac:dyDescent="0.2">
      <c r="D9" s="2"/>
      <c r="E9" s="10"/>
      <c r="F9" s="1"/>
      <c r="G9" s="1"/>
      <c r="H9" s="1"/>
      <c r="I9" s="25"/>
      <c r="J9" s="70"/>
      <c r="K9" s="71"/>
    </row>
    <row r="10" spans="1:12" x14ac:dyDescent="0.2">
      <c r="D10" s="2"/>
      <c r="E10" s="10"/>
      <c r="F10" s="1"/>
      <c r="G10" s="1"/>
      <c r="H10" s="1"/>
      <c r="I10" s="25"/>
      <c r="J10" s="70"/>
      <c r="K10" s="71"/>
    </row>
    <row r="11" spans="1:12" x14ac:dyDescent="0.2">
      <c r="D11" s="2"/>
      <c r="E11" s="10"/>
      <c r="F11" s="1"/>
      <c r="G11" s="1"/>
      <c r="H11" s="1"/>
      <c r="I11" s="25"/>
      <c r="J11" s="70"/>
      <c r="K11" s="71"/>
    </row>
    <row r="12" spans="1:12" x14ac:dyDescent="0.2">
      <c r="D12" s="2"/>
      <c r="E12" s="10"/>
      <c r="F12" s="1"/>
      <c r="G12" s="1"/>
      <c r="H12" s="1"/>
      <c r="I12" s="25"/>
      <c r="J12" s="70"/>
      <c r="K12" s="71"/>
    </row>
    <row r="13" spans="1:12" x14ac:dyDescent="0.2">
      <c r="D13" s="2"/>
      <c r="E13" s="10"/>
      <c r="F13" s="1"/>
      <c r="G13" s="1"/>
      <c r="H13" s="1"/>
      <c r="I13" s="25"/>
      <c r="J13" s="70"/>
      <c r="K13" s="71"/>
    </row>
    <row r="14" spans="1:12" x14ac:dyDescent="0.2">
      <c r="D14" s="2"/>
      <c r="E14" s="10"/>
      <c r="F14" s="1"/>
      <c r="G14" s="1"/>
      <c r="H14" s="1"/>
      <c r="I14" s="25"/>
      <c r="J14" s="70"/>
      <c r="K14" s="71"/>
    </row>
    <row r="15" spans="1:12" ht="17" thickBot="1" x14ac:dyDescent="0.25">
      <c r="D15" s="8"/>
      <c r="E15" s="28"/>
      <c r="F15" s="3"/>
      <c r="G15" s="3"/>
      <c r="H15" s="3"/>
      <c r="I15" s="26"/>
      <c r="J15" s="72"/>
      <c r="K15" s="73"/>
    </row>
  </sheetData>
  <mergeCells count="12">
    <mergeCell ref="J14:K14"/>
    <mergeCell ref="J15:K15"/>
    <mergeCell ref="J6:K6"/>
    <mergeCell ref="D1:L2"/>
    <mergeCell ref="J3:L3"/>
    <mergeCell ref="J7:K7"/>
    <mergeCell ref="J8:K8"/>
    <mergeCell ref="J9:K9"/>
    <mergeCell ref="J10:K10"/>
    <mergeCell ref="J11:K11"/>
    <mergeCell ref="J12:K12"/>
    <mergeCell ref="J13:K13"/>
  </mergeCells>
  <hyperlinks>
    <hyperlink ref="I7" r:id="rId1" xr:uid="{00000000-0004-0000-0600-000000000000}"/>
    <hyperlink ref="I8" r:id="rId2" xr:uid="{00000000-0004-0000-0600-000001000000}"/>
  </hyperlinks>
  <pageMargins left="0.7" right="0.7" top="0.75" bottom="0.75" header="0.3" footer="0.3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8"/>
  </sheetPr>
  <dimension ref="A1:B12"/>
  <sheetViews>
    <sheetView workbookViewId="0">
      <selection activeCell="B10" sqref="B10:B12"/>
    </sheetView>
  </sheetViews>
  <sheetFormatPr baseColWidth="10" defaultRowHeight="16" x14ac:dyDescent="0.2"/>
  <cols>
    <col min="2" max="2" width="23.1640625" customWidth="1"/>
  </cols>
  <sheetData>
    <row r="1" spans="1:2" x14ac:dyDescent="0.2">
      <c r="A1" t="s">
        <v>243</v>
      </c>
      <c r="B1" t="s">
        <v>244</v>
      </c>
    </row>
    <row r="2" spans="1:2" x14ac:dyDescent="0.2">
      <c r="A2" t="s">
        <v>175</v>
      </c>
      <c r="B2">
        <v>7</v>
      </c>
    </row>
    <row r="3" spans="1:2" x14ac:dyDescent="0.2">
      <c r="A3" t="s">
        <v>237</v>
      </c>
      <c r="B3">
        <v>5</v>
      </c>
    </row>
    <row r="4" spans="1:2" x14ac:dyDescent="0.2">
      <c r="A4" t="s">
        <v>245</v>
      </c>
    </row>
    <row r="9" spans="1:2" x14ac:dyDescent="0.2">
      <c r="B9" t="s">
        <v>262</v>
      </c>
    </row>
    <row r="10" spans="1:2" x14ac:dyDescent="0.2">
      <c r="B10" t="s">
        <v>263</v>
      </c>
    </row>
    <row r="11" spans="1:2" x14ac:dyDescent="0.2">
      <c r="B11" t="s">
        <v>264</v>
      </c>
    </row>
    <row r="12" spans="1:2" x14ac:dyDescent="0.2">
      <c r="B1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Menu</vt:lpstr>
      <vt:lpstr>MARQUES</vt:lpstr>
      <vt:lpstr>STOCK DUR</vt:lpstr>
      <vt:lpstr>STOCK LIQUIDE</vt:lpstr>
      <vt:lpstr>Formulaires </vt:lpstr>
      <vt:lpstr>PRODUITS À CONDITIONNER </vt:lpstr>
      <vt:lpstr>PRODUITS À COMMANDER</vt:lpstr>
      <vt:lpstr>FUTURS PRODUITS</vt:lpstr>
      <vt:lpstr>Params</vt:lpstr>
      <vt:lpstr>listemarques</vt:lpstr>
      <vt:lpstr>marques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antoine</dc:creator>
  <cp:lastModifiedBy>Mallory Taton</cp:lastModifiedBy>
  <dcterms:created xsi:type="dcterms:W3CDTF">2020-10-07T12:40:40Z</dcterms:created>
  <dcterms:modified xsi:type="dcterms:W3CDTF">2020-10-20T16:25:13Z</dcterms:modified>
</cp:coreProperties>
</file>