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apa Test\Archives Budget\"/>
    </mc:Choice>
  </mc:AlternateContent>
  <xr:revisionPtr revIDLastSave="0" documentId="8_{B492618E-F206-480E-9AE7-4D6214DE7B20}" xr6:coauthVersionLast="47" xr6:coauthVersionMax="47" xr10:uidLastSave="{00000000-0000-0000-0000-000000000000}"/>
  <bookViews>
    <workbookView xWindow="28680" yWindow="-120" windowWidth="29040" windowHeight="16440" xr2:uid="{4A9D01A0-6E43-40A6-AE40-3A9FB9F514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18" i="1" l="1"/>
  <c r="M118" i="1"/>
  <c r="L118" i="1"/>
  <c r="K118" i="1"/>
  <c r="J118" i="1"/>
  <c r="I118" i="1"/>
  <c r="H118" i="1"/>
  <c r="G118" i="1"/>
  <c r="F118" i="1"/>
  <c r="E118" i="1"/>
  <c r="D118" i="1"/>
  <c r="C118" i="1"/>
  <c r="B118" i="1"/>
  <c r="N117" i="1"/>
  <c r="M115" i="1"/>
  <c r="L115" i="1"/>
  <c r="K115" i="1"/>
  <c r="J115" i="1"/>
  <c r="I115" i="1"/>
  <c r="H115" i="1"/>
  <c r="G115" i="1"/>
  <c r="F115" i="1"/>
  <c r="E115" i="1"/>
  <c r="D115" i="1"/>
  <c r="C115" i="1"/>
  <c r="B115" i="1"/>
  <c r="N114" i="1"/>
  <c r="N113" i="1"/>
  <c r="N112" i="1"/>
  <c r="N111" i="1"/>
  <c r="N110" i="1"/>
  <c r="N109" i="1"/>
  <c r="N108" i="1"/>
  <c r="N115" i="1" s="1"/>
  <c r="M106" i="1"/>
  <c r="L106" i="1"/>
  <c r="K106" i="1"/>
  <c r="J106" i="1"/>
  <c r="I106" i="1"/>
  <c r="H106" i="1"/>
  <c r="G106" i="1"/>
  <c r="F106" i="1"/>
  <c r="E106" i="1"/>
  <c r="D106" i="1"/>
  <c r="C106" i="1"/>
  <c r="B106" i="1"/>
  <c r="N105" i="1"/>
  <c r="N104" i="1"/>
  <c r="N103" i="1"/>
  <c r="N102" i="1"/>
  <c r="N101" i="1"/>
  <c r="N106" i="1" s="1"/>
  <c r="M99" i="1"/>
  <c r="L99" i="1"/>
  <c r="K99" i="1"/>
  <c r="J99" i="1"/>
  <c r="I99" i="1"/>
  <c r="H99" i="1"/>
  <c r="G99" i="1"/>
  <c r="F99" i="1"/>
  <c r="E99" i="1"/>
  <c r="D99" i="1"/>
  <c r="C99" i="1"/>
  <c r="B99" i="1"/>
  <c r="N98" i="1"/>
  <c r="N97" i="1"/>
  <c r="N96" i="1"/>
  <c r="N95" i="1"/>
  <c r="N94" i="1"/>
  <c r="N93" i="1"/>
  <c r="N92" i="1"/>
  <c r="N99" i="1" s="1"/>
  <c r="M90" i="1"/>
  <c r="L90" i="1"/>
  <c r="K90" i="1"/>
  <c r="J90" i="1"/>
  <c r="I90" i="1"/>
  <c r="H90" i="1"/>
  <c r="G90" i="1"/>
  <c r="F90" i="1"/>
  <c r="E90" i="1"/>
  <c r="D90" i="1"/>
  <c r="C90" i="1"/>
  <c r="B90" i="1"/>
  <c r="N89" i="1"/>
  <c r="N88" i="1"/>
  <c r="N87" i="1"/>
  <c r="N86" i="1"/>
  <c r="N90" i="1" s="1"/>
  <c r="M84" i="1"/>
  <c r="L84" i="1"/>
  <c r="K84" i="1"/>
  <c r="J84" i="1"/>
  <c r="I84" i="1"/>
  <c r="H84" i="1"/>
  <c r="G84" i="1"/>
  <c r="F84" i="1"/>
  <c r="E84" i="1"/>
  <c r="D84" i="1"/>
  <c r="C84" i="1"/>
  <c r="B84" i="1"/>
  <c r="N83" i="1"/>
  <c r="N82" i="1"/>
  <c r="N81" i="1"/>
  <c r="N80" i="1"/>
  <c r="N79" i="1"/>
  <c r="N78" i="1"/>
  <c r="N84" i="1" s="1"/>
  <c r="M76" i="1"/>
  <c r="L76" i="1"/>
  <c r="K76" i="1"/>
  <c r="K4" i="1" s="1"/>
  <c r="K5" i="1" s="1"/>
  <c r="J76" i="1"/>
  <c r="J4" i="1" s="1"/>
  <c r="J5" i="1" s="1"/>
  <c r="I76" i="1"/>
  <c r="H76" i="1"/>
  <c r="G76" i="1"/>
  <c r="F76" i="1"/>
  <c r="E76" i="1"/>
  <c r="D76" i="1"/>
  <c r="C76" i="1"/>
  <c r="C4" i="1" s="1"/>
  <c r="C5" i="1" s="1"/>
  <c r="B76" i="1"/>
  <c r="B4" i="1" s="1"/>
  <c r="N75" i="1"/>
  <c r="N74" i="1"/>
  <c r="N73" i="1"/>
  <c r="N72" i="1"/>
  <c r="N71" i="1"/>
  <c r="N70" i="1"/>
  <c r="N69" i="1"/>
  <c r="N68" i="1"/>
  <c r="N76" i="1" s="1"/>
  <c r="M66" i="1"/>
  <c r="L66" i="1"/>
  <c r="K66" i="1"/>
  <c r="J66" i="1"/>
  <c r="I66" i="1"/>
  <c r="H66" i="1"/>
  <c r="G66" i="1"/>
  <c r="F66" i="1"/>
  <c r="E66" i="1"/>
  <c r="D66" i="1"/>
  <c r="C66" i="1"/>
  <c r="B66" i="1"/>
  <c r="N65" i="1"/>
  <c r="N64" i="1"/>
  <c r="N63" i="1"/>
  <c r="N62" i="1"/>
  <c r="N66" i="1" s="1"/>
  <c r="M60" i="1"/>
  <c r="L60" i="1"/>
  <c r="K60" i="1"/>
  <c r="J60" i="1"/>
  <c r="I60" i="1"/>
  <c r="H60" i="1"/>
  <c r="G60" i="1"/>
  <c r="F60" i="1"/>
  <c r="E60" i="1"/>
  <c r="D60" i="1"/>
  <c r="C60" i="1"/>
  <c r="B60" i="1"/>
  <c r="N59" i="1"/>
  <c r="N58" i="1"/>
  <c r="N57" i="1"/>
  <c r="N56" i="1"/>
  <c r="N55" i="1"/>
  <c r="N54" i="1"/>
  <c r="N53" i="1"/>
  <c r="N60" i="1" s="1"/>
  <c r="M51" i="1"/>
  <c r="L51" i="1"/>
  <c r="L4" i="1" s="1"/>
  <c r="K51" i="1"/>
  <c r="J51" i="1"/>
  <c r="I51" i="1"/>
  <c r="H51" i="1"/>
  <c r="G51" i="1"/>
  <c r="F51" i="1"/>
  <c r="E51" i="1"/>
  <c r="D51" i="1"/>
  <c r="D4" i="1" s="1"/>
  <c r="C51" i="1"/>
  <c r="B51" i="1"/>
  <c r="N50" i="1"/>
  <c r="N49" i="1"/>
  <c r="N48" i="1"/>
  <c r="N47" i="1"/>
  <c r="N46" i="1"/>
  <c r="N45" i="1"/>
  <c r="N44" i="1"/>
  <c r="N51" i="1" s="1"/>
  <c r="M42" i="1"/>
  <c r="M4" i="1" s="1"/>
  <c r="M5" i="1" s="1"/>
  <c r="L42" i="1"/>
  <c r="K42" i="1"/>
  <c r="J42" i="1"/>
  <c r="I42" i="1"/>
  <c r="I4" i="1" s="1"/>
  <c r="I5" i="1" s="1"/>
  <c r="H42" i="1"/>
  <c r="H4" i="1" s="1"/>
  <c r="G42" i="1"/>
  <c r="F42" i="1"/>
  <c r="E42" i="1"/>
  <c r="E4" i="1" s="1"/>
  <c r="E5" i="1" s="1"/>
  <c r="D42" i="1"/>
  <c r="C42" i="1"/>
  <c r="B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42" i="1" s="1"/>
  <c r="M13" i="1"/>
  <c r="L13" i="1"/>
  <c r="L5" i="1" s="1"/>
  <c r="K13" i="1"/>
  <c r="J13" i="1"/>
  <c r="I13" i="1"/>
  <c r="H13" i="1"/>
  <c r="G13" i="1"/>
  <c r="G5" i="1" s="1"/>
  <c r="F13" i="1"/>
  <c r="E13" i="1"/>
  <c r="D13" i="1"/>
  <c r="D5" i="1" s="1"/>
  <c r="C13" i="1"/>
  <c r="B13" i="1"/>
  <c r="N12" i="1"/>
  <c r="N11" i="1"/>
  <c r="N10" i="1"/>
  <c r="N9" i="1"/>
  <c r="N8" i="1"/>
  <c r="N7" i="1"/>
  <c r="N13" i="1" s="1"/>
  <c r="G4" i="1"/>
  <c r="F4" i="1"/>
  <c r="F5" i="1" s="1"/>
  <c r="H5" i="1" l="1"/>
  <c r="B5" i="1"/>
  <c r="N5" i="1" s="1"/>
  <c r="N4" i="1"/>
</calcChain>
</file>

<file path=xl/sharedStrings.xml><?xml version="1.0" encoding="utf-8"?>
<sst xmlns="http://schemas.openxmlformats.org/spreadsheetml/2006/main" count="129" uniqueCount="116">
  <si>
    <r>
      <t xml:space="preserve">Budget personnel:                                                                                       </t>
    </r>
    <r>
      <rPr>
        <b/>
        <sz val="14"/>
        <rFont val="Comic Sans MS"/>
        <family val="4"/>
      </rPr>
      <t>"BNP 2026"</t>
    </r>
  </si>
  <si>
    <t>Janv</t>
  </si>
  <si>
    <t>Fév</t>
  </si>
  <si>
    <t>Mars</t>
  </si>
  <si>
    <t>Avril</t>
  </si>
  <si>
    <t>Mai</t>
  </si>
  <si>
    <t>Juin</t>
  </si>
  <si>
    <t>Jul</t>
  </si>
  <si>
    <t>Aoû</t>
  </si>
  <si>
    <t>Sep</t>
  </si>
  <si>
    <t>Oct</t>
  </si>
  <si>
    <t>Nov</t>
  </si>
  <si>
    <t>Déc</t>
  </si>
  <si>
    <t>Année</t>
  </si>
  <si>
    <t>Total des dépenses</t>
  </si>
  <si>
    <t>Liquidités (déficit/excédent)</t>
  </si>
  <si>
    <t>Recettes</t>
  </si>
  <si>
    <t>Solde du compte 2027</t>
  </si>
  <si>
    <t>Salaires</t>
  </si>
  <si>
    <t xml:space="preserve">Retour fin du crédit maison </t>
  </si>
  <si>
    <t>Intérêt/dividendes:régularisation</t>
  </si>
  <si>
    <t>C-P-A-M</t>
  </si>
  <si>
    <t>La Tuillette</t>
  </si>
  <si>
    <t>Total</t>
  </si>
  <si>
    <t>Dépenses</t>
  </si>
  <si>
    <t>Domicile</t>
  </si>
  <si>
    <t>Emprunt/loyer</t>
  </si>
  <si>
    <t>Cascade 1</t>
  </si>
  <si>
    <t>Cascade 2</t>
  </si>
  <si>
    <t>Mat-Mut Assurance auto</t>
  </si>
  <si>
    <t>M-A-A-F Assurance Maison</t>
  </si>
  <si>
    <t>M-A-A-F Assurance Lanneplaà</t>
  </si>
  <si>
    <t>Frais de CB Sécurité plus</t>
  </si>
  <si>
    <t>Moi-Même</t>
  </si>
  <si>
    <t>Divers</t>
  </si>
  <si>
    <t>Notaire Jean Dupont</t>
  </si>
  <si>
    <t>Utilitaires</t>
  </si>
  <si>
    <t>Tom-Tom Carte</t>
  </si>
  <si>
    <t>Tom-Tom Live</t>
  </si>
  <si>
    <t>Téléphone à domicile   "SFR"</t>
  </si>
  <si>
    <t>Téléphone portable</t>
  </si>
  <si>
    <t>I Phone Assurance</t>
  </si>
  <si>
    <t>Réparations maison"L Merlin"</t>
  </si>
  <si>
    <t>Bricôt dépôt</t>
  </si>
  <si>
    <t>Auchan "nettoyeur thermique"</t>
  </si>
  <si>
    <t>Fnac.fr  "Portable Asus"</t>
  </si>
  <si>
    <t>Boulanger</t>
  </si>
  <si>
    <t>Proxitherm</t>
  </si>
  <si>
    <t>Aménagement du foyer</t>
  </si>
  <si>
    <t>Sécurité à domicile</t>
  </si>
  <si>
    <t>Matériel de jardin</t>
  </si>
  <si>
    <t>Vie quotidienne</t>
  </si>
  <si>
    <t xml:space="preserve">Courses </t>
  </si>
  <si>
    <t>Garderie</t>
  </si>
  <si>
    <t>Isa Coif</t>
  </si>
  <si>
    <t>Pressing</t>
  </si>
  <si>
    <t>Restaurants</t>
  </si>
  <si>
    <t>Service de nettoyage</t>
  </si>
  <si>
    <t>Promeneur de chiens</t>
  </si>
  <si>
    <t>Transport</t>
  </si>
  <si>
    <t>Carburant     "E     "</t>
  </si>
  <si>
    <t>Carburant     "Gasoil"</t>
  </si>
  <si>
    <t>Autobacs          "batterie"</t>
  </si>
  <si>
    <t>Réparations</t>
  </si>
  <si>
    <t>Service de lavage de voiture</t>
  </si>
  <si>
    <t>Stationnement</t>
  </si>
  <si>
    <t>Transports publics</t>
  </si>
  <si>
    <t>Divertissement</t>
  </si>
  <si>
    <t>TV par câble</t>
  </si>
  <si>
    <t>Locations de vidéos/DVD</t>
  </si>
  <si>
    <t>Cinéma/théâtre</t>
  </si>
  <si>
    <t>Concerts/sorties</t>
  </si>
  <si>
    <t>Santé</t>
  </si>
  <si>
    <t>Cotisation à un club de sport</t>
  </si>
  <si>
    <t>Dr Koskas  "dentiste"</t>
  </si>
  <si>
    <t>Assurance</t>
  </si>
  <si>
    <t>Médicaments sur ordonnance</t>
  </si>
  <si>
    <t>Médicaments en vente libre</t>
  </si>
  <si>
    <t>Participation à ma charge</t>
  </si>
  <si>
    <t>Vétérinaire</t>
  </si>
  <si>
    <t>Assurance-vie</t>
  </si>
  <si>
    <t>Vacances</t>
  </si>
  <si>
    <t>Billets d'avion</t>
  </si>
  <si>
    <t>Hébergement "Gîte Bellocq"</t>
  </si>
  <si>
    <t>Alimentation</t>
  </si>
  <si>
    <t>Souvenirs</t>
  </si>
  <si>
    <t>Pension pour animaux</t>
  </si>
  <si>
    <t>Voiture de location</t>
  </si>
  <si>
    <t>Cotisation à une salle de sport</t>
  </si>
  <si>
    <t>Équipement sportif</t>
  </si>
  <si>
    <t>Inscriptions aux équipes sportives</t>
  </si>
  <si>
    <t>Jouets/vêtements pour enfants</t>
  </si>
  <si>
    <t>Cotisations/abonnements</t>
  </si>
  <si>
    <t>Magazines</t>
  </si>
  <si>
    <t>Journaux</t>
  </si>
  <si>
    <t>Connexion Internet</t>
  </si>
  <si>
    <t>Service de radio publique</t>
  </si>
  <si>
    <t>Service de télévision publique</t>
  </si>
  <si>
    <t>Organisations religieuses</t>
  </si>
  <si>
    <t>Associations caritatives</t>
  </si>
  <si>
    <t>Personnel</t>
  </si>
  <si>
    <t>Habillement</t>
  </si>
  <si>
    <t>Cadeaux</t>
  </si>
  <si>
    <t>Salon de beauté/coiffeur</t>
  </si>
  <si>
    <t>Ouvrages</t>
  </si>
  <si>
    <t>Musique (CD, etc.)</t>
  </si>
  <si>
    <t>Obligations financières</t>
  </si>
  <si>
    <t>Économies à long terme</t>
  </si>
  <si>
    <t>Retraite (plans de retraite)</t>
  </si>
  <si>
    <t>Paiements de cartes de crédit</t>
  </si>
  <si>
    <t>PV</t>
  </si>
  <si>
    <t>Impôt sur le revenu</t>
  </si>
  <si>
    <t>Impôts foncier Lanneplaà</t>
  </si>
  <si>
    <t>Autres obligations</t>
  </si>
  <si>
    <t>Paiements divers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</si>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</sst>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\$#,##0"/>
    <numFmt numFmtId="165" formatCode="&quot;$&quot;#,##0"/>
  </numFmts>
  <fonts count="9" x14ac:knownFonts="1">
    <font>
      <sz val="11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14"/>
      <name val="Comic Sans MS"/>
      <family val="4"/>
    </font>
    <font>
      <b/>
      <sz val="8"/>
      <color theme="0"/>
      <name val="Calibri"/>
      <family val="2"/>
      <scheme val="minor"/>
    </font>
    <font>
      <b/>
      <sz val="11"/>
      <name val="Comic Sans MS"/>
      <family val="4"/>
    </font>
    <font>
      <b/>
      <sz val="9"/>
      <name val="Comic Sans MS"/>
      <family val="4"/>
    </font>
    <font>
      <b/>
      <sz val="11"/>
      <color theme="0"/>
      <name val="Comic Sans MS"/>
      <family val="4"/>
    </font>
    <font>
      <b/>
      <sz val="10"/>
      <color theme="0"/>
      <name val="Calibri"/>
      <family val="1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0"/>
      </patternFill>
    </fill>
    <fill>
      <patternFill patternType="solid">
        <fgColor theme="7" tint="0.39994506668294322"/>
        <bgColor indexed="65"/>
      </patternFill>
    </fill>
    <fill>
      <patternFill patternType="solid">
        <fgColor theme="6" tint="0.39994506668294322"/>
        <bgColor indexed="65"/>
      </patternFill>
    </fill>
  </fills>
  <borders count="15">
    <border>
      <left/>
      <right/>
      <top/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/>
      <diagonal/>
    </border>
    <border>
      <left style="thin">
        <color theme="0"/>
      </left>
      <right style="thin">
        <color theme="0"/>
      </right>
      <top style="medium">
        <color theme="0"/>
      </top>
      <bottom/>
      <diagonal/>
    </border>
    <border>
      <left style="thin">
        <color theme="0"/>
      </left>
      <right/>
      <top style="medium">
        <color theme="0"/>
      </top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/>
      <top/>
      <bottom style="medium">
        <color theme="0"/>
      </bottom>
      <diagonal/>
    </border>
    <border>
      <left/>
      <right style="thin">
        <color theme="6" tint="0.59996337778862885"/>
      </right>
      <top style="medium">
        <color theme="0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medium">
        <color theme="0"/>
      </top>
      <bottom/>
      <diagonal/>
    </border>
    <border>
      <left style="thin">
        <color theme="6" tint="0.59996337778862885"/>
      </left>
      <right/>
      <top style="medium">
        <color theme="0"/>
      </top>
      <bottom/>
      <diagonal/>
    </border>
    <border>
      <left/>
      <right style="thin">
        <color theme="6" tint="0.59996337778862885"/>
      </right>
      <top/>
      <bottom/>
      <diagonal/>
    </border>
    <border>
      <left style="thin">
        <color theme="6" tint="0.59996337778862885"/>
      </left>
      <right style="thin">
        <color theme="6" tint="0.59996337778862885"/>
      </right>
      <top/>
      <bottom/>
      <diagonal/>
    </border>
    <border>
      <left style="thin">
        <color theme="6" tint="0.59996337778862885"/>
      </left>
      <right/>
      <top/>
      <bottom/>
      <diagonal/>
    </border>
  </borders>
  <cellStyleXfs count="4">
    <xf numFmtId="0" fontId="0" fillId="0" borderId="0"/>
    <xf numFmtId="40" fontId="3" fillId="2" borderId="1">
      <alignment horizontal="centerContinuous" vertical="center"/>
    </xf>
    <xf numFmtId="0" fontId="7" fillId="5" borderId="1">
      <alignment horizontal="left" vertical="center"/>
      <protection locked="0" hidden="1"/>
    </xf>
    <xf numFmtId="0" fontId="8" fillId="0" borderId="0"/>
  </cellStyleXfs>
  <cellXfs count="29">
    <xf numFmtId="0" fontId="0" fillId="0" borderId="0" xfId="0"/>
    <xf numFmtId="0" fontId="1" fillId="3" borderId="1" xfId="0" applyFont="1" applyFill="1" applyBorder="1" applyAlignment="1" applyProtection="1">
      <alignment horizontal="left"/>
      <protection locked="0" hidden="1"/>
    </xf>
    <xf numFmtId="0" fontId="1" fillId="3" borderId="1" xfId="0" applyFont="1" applyFill="1" applyBorder="1" applyAlignment="1" applyProtection="1">
      <alignment horizontal="left"/>
      <protection locked="0" hidden="1"/>
    </xf>
    <xf numFmtId="0" fontId="3" fillId="2" borderId="1" xfId="1" applyNumberFormat="1">
      <alignment horizontal="centerContinuous" vertical="center"/>
    </xf>
    <xf numFmtId="0" fontId="4" fillId="4" borderId="2" xfId="0" applyFont="1" applyFill="1" applyBorder="1" applyAlignment="1" applyProtection="1">
      <alignment vertical="center"/>
      <protection locked="0" hidden="1"/>
    </xf>
    <xf numFmtId="4" fontId="5" fillId="4" borderId="3" xfId="0" applyNumberFormat="1" applyFont="1" applyFill="1" applyBorder="1" applyAlignment="1" applyProtection="1">
      <alignment vertical="center"/>
      <protection hidden="1"/>
    </xf>
    <xf numFmtId="4" fontId="5" fillId="4" borderId="4" xfId="0" applyNumberFormat="1" applyFont="1" applyFill="1" applyBorder="1" applyAlignment="1" applyProtection="1">
      <alignment vertical="center"/>
      <protection hidden="1"/>
    </xf>
    <xf numFmtId="0" fontId="4" fillId="3" borderId="5" xfId="0" applyFont="1" applyFill="1" applyBorder="1" applyAlignment="1" applyProtection="1">
      <alignment vertical="center"/>
      <protection locked="0" hidden="1"/>
    </xf>
    <xf numFmtId="4" fontId="5" fillId="3" borderId="6" xfId="0" applyNumberFormat="1" applyFont="1" applyFill="1" applyBorder="1" applyProtection="1">
      <protection hidden="1"/>
    </xf>
    <xf numFmtId="4" fontId="5" fillId="3" borderId="7" xfId="0" applyNumberFormat="1" applyFont="1" applyFill="1" applyBorder="1" applyProtection="1">
      <protection hidden="1"/>
    </xf>
    <xf numFmtId="0" fontId="6" fillId="2" borderId="8" xfId="0" applyFont="1" applyFill="1" applyBorder="1" applyAlignment="1" applyProtection="1">
      <alignment horizontal="left" vertical="center"/>
      <protection locked="0" hidden="1"/>
    </xf>
    <xf numFmtId="0" fontId="4" fillId="0" borderId="9" xfId="0" applyFont="1" applyBorder="1" applyAlignment="1" applyProtection="1">
      <alignment vertical="center" wrapText="1"/>
      <protection locked="0" hidden="1"/>
    </xf>
    <xf numFmtId="4" fontId="5" fillId="0" borderId="10" xfId="0" applyNumberFormat="1" applyFont="1" applyBorder="1" applyAlignment="1" applyProtection="1">
      <alignment vertical="center"/>
      <protection locked="0" hidden="1"/>
    </xf>
    <xf numFmtId="4" fontId="5" fillId="0" borderId="11" xfId="0" applyNumberFormat="1" applyFont="1" applyBorder="1" applyAlignment="1">
      <alignment vertical="center"/>
    </xf>
    <xf numFmtId="0" fontId="4" fillId="0" borderId="12" xfId="0" applyFont="1" applyBorder="1" applyAlignment="1" applyProtection="1">
      <alignment vertical="center" wrapText="1"/>
      <protection locked="0" hidden="1"/>
    </xf>
    <xf numFmtId="4" fontId="5" fillId="0" borderId="13" xfId="0" applyNumberFormat="1" applyFont="1" applyBorder="1" applyAlignment="1" applyProtection="1">
      <alignment vertical="center"/>
      <protection locked="0" hidden="1"/>
    </xf>
    <xf numFmtId="4" fontId="5" fillId="0" borderId="14" xfId="0" applyNumberFormat="1" applyFont="1" applyBorder="1" applyAlignment="1">
      <alignment vertical="center"/>
    </xf>
    <xf numFmtId="0" fontId="4" fillId="0" borderId="0" xfId="0" applyFont="1" applyAlignment="1">
      <alignment vertical="center"/>
    </xf>
    <xf numFmtId="4" fontId="5" fillId="0" borderId="0" xfId="0" applyNumberFormat="1" applyFont="1" applyAlignment="1">
      <alignment vertical="center"/>
    </xf>
    <xf numFmtId="0" fontId="6" fillId="2" borderId="1" xfId="0" applyFont="1" applyFill="1" applyBorder="1" applyAlignment="1" applyProtection="1">
      <alignment horizontal="left" vertical="center"/>
      <protection locked="0" hidden="1"/>
    </xf>
    <xf numFmtId="0" fontId="6" fillId="5" borderId="1" xfId="2" applyFont="1">
      <alignment horizontal="left" vertical="center"/>
      <protection locked="0" hidden="1"/>
    </xf>
    <xf numFmtId="0" fontId="4" fillId="0" borderId="0" xfId="0" applyFont="1" applyAlignment="1" applyProtection="1">
      <alignment vertical="center" wrapText="1"/>
      <protection locked="0" hidden="1"/>
    </xf>
    <xf numFmtId="4" fontId="5" fillId="0" borderId="0" xfId="0" applyNumberFormat="1" applyFont="1" applyAlignment="1" applyProtection="1">
      <alignment vertical="center"/>
      <protection locked="0" hidden="1"/>
    </xf>
    <xf numFmtId="4" fontId="5" fillId="0" borderId="0" xfId="0" applyNumberFormat="1" applyFont="1" applyAlignment="1" applyProtection="1">
      <alignment vertical="center"/>
      <protection hidden="1"/>
    </xf>
    <xf numFmtId="164" fontId="4" fillId="0" borderId="0" xfId="0" applyNumberFormat="1" applyFont="1" applyAlignment="1" applyProtection="1">
      <alignment vertical="center" wrapText="1"/>
      <protection locked="0" hidden="1"/>
    </xf>
    <xf numFmtId="165" fontId="4" fillId="0" borderId="0" xfId="0" applyNumberFormat="1" applyFont="1" applyAlignment="1">
      <alignment vertical="center"/>
    </xf>
    <xf numFmtId="4" fontId="4" fillId="0" borderId="0" xfId="0" applyNumberFormat="1" applyFont="1" applyAlignment="1" applyProtection="1">
      <alignment vertical="center" wrapText="1"/>
      <protection locked="0" hidden="1"/>
    </xf>
    <xf numFmtId="4" fontId="4" fillId="0" borderId="0" xfId="0" applyNumberFormat="1" applyFont="1" applyAlignment="1">
      <alignment vertical="center"/>
    </xf>
    <xf numFmtId="4" fontId="6" fillId="5" borderId="1" xfId="2" applyNumberFormat="1" applyFont="1">
      <alignment horizontal="left" vertical="center"/>
      <protection locked="0" hidden="1"/>
    </xf>
  </cellXfs>
  <cellStyles count="4">
    <cellStyle name="Category" xfId="2" xr:uid="{945CB25C-A8CC-4118-8467-E5E9A6E84A3C}"/>
    <cellStyle name="Month" xfId="1" xr:uid="{A3BF08F4-AD85-44DD-8489-7E13B2E12A4A}"/>
    <cellStyle name="Normal" xfId="0" builtinId="0"/>
    <cellStyle name="Normal 2" xfId="3" xr:uid="{B6C06DC5-4D1A-469F-ADC4-88CD0ED5704B}"/>
  </cellStyles>
  <dxfs count="562">
    <dxf>
      <fill>
        <patternFill>
          <bgColor theme="0"/>
        </patternFill>
      </fill>
      <border diagonalUp="0" diagonalDown="0">
        <vertical style="thin">
          <color theme="6" tint="0.59996337778862885"/>
        </vertical>
      </border>
    </dxf>
    <dxf>
      <fill>
        <patternFill>
          <bgColor theme="7" tint="0.79998168889431442"/>
        </patternFill>
      </fill>
      <border diagonalUp="0" diagonalDown="0">
        <vertical style="thin">
          <color theme="6" tint="0.59996337778862885"/>
        </vertical>
      </border>
    </dxf>
    <dxf>
      <font>
        <sz val="8"/>
      </font>
      <fill>
        <patternFill>
          <bgColor theme="7" tint="0.39994506668294322"/>
        </patternFill>
      </fill>
      <border diagonalUp="0" diagonalDown="0">
        <left/>
        <right/>
        <bottom style="medium">
          <color theme="0"/>
        </bottom>
        <vertical style="thin">
          <color theme="0"/>
        </vertical>
      </border>
    </dxf>
    <dxf>
      <font>
        <sz val="10"/>
      </font>
    </dxf>
    <dxf>
      <font>
        <sz val="8"/>
      </font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>
          <fgColor indexed="64"/>
        </patternFill>
      </fill>
      <alignment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>
          <fgColor indexed="64"/>
        </patternFill>
      </fill>
      <alignment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>
          <fgColor indexed="64"/>
        </patternFill>
      </fill>
      <alignment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>
          <fgColor indexed="64"/>
        </patternFill>
      </fill>
      <alignment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>
          <fgColor indexed="64"/>
        </patternFill>
      </fill>
      <alignment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>
          <fgColor indexed="64"/>
        </patternFill>
      </fill>
      <alignment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1"/>
    </dxf>
    <dxf>
      <font>
        <b/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5" formatCode="&quot;$&quot;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7" formatCode="\$#,##0.00"/>
      <fill>
        <patternFill>
          <fgColor indexed="64"/>
        </patternFill>
      </fill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4" formatCode="\$#,##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/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theme="6" tint="0.59996337778862885"/>
        </right>
        <top/>
        <bottom/>
      </border>
    </dxf>
    <dxf>
      <font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general" vertical="center" textRotation="0" wrapText="0" indent="0" justifyLastLine="0" shrinkToFit="0" readingOrder="0"/>
    </dxf>
    <dxf>
      <border diagonalUp="0" diagonalDown="0"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name val="Comic Sans MS"/>
        <family val="4"/>
        <scheme val="none"/>
      </font>
      <numFmt numFmtId="166" formatCode="#,##0.00_);[Red]\(#,##0.00\)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/>
        </patternFill>
      </fill>
      <border diagonalUp="0" diagonalDown="0">
        <vertical style="thin">
          <color theme="6" tint="0.59996337778862885"/>
        </vertical>
      </border>
    </dxf>
    <dxf>
      <fill>
        <patternFill>
          <bgColor theme="7" tint="0.79998168889431442"/>
        </patternFill>
      </fill>
      <border diagonalUp="0" diagonalDown="0">
        <vertical style="thin">
          <color theme="6" tint="0.59996337778862885"/>
        </vertical>
      </border>
    </dxf>
    <dxf>
      <font>
        <sz val="8"/>
      </font>
      <fill>
        <patternFill>
          <bgColor theme="7" tint="0.39994506668294322"/>
        </patternFill>
      </fill>
      <border diagonalUp="0" diagonalDown="0">
        <left/>
        <right/>
        <bottom style="medium">
          <color theme="0"/>
        </bottom>
        <vertical style="thin">
          <color theme="0"/>
        </vertical>
      </border>
    </dxf>
    <dxf>
      <font>
        <sz val="10"/>
      </font>
    </dxf>
    <dxf>
      <font>
        <sz val="8"/>
      </font>
    </dxf>
  </dxfs>
  <tableStyles count="2" defaultTableStyle="TableStyleMedium2" defaultPivotStyle="PivotStyleLight16">
    <tableStyle name="Personal Budget" pivot="0" count="5" xr9:uid="{88BA76E9-5582-4083-9353-2B3D16960FBD}">
      <tableStyleElement type="wholeTable" dxfId="561"/>
      <tableStyleElement type="headerRow" dxfId="560"/>
      <tableStyleElement type="totalRow" dxfId="559"/>
      <tableStyleElement type="firstRowStripe" dxfId="558"/>
      <tableStyleElement type="secondRowStripe" dxfId="557"/>
    </tableStyle>
    <tableStyle name="Personal Budget 2" pivot="0" count="5" xr9:uid="{C61351A8-EE7C-4B7F-972E-D6161F969256}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BFFC64-E800-48F3-93AE-538E369BDCE4}" name="Table1374982698146182158" displayName="Table1374982698146182158" ref="A7:N13" headerRowCount="0" totalsRowCount="1" headerRowDxfId="556" dataDxfId="555" totalsRowDxfId="554" headerRowBorderDxfId="553">
  <tableColumns count="14">
    <tableColumn id="1" xr3:uid="{A6259C27-F29A-484B-854F-3C88C19F3BD5}" name="Column1" totalsRowLabel="Total" headerRowDxfId="551" dataDxfId="550" totalsRowDxfId="552"/>
    <tableColumn id="2" xr3:uid="{91CECAE9-47EB-44BE-BACD-D4FA72198CC4}" name="Column2" totalsRowFunction="sum" headerRowDxfId="548" dataDxfId="547" totalsRowDxfId="549"/>
    <tableColumn id="3" xr3:uid="{63F2EA35-B660-4C7B-9856-E7B6220E5ECB}" name="Column3" totalsRowFunction="sum" headerRowDxfId="545" dataDxfId="544" totalsRowDxfId="546"/>
    <tableColumn id="4" xr3:uid="{D79D8534-4066-477B-8F25-513483521C42}" name="Column4" totalsRowFunction="sum" headerRowDxfId="542" dataDxfId="541" totalsRowDxfId="543"/>
    <tableColumn id="5" xr3:uid="{DC8E511B-B6FB-4C86-B11B-5929235C6420}" name="Column5" totalsRowFunction="sum" headerRowDxfId="539" dataDxfId="538" totalsRowDxfId="540"/>
    <tableColumn id="6" xr3:uid="{A0603222-DFF2-4627-B9B2-611163EB3A91}" name="Column6" totalsRowFunction="sum" headerRowDxfId="536" dataDxfId="535" totalsRowDxfId="537"/>
    <tableColumn id="7" xr3:uid="{797E885B-CC1F-4B08-ACB5-A1A59277217A}" name="Column7" totalsRowFunction="sum" headerRowDxfId="533" dataDxfId="532" totalsRowDxfId="534"/>
    <tableColumn id="8" xr3:uid="{96F6AF41-38A1-4721-97AF-6AB6FD5A6F15}" name="Column8" totalsRowFunction="sum" headerRowDxfId="530" dataDxfId="529" totalsRowDxfId="531"/>
    <tableColumn id="9" xr3:uid="{6B752247-C9C4-431A-9714-1C0A8026E852}" name="Column9" totalsRowFunction="sum" headerRowDxfId="527" dataDxfId="526" totalsRowDxfId="528"/>
    <tableColumn id="10" xr3:uid="{24B49F2E-7663-490D-BD11-7AC5E160CFE8}" name="Column10" totalsRowFunction="sum" headerRowDxfId="524" dataDxfId="523" totalsRowDxfId="525"/>
    <tableColumn id="11" xr3:uid="{E5137B7B-1ACC-42DD-B2C3-5A6F46CD4C1A}" name="Column11" totalsRowFunction="sum" headerRowDxfId="521" dataDxfId="520" totalsRowDxfId="522"/>
    <tableColumn id="12" xr3:uid="{F7F11B8F-4933-4F45-B9A5-DA05DC9B864B}" name="Column12" totalsRowFunction="sum" headerRowDxfId="518" dataDxfId="517" totalsRowDxfId="519"/>
    <tableColumn id="13" xr3:uid="{1DCA4442-BBC6-439E-A1B0-9075ECB0C8CF}" name="Column13" totalsRowFunction="sum" headerRowDxfId="515" dataDxfId="514" totalsRowDxfId="516"/>
    <tableColumn id="15" xr3:uid="{1D43688E-70BD-48F6-974D-E31043C58E20}" name="Column14" totalsRowFunction="sum" headerRowDxfId="512" dataDxfId="511" totalsRowDxfId="513">
      <calculatedColumnFormula>SUM(Table1374982698146182158[[#This Row],[Column2]:[Column13]])</calculatedColumnFormula>
    </tableColumn>
  </tableColumns>
  <tableStyleInfo name="Personal Budget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8F1409-39FE-4190-A0DD-FFDE39DA7D06}" name="Table21575992799147183159" displayName="Table21575992799147183159" ref="A16:N42" headerRowCount="0" totalsRowCount="1" headerRowDxfId="510" dataDxfId="509" totalsRowDxfId="508" headerRowBorderDxfId="507">
  <tableColumns count="14">
    <tableColumn id="1" xr3:uid="{C7660584-F73E-4C88-9428-4BCE16473D61}" name="Column1" totalsRowLabel="Total" headerRowDxfId="505" dataDxfId="504" totalsRowDxfId="506"/>
    <tableColumn id="2" xr3:uid="{D8FA90BD-9CAF-46CF-9CDB-AF4E35FB309F}" name="Column2" totalsRowFunction="sum" headerRowDxfId="502" dataDxfId="501" totalsRowDxfId="503"/>
    <tableColumn id="3" xr3:uid="{4AE549E1-BC12-457C-AF2F-50283BAA080A}" name="Column3" totalsRowFunction="sum" headerRowDxfId="499" dataDxfId="498" totalsRowDxfId="500"/>
    <tableColumn id="4" xr3:uid="{C370B19E-4805-402A-BB84-8138950B4E95}" name="Column4" totalsRowFunction="sum" headerRowDxfId="496" dataDxfId="495" totalsRowDxfId="497"/>
    <tableColumn id="5" xr3:uid="{7A16B671-AC4A-42E9-8DB9-16DCA6680778}" name="Column5" totalsRowFunction="sum" headerRowDxfId="493" dataDxfId="492" totalsRowDxfId="494"/>
    <tableColumn id="6" xr3:uid="{54FF3207-B1A8-46EC-8E6A-2D88BF84440A}" name="Column6" totalsRowFunction="sum" headerRowDxfId="490" dataDxfId="489" totalsRowDxfId="491"/>
    <tableColumn id="7" xr3:uid="{829D1986-F4C6-46DB-A4D3-1B0BEEFD636D}" name="Column7" totalsRowFunction="sum" headerRowDxfId="487" dataDxfId="486" totalsRowDxfId="488"/>
    <tableColumn id="8" xr3:uid="{00659582-8BB5-4631-8164-22F01E1FBB55}" name="Column8" totalsRowFunction="sum" headerRowDxfId="484" dataDxfId="483" totalsRowDxfId="485"/>
    <tableColumn id="9" xr3:uid="{70EFBC98-A935-425B-8441-9BBD7A4044E0}" name="Column9" totalsRowFunction="sum" headerRowDxfId="481" dataDxfId="480" totalsRowDxfId="482"/>
    <tableColumn id="10" xr3:uid="{0D243288-59BA-4E9E-94F6-E0977A240B35}" name="Column10" totalsRowFunction="sum" headerRowDxfId="478" dataDxfId="477" totalsRowDxfId="479"/>
    <tableColumn id="11" xr3:uid="{12308533-D6A8-4B88-90B0-55D0AD880ECB}" name="Column11" totalsRowFunction="sum" headerRowDxfId="475" dataDxfId="474" totalsRowDxfId="476"/>
    <tableColumn id="12" xr3:uid="{3A262841-E731-4D7D-AF81-E9C14A887BE1}" name="Column12" totalsRowFunction="sum" headerRowDxfId="472" dataDxfId="471" totalsRowDxfId="473"/>
    <tableColumn id="13" xr3:uid="{9DDEF775-E129-45AE-B5F4-C34DA550DE69}" name="Column13" totalsRowFunction="sum" headerRowDxfId="469" dataDxfId="468" totalsRowDxfId="470"/>
    <tableColumn id="14" xr3:uid="{3919F3D7-2830-4D98-BB95-57D9B8EC213B}" name="Column14" totalsRowFunction="sum" headerRowDxfId="466" dataDxfId="465" totalsRowDxfId="467">
      <calculatedColumnFormula>SUM(Table21575992799147183159[[#This Row],[Column2]:[Column13]])</calculatedColumnFormula>
    </tableColumn>
  </tableColumns>
  <tableStyleInfo name="Personal Budge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C0DD7A-AD2D-49C0-B6CD-75730E4F0E23}" name="Table3167610028100148184160" displayName="Table3167610028100148184160" ref="A44:N51" headerRowCount="0" totalsRowCount="1" headerRowDxfId="464" dataDxfId="463" totalsRowDxfId="462" headerRowBorderDxfId="461">
  <tableColumns count="14">
    <tableColumn id="1" xr3:uid="{B0E25768-3086-446D-BBAD-6A1F85916277}" name="Column1" totalsRowLabel="Total" headerRowDxfId="459" dataDxfId="458" totalsRowDxfId="460"/>
    <tableColumn id="2" xr3:uid="{E3B8A337-BEBB-446E-A7FA-3B42C204065E}" name="Column2" totalsRowFunction="sum" headerRowDxfId="456" dataDxfId="455" totalsRowDxfId="457"/>
    <tableColumn id="3" xr3:uid="{D42EFEAA-053B-4393-A3C2-D1E334E591B1}" name="Column3" totalsRowFunction="sum" headerRowDxfId="453" dataDxfId="452" totalsRowDxfId="454"/>
    <tableColumn id="4" xr3:uid="{7EB6F756-D2FC-4C3E-8E53-96DAA30A0DDF}" name="Column4" totalsRowFunction="sum" headerRowDxfId="450" dataDxfId="449" totalsRowDxfId="451"/>
    <tableColumn id="5" xr3:uid="{904C507B-FCC9-48C7-8D3C-5976EFBC3643}" name="Column5" totalsRowFunction="sum" headerRowDxfId="447" dataDxfId="446" totalsRowDxfId="448"/>
    <tableColumn id="6" xr3:uid="{368F75EC-74C6-4EE1-9009-9199526EFFFD}" name="Column6" totalsRowFunction="sum" headerRowDxfId="444" dataDxfId="443" totalsRowDxfId="445"/>
    <tableColumn id="7" xr3:uid="{B57EA489-F55D-45E3-85D7-A15BD3119222}" name="Column7" totalsRowFunction="sum" headerRowDxfId="441" dataDxfId="440" totalsRowDxfId="442"/>
    <tableColumn id="8" xr3:uid="{4078BD49-9974-422C-95DB-A126B99ACA46}" name="Column8" totalsRowFunction="sum" headerRowDxfId="438" dataDxfId="437" totalsRowDxfId="439"/>
    <tableColumn id="9" xr3:uid="{5007A57F-33FE-440C-8CF7-5FBF20B5AE40}" name="Column9" totalsRowFunction="sum" headerRowDxfId="435" dataDxfId="434" totalsRowDxfId="436"/>
    <tableColumn id="10" xr3:uid="{00C8FAB9-1D23-4B95-B88E-C0965291CAAD}" name="Column10" totalsRowFunction="sum" headerRowDxfId="432" dataDxfId="431" totalsRowDxfId="433"/>
    <tableColumn id="11" xr3:uid="{6CE68CA9-BC67-4E66-A84F-E6021F97104E}" name="Column11" totalsRowFunction="sum" headerRowDxfId="429" dataDxfId="428" totalsRowDxfId="430"/>
    <tableColumn id="12" xr3:uid="{52617090-3680-4EB3-865E-2B4E30BECEF7}" name="Column12" totalsRowFunction="sum" headerRowDxfId="426" dataDxfId="425" totalsRowDxfId="427"/>
    <tableColumn id="13" xr3:uid="{7DE6A3D9-D444-4745-AA33-73A26F5650B6}" name="Column13" totalsRowFunction="sum" headerRowDxfId="423" dataDxfId="422" totalsRowDxfId="424"/>
    <tableColumn id="14" xr3:uid="{8F948CA7-4061-4415-96DC-BE3A6A0DDD8F}" name="Column14" totalsRowFunction="sum" headerRowDxfId="420" dataDxfId="419" totalsRowDxfId="421">
      <calculatedColumnFormula>SUM(Table3167610028100148184160[[#This Row],[Column2]:[Column13]])</calculatedColumnFormula>
    </tableColumn>
  </tableColumns>
  <tableStyleInfo name="Personal Budget" showFirstColumn="0" showLastColumn="0" showRowStripes="1" showColumnStripes="1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F4CC942-9E03-4C6A-A2AE-5483132C2790}" name="Table4177710129101149185161" displayName="Table4177710129101149185161" ref="A53:N60" headerRowCount="0" totalsRowCount="1" headerRowDxfId="418" dataDxfId="417" totalsRowDxfId="416" headerRowBorderDxfId="415">
  <tableColumns count="14">
    <tableColumn id="1" xr3:uid="{896CDC07-A2B2-497D-897A-42CC7C8E6FF3}" name="Column1" totalsRowLabel="Total" headerRowDxfId="413" dataDxfId="412" totalsRowDxfId="414"/>
    <tableColumn id="2" xr3:uid="{CCD7FEE5-8DC3-4CC8-8E41-6E541CA94C28}" name="Column2" totalsRowFunction="sum" headerRowDxfId="410" dataDxfId="409" totalsRowDxfId="411"/>
    <tableColumn id="3" xr3:uid="{03F88B75-6E80-4874-A230-08D9E0E3A535}" name="Column3" totalsRowFunction="sum" headerRowDxfId="407" dataDxfId="406" totalsRowDxfId="408"/>
    <tableColumn id="4" xr3:uid="{69495C29-D03B-4A93-B9EA-7D6DB0C24ADC}" name="Column4" totalsRowFunction="sum" headerRowDxfId="404" dataDxfId="403" totalsRowDxfId="405"/>
    <tableColumn id="5" xr3:uid="{26B22306-36D9-44DC-AD7A-3A70FB7D7E5B}" name="Column5" totalsRowFunction="sum" headerRowDxfId="401" dataDxfId="400" totalsRowDxfId="402"/>
    <tableColumn id="6" xr3:uid="{FB28462C-246E-44BA-8B5B-8D333B1C30D4}" name="Column6" totalsRowFunction="sum" headerRowDxfId="398" dataDxfId="397" totalsRowDxfId="399"/>
    <tableColumn id="7" xr3:uid="{5EF96A15-38EE-48A5-AE72-0FEB874CDCA9}" name="Column7" totalsRowFunction="sum" headerRowDxfId="395" dataDxfId="394" totalsRowDxfId="396"/>
    <tableColumn id="8" xr3:uid="{E60F0311-EE25-4194-8E87-47B849785FA3}" name="Column8" totalsRowFunction="sum" headerRowDxfId="392" dataDxfId="391" totalsRowDxfId="393"/>
    <tableColumn id="9" xr3:uid="{D298D290-A6E0-463D-A872-44F59B5056E5}" name="Column9" totalsRowFunction="sum" headerRowDxfId="389" dataDxfId="388" totalsRowDxfId="390"/>
    <tableColumn id="10" xr3:uid="{B9D5D0D5-A85C-4C7F-8262-0CC8F54B4D40}" name="Column10" totalsRowFunction="sum" headerRowDxfId="386" dataDxfId="385" totalsRowDxfId="387"/>
    <tableColumn id="11" xr3:uid="{3732BAC7-CAA5-45BA-877D-8A92B24B2302}" name="Column11" totalsRowFunction="sum" headerRowDxfId="383" dataDxfId="382" totalsRowDxfId="384"/>
    <tableColumn id="12" xr3:uid="{A9A2BCA5-EF10-4572-8196-EB6986A3B6C7}" name="Column12" totalsRowFunction="sum" headerRowDxfId="380" dataDxfId="379" totalsRowDxfId="381"/>
    <tableColumn id="13" xr3:uid="{BE035B28-A41B-46B0-A8A2-E9AE77FC757F}" name="Column13" totalsRowFunction="sum" headerRowDxfId="377" dataDxfId="376" totalsRowDxfId="378"/>
    <tableColumn id="14" xr3:uid="{A4BBF4A2-90EB-4328-BED9-22F5F5079F8D}" name="Column14" totalsRowFunction="sum" headerRowDxfId="374" dataDxfId="373" totalsRowDxfId="375">
      <calculatedColumnFormula>SUM(Table4177710129101149185161[[#This Row],[Column2]:[Column13]])</calculatedColumnFormula>
    </tableColumn>
  </tableColumns>
  <tableStyleInfo name="Personal Budget" showFirstColumn="0" showLastColumn="0" showRowStripes="1" showColumnStripes="1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013C8C-92ED-4A64-8891-1845685D5965}" name="Table5187810230102150186162" displayName="Table5187810230102150186162" ref="A62:N66" headerRowCount="0" totalsRowCount="1" headerRowDxfId="372" dataDxfId="371" totalsRowDxfId="370" headerRowBorderDxfId="369">
  <tableColumns count="14">
    <tableColumn id="1" xr3:uid="{23756716-B834-429C-931E-545FACB2B450}" name="Column1" totalsRowLabel="Total" headerRowDxfId="367" dataDxfId="366" totalsRowDxfId="368"/>
    <tableColumn id="2" xr3:uid="{E0361EFE-E97C-4C45-B571-1B7A9D6827E0}" name="Column2" totalsRowFunction="sum" headerRowDxfId="364" dataDxfId="363" totalsRowDxfId="365"/>
    <tableColumn id="3" xr3:uid="{87B08268-CBC5-4F68-9FAB-97F206475BDA}" name="Column3" totalsRowFunction="sum" headerRowDxfId="361" dataDxfId="360" totalsRowDxfId="362"/>
    <tableColumn id="4" xr3:uid="{F6CD0F14-9414-42D2-8964-EBF5A4D64C2C}" name="Column4" totalsRowFunction="sum" headerRowDxfId="358" dataDxfId="357" totalsRowDxfId="359"/>
    <tableColumn id="5" xr3:uid="{26D997B4-1BD8-4166-A484-758BA3D262E3}" name="Column5" totalsRowFunction="sum" headerRowDxfId="355" dataDxfId="354" totalsRowDxfId="356"/>
    <tableColumn id="6" xr3:uid="{43004326-BA8B-41F7-95E5-AC360C8328BB}" name="Column6" totalsRowFunction="sum" headerRowDxfId="352" dataDxfId="351" totalsRowDxfId="353"/>
    <tableColumn id="7" xr3:uid="{6F248393-82BC-49B7-BCDE-8BB96A85CA03}" name="Column7" totalsRowFunction="sum" headerRowDxfId="349" dataDxfId="348" totalsRowDxfId="350"/>
    <tableColumn id="8" xr3:uid="{CE9B0A54-1186-47DF-9501-B2F8F9BAA074}" name="Column8" totalsRowFunction="sum" headerRowDxfId="346" dataDxfId="345" totalsRowDxfId="347"/>
    <tableColumn id="9" xr3:uid="{B87826ED-81D1-4419-8F6E-0E428B6AE0E5}" name="Column9" totalsRowFunction="sum" headerRowDxfId="343" dataDxfId="342" totalsRowDxfId="344"/>
    <tableColumn id="10" xr3:uid="{155AB83C-B208-4401-8C67-143B72D6E93E}" name="Column10" totalsRowFunction="sum" headerRowDxfId="340" dataDxfId="339" totalsRowDxfId="341"/>
    <tableColumn id="11" xr3:uid="{BB5714FB-4032-4A76-A807-83B1BD042703}" name="Column11" totalsRowFunction="sum" headerRowDxfId="337" dataDxfId="336" totalsRowDxfId="338"/>
    <tableColumn id="12" xr3:uid="{607E3D9C-F765-44E0-990C-EDF7B97C0F48}" name="Column12" totalsRowFunction="sum" headerRowDxfId="334" dataDxfId="333" totalsRowDxfId="335"/>
    <tableColumn id="13" xr3:uid="{DC0F1B1F-5851-4387-B122-793788F4E2F5}" name="Column13" totalsRowFunction="sum" headerRowDxfId="331" dataDxfId="330" totalsRowDxfId="332"/>
    <tableColumn id="14" xr3:uid="{767CF05C-3456-4CA7-A630-586E83ECC4AD}" name="Column14" totalsRowFunction="sum" headerRowDxfId="328" dataDxfId="327" totalsRowDxfId="329">
      <calculatedColumnFormula>SUM(Table5187810230102150186162[[#This Row],[Column2]:[Column13]])</calculatedColumnFormula>
    </tableColumn>
  </tableColumns>
  <tableStyleInfo name="Personal Budget" showFirstColumn="0" showLastColumn="0" showRowStripes="1" showColumnStripes="1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9E15B10-8E99-4356-A45A-C20F814B88DD}" name="Table6197910331103151187163" displayName="Table6197910331103151187163" ref="A68:N76" headerRowCount="0" totalsRowCount="1" headerRowDxfId="326" dataDxfId="325" totalsRowDxfId="324" headerRowBorderDxfId="323">
  <tableColumns count="14">
    <tableColumn id="1" xr3:uid="{A8A2CC1C-B40C-4867-9447-83AC63519C59}" name="Column1" totalsRowLabel="Total" headerRowDxfId="321" dataDxfId="320" totalsRowDxfId="322"/>
    <tableColumn id="2" xr3:uid="{BA18A7E2-F557-4F4A-BBE9-1F2983A8985D}" name="Column2" totalsRowFunction="sum" headerRowDxfId="318" dataDxfId="317" totalsRowDxfId="319"/>
    <tableColumn id="3" xr3:uid="{82EB468A-2616-422A-A11D-7B1886A7C061}" name="Column3" totalsRowFunction="sum" headerRowDxfId="315" dataDxfId="314" totalsRowDxfId="316"/>
    <tableColumn id="4" xr3:uid="{52F956B1-C7A8-4FCA-9C70-833F1B570314}" name="Column4" totalsRowFunction="sum" headerRowDxfId="312" dataDxfId="311" totalsRowDxfId="313"/>
    <tableColumn id="5" xr3:uid="{2E05D897-11FA-40AE-91B7-7ACCC152C6D1}" name="Column5" totalsRowFunction="sum" headerRowDxfId="309" dataDxfId="308" totalsRowDxfId="310"/>
    <tableColumn id="6" xr3:uid="{24F328D0-EB68-42E0-AB17-A964EA0428E6}" name="Column6" totalsRowFunction="sum" headerRowDxfId="306" dataDxfId="305" totalsRowDxfId="307"/>
    <tableColumn id="7" xr3:uid="{DE7084CE-A013-4F5F-ABD8-F94F6C4656EE}" name="Column7" totalsRowFunction="sum" headerRowDxfId="303" dataDxfId="302" totalsRowDxfId="304"/>
    <tableColumn id="8" xr3:uid="{10937CF2-355F-4D89-8C3C-871116393E56}" name="Column8" totalsRowFunction="sum" headerRowDxfId="300" dataDxfId="299" totalsRowDxfId="301"/>
    <tableColumn id="9" xr3:uid="{8330A96F-B755-4E9B-8EA0-0E44ED7C9442}" name="Column9" totalsRowFunction="sum" headerRowDxfId="297" dataDxfId="296" totalsRowDxfId="298"/>
    <tableColumn id="10" xr3:uid="{5A13C3B3-498A-48C5-9E20-72872FC53CAF}" name="Column10" totalsRowFunction="sum" headerRowDxfId="294" dataDxfId="293" totalsRowDxfId="295"/>
    <tableColumn id="11" xr3:uid="{5872607B-AB59-4D90-AE00-A9C9924E97CF}" name="Column11" totalsRowFunction="sum" headerRowDxfId="291" dataDxfId="290" totalsRowDxfId="292"/>
    <tableColumn id="12" xr3:uid="{819C177F-4883-4B18-A93B-0C575E30416D}" name="Column12" totalsRowFunction="sum" headerRowDxfId="288" dataDxfId="287" totalsRowDxfId="289"/>
    <tableColumn id="13" xr3:uid="{0FF16750-4E0A-4FD6-9133-F8CF5E7D01E3}" name="Column13" totalsRowFunction="sum" headerRowDxfId="285" dataDxfId="284" totalsRowDxfId="286"/>
    <tableColumn id="14" xr3:uid="{8468D7F2-7209-476A-B7DD-0EA7420AA59F}" name="Column14" totalsRowFunction="sum" headerRowDxfId="282" dataDxfId="281" totalsRowDxfId="283">
      <calculatedColumnFormula>SUM(Table6197910331103151187163[[#This Row],[Column2]:[Column13]])</calculatedColumnFormula>
    </tableColumn>
  </tableColumns>
  <tableStyleInfo name="Personal Budget" showFirstColumn="0" showLastColumn="0" showRowStripes="1" showColumnStripes="1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6C4B100-4F82-4AAF-826D-39474EFF6DA4}" name="Table7208010432104152188164" displayName="Table7208010432104152188164" ref="A78:N84" headerRowCount="0" totalsRowCount="1" headerRowDxfId="280" dataDxfId="279" totalsRowDxfId="278" headerRowBorderDxfId="277">
  <tableColumns count="14">
    <tableColumn id="1" xr3:uid="{D24141C3-7992-4AB0-9D3B-0628462D13C1}" name="Column1" totalsRowLabel="Total" headerRowDxfId="275" dataDxfId="274" totalsRowDxfId="276"/>
    <tableColumn id="2" xr3:uid="{9527DB23-ACC2-44FC-981F-9E26CFF801A4}" name="Column2" totalsRowFunction="sum" headerRowDxfId="272" dataDxfId="271" totalsRowDxfId="273"/>
    <tableColumn id="3" xr3:uid="{860E014F-C66E-44B8-BC71-BC3003A4EA62}" name="Column3" totalsRowFunction="sum" headerRowDxfId="269" dataDxfId="268" totalsRowDxfId="270"/>
    <tableColumn id="4" xr3:uid="{9565F91B-6005-431E-ACE2-6350AC5CCEE8}" name="Column4" totalsRowFunction="sum" headerRowDxfId="266" dataDxfId="265" totalsRowDxfId="267"/>
    <tableColumn id="5" xr3:uid="{A4398334-E3F2-4A26-AA95-C708F04E7DEB}" name="Column5" totalsRowFunction="sum" headerRowDxfId="263" dataDxfId="262" totalsRowDxfId="264"/>
    <tableColumn id="6" xr3:uid="{A22772B7-F1FA-458E-A233-7E7EFB840A15}" name="Column6" totalsRowFunction="sum" headerRowDxfId="260" dataDxfId="259" totalsRowDxfId="261"/>
    <tableColumn id="7" xr3:uid="{A0532DD8-5829-47CC-A96A-7050D714670E}" name="Column7" totalsRowFunction="sum" headerRowDxfId="257" dataDxfId="256" totalsRowDxfId="258"/>
    <tableColumn id="8" xr3:uid="{0DA580F5-08B8-4F4F-9250-B07C01BFB06A}" name="Column8" totalsRowFunction="sum" headerRowDxfId="254" dataDxfId="253" totalsRowDxfId="255"/>
    <tableColumn id="9" xr3:uid="{B3B814CD-28C6-429C-A416-5ED2DC8455EC}" name="Column9" totalsRowFunction="sum" headerRowDxfId="251" dataDxfId="250" totalsRowDxfId="252"/>
    <tableColumn id="10" xr3:uid="{173F0C4A-AD1E-4001-8D38-A44FEFDB816A}" name="Column10" totalsRowFunction="sum" headerRowDxfId="248" dataDxfId="247" totalsRowDxfId="249"/>
    <tableColumn id="11" xr3:uid="{8A82410B-E33D-4ADE-B0F6-B9D6652FD03B}" name="Column11" totalsRowFunction="sum" headerRowDxfId="245" dataDxfId="244" totalsRowDxfId="246"/>
    <tableColumn id="12" xr3:uid="{3AF190B1-3B7B-48F3-88E7-7F25780E1B6B}" name="Column12" totalsRowFunction="sum" headerRowDxfId="242" dataDxfId="241" totalsRowDxfId="243"/>
    <tableColumn id="13" xr3:uid="{6F6AF50D-DA95-4105-9DC6-714D5CE06A2E}" name="Column13" totalsRowFunction="sum" headerRowDxfId="239" dataDxfId="238" totalsRowDxfId="240"/>
    <tableColumn id="14" xr3:uid="{C324094B-8B87-45B9-8873-E460FF36D53F}" name="Column14" totalsRowFunction="sum" headerRowDxfId="236" dataDxfId="235" totalsRowDxfId="237">
      <calculatedColumnFormula>SUM(Table7208010432104152188164[[#This Row],[Column2]:[Column13]])</calculatedColumnFormula>
    </tableColumn>
  </tableColumns>
  <tableStyleInfo name="Personal Budget" showFirstColumn="0" showLastColumn="0" showRowStripes="1" showColumnStripes="1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D2A259D-DD87-43D4-89B7-F031950B0A68}" name="Table8218110533105153189165" displayName="Table8218110533105153189165" ref="A86:N90" headerRowCount="0" totalsRowCount="1" headerRowDxfId="234" dataDxfId="233" totalsRowDxfId="232" headerRowBorderDxfId="231">
  <tableColumns count="14">
    <tableColumn id="1" xr3:uid="{FB0E2B6C-69AD-448E-BDB5-EB7006E4498D}" name="Column1" totalsRowLabel="Total" headerRowDxfId="229" dataDxfId="228" totalsRowDxfId="230"/>
    <tableColumn id="2" xr3:uid="{397F81FC-71B6-488D-8522-86237F9CB2BA}" name="Column2" totalsRowFunction="sum" headerRowDxfId="226" dataDxfId="225" totalsRowDxfId="227"/>
    <tableColumn id="3" xr3:uid="{1CD8CD27-FE7F-495E-AABD-8DF43B5BB559}" name="Column3" totalsRowFunction="sum" headerRowDxfId="223" dataDxfId="222" totalsRowDxfId="224"/>
    <tableColumn id="4" xr3:uid="{7377AC0C-52E9-48E0-9E98-F085650F243C}" name="Column4" totalsRowFunction="sum" headerRowDxfId="220" dataDxfId="219" totalsRowDxfId="221"/>
    <tableColumn id="5" xr3:uid="{35037615-220A-4D8F-9943-8F6C789BDF60}" name="Column5" totalsRowFunction="sum" headerRowDxfId="217" dataDxfId="216" totalsRowDxfId="218"/>
    <tableColumn id="6" xr3:uid="{015E5FB8-7AE7-4DA2-AF54-426D88249D2E}" name="Column6" totalsRowFunction="sum" headerRowDxfId="214" dataDxfId="213" totalsRowDxfId="215"/>
    <tableColumn id="7" xr3:uid="{243B21B9-F240-4918-B716-BF41D1163623}" name="Column7" totalsRowFunction="sum" headerRowDxfId="211" dataDxfId="210" totalsRowDxfId="212"/>
    <tableColumn id="8" xr3:uid="{04657ABA-534D-4897-B279-A223BE2069DF}" name="Column8" totalsRowFunction="sum" headerRowDxfId="208" dataDxfId="207" totalsRowDxfId="209"/>
    <tableColumn id="9" xr3:uid="{18094F42-1A45-4E87-825D-7F002A36EA26}" name="Column9" totalsRowFunction="sum" headerRowDxfId="205" dataDxfId="204" totalsRowDxfId="206"/>
    <tableColumn id="10" xr3:uid="{45EB3ABB-CE12-4EEB-97CC-EEE12FB525E2}" name="Column10" totalsRowFunction="sum" headerRowDxfId="202" dataDxfId="201" totalsRowDxfId="203"/>
    <tableColumn id="11" xr3:uid="{449EDE2B-0649-4283-936A-EE933B250BE1}" name="Column11" totalsRowFunction="sum" headerRowDxfId="199" dataDxfId="198" totalsRowDxfId="200"/>
    <tableColumn id="12" xr3:uid="{AEA4C8FC-F58B-4AB8-8FB4-C50CF3ED2D3F}" name="Column12" totalsRowFunction="sum" headerRowDxfId="196" dataDxfId="195" totalsRowDxfId="197"/>
    <tableColumn id="13" xr3:uid="{35E3F6CE-EABE-4FDC-B2EF-10B40B4E8CC3}" name="Column13" totalsRowFunction="sum" headerRowDxfId="193" dataDxfId="192" totalsRowDxfId="194"/>
    <tableColumn id="14" xr3:uid="{DF720CC6-8F20-436E-BE48-F6B55E02CFA7}" name="Column14" totalsRowFunction="sum" headerRowDxfId="190" dataDxfId="189" totalsRowDxfId="191">
      <calculatedColumnFormula>SUM(Table8218110533105153189165[[#This Row],[Column2]:[Column13]])</calculatedColumnFormula>
    </tableColumn>
  </tableColumns>
  <tableStyleInfo name="Personal Budget" showFirstColumn="0" showLastColumn="0" showRowStripes="1" showColumnStripes="1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AD68E23-DDE4-4D94-B610-6642A81F668A}" name="Table9228210634106154190166" displayName="Table9228210634106154190166" ref="A92:N99" headerRowCount="0" totalsRowCount="1" headerRowDxfId="188" dataDxfId="187" totalsRowDxfId="186" headerRowBorderDxfId="185">
  <tableColumns count="14">
    <tableColumn id="1" xr3:uid="{B13FC7AD-A08E-4D49-8379-F9EF90CAF719}" name="Column1" totalsRowLabel="Total" headerRowDxfId="183" dataDxfId="182" totalsRowDxfId="184"/>
    <tableColumn id="2" xr3:uid="{17196132-B633-4AD5-9CFA-33C29C29609C}" name="Column2" totalsRowFunction="sum" headerRowDxfId="180" dataDxfId="179" totalsRowDxfId="181"/>
    <tableColumn id="3" xr3:uid="{6EDB9769-7E34-4F61-977A-0B88B4CE4567}" name="Column3" totalsRowFunction="sum" headerRowDxfId="177" dataDxfId="176" totalsRowDxfId="178"/>
    <tableColumn id="4" xr3:uid="{395B30A3-5744-4C23-8486-A157B3F5957F}" name="Column4" totalsRowFunction="sum" headerRowDxfId="174" dataDxfId="173" totalsRowDxfId="175"/>
    <tableColumn id="5" xr3:uid="{A8138CCB-8BB5-4FA6-B3B3-7AA9760ABA56}" name="Column5" totalsRowFunction="sum" headerRowDxfId="171" dataDxfId="170" totalsRowDxfId="172"/>
    <tableColumn id="6" xr3:uid="{37393745-C8C2-4F1F-800E-5F8C84A1C179}" name="Column6" totalsRowFunction="sum" headerRowDxfId="168" dataDxfId="167" totalsRowDxfId="169"/>
    <tableColumn id="7" xr3:uid="{046F7C8F-0997-4B95-B582-F39C4CB669AD}" name="Column7" totalsRowFunction="sum" headerRowDxfId="165" dataDxfId="164" totalsRowDxfId="166"/>
    <tableColumn id="8" xr3:uid="{876F98DF-C248-44AD-A820-0654195F2D70}" name="Column8" totalsRowFunction="sum" headerRowDxfId="162" dataDxfId="161" totalsRowDxfId="163"/>
    <tableColumn id="9" xr3:uid="{B33AD1B3-DCD5-4C03-B6E5-1B554002C11B}" name="Column9" totalsRowFunction="sum" headerRowDxfId="159" dataDxfId="158" totalsRowDxfId="160"/>
    <tableColumn id="10" xr3:uid="{A676BF5A-37EC-4F26-8EE2-EC236DF2DD33}" name="Column10" totalsRowFunction="sum" headerRowDxfId="156" dataDxfId="155" totalsRowDxfId="157"/>
    <tableColumn id="11" xr3:uid="{A4C5386C-DCF2-47FF-8095-FB4C30D00814}" name="Column11" totalsRowFunction="sum" headerRowDxfId="153" dataDxfId="152" totalsRowDxfId="154"/>
    <tableColumn id="12" xr3:uid="{0379B9FE-7186-4C2A-9056-AAF9789E997E}" name="Column12" totalsRowFunction="sum" headerRowDxfId="150" dataDxfId="149" totalsRowDxfId="151"/>
    <tableColumn id="13" xr3:uid="{A6FD44C9-9DFC-4D64-940A-8A38489B9668}" name="Column13" totalsRowFunction="sum" headerRowDxfId="147" dataDxfId="146" totalsRowDxfId="148"/>
    <tableColumn id="14" xr3:uid="{6FA8362B-E5E4-486E-882F-F03B19B1A7AB}" name="Column14" totalsRowFunction="sum" headerRowDxfId="144" dataDxfId="143" totalsRowDxfId="145">
      <calculatedColumnFormula>SUM(Table9228210634106154190166[[#This Row],[Column2]:[Column13]])</calculatedColumnFormula>
    </tableColumn>
  </tableColumns>
  <tableStyleInfo name="Personal Budget" showFirstColumn="0" showLastColumn="0" showRowStripes="1" showColumnStripes="1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9387717-83A6-45B2-9E01-01566B148F97}" name="Table10238310735107155191167" displayName="Table10238310735107155191167" ref="A101:N106" headerRowCount="0" totalsRowCount="1" headerRowDxfId="142" dataDxfId="141" totalsRowDxfId="140" headerRowBorderDxfId="139">
  <tableColumns count="14">
    <tableColumn id="1" xr3:uid="{984894CA-4EEB-4A28-9E90-A812EF9E88B1}" name="Column1" totalsRowLabel="Total" headerRowDxfId="137" dataDxfId="136" totalsRowDxfId="138"/>
    <tableColumn id="2" xr3:uid="{B06608C9-F11B-4638-9F66-D2BED46CFD1B}" name="Column2" totalsRowFunction="sum" headerRowDxfId="134" dataDxfId="133" totalsRowDxfId="135"/>
    <tableColumn id="3" xr3:uid="{8490D2BD-67A7-4BFF-BA6A-5349740CAD93}" name="Column3" totalsRowFunction="sum" headerRowDxfId="131" dataDxfId="130" totalsRowDxfId="132"/>
    <tableColumn id="4" xr3:uid="{DA1FE5E9-6BDB-4854-921D-3F78486EF83D}" name="Column4" totalsRowFunction="sum" headerRowDxfId="128" dataDxfId="127" totalsRowDxfId="129"/>
    <tableColumn id="5" xr3:uid="{1B117409-F02A-42BB-9442-3A9A92484C67}" name="Column5" totalsRowFunction="sum" headerRowDxfId="125" dataDxfId="124" totalsRowDxfId="126"/>
    <tableColumn id="6" xr3:uid="{6B8F1355-2858-46DA-94A2-1A1845423D3E}" name="Column6" totalsRowFunction="sum" headerRowDxfId="122" dataDxfId="121" totalsRowDxfId="123"/>
    <tableColumn id="7" xr3:uid="{39228B1A-FD87-4F15-B5BE-8B07B4CFAFAC}" name="Column7" totalsRowFunction="sum" headerRowDxfId="119" dataDxfId="118" totalsRowDxfId="120"/>
    <tableColumn id="8" xr3:uid="{FF0022F9-0684-4E12-84BA-3F5A5702A572}" name="Column8" totalsRowFunction="sum" headerRowDxfId="116" dataDxfId="115" totalsRowDxfId="117"/>
    <tableColumn id="9" xr3:uid="{BB7AE34A-5102-4899-BE3C-1BE993F1ACD7}" name="Column9" totalsRowFunction="sum" headerRowDxfId="113" dataDxfId="112" totalsRowDxfId="114"/>
    <tableColumn id="10" xr3:uid="{4EAC978D-3155-4BB0-B58F-295372ED08FC}" name="Column10" totalsRowFunction="sum" headerRowDxfId="110" dataDxfId="109" totalsRowDxfId="111"/>
    <tableColumn id="11" xr3:uid="{600E900C-0950-45CE-87BD-E2CD9C74F521}" name="Column11" totalsRowFunction="sum" headerRowDxfId="107" dataDxfId="106" totalsRowDxfId="108"/>
    <tableColumn id="12" xr3:uid="{5E0C6787-3AB7-4FF8-B1DA-6C3058658D13}" name="Column12" totalsRowFunction="sum" headerRowDxfId="104" dataDxfId="103" totalsRowDxfId="105"/>
    <tableColumn id="13" xr3:uid="{2D72682B-CF27-4643-98D1-94E7E63228D7}" name="Column13" totalsRowFunction="sum" headerRowDxfId="101" dataDxfId="100" totalsRowDxfId="102"/>
    <tableColumn id="14" xr3:uid="{AEC6D1D9-2BF4-4D94-AB76-3DB0D7C65E6D}" name="Column14" totalsRowFunction="sum" headerRowDxfId="98" dataDxfId="97" totalsRowDxfId="99">
      <calculatedColumnFormula>SUM(Table10238310735107155191167[[#This Row],[Column2]:[Column13]])</calculatedColumnFormula>
    </tableColumn>
  </tableColumns>
  <tableStyleInfo name="Personal Budget" showFirstColumn="0" showLastColumn="0" showRowStripes="1" showColumnStripes="1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697B27E-DFD5-4298-983E-88B2E3D5C475}" name="Table11248410836108156192168" displayName="Table11248410836108156192168" ref="A108:N115" headerRowCount="0" totalsRowCount="1" headerRowDxfId="96" dataDxfId="95" totalsRowDxfId="94" headerRowBorderDxfId="93">
  <tableColumns count="14">
    <tableColumn id="1" xr3:uid="{28E50F8F-05EF-4BD9-8DD7-0CE18C8F58FC}" name="Column1" totalsRowLabel="Total" headerRowDxfId="91" dataDxfId="90" totalsRowDxfId="92"/>
    <tableColumn id="2" xr3:uid="{37FEE907-F7F1-4353-B4F0-1DC0CF618634}" name="Column2" totalsRowFunction="sum" headerRowDxfId="88" dataDxfId="87" totalsRowDxfId="89"/>
    <tableColumn id="3" xr3:uid="{B806CBDC-8B2B-4720-9809-B688E7CC6083}" name="Column3" totalsRowFunction="sum" headerRowDxfId="85" dataDxfId="84" totalsRowDxfId="86"/>
    <tableColumn id="4" xr3:uid="{5B144406-A98D-4D5C-AEF9-23F3332A21ED}" name="Column4" totalsRowFunction="sum" headerRowDxfId="82" dataDxfId="81" totalsRowDxfId="83"/>
    <tableColumn id="5" xr3:uid="{9A5512DD-870C-462A-853E-66D1833038AE}" name="Column5" totalsRowFunction="sum" headerRowDxfId="79" dataDxfId="78" totalsRowDxfId="80"/>
    <tableColumn id="6" xr3:uid="{B524EA7B-8604-4F7B-B028-12D9615FBE9F}" name="Column6" totalsRowFunction="sum" headerRowDxfId="76" dataDxfId="75" totalsRowDxfId="77"/>
    <tableColumn id="7" xr3:uid="{DBEE463E-9F61-42C1-A00E-00FBB82F584A}" name="Column7" totalsRowFunction="sum" headerRowDxfId="73" dataDxfId="72" totalsRowDxfId="74"/>
    <tableColumn id="8" xr3:uid="{C643A645-009B-430D-8402-7D82104289A7}" name="Column8" totalsRowFunction="sum" headerRowDxfId="70" dataDxfId="69" totalsRowDxfId="71"/>
    <tableColumn id="9" xr3:uid="{FAC43AE6-37E4-41B8-8B01-F90EAD744CCA}" name="Column9" totalsRowFunction="sum" headerRowDxfId="67" dataDxfId="66" totalsRowDxfId="68"/>
    <tableColumn id="10" xr3:uid="{6503F8FD-B006-4AA3-BBE0-0B350D3F4258}" name="Column10" totalsRowFunction="sum" headerRowDxfId="64" dataDxfId="63" totalsRowDxfId="65"/>
    <tableColumn id="11" xr3:uid="{978C4FC2-4433-49FE-9300-5CD897CA604A}" name="Column11" totalsRowFunction="sum" headerRowDxfId="61" dataDxfId="60" totalsRowDxfId="62"/>
    <tableColumn id="12" xr3:uid="{982545C7-F1A3-4944-AA0C-2829F42782F8}" name="Column12" totalsRowFunction="sum" headerRowDxfId="58" dataDxfId="57" totalsRowDxfId="59"/>
    <tableColumn id="13" xr3:uid="{B3A42FCC-26B6-4EE5-819A-E8967EA751E3}" name="Column13" totalsRowFunction="sum" headerRowDxfId="55" dataDxfId="54" totalsRowDxfId="56"/>
    <tableColumn id="14" xr3:uid="{B9554341-7298-4F61-A7BF-EF8274531715}" name="Column14" totalsRowFunction="sum" headerRowDxfId="52" dataDxfId="51" totalsRowDxfId="53">
      <calculatedColumnFormula>SUM(Table11248410836108156192168[[#This Row],[Column2]:[Column13]])</calculatedColumnFormula>
    </tableColumn>
  </tableColumns>
  <tableStyleInfo name="Personal Budget" showFirstColumn="0" showLastColumn="0" showRowStripes="1" showColumnStripes="1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ED35797-D750-48BC-835A-18E708308A80}" name="Table12258510937109157193169" displayName="Table12258510937109157193169" ref="A117:N118" headerRowCount="0" totalsRowCount="1" headerRowDxfId="50" dataDxfId="49" totalsRowDxfId="48" headerRowBorderDxfId="47">
  <tableColumns count="14">
    <tableColumn id="1" xr3:uid="{12C841CE-1FE6-4F96-9B01-FC1FAA14B294}" name="Column1" totalsRowLabel="Total" headerRowDxfId="45" dataDxfId="44" totalsRowDxfId="46"/>
    <tableColumn id="2" xr3:uid="{1EF219A7-ED75-4EAB-946F-9A1DC9E21B8A}" name="Column2" totalsRowFunction="sum" headerRowDxfId="42" dataDxfId="41" totalsRowDxfId="43"/>
    <tableColumn id="3" xr3:uid="{4B4FCDCE-071D-43DF-A0D4-AB980BB54565}" name="Column3" totalsRowFunction="sum" headerRowDxfId="39" dataDxfId="38" totalsRowDxfId="40"/>
    <tableColumn id="4" xr3:uid="{2EC1D9F7-9ED8-4A36-B3B5-9330092A3D6C}" name="Column4" totalsRowFunction="sum" headerRowDxfId="36" dataDxfId="35" totalsRowDxfId="37"/>
    <tableColumn id="5" xr3:uid="{1302B639-14F9-4191-A8B6-8C2DE8D23A38}" name="Column5" totalsRowFunction="sum" headerRowDxfId="33" dataDxfId="32" totalsRowDxfId="34"/>
    <tableColumn id="6" xr3:uid="{77788103-B6B3-4494-86AC-F0A500A055E1}" name="Column6" totalsRowFunction="sum" headerRowDxfId="30" dataDxfId="29" totalsRowDxfId="31"/>
    <tableColumn id="7" xr3:uid="{9202A60C-DA16-4D5A-BDD4-F0FC540F89A3}" name="Column7" totalsRowFunction="sum" headerRowDxfId="27" dataDxfId="26" totalsRowDxfId="28"/>
    <tableColumn id="8" xr3:uid="{A7175C65-BE7D-4891-A91F-6F9F4ABF7510}" name="Column8" totalsRowFunction="sum" headerRowDxfId="24" dataDxfId="23" totalsRowDxfId="25"/>
    <tableColumn id="9" xr3:uid="{AFC5C659-8E66-40AC-A7E4-E3DA6C99C8DA}" name="Column9" totalsRowFunction="sum" headerRowDxfId="21" dataDxfId="20" totalsRowDxfId="22"/>
    <tableColumn id="10" xr3:uid="{879C10EC-E425-49BA-8966-E9F3F4DE84CF}" name="Column10" totalsRowFunction="sum" headerRowDxfId="18" dataDxfId="17" totalsRowDxfId="19"/>
    <tableColumn id="11" xr3:uid="{F3BD09AD-60E5-4BB4-95DD-290460F735B1}" name="Column11" totalsRowFunction="sum" headerRowDxfId="15" dataDxfId="14" totalsRowDxfId="16"/>
    <tableColumn id="12" xr3:uid="{5B9296F7-C260-49DD-AC44-565CFBA14C04}" name="Column12" totalsRowFunction="sum" headerRowDxfId="12" dataDxfId="11" totalsRowDxfId="13"/>
    <tableColumn id="13" xr3:uid="{9D8A7C97-B4A1-4EB1-BE95-7DBDFAE51130}" name="Column13" totalsRowFunction="sum" headerRowDxfId="9" dataDxfId="8" totalsRowDxfId="10"/>
    <tableColumn id="14" xr3:uid="{FA270DF4-EA7E-4F93-A758-D0A15D94CAAE}" name="Column14" totalsRowFunction="sum" headerRowDxfId="6" dataDxfId="5" totalsRowDxfId="7">
      <calculatedColumnFormula>SUM(Table12258510937109157193169[[Column2]:[Column13]])</calculatedColumnFormula>
    </tableColumn>
  </tableColumns>
  <tableStyleInfo name="Personal Budget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F7836-6DAB-4B85-BAAB-EDDC514E7C08}">
  <dimension ref="A1:N118"/>
  <sheetViews>
    <sheetView tabSelected="1" workbookViewId="0">
      <selection activeCell="N8" sqref="N8"/>
    </sheetView>
  </sheetViews>
  <sheetFormatPr baseColWidth="10" defaultRowHeight="15" x14ac:dyDescent="0.25"/>
  <cols>
    <col min="1" max="1" width="33.42578125" customWidth="1"/>
    <col min="2" max="13" width="10.7109375" customWidth="1"/>
    <col min="14" max="14" width="16.140625" customWidth="1"/>
  </cols>
  <sheetData>
    <row r="1" spans="1:14" ht="27.75" thickBot="1" x14ac:dyDescent="0.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9.899999999999999" customHeight="1" thickBot="1" x14ac:dyDescent="0.4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ht="15.75" thickBot="1" x14ac:dyDescent="0.3">
      <c r="A3" s="3"/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  <c r="N3" s="3" t="s">
        <v>13</v>
      </c>
    </row>
    <row r="4" spans="1:14" ht="18" x14ac:dyDescent="0.25">
      <c r="A4" s="4" t="s">
        <v>14</v>
      </c>
      <c r="B4" s="5">
        <f t="shared" ref="B4:M4" si="0">SUM(B42,B51,B60,B66,B76,B84,B90,B99,B106,B115,B118)</f>
        <v>0</v>
      </c>
      <c r="C4" s="5">
        <f t="shared" si="0"/>
        <v>0</v>
      </c>
      <c r="D4" s="5">
        <f t="shared" si="0"/>
        <v>0</v>
      </c>
      <c r="E4" s="5">
        <f t="shared" si="0"/>
        <v>0</v>
      </c>
      <c r="F4" s="5">
        <f t="shared" si="0"/>
        <v>0</v>
      </c>
      <c r="G4" s="5">
        <f t="shared" si="0"/>
        <v>0</v>
      </c>
      <c r="H4" s="5">
        <f t="shared" si="0"/>
        <v>0</v>
      </c>
      <c r="I4" s="5">
        <f t="shared" si="0"/>
        <v>0</v>
      </c>
      <c r="J4" s="5">
        <f t="shared" si="0"/>
        <v>0</v>
      </c>
      <c r="K4" s="5">
        <f t="shared" si="0"/>
        <v>0</v>
      </c>
      <c r="L4" s="5">
        <f t="shared" si="0"/>
        <v>0</v>
      </c>
      <c r="M4" s="5">
        <f t="shared" si="0"/>
        <v>0</v>
      </c>
      <c r="N4" s="6">
        <f>SUM(B4:M4)</f>
        <v>0</v>
      </c>
    </row>
    <row r="5" spans="1:14" ht="18" x14ac:dyDescent="0.25">
      <c r="A5" s="7" t="s">
        <v>15</v>
      </c>
      <c r="B5" s="8">
        <f t="shared" ref="B5:M5" si="1">SUM(B13-B4)</f>
        <v>0</v>
      </c>
      <c r="C5" s="8">
        <f t="shared" si="1"/>
        <v>0</v>
      </c>
      <c r="D5" s="8">
        <f t="shared" si="1"/>
        <v>0</v>
      </c>
      <c r="E5" s="8">
        <f t="shared" si="1"/>
        <v>0</v>
      </c>
      <c r="F5" s="8">
        <f t="shared" si="1"/>
        <v>0</v>
      </c>
      <c r="G5" s="8">
        <f t="shared" si="1"/>
        <v>0</v>
      </c>
      <c r="H5" s="8">
        <f t="shared" si="1"/>
        <v>0</v>
      </c>
      <c r="I5" s="8">
        <f t="shared" si="1"/>
        <v>0</v>
      </c>
      <c r="J5" s="8">
        <f t="shared" si="1"/>
        <v>0</v>
      </c>
      <c r="K5" s="8">
        <f t="shared" si="1"/>
        <v>0</v>
      </c>
      <c r="L5" s="8">
        <f t="shared" si="1"/>
        <v>0</v>
      </c>
      <c r="M5" s="8">
        <f t="shared" si="1"/>
        <v>0</v>
      </c>
      <c r="N5" s="9">
        <f>SUM(B5:M5)</f>
        <v>0</v>
      </c>
    </row>
    <row r="6" spans="1:14" ht="18.75" thickBot="1" x14ac:dyDescent="0.3">
      <c r="A6" s="10" t="s">
        <v>16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16.350000000000001" customHeight="1" x14ac:dyDescent="0.25">
      <c r="A7" s="11" t="s">
        <v>17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3">
        <f>SUM(Table1374982698146182158[[#This Row],[Column2]:[Column13]])</f>
        <v>0</v>
      </c>
    </row>
    <row r="8" spans="1:14" ht="16.350000000000001" customHeight="1" x14ac:dyDescent="0.25">
      <c r="A8" s="14" t="s">
        <v>18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6">
        <f>SUM(Table1374982698146182158[[#This Row],[Column2]:[Column13]])</f>
        <v>0</v>
      </c>
    </row>
    <row r="9" spans="1:14" ht="16.350000000000001" customHeight="1" x14ac:dyDescent="0.25">
      <c r="A9" s="14" t="s">
        <v>19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6">
        <f>SUM(Table1374982698146182158[[#This Row],[Column2]:[Column13]])</f>
        <v>0</v>
      </c>
    </row>
    <row r="10" spans="1:14" ht="16.350000000000001" customHeight="1" x14ac:dyDescent="0.25">
      <c r="A10" s="14" t="s">
        <v>20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6">
        <f>SUM(Table1374982698146182158[[#This Row],[Column2]:[Column13]])</f>
        <v>0</v>
      </c>
    </row>
    <row r="11" spans="1:14" ht="16.350000000000001" customHeight="1" x14ac:dyDescent="0.25">
      <c r="A11" s="14" t="s">
        <v>21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6">
        <f>SUM(Table1374982698146182158[[#This Row],[Column2]:[Column13]])</f>
        <v>0</v>
      </c>
    </row>
    <row r="12" spans="1:14" ht="16.350000000000001" customHeight="1" x14ac:dyDescent="0.25">
      <c r="A12" s="14" t="s">
        <v>22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6">
        <f>SUM(Table1374982698146182158[[#This Row],[Column2]:[Column13]])</f>
        <v>0</v>
      </c>
    </row>
    <row r="13" spans="1:14" ht="16.350000000000001" customHeight="1" thickBot="1" x14ac:dyDescent="0.3">
      <c r="A13" s="17" t="s">
        <v>23</v>
      </c>
      <c r="B13" s="18">
        <f>SUBTOTAL(109,Table1374982698146182158[Column2])</f>
        <v>0</v>
      </c>
      <c r="C13" s="18">
        <f>SUBTOTAL(109,Table1374982698146182158[Column3])</f>
        <v>0</v>
      </c>
      <c r="D13" s="18">
        <f>SUBTOTAL(109,Table1374982698146182158[Column4])</f>
        <v>0</v>
      </c>
      <c r="E13" s="18">
        <f>SUBTOTAL(109,Table1374982698146182158[Column5])</f>
        <v>0</v>
      </c>
      <c r="F13" s="18">
        <f>SUBTOTAL(109,Table1374982698146182158[Column6])</f>
        <v>0</v>
      </c>
      <c r="G13" s="18">
        <f>SUBTOTAL(109,Table1374982698146182158[Column7])</f>
        <v>0</v>
      </c>
      <c r="H13" s="18">
        <f>SUBTOTAL(109,Table1374982698146182158[Column8])</f>
        <v>0</v>
      </c>
      <c r="I13" s="18">
        <f>SUBTOTAL(109,Table1374982698146182158[Column9])</f>
        <v>0</v>
      </c>
      <c r="J13" s="18">
        <f>SUBTOTAL(109,Table1374982698146182158[Column10])</f>
        <v>0</v>
      </c>
      <c r="K13" s="18">
        <f>SUBTOTAL(109,Table1374982698146182158[Column11])</f>
        <v>0</v>
      </c>
      <c r="L13" s="18">
        <f>SUBTOTAL(109,Table1374982698146182158[Column12])</f>
        <v>0</v>
      </c>
      <c r="M13" s="18">
        <f>SUBTOTAL(109,Table1374982698146182158[Column13])</f>
        <v>0</v>
      </c>
      <c r="N13" s="18">
        <f>SUBTOTAL(109,Table1374982698146182158[Column14])</f>
        <v>0</v>
      </c>
    </row>
    <row r="14" spans="1:14" ht="16.350000000000001" customHeight="1" thickBot="1" x14ac:dyDescent="0.3">
      <c r="A14" s="19" t="s">
        <v>24</v>
      </c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</row>
    <row r="15" spans="1:14" ht="16.350000000000001" customHeight="1" thickBot="1" x14ac:dyDescent="0.3">
      <c r="A15" s="20" t="s">
        <v>25</v>
      </c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</row>
    <row r="16" spans="1:14" ht="16.350000000000001" customHeight="1" x14ac:dyDescent="0.25">
      <c r="A16" s="21" t="s">
        <v>26</v>
      </c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>
        <f>SUM(Table21575992799147183159[[#This Row],[Column2]:[Column13]])</f>
        <v>0</v>
      </c>
    </row>
    <row r="17" spans="1:14" ht="16.350000000000001" customHeight="1" x14ac:dyDescent="0.25">
      <c r="A17" s="24" t="s">
        <v>27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3">
        <f>SUM(Table21575992799147183159[[#This Row],[Column2]:[Column13]])</f>
        <v>0</v>
      </c>
    </row>
    <row r="18" spans="1:14" ht="16.350000000000001" customHeight="1" x14ac:dyDescent="0.25">
      <c r="A18" s="24" t="s">
        <v>28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3">
        <f>SUM(Table21575992799147183159[[#This Row],[Column2]:[Column13]])</f>
        <v>0</v>
      </c>
    </row>
    <row r="19" spans="1:14" ht="16.350000000000001" customHeight="1" x14ac:dyDescent="0.25">
      <c r="A19" s="24" t="s">
        <v>29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3">
        <f>SUM(Table21575992799147183159[[#This Row],[Column2]:[Column13]])</f>
        <v>0</v>
      </c>
    </row>
    <row r="20" spans="1:14" ht="16.350000000000001" customHeight="1" x14ac:dyDescent="0.25">
      <c r="A20" s="24" t="s">
        <v>30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3">
        <f>SUM(Table21575992799147183159[[#This Row],[Column2]:[Column13]])</f>
        <v>0</v>
      </c>
    </row>
    <row r="21" spans="1:14" ht="16.350000000000001" customHeight="1" x14ac:dyDescent="0.25">
      <c r="A21" s="24" t="s">
        <v>31</v>
      </c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3">
        <f>SUM(Table21575992799147183159[[#This Row],[Column2]:[Column13]])</f>
        <v>0</v>
      </c>
    </row>
    <row r="22" spans="1:14" ht="16.350000000000001" customHeight="1" x14ac:dyDescent="0.25">
      <c r="A22" s="24" t="s">
        <v>32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>
        <f>SUM(Table21575992799147183159[[#This Row],[Column2]:[Column13]])</f>
        <v>0</v>
      </c>
    </row>
    <row r="23" spans="1:14" ht="16.350000000000001" customHeight="1" x14ac:dyDescent="0.25">
      <c r="A23" s="24" t="s">
        <v>33</v>
      </c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3">
        <f>SUM(Table21575992799147183159[[#This Row],[Column2]:[Column13]])</f>
        <v>0</v>
      </c>
    </row>
    <row r="24" spans="1:14" ht="16.350000000000001" customHeight="1" x14ac:dyDescent="0.25">
      <c r="A24" s="24" t="s">
        <v>34</v>
      </c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>
        <f>SUM(Table21575992799147183159[[#This Row],[Column2]:[Column13]])</f>
        <v>0</v>
      </c>
    </row>
    <row r="25" spans="1:14" ht="16.350000000000001" customHeight="1" x14ac:dyDescent="0.25">
      <c r="A25" s="24" t="s">
        <v>22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>
        <f>SUM(Table21575992799147183159[[#This Row],[Column2]:[Column13]])</f>
        <v>0</v>
      </c>
    </row>
    <row r="26" spans="1:14" ht="16.350000000000001" customHeight="1" x14ac:dyDescent="0.25">
      <c r="A26" s="24" t="s">
        <v>35</v>
      </c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>
        <f>SUM(Table21575992799147183159[[#This Row],[Column2]:[Column13]])</f>
        <v>0</v>
      </c>
    </row>
    <row r="27" spans="1:14" ht="16.350000000000001" customHeight="1" x14ac:dyDescent="0.25">
      <c r="A27" s="21" t="s">
        <v>36</v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3">
        <f>SUM(Table21575992799147183159[[#This Row],[Column2]:[Column13]])</f>
        <v>0</v>
      </c>
    </row>
    <row r="28" spans="1:14" ht="16.350000000000001" customHeight="1" x14ac:dyDescent="0.25">
      <c r="A28" s="24" t="s">
        <v>37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>
        <f>SUM(Table21575992799147183159[[#This Row],[Column2]:[Column13]])</f>
        <v>0</v>
      </c>
    </row>
    <row r="29" spans="1:14" ht="16.350000000000001" customHeight="1" x14ac:dyDescent="0.25">
      <c r="A29" s="24" t="s">
        <v>38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3">
        <f>SUM(Table21575992799147183159[[#This Row],[Column2]:[Column13]])</f>
        <v>0</v>
      </c>
    </row>
    <row r="30" spans="1:14" ht="16.350000000000001" customHeight="1" x14ac:dyDescent="0.25">
      <c r="A30" s="21" t="s">
        <v>39</v>
      </c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>
        <f>SUM(Table21575992799147183159[[#This Row],[Column2]:[Column13]])</f>
        <v>0</v>
      </c>
    </row>
    <row r="31" spans="1:14" ht="16.350000000000001" customHeight="1" x14ac:dyDescent="0.25">
      <c r="A31" s="21" t="s">
        <v>40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3">
        <f>SUM(Table21575992799147183159[[#This Row],[Column2]:[Column13]])</f>
        <v>0</v>
      </c>
    </row>
    <row r="32" spans="1:14" ht="16.350000000000001" customHeight="1" x14ac:dyDescent="0.25">
      <c r="A32" s="24" t="s">
        <v>41</v>
      </c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>
        <f>SUM(Table21575992799147183159[[#This Row],[Column2]:[Column13]])</f>
        <v>0</v>
      </c>
    </row>
    <row r="33" spans="1:14" ht="16.350000000000001" customHeight="1" x14ac:dyDescent="0.25">
      <c r="A33" s="21" t="s">
        <v>42</v>
      </c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3"/>
      <c r="M33" s="22"/>
      <c r="N33" s="23">
        <f>SUM(Table21575992799147183159[[#This Row],[Column2]:[Column13]])</f>
        <v>0</v>
      </c>
    </row>
    <row r="34" spans="1:14" ht="16.350000000000001" customHeight="1" x14ac:dyDescent="0.25">
      <c r="A34" s="24" t="s">
        <v>43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3"/>
      <c r="M34" s="22"/>
      <c r="N34" s="23">
        <f>SUM(Table21575992799147183159[[#This Row],[Column2]:[Column13]])</f>
        <v>0</v>
      </c>
    </row>
    <row r="35" spans="1:14" ht="16.350000000000001" customHeight="1" x14ac:dyDescent="0.25">
      <c r="A35" s="24" t="s">
        <v>44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3"/>
      <c r="M35" s="22"/>
      <c r="N35" s="23">
        <f>SUM(Table21575992799147183159[[#This Row],[Column2]:[Column13]])</f>
        <v>0</v>
      </c>
    </row>
    <row r="36" spans="1:14" ht="16.350000000000001" customHeight="1" x14ac:dyDescent="0.25">
      <c r="A36" s="24" t="s">
        <v>45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3"/>
      <c r="M36" s="22"/>
      <c r="N36" s="23">
        <f>SUM(Table21575992799147183159[[#This Row],[Column2]:[Column13]])</f>
        <v>0</v>
      </c>
    </row>
    <row r="37" spans="1:14" ht="16.350000000000001" customHeight="1" x14ac:dyDescent="0.25">
      <c r="A37" s="24" t="s">
        <v>46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3"/>
      <c r="M37" s="22"/>
      <c r="N37" s="23">
        <f>SUM(Table21575992799147183159[[#This Row],[Column2]:[Column13]])</f>
        <v>0</v>
      </c>
    </row>
    <row r="38" spans="1:14" ht="16.350000000000001" customHeight="1" x14ac:dyDescent="0.25">
      <c r="A38" s="24" t="s">
        <v>47</v>
      </c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3"/>
      <c r="M38" s="22"/>
      <c r="N38" s="23">
        <f>SUM(Table21575992799147183159[[#This Row],[Column2]:[Column13]])</f>
        <v>0</v>
      </c>
    </row>
    <row r="39" spans="1:14" ht="16.350000000000001" customHeight="1" x14ac:dyDescent="0.25">
      <c r="A39" s="21" t="s">
        <v>48</v>
      </c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3">
        <f>SUM(Table21575992799147183159[[#This Row],[Column2]:[Column13]])</f>
        <v>0</v>
      </c>
    </row>
    <row r="40" spans="1:14" ht="16.350000000000001" customHeight="1" x14ac:dyDescent="0.25">
      <c r="A40" s="21" t="s">
        <v>49</v>
      </c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3">
        <f>SUM(Table21575992799147183159[[#This Row],[Column2]:[Column13]])</f>
        <v>0</v>
      </c>
    </row>
    <row r="41" spans="1:14" ht="16.350000000000001" customHeight="1" x14ac:dyDescent="0.25">
      <c r="A41" s="21" t="s">
        <v>50</v>
      </c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3">
        <f>SUM(Table21575992799147183159[[#This Row],[Column2]:[Column13]])</f>
        <v>0</v>
      </c>
    </row>
    <row r="42" spans="1:14" ht="16.350000000000001" customHeight="1" thickBot="1" x14ac:dyDescent="0.3">
      <c r="A42" s="25" t="s">
        <v>23</v>
      </c>
      <c r="B42" s="18">
        <f>SUBTOTAL(109,Table21575992799147183159[Column2])</f>
        <v>0</v>
      </c>
      <c r="C42" s="18">
        <f>SUBTOTAL(109,Table21575992799147183159[Column3])</f>
        <v>0</v>
      </c>
      <c r="D42" s="18">
        <f>SUBTOTAL(109,Table21575992799147183159[Column4])</f>
        <v>0</v>
      </c>
      <c r="E42" s="18">
        <f>SUBTOTAL(109,Table21575992799147183159[Column5])</f>
        <v>0</v>
      </c>
      <c r="F42" s="18">
        <f>SUBTOTAL(109,Table21575992799147183159[Column6])</f>
        <v>0</v>
      </c>
      <c r="G42" s="18">
        <f>SUBTOTAL(109,Table21575992799147183159[Column7])</f>
        <v>0</v>
      </c>
      <c r="H42" s="18">
        <f>SUBTOTAL(109,Table21575992799147183159[Column8])</f>
        <v>0</v>
      </c>
      <c r="I42" s="18">
        <f>SUBTOTAL(109,Table21575992799147183159[Column9])</f>
        <v>0</v>
      </c>
      <c r="J42" s="18">
        <f>SUBTOTAL(109,Table21575992799147183159[Column10])</f>
        <v>0</v>
      </c>
      <c r="K42" s="18">
        <f>SUBTOTAL(109,Table21575992799147183159[Column11])</f>
        <v>0</v>
      </c>
      <c r="L42" s="18">
        <f>SUBTOTAL(109,Table21575992799147183159[Column12])</f>
        <v>0</v>
      </c>
      <c r="M42" s="18">
        <f>SUBTOTAL(109,Table21575992799147183159[Column13])</f>
        <v>0</v>
      </c>
      <c r="N42" s="18">
        <f>SUBTOTAL(109,Table21575992799147183159[Column14])</f>
        <v>0</v>
      </c>
    </row>
    <row r="43" spans="1:14" ht="16.350000000000001" customHeight="1" thickBot="1" x14ac:dyDescent="0.3">
      <c r="A43" s="20" t="s">
        <v>51</v>
      </c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</row>
    <row r="44" spans="1:14" ht="16.350000000000001" customHeight="1" x14ac:dyDescent="0.25">
      <c r="A44" s="21" t="s">
        <v>52</v>
      </c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3"/>
      <c r="M44" s="22"/>
      <c r="N44" s="23">
        <f>SUM(Table3167610028100148184160[[#This Row],[Column2]:[Column13]])</f>
        <v>0</v>
      </c>
    </row>
    <row r="45" spans="1:14" ht="16.350000000000001" customHeight="1" x14ac:dyDescent="0.25">
      <c r="A45" s="21" t="s">
        <v>53</v>
      </c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3"/>
      <c r="M45" s="22"/>
      <c r="N45" s="23">
        <f>SUM(Table3167610028100148184160[[#This Row],[Column2]:[Column13]])</f>
        <v>0</v>
      </c>
    </row>
    <row r="46" spans="1:14" ht="16.350000000000001" customHeight="1" x14ac:dyDescent="0.25">
      <c r="A46" s="24" t="s">
        <v>54</v>
      </c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3"/>
      <c r="M46" s="22"/>
      <c r="N46" s="23">
        <f>SUM(Table3167610028100148184160[[#This Row],[Column2]:[Column13]])</f>
        <v>0</v>
      </c>
    </row>
    <row r="47" spans="1:14" ht="16.350000000000001" customHeight="1" x14ac:dyDescent="0.25">
      <c r="A47" s="21" t="s">
        <v>55</v>
      </c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3"/>
      <c r="M47" s="22"/>
      <c r="N47" s="23">
        <f>SUM(Table3167610028100148184160[[#This Row],[Column2]:[Column13]])</f>
        <v>0</v>
      </c>
    </row>
    <row r="48" spans="1:14" ht="16.350000000000001" customHeight="1" x14ac:dyDescent="0.25">
      <c r="A48" s="21" t="s">
        <v>56</v>
      </c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3"/>
      <c r="M48" s="22"/>
      <c r="N48" s="23">
        <f>SUM(Table3167610028100148184160[[#This Row],[Column2]:[Column13]])</f>
        <v>0</v>
      </c>
    </row>
    <row r="49" spans="1:14" ht="16.350000000000001" customHeight="1" x14ac:dyDescent="0.25">
      <c r="A49" s="21" t="s">
        <v>57</v>
      </c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3">
        <f>SUM(Table3167610028100148184160[[#This Row],[Column2]:[Column13]])</f>
        <v>0</v>
      </c>
    </row>
    <row r="50" spans="1:14" ht="16.350000000000001" customHeight="1" x14ac:dyDescent="0.25">
      <c r="A50" s="21" t="s">
        <v>58</v>
      </c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3"/>
      <c r="M50" s="22"/>
      <c r="N50" s="23">
        <f>SUM(Table3167610028100148184160[[#This Row],[Column2]:[Column13]])</f>
        <v>0</v>
      </c>
    </row>
    <row r="51" spans="1:14" ht="16.350000000000001" customHeight="1" thickBot="1" x14ac:dyDescent="0.3">
      <c r="A51" s="17" t="s">
        <v>23</v>
      </c>
      <c r="B51" s="18">
        <f>SUBTOTAL(109,Table3167610028100148184160[Column2])</f>
        <v>0</v>
      </c>
      <c r="C51" s="18">
        <f>SUBTOTAL(109,Table3167610028100148184160[Column3])</f>
        <v>0</v>
      </c>
      <c r="D51" s="18">
        <f>SUBTOTAL(109,Table3167610028100148184160[Column4])</f>
        <v>0</v>
      </c>
      <c r="E51" s="18">
        <f>SUBTOTAL(109,Table3167610028100148184160[Column5])</f>
        <v>0</v>
      </c>
      <c r="F51" s="18">
        <f>SUBTOTAL(109,Table3167610028100148184160[Column6])</f>
        <v>0</v>
      </c>
      <c r="G51" s="18">
        <f>SUBTOTAL(109,Table3167610028100148184160[Column7])</f>
        <v>0</v>
      </c>
      <c r="H51" s="18">
        <f>SUBTOTAL(109,Table3167610028100148184160[Column8])</f>
        <v>0</v>
      </c>
      <c r="I51" s="18">
        <f>SUBTOTAL(109,Table3167610028100148184160[Column9])</f>
        <v>0</v>
      </c>
      <c r="J51" s="18">
        <f>SUBTOTAL(109,Table3167610028100148184160[Column10])</f>
        <v>0</v>
      </c>
      <c r="K51" s="18">
        <f>SUBTOTAL(109,Table3167610028100148184160[Column11])</f>
        <v>0</v>
      </c>
      <c r="L51" s="18">
        <f>SUBTOTAL(109,Table3167610028100148184160[Column12])</f>
        <v>0</v>
      </c>
      <c r="M51" s="18">
        <f>SUBTOTAL(109,Table3167610028100148184160[Column13])</f>
        <v>0</v>
      </c>
      <c r="N51" s="18">
        <f>SUBTOTAL(109,Table3167610028100148184160[Column14])</f>
        <v>0</v>
      </c>
    </row>
    <row r="52" spans="1:14" ht="16.350000000000001" customHeight="1" thickBot="1" x14ac:dyDescent="0.3">
      <c r="A52" s="20" t="s">
        <v>59</v>
      </c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</row>
    <row r="53" spans="1:14" ht="16.350000000000001" customHeight="1" x14ac:dyDescent="0.25">
      <c r="A53" s="21" t="s">
        <v>60</v>
      </c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3">
        <f>SUM(Table4177710129101149185161[[#This Row],[Column2]:[Column13]])</f>
        <v>0</v>
      </c>
    </row>
    <row r="54" spans="1:14" ht="16.350000000000001" customHeight="1" x14ac:dyDescent="0.25">
      <c r="A54" s="24" t="s">
        <v>61</v>
      </c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3">
        <f>SUM(Table4177710129101149185161[[#This Row],[Column2]:[Column13]])</f>
        <v>0</v>
      </c>
    </row>
    <row r="55" spans="1:14" ht="16.350000000000001" customHeight="1" x14ac:dyDescent="0.25">
      <c r="A55" s="24" t="s">
        <v>62</v>
      </c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3">
        <f>SUM(Table4177710129101149185161[[#This Row],[Column2]:[Column13]])</f>
        <v>0</v>
      </c>
    </row>
    <row r="56" spans="1:14" ht="16.350000000000001" customHeight="1" x14ac:dyDescent="0.25">
      <c r="A56" s="21" t="s">
        <v>63</v>
      </c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3">
        <f>SUM(Table4177710129101149185161[[#This Row],[Column2]:[Column13]])</f>
        <v>0</v>
      </c>
    </row>
    <row r="57" spans="1:14" ht="16.350000000000001" customHeight="1" x14ac:dyDescent="0.25">
      <c r="A57" s="21" t="s">
        <v>64</v>
      </c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3">
        <f>SUM(Table4177710129101149185161[[#This Row],[Column2]:[Column13]])</f>
        <v>0</v>
      </c>
    </row>
    <row r="58" spans="1:14" ht="16.350000000000001" customHeight="1" x14ac:dyDescent="0.25">
      <c r="A58" s="21" t="s">
        <v>65</v>
      </c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3">
        <f>SUM(Table4177710129101149185161[[#This Row],[Column2]:[Column13]])</f>
        <v>0</v>
      </c>
    </row>
    <row r="59" spans="1:14" ht="16.350000000000001" customHeight="1" x14ac:dyDescent="0.25">
      <c r="A59" s="21" t="s">
        <v>66</v>
      </c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3">
        <f>SUM(Table4177710129101149185161[[#This Row],[Column2]:[Column13]])</f>
        <v>0</v>
      </c>
    </row>
    <row r="60" spans="1:14" ht="16.350000000000001" customHeight="1" thickBot="1" x14ac:dyDescent="0.3">
      <c r="A60" s="17" t="s">
        <v>23</v>
      </c>
      <c r="B60" s="18">
        <f>SUBTOTAL(109,Table4177710129101149185161[Column2])</f>
        <v>0</v>
      </c>
      <c r="C60" s="18">
        <f>SUBTOTAL(109,Table4177710129101149185161[Column3])</f>
        <v>0</v>
      </c>
      <c r="D60" s="18">
        <f>SUBTOTAL(109,Table4177710129101149185161[Column4])</f>
        <v>0</v>
      </c>
      <c r="E60" s="18">
        <f>SUBTOTAL(109,Table4177710129101149185161[Column5])</f>
        <v>0</v>
      </c>
      <c r="F60" s="18">
        <f>SUBTOTAL(109,Table4177710129101149185161[Column6])</f>
        <v>0</v>
      </c>
      <c r="G60" s="18">
        <f>SUBTOTAL(109,Table4177710129101149185161[Column7])</f>
        <v>0</v>
      </c>
      <c r="H60" s="18">
        <f>SUBTOTAL(109,Table4177710129101149185161[Column8])</f>
        <v>0</v>
      </c>
      <c r="I60" s="18">
        <f>SUBTOTAL(109,Table4177710129101149185161[Column9])</f>
        <v>0</v>
      </c>
      <c r="J60" s="18">
        <f>SUBTOTAL(109,Table4177710129101149185161[Column10])</f>
        <v>0</v>
      </c>
      <c r="K60" s="18">
        <f>SUBTOTAL(109,Table4177710129101149185161[Column11])</f>
        <v>0</v>
      </c>
      <c r="L60" s="18">
        <f>SUBTOTAL(109,Table4177710129101149185161[Column12])</f>
        <v>0</v>
      </c>
      <c r="M60" s="18">
        <f>SUBTOTAL(109,Table4177710129101149185161[Column13])</f>
        <v>0</v>
      </c>
      <c r="N60" s="18">
        <f>SUBTOTAL(109,Table4177710129101149185161[Column14])</f>
        <v>0</v>
      </c>
    </row>
    <row r="61" spans="1:14" ht="16.350000000000001" customHeight="1" thickBot="1" x14ac:dyDescent="0.3">
      <c r="A61" s="20" t="s">
        <v>67</v>
      </c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</row>
    <row r="62" spans="1:14" ht="16.350000000000001" customHeight="1" x14ac:dyDescent="0.25">
      <c r="A62" s="21" t="s">
        <v>68</v>
      </c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3"/>
      <c r="M62" s="23"/>
      <c r="N62" s="23">
        <f>SUM(Table5187810230102150186162[[#This Row],[Column2]:[Column13]])</f>
        <v>0</v>
      </c>
    </row>
    <row r="63" spans="1:14" ht="16.350000000000001" customHeight="1" x14ac:dyDescent="0.25">
      <c r="A63" s="21" t="s">
        <v>69</v>
      </c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3"/>
      <c r="M63" s="23"/>
      <c r="N63" s="23">
        <f>SUM(Table5187810230102150186162[[#This Row],[Column2]:[Column13]])</f>
        <v>0</v>
      </c>
    </row>
    <row r="64" spans="1:14" ht="16.350000000000001" customHeight="1" x14ac:dyDescent="0.25">
      <c r="A64" s="21" t="s">
        <v>70</v>
      </c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3"/>
      <c r="M64" s="23"/>
      <c r="N64" s="23">
        <f>SUM(Table5187810230102150186162[[#This Row],[Column2]:[Column13]])</f>
        <v>0</v>
      </c>
    </row>
    <row r="65" spans="1:14" ht="16.350000000000001" customHeight="1" x14ac:dyDescent="0.25">
      <c r="A65" s="21" t="s">
        <v>71</v>
      </c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3">
        <f>SUM(Table5187810230102150186162[[#This Row],[Column2]:[Column13]])</f>
        <v>0</v>
      </c>
    </row>
    <row r="66" spans="1:14" ht="16.350000000000001" customHeight="1" thickBot="1" x14ac:dyDescent="0.3">
      <c r="A66" s="17" t="s">
        <v>23</v>
      </c>
      <c r="B66" s="18">
        <f>SUBTOTAL(109,Table5187810230102150186162[Column2])</f>
        <v>0</v>
      </c>
      <c r="C66" s="18">
        <f>SUBTOTAL(109,Table5187810230102150186162[Column3])</f>
        <v>0</v>
      </c>
      <c r="D66" s="18">
        <f>SUBTOTAL(109,Table5187810230102150186162[Column4])</f>
        <v>0</v>
      </c>
      <c r="E66" s="18">
        <f>SUBTOTAL(109,Table5187810230102150186162[Column5])</f>
        <v>0</v>
      </c>
      <c r="F66" s="18">
        <f>SUBTOTAL(109,Table5187810230102150186162[Column6])</f>
        <v>0</v>
      </c>
      <c r="G66" s="18">
        <f>SUBTOTAL(109,Table5187810230102150186162[Column7])</f>
        <v>0</v>
      </c>
      <c r="H66" s="18">
        <f>SUBTOTAL(109,Table5187810230102150186162[Column8])</f>
        <v>0</v>
      </c>
      <c r="I66" s="18">
        <f>SUBTOTAL(109,Table5187810230102150186162[Column9])</f>
        <v>0</v>
      </c>
      <c r="J66" s="18">
        <f>SUBTOTAL(109,Table5187810230102150186162[Column10])</f>
        <v>0</v>
      </c>
      <c r="K66" s="18">
        <f>SUBTOTAL(109,Table5187810230102150186162[Column11])</f>
        <v>0</v>
      </c>
      <c r="L66" s="18">
        <f>SUBTOTAL(109,Table5187810230102150186162[Column12])</f>
        <v>0</v>
      </c>
      <c r="M66" s="18">
        <f>SUBTOTAL(109,Table5187810230102150186162[Column13])</f>
        <v>0</v>
      </c>
      <c r="N66" s="18">
        <f>SUBTOTAL(109,Table5187810230102150186162[Column14])</f>
        <v>0</v>
      </c>
    </row>
    <row r="67" spans="1:14" ht="16.350000000000001" customHeight="1" thickBot="1" x14ac:dyDescent="0.3">
      <c r="A67" s="20" t="s">
        <v>72</v>
      </c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</row>
    <row r="68" spans="1:14" ht="16.350000000000001" customHeight="1" x14ac:dyDescent="0.25">
      <c r="A68" s="21" t="s">
        <v>73</v>
      </c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2"/>
      <c r="N68" s="23">
        <f>SUM(Table6197910331103151187163[[#This Row],[Column2]:[Column13]])</f>
        <v>0</v>
      </c>
    </row>
    <row r="69" spans="1:14" ht="16.350000000000001" customHeight="1" x14ac:dyDescent="0.25">
      <c r="A69" s="24" t="s">
        <v>74</v>
      </c>
      <c r="B69" s="23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2"/>
      <c r="N69" s="23">
        <f>SUM(Table6197910331103151187163[[#This Row],[Column2]:[Column13]])</f>
        <v>0</v>
      </c>
    </row>
    <row r="70" spans="1:14" ht="16.350000000000001" customHeight="1" x14ac:dyDescent="0.25">
      <c r="A70" s="21" t="s">
        <v>75</v>
      </c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2"/>
      <c r="N70" s="23">
        <f>SUM(Table6197910331103151187163[[#This Row],[Column2]:[Column13]])</f>
        <v>0</v>
      </c>
    </row>
    <row r="71" spans="1:14" ht="16.350000000000001" customHeight="1" x14ac:dyDescent="0.25">
      <c r="A71" s="21" t="s">
        <v>76</v>
      </c>
      <c r="B71" s="23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2"/>
      <c r="N71" s="23">
        <f>SUM(Table6197910331103151187163[[#This Row],[Column2]:[Column13]])</f>
        <v>0</v>
      </c>
    </row>
    <row r="72" spans="1:14" ht="16.350000000000001" customHeight="1" x14ac:dyDescent="0.25">
      <c r="A72" s="21" t="s">
        <v>77</v>
      </c>
      <c r="B72" s="23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>
        <f>SUM(Table6197910331103151187163[[#This Row],[Column2]:[Column13]])</f>
        <v>0</v>
      </c>
    </row>
    <row r="73" spans="1:14" ht="16.350000000000001" customHeight="1" x14ac:dyDescent="0.25">
      <c r="A73" s="21" t="s">
        <v>78</v>
      </c>
      <c r="B73" s="23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2"/>
      <c r="N73" s="23">
        <f>SUM(Table6197910331103151187163[[#This Row],[Column2]:[Column13]])</f>
        <v>0</v>
      </c>
    </row>
    <row r="74" spans="1:14" ht="16.350000000000001" customHeight="1" x14ac:dyDescent="0.25">
      <c r="A74" s="21" t="s">
        <v>79</v>
      </c>
      <c r="B74" s="23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2"/>
      <c r="N74" s="23">
        <f>SUM(Table6197910331103151187163[[#This Row],[Column2]:[Column13]])</f>
        <v>0</v>
      </c>
    </row>
    <row r="75" spans="1:14" ht="16.350000000000001" customHeight="1" x14ac:dyDescent="0.25">
      <c r="A75" s="21" t="s">
        <v>80</v>
      </c>
      <c r="B75" s="23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2"/>
      <c r="N75" s="23">
        <f>SUM(Table6197910331103151187163[[#This Row],[Column2]:[Column13]])</f>
        <v>0</v>
      </c>
    </row>
    <row r="76" spans="1:14" ht="16.350000000000001" customHeight="1" thickBot="1" x14ac:dyDescent="0.3">
      <c r="A76" s="17" t="s">
        <v>23</v>
      </c>
      <c r="B76" s="18">
        <f>SUBTOTAL(109,Table6197910331103151187163[Column2])</f>
        <v>0</v>
      </c>
      <c r="C76" s="18">
        <f>SUBTOTAL(109,Table6197910331103151187163[Column3])</f>
        <v>0</v>
      </c>
      <c r="D76" s="18">
        <f>SUBTOTAL(109,Table6197910331103151187163[Column4])</f>
        <v>0</v>
      </c>
      <c r="E76" s="18">
        <f>SUBTOTAL(109,Table6197910331103151187163[Column5])</f>
        <v>0</v>
      </c>
      <c r="F76" s="18">
        <f>SUBTOTAL(109,Table6197910331103151187163[Column6])</f>
        <v>0</v>
      </c>
      <c r="G76" s="18">
        <f>SUBTOTAL(109,Table6197910331103151187163[Column7])</f>
        <v>0</v>
      </c>
      <c r="H76" s="18">
        <f>SUBTOTAL(109,Table6197910331103151187163[Column8])</f>
        <v>0</v>
      </c>
      <c r="I76" s="18">
        <f>SUBTOTAL(109,Table6197910331103151187163[Column9])</f>
        <v>0</v>
      </c>
      <c r="J76" s="18">
        <f>SUBTOTAL(109,Table6197910331103151187163[Column10])</f>
        <v>0</v>
      </c>
      <c r="K76" s="18">
        <f>SUBTOTAL(109,Table6197910331103151187163[Column11])</f>
        <v>0</v>
      </c>
      <c r="L76" s="18">
        <f>SUBTOTAL(109,Table6197910331103151187163[Column12])</f>
        <v>0</v>
      </c>
      <c r="M76" s="18">
        <f>SUBTOTAL(109,Table6197910331103151187163[Column13])</f>
        <v>0</v>
      </c>
      <c r="N76" s="18">
        <f>SUBTOTAL(109,Table6197910331103151187163[Column14])</f>
        <v>0</v>
      </c>
    </row>
    <row r="77" spans="1:14" ht="16.350000000000001" customHeight="1" thickBot="1" x14ac:dyDescent="0.3">
      <c r="A77" s="20" t="s">
        <v>81</v>
      </c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</row>
    <row r="78" spans="1:14" ht="16.350000000000001" customHeight="1" x14ac:dyDescent="0.25">
      <c r="A78" s="26" t="s">
        <v>82</v>
      </c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3"/>
      <c r="M78" s="22"/>
      <c r="N78" s="23">
        <f>SUM(Table7208010432104152188164[[#This Row],[Column2]:[Column13]])</f>
        <v>0</v>
      </c>
    </row>
    <row r="79" spans="1:14" ht="16.350000000000001" customHeight="1" x14ac:dyDescent="0.25">
      <c r="A79" s="26" t="s">
        <v>83</v>
      </c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3"/>
      <c r="M79" s="22"/>
      <c r="N79" s="23">
        <f>SUM(Table7208010432104152188164[[#This Row],[Column2]:[Column13]])</f>
        <v>0</v>
      </c>
    </row>
    <row r="80" spans="1:14" ht="16.350000000000001" customHeight="1" x14ac:dyDescent="0.25">
      <c r="A80" s="26" t="s">
        <v>84</v>
      </c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3"/>
      <c r="M80" s="22"/>
      <c r="N80" s="23">
        <f>SUM(Table7208010432104152188164[[#This Row],[Column2]:[Column13]])</f>
        <v>0</v>
      </c>
    </row>
    <row r="81" spans="1:14" ht="16.350000000000001" customHeight="1" x14ac:dyDescent="0.25">
      <c r="A81" s="26" t="s">
        <v>85</v>
      </c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3"/>
      <c r="M81" s="22"/>
      <c r="N81" s="23">
        <f>SUM(Table7208010432104152188164[[#This Row],[Column2]:[Column13]])</f>
        <v>0</v>
      </c>
    </row>
    <row r="82" spans="1:14" ht="16.350000000000001" customHeight="1" x14ac:dyDescent="0.25">
      <c r="A82" s="26" t="s">
        <v>86</v>
      </c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3"/>
      <c r="M82" s="22"/>
      <c r="N82" s="23">
        <f>SUM(Table7208010432104152188164[[#This Row],[Column2]:[Column13]])</f>
        <v>0</v>
      </c>
    </row>
    <row r="83" spans="1:14" ht="16.350000000000001" customHeight="1" x14ac:dyDescent="0.25">
      <c r="A83" s="26" t="s">
        <v>87</v>
      </c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3">
        <f>SUM(Table7208010432104152188164[[#This Row],[Column2]:[Column13]])</f>
        <v>0</v>
      </c>
    </row>
    <row r="84" spans="1:14" ht="16.350000000000001" customHeight="1" thickBot="1" x14ac:dyDescent="0.3">
      <c r="A84" s="27" t="s">
        <v>23</v>
      </c>
      <c r="B84" s="18">
        <f>SUBTOTAL(109,Table7208010432104152188164[Column2])</f>
        <v>0</v>
      </c>
      <c r="C84" s="18">
        <f>SUBTOTAL(109,Table7208010432104152188164[Column3])</f>
        <v>0</v>
      </c>
      <c r="D84" s="18">
        <f>SUBTOTAL(109,Table7208010432104152188164[Column4])</f>
        <v>0</v>
      </c>
      <c r="E84" s="18">
        <f>SUBTOTAL(109,Table7208010432104152188164[Column5])</f>
        <v>0</v>
      </c>
      <c r="F84" s="18">
        <f>SUBTOTAL(109,Table7208010432104152188164[Column6])</f>
        <v>0</v>
      </c>
      <c r="G84" s="18">
        <f>SUBTOTAL(109,Table7208010432104152188164[Column7])</f>
        <v>0</v>
      </c>
      <c r="H84" s="18">
        <f>SUBTOTAL(109,Table7208010432104152188164[Column8])</f>
        <v>0</v>
      </c>
      <c r="I84" s="18">
        <f>SUBTOTAL(109,Table7208010432104152188164[Column9])</f>
        <v>0</v>
      </c>
      <c r="J84" s="18">
        <f>SUBTOTAL(109,Table7208010432104152188164[Column10])</f>
        <v>0</v>
      </c>
      <c r="K84" s="18">
        <f>SUBTOTAL(109,Table7208010432104152188164[Column11])</f>
        <v>0</v>
      </c>
      <c r="L84" s="18">
        <f>SUBTOTAL(109,Table7208010432104152188164[Column12])</f>
        <v>0</v>
      </c>
      <c r="M84" s="18">
        <f>SUBTOTAL(109,Table7208010432104152188164[Column13])</f>
        <v>0</v>
      </c>
      <c r="N84" s="18">
        <f>SUBTOTAL(109,Table7208010432104152188164[Column14])</f>
        <v>0</v>
      </c>
    </row>
    <row r="85" spans="1:14" ht="16.350000000000001" customHeight="1" thickBot="1" x14ac:dyDescent="0.3">
      <c r="A85" s="28" t="s">
        <v>67</v>
      </c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</row>
    <row r="86" spans="1:14" ht="16.350000000000001" customHeight="1" x14ac:dyDescent="0.25">
      <c r="A86" s="26" t="s">
        <v>88</v>
      </c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3">
        <f>SUM(Table8218110533105153189165[[#This Row],[Column2]:[Column13]])</f>
        <v>0</v>
      </c>
    </row>
    <row r="87" spans="1:14" ht="16.350000000000001" customHeight="1" x14ac:dyDescent="0.25">
      <c r="A87" s="26" t="s">
        <v>89</v>
      </c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3">
        <f>SUM(Table8218110533105153189165[[#This Row],[Column2]:[Column13]])</f>
        <v>0</v>
      </c>
    </row>
    <row r="88" spans="1:14" ht="16.350000000000001" customHeight="1" x14ac:dyDescent="0.25">
      <c r="A88" s="26" t="s">
        <v>90</v>
      </c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3">
        <f>SUM(Table8218110533105153189165[[#This Row],[Column2]:[Column13]])</f>
        <v>0</v>
      </c>
    </row>
    <row r="89" spans="1:14" ht="16.350000000000001" customHeight="1" x14ac:dyDescent="0.25">
      <c r="A89" s="26" t="s">
        <v>91</v>
      </c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3">
        <f>SUM(Table8218110533105153189165[[#This Row],[Column2]:[Column13]])</f>
        <v>0</v>
      </c>
    </row>
    <row r="90" spans="1:14" ht="16.350000000000001" customHeight="1" thickBot="1" x14ac:dyDescent="0.3">
      <c r="A90" s="27" t="s">
        <v>23</v>
      </c>
      <c r="B90" s="18">
        <f>SUBTOTAL(109,Table8218110533105153189165[Column2])</f>
        <v>0</v>
      </c>
      <c r="C90" s="18">
        <f>SUBTOTAL(109,Table8218110533105153189165[Column3])</f>
        <v>0</v>
      </c>
      <c r="D90" s="18">
        <f>SUBTOTAL(109,Table8218110533105153189165[Column4])</f>
        <v>0</v>
      </c>
      <c r="E90" s="18">
        <f>SUBTOTAL(109,Table8218110533105153189165[Column5])</f>
        <v>0</v>
      </c>
      <c r="F90" s="18">
        <f>SUBTOTAL(109,Table8218110533105153189165[Column6])</f>
        <v>0</v>
      </c>
      <c r="G90" s="18">
        <f>SUBTOTAL(109,Table8218110533105153189165[Column7])</f>
        <v>0</v>
      </c>
      <c r="H90" s="18">
        <f>SUBTOTAL(109,Table8218110533105153189165[Column8])</f>
        <v>0</v>
      </c>
      <c r="I90" s="18">
        <f>SUBTOTAL(109,Table8218110533105153189165[Column9])</f>
        <v>0</v>
      </c>
      <c r="J90" s="18">
        <f>SUBTOTAL(109,Table8218110533105153189165[Column10])</f>
        <v>0</v>
      </c>
      <c r="K90" s="18">
        <f>SUBTOTAL(109,Table8218110533105153189165[Column11])</f>
        <v>0</v>
      </c>
      <c r="L90" s="18">
        <f>SUBTOTAL(109,Table8218110533105153189165[Column12])</f>
        <v>0</v>
      </c>
      <c r="M90" s="18">
        <f>SUBTOTAL(109,Table8218110533105153189165[Column13])</f>
        <v>0</v>
      </c>
      <c r="N90" s="18">
        <f>SUBTOTAL(109,Table8218110533105153189165[Column14])</f>
        <v>0</v>
      </c>
    </row>
    <row r="91" spans="1:14" ht="16.350000000000001" customHeight="1" thickBot="1" x14ac:dyDescent="0.3">
      <c r="A91" s="20" t="s">
        <v>92</v>
      </c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</row>
    <row r="92" spans="1:14" ht="16.350000000000001" customHeight="1" x14ac:dyDescent="0.25">
      <c r="A92" s="26" t="s">
        <v>93</v>
      </c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3">
        <f>SUM(Table9228210634106154190166[[#This Row],[Column2]:[Column13]])</f>
        <v>0</v>
      </c>
    </row>
    <row r="93" spans="1:14" ht="16.350000000000001" customHeight="1" x14ac:dyDescent="0.25">
      <c r="A93" s="26" t="s">
        <v>94</v>
      </c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3">
        <f>SUM(Table9228210634106154190166[[#This Row],[Column2]:[Column13]])</f>
        <v>0</v>
      </c>
    </row>
    <row r="94" spans="1:14" ht="16.350000000000001" customHeight="1" x14ac:dyDescent="0.25">
      <c r="A94" s="26" t="s">
        <v>95</v>
      </c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3">
        <f>SUM(Table9228210634106154190166[[#This Row],[Column2]:[Column13]])</f>
        <v>0</v>
      </c>
    </row>
    <row r="95" spans="1:14" ht="16.350000000000001" customHeight="1" x14ac:dyDescent="0.25">
      <c r="A95" s="26" t="s">
        <v>96</v>
      </c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3">
        <f>SUM(Table9228210634106154190166[[#This Row],[Column2]:[Column13]])</f>
        <v>0</v>
      </c>
    </row>
    <row r="96" spans="1:14" ht="16.350000000000001" customHeight="1" x14ac:dyDescent="0.25">
      <c r="A96" s="26" t="s">
        <v>97</v>
      </c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3">
        <f>SUM(Table9228210634106154190166[[#This Row],[Column2]:[Column13]])</f>
        <v>0</v>
      </c>
    </row>
    <row r="97" spans="1:14" ht="16.350000000000001" customHeight="1" x14ac:dyDescent="0.25">
      <c r="A97" s="26" t="s">
        <v>98</v>
      </c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3">
        <f>SUM(Table9228210634106154190166[[#This Row],[Column2]:[Column13]])</f>
        <v>0</v>
      </c>
    </row>
    <row r="98" spans="1:14" ht="16.350000000000001" customHeight="1" x14ac:dyDescent="0.25">
      <c r="A98" s="26" t="s">
        <v>99</v>
      </c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3">
        <f>SUM(Table9228210634106154190166[[#This Row],[Column2]:[Column13]])</f>
        <v>0</v>
      </c>
    </row>
    <row r="99" spans="1:14" ht="16.350000000000001" customHeight="1" thickBot="1" x14ac:dyDescent="0.3">
      <c r="A99" s="27" t="s">
        <v>23</v>
      </c>
      <c r="B99" s="18">
        <f>SUBTOTAL(109,Table9228210634106154190166[Column2])</f>
        <v>0</v>
      </c>
      <c r="C99" s="18">
        <f>SUBTOTAL(109,Table9228210634106154190166[Column3])</f>
        <v>0</v>
      </c>
      <c r="D99" s="18">
        <f>SUBTOTAL(109,Table9228210634106154190166[Column4])</f>
        <v>0</v>
      </c>
      <c r="E99" s="18">
        <f>SUBTOTAL(109,Table9228210634106154190166[Column5])</f>
        <v>0</v>
      </c>
      <c r="F99" s="18">
        <f>SUBTOTAL(109,Table9228210634106154190166[Column6])</f>
        <v>0</v>
      </c>
      <c r="G99" s="18">
        <f>SUBTOTAL(109,Table9228210634106154190166[Column7])</f>
        <v>0</v>
      </c>
      <c r="H99" s="18">
        <f>SUBTOTAL(109,Table9228210634106154190166[Column8])</f>
        <v>0</v>
      </c>
      <c r="I99" s="18">
        <f>SUBTOTAL(109,Table9228210634106154190166[Column9])</f>
        <v>0</v>
      </c>
      <c r="J99" s="18">
        <f>SUBTOTAL(109,Table9228210634106154190166[Column10])</f>
        <v>0</v>
      </c>
      <c r="K99" s="18">
        <f>SUBTOTAL(109,Table9228210634106154190166[Column11])</f>
        <v>0</v>
      </c>
      <c r="L99" s="18">
        <f>SUBTOTAL(109,Table9228210634106154190166[Column12])</f>
        <v>0</v>
      </c>
      <c r="M99" s="18">
        <f>SUBTOTAL(109,Table9228210634106154190166[Column13])</f>
        <v>0</v>
      </c>
      <c r="N99" s="18">
        <f>SUBTOTAL(109,Table9228210634106154190166[Column14])</f>
        <v>0</v>
      </c>
    </row>
    <row r="100" spans="1:14" ht="16.350000000000001" customHeight="1" thickBot="1" x14ac:dyDescent="0.3">
      <c r="A100" s="28" t="s">
        <v>100</v>
      </c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</row>
    <row r="101" spans="1:14" ht="16.350000000000001" customHeight="1" x14ac:dyDescent="0.25">
      <c r="A101" s="26" t="s">
        <v>101</v>
      </c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3">
        <f>SUM(Table10238310735107155191167[[#This Row],[Column2]:[Column13]])</f>
        <v>0</v>
      </c>
    </row>
    <row r="102" spans="1:14" ht="16.350000000000001" customHeight="1" x14ac:dyDescent="0.25">
      <c r="A102" s="26" t="s">
        <v>102</v>
      </c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3">
        <f>SUM(Table10238310735107155191167[[#This Row],[Column2]:[Column13]])</f>
        <v>0</v>
      </c>
    </row>
    <row r="103" spans="1:14" ht="16.350000000000001" customHeight="1" x14ac:dyDescent="0.25">
      <c r="A103" s="26" t="s">
        <v>103</v>
      </c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3">
        <f>SUM(Table10238310735107155191167[[#This Row],[Column2]:[Column13]])</f>
        <v>0</v>
      </c>
    </row>
    <row r="104" spans="1:14" ht="16.350000000000001" customHeight="1" x14ac:dyDescent="0.25">
      <c r="A104" s="26" t="s">
        <v>104</v>
      </c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3">
        <f>SUM(Table10238310735107155191167[[#This Row],[Column2]:[Column13]])</f>
        <v>0</v>
      </c>
    </row>
    <row r="105" spans="1:14" ht="16.350000000000001" customHeight="1" x14ac:dyDescent="0.25">
      <c r="A105" s="26" t="s">
        <v>105</v>
      </c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3">
        <f>SUM(Table10238310735107155191167[[#This Row],[Column2]:[Column13]])</f>
        <v>0</v>
      </c>
    </row>
    <row r="106" spans="1:14" ht="16.350000000000001" customHeight="1" thickBot="1" x14ac:dyDescent="0.3">
      <c r="A106" s="27" t="s">
        <v>23</v>
      </c>
      <c r="B106" s="18">
        <f>SUBTOTAL(109,Table10238310735107155191167[Column2])</f>
        <v>0</v>
      </c>
      <c r="C106" s="18">
        <f>SUBTOTAL(109,Table10238310735107155191167[Column3])</f>
        <v>0</v>
      </c>
      <c r="D106" s="18">
        <f>SUBTOTAL(109,Table10238310735107155191167[Column4])</f>
        <v>0</v>
      </c>
      <c r="E106" s="18">
        <f>SUBTOTAL(109,Table10238310735107155191167[Column5])</f>
        <v>0</v>
      </c>
      <c r="F106" s="18">
        <f>SUBTOTAL(109,Table10238310735107155191167[Column6])</f>
        <v>0</v>
      </c>
      <c r="G106" s="18">
        <f>SUBTOTAL(109,Table10238310735107155191167[Column7])</f>
        <v>0</v>
      </c>
      <c r="H106" s="18">
        <f>SUBTOTAL(109,Table10238310735107155191167[Column8])</f>
        <v>0</v>
      </c>
      <c r="I106" s="18">
        <f>SUBTOTAL(109,Table10238310735107155191167[Column9])</f>
        <v>0</v>
      </c>
      <c r="J106" s="18">
        <f>SUBTOTAL(109,Table10238310735107155191167[Column10])</f>
        <v>0</v>
      </c>
      <c r="K106" s="18">
        <f>SUBTOTAL(109,Table10238310735107155191167[Column11])</f>
        <v>0</v>
      </c>
      <c r="L106" s="18">
        <f>SUBTOTAL(109,Table10238310735107155191167[Column12])</f>
        <v>0</v>
      </c>
      <c r="M106" s="18">
        <f>SUBTOTAL(109,Table10238310735107155191167[Column13])</f>
        <v>0</v>
      </c>
      <c r="N106" s="18">
        <f>SUBTOTAL(109,Table10238310735107155191167[Column14])</f>
        <v>0</v>
      </c>
    </row>
    <row r="107" spans="1:14" ht="16.350000000000001" customHeight="1" thickBot="1" x14ac:dyDescent="0.3">
      <c r="A107" s="28" t="s">
        <v>106</v>
      </c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</row>
    <row r="108" spans="1:14" ht="16.350000000000001" customHeight="1" x14ac:dyDescent="0.25">
      <c r="A108" s="26" t="s">
        <v>107</v>
      </c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3">
        <f>SUM(Table11248410836108156192168[[#This Row],[Column2]:[Column13]])</f>
        <v>0</v>
      </c>
    </row>
    <row r="109" spans="1:14" ht="16.350000000000001" customHeight="1" x14ac:dyDescent="0.25">
      <c r="A109" s="26" t="s">
        <v>108</v>
      </c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3">
        <f>SUM(Table11248410836108156192168[[#This Row],[Column2]:[Column13]])</f>
        <v>0</v>
      </c>
    </row>
    <row r="110" spans="1:14" ht="16.350000000000001" customHeight="1" x14ac:dyDescent="0.25">
      <c r="A110" s="26" t="s">
        <v>109</v>
      </c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3">
        <f>SUM(Table11248410836108156192168[[#This Row],[Column2]:[Column13]])</f>
        <v>0</v>
      </c>
    </row>
    <row r="111" spans="1:14" ht="16.350000000000001" customHeight="1" x14ac:dyDescent="0.25">
      <c r="A111" s="26" t="s">
        <v>110</v>
      </c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3">
        <f>SUM(Table11248410836108156192168[[#This Row],[Column2]:[Column13]])</f>
        <v>0</v>
      </c>
    </row>
    <row r="112" spans="1:14" ht="16.350000000000001" customHeight="1" x14ac:dyDescent="0.25">
      <c r="A112" s="26" t="s">
        <v>111</v>
      </c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3">
        <f>SUM(Table11248410836108156192168[[#This Row],[Column2]:[Column13]])</f>
        <v>0</v>
      </c>
    </row>
    <row r="113" spans="1:14" ht="16.350000000000001" customHeight="1" x14ac:dyDescent="0.25">
      <c r="A113" s="24" t="s">
        <v>112</v>
      </c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3">
        <f>SUM(Table11248410836108156192168[[#This Row],[Column2]:[Column13]])</f>
        <v>0</v>
      </c>
    </row>
    <row r="114" spans="1:14" ht="16.350000000000001" customHeight="1" x14ac:dyDescent="0.25">
      <c r="A114" s="26" t="s">
        <v>113</v>
      </c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3">
        <f>SUM(Table11248410836108156192168[[#This Row],[Column2]:[Column13]])</f>
        <v>0</v>
      </c>
    </row>
    <row r="115" spans="1:14" ht="18.75" thickBot="1" x14ac:dyDescent="0.3">
      <c r="A115" s="27" t="s">
        <v>23</v>
      </c>
      <c r="B115" s="18">
        <f>SUBTOTAL(109,Table11248410836108156192168[Column2])</f>
        <v>0</v>
      </c>
      <c r="C115" s="18">
        <f>SUBTOTAL(109,Table11248410836108156192168[Column3])</f>
        <v>0</v>
      </c>
      <c r="D115" s="18">
        <f>SUBTOTAL(109,Table11248410836108156192168[Column4])</f>
        <v>0</v>
      </c>
      <c r="E115" s="18">
        <f>SUBTOTAL(109,Table11248410836108156192168[Column5])</f>
        <v>0</v>
      </c>
      <c r="F115" s="18">
        <f>SUBTOTAL(109,Table11248410836108156192168[Column6])</f>
        <v>0</v>
      </c>
      <c r="G115" s="18">
        <f>SUBTOTAL(109,Table11248410836108156192168[Column7])</f>
        <v>0</v>
      </c>
      <c r="H115" s="18">
        <f>SUBTOTAL(109,Table11248410836108156192168[Column8])</f>
        <v>0</v>
      </c>
      <c r="I115" s="18">
        <f>SUBTOTAL(109,Table11248410836108156192168[Column9])</f>
        <v>0</v>
      </c>
      <c r="J115" s="18">
        <f>SUBTOTAL(109,Table11248410836108156192168[Column10])</f>
        <v>0</v>
      </c>
      <c r="K115" s="18">
        <f>SUBTOTAL(109,Table11248410836108156192168[Column11])</f>
        <v>0</v>
      </c>
      <c r="L115" s="18">
        <f>SUBTOTAL(109,Table11248410836108156192168[Column12])</f>
        <v>0</v>
      </c>
      <c r="M115" s="18">
        <f>SUBTOTAL(109,Table11248410836108156192168[Column13])</f>
        <v>0</v>
      </c>
      <c r="N115" s="18">
        <f>SUBTOTAL(109,Table11248410836108156192168[Column14])</f>
        <v>0</v>
      </c>
    </row>
    <row r="116" spans="1:14" ht="18.75" thickBot="1" x14ac:dyDescent="0.3">
      <c r="A116" s="28" t="s">
        <v>114</v>
      </c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</row>
    <row r="117" spans="1:14" x14ac:dyDescent="0.25">
      <c r="A117" s="26" t="s">
        <v>115</v>
      </c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3">
        <f>SUM(Table12258510937109157193169[[Column2]:[Column13]])</f>
        <v>0</v>
      </c>
    </row>
    <row r="118" spans="1:14" ht="18" x14ac:dyDescent="0.25">
      <c r="A118" s="27" t="s">
        <v>23</v>
      </c>
      <c r="B118" s="18">
        <f>SUBTOTAL(109,Table12258510937109157193169[Column2])</f>
        <v>0</v>
      </c>
      <c r="C118" s="18">
        <f>SUBTOTAL(109,Table12258510937109157193169[Column3])</f>
        <v>0</v>
      </c>
      <c r="D118" s="18">
        <f>SUBTOTAL(109,Table12258510937109157193169[Column4])</f>
        <v>0</v>
      </c>
      <c r="E118" s="18">
        <f>SUBTOTAL(109,Table12258510937109157193169[Column5])</f>
        <v>0</v>
      </c>
      <c r="F118" s="18">
        <f>SUBTOTAL(109,Table12258510937109157193169[Column6])</f>
        <v>0</v>
      </c>
      <c r="G118" s="18">
        <f>SUBTOTAL(109,Table12258510937109157193169[Column7])</f>
        <v>0</v>
      </c>
      <c r="H118" s="18">
        <f>SUBTOTAL(109,Table12258510937109157193169[Column8])</f>
        <v>0</v>
      </c>
      <c r="I118" s="18">
        <f>SUBTOTAL(109,Table12258510937109157193169[Column9])</f>
        <v>0</v>
      </c>
      <c r="J118" s="18">
        <f>SUBTOTAL(109,Table12258510937109157193169[Column10])</f>
        <v>0</v>
      </c>
      <c r="K118" s="18">
        <f>SUBTOTAL(109,Table12258510937109157193169[Column11])</f>
        <v>0</v>
      </c>
      <c r="L118" s="18">
        <f>SUBTOTAL(109,Table12258510937109157193169[Column12])</f>
        <v>0</v>
      </c>
      <c r="M118" s="18">
        <f>SUBTOTAL(109,Table12258510937109157193169[Column13])</f>
        <v>0</v>
      </c>
      <c r="N118" s="18">
        <f>SUBTOTAL(109,Table12258510937109157193169[Column14])</f>
        <v>0</v>
      </c>
    </row>
  </sheetData>
  <mergeCells count="14">
    <mergeCell ref="A107:N107"/>
    <mergeCell ref="A116:N116"/>
    <mergeCell ref="A61:N61"/>
    <mergeCell ref="A67:N67"/>
    <mergeCell ref="A77:N77"/>
    <mergeCell ref="A85:N85"/>
    <mergeCell ref="A91:N91"/>
    <mergeCell ref="A100:N100"/>
    <mergeCell ref="A1:N1"/>
    <mergeCell ref="A6:N6"/>
    <mergeCell ref="A14:N14"/>
    <mergeCell ref="A15:N15"/>
    <mergeCell ref="A43:N43"/>
    <mergeCell ref="A52:N52"/>
  </mergeCells>
  <conditionalFormatting sqref="B5:N5">
    <cfRule type="iconSet" priority="1">
      <iconSet iconSet="3Arrows">
        <cfvo type="percentile" val="0"/>
        <cfvo type="num" val="0"/>
        <cfvo type="num" val="1"/>
      </iconSet>
    </cfRule>
  </conditionalFormatting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2025-07-31T15:44:40Z</dcterms:created>
  <dcterms:modified xsi:type="dcterms:W3CDTF">2025-07-31T15:46:53Z</dcterms:modified>
</cp:coreProperties>
</file>