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\\cpgrp.root.local\we$\homeuserwe\ngillet\Bureau\"/>
    </mc:Choice>
  </mc:AlternateContent>
  <xr:revisionPtr revIDLastSave="0" documentId="13_ncr:1_{049A5782-95C4-43FB-A74D-865C5FA73E86}" xr6:coauthVersionLast="45" xr6:coauthVersionMax="45" xr10:uidLastSave="{00000000-0000-0000-0000-000000000000}"/>
  <bookViews>
    <workbookView xWindow="0" yWindow="0" windowWidth="28830" windowHeight="16200" xr2:uid="{00000000-000D-0000-FFFF-FFFF00000000}"/>
  </bookViews>
  <sheets>
    <sheet name="Interface" sheetId="19" r:id="rId1"/>
    <sheet name="Liste" sheetId="13" r:id="rId2"/>
    <sheet name="STOCK" sheetId="20" r:id="rId3"/>
  </sheets>
  <externalReferences>
    <externalReference r:id="rId4"/>
    <externalReference r:id="rId5"/>
    <externalReference r:id="rId6"/>
  </externalReferences>
  <definedNames>
    <definedName name="ADS">Liste!$M$14:$M$20</definedName>
    <definedName name="Boîte_AAA">Liste!$H$14:$H$18</definedName>
    <definedName name="Boîte_LR6">Liste!$G$14:$G$20</definedName>
    <definedName name="Boîte_Phonak">Liste!$J$14:$J$18</definedName>
    <definedName name="BOM" localSheetId="0">#REF!</definedName>
    <definedName name="BOM">#REF!</definedName>
    <definedName name="Catégorie" localSheetId="0">#REF!</definedName>
    <definedName name="Catégorie">#REF!</definedName>
    <definedName name="DébutProjet">[1]!Tâches[[#Headers],[PROJET]]</definedName>
    <definedName name="dept">[2]Lists!$H$5:$H$9</definedName>
    <definedName name="EngStatus">[2]Lists!$B$5:$B$10</definedName>
    <definedName name="FACTORY">Liste!$O$14:$O$18</definedName>
    <definedName name="ListeProjets" localSheetId="0">#REF!</definedName>
    <definedName name="ListeProjets">#REF!</definedName>
    <definedName name="LUM">Liste!$N$14:$N$21</definedName>
    <definedName name="Pile_9V">Liste!$I$14:$I$18</definedName>
    <definedName name="PILES">Liste!$G$13:$J$13</definedName>
    <definedName name="ProdStatus">[2]Lists!$F$5:$F$10</definedName>
    <definedName name="PurStatus">[2]Lists!$D$5:$D$11</definedName>
    <definedName name="Ressources">[2]Lists!$I$5:$I$13</definedName>
    <definedName name="Sites">Liste!$M$13:$O$13</definedName>
    <definedName name="type">[2]Lists!$A$5:$A$13</definedName>
    <definedName name="Typeofpackage">[3]Options!$I$1:$I$6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5" i="13" l="1"/>
  <c r="J5" i="13"/>
  <c r="I5" i="13"/>
  <c r="K6" i="13"/>
  <c r="J6" i="13"/>
  <c r="I6" i="13"/>
  <c r="K4" i="13"/>
  <c r="J4" i="13"/>
  <c r="I4" i="13"/>
  <c r="K3" i="13"/>
  <c r="J3" i="13"/>
  <c r="I3" i="13"/>
  <c r="J7" i="20" l="1"/>
  <c r="J6" i="20"/>
  <c r="J5" i="20"/>
  <c r="J4" i="20"/>
  <c r="P5" i="13" l="1"/>
  <c r="I7" i="20"/>
  <c r="I6" i="20"/>
  <c r="I5" i="20"/>
  <c r="I4" i="20"/>
  <c r="H7" i="20"/>
  <c r="H6" i="20"/>
  <c r="H5" i="20"/>
  <c r="H4" i="20"/>
  <c r="P6" i="13" l="1"/>
  <c r="O6" i="13"/>
  <c r="N6" i="13"/>
  <c r="O4" i="13"/>
  <c r="P3" i="13"/>
  <c r="O3" i="13"/>
  <c r="N3" i="13"/>
  <c r="N4" i="13"/>
  <c r="N5" i="13"/>
  <c r="P4" i="13"/>
  <c r="O5" i="13"/>
  <c r="E4" i="19"/>
</calcChain>
</file>

<file path=xl/sharedStrings.xml><?xml version="1.0" encoding="utf-8"?>
<sst xmlns="http://schemas.openxmlformats.org/spreadsheetml/2006/main" count="66" uniqueCount="47">
  <si>
    <t>DATE</t>
  </si>
  <si>
    <t>Type de piles</t>
  </si>
  <si>
    <t>Localisation</t>
  </si>
  <si>
    <t>Remises de Piles</t>
  </si>
  <si>
    <t>Quantité</t>
  </si>
  <si>
    <t>LR6</t>
  </si>
  <si>
    <t>9V</t>
  </si>
  <si>
    <t>AAA</t>
  </si>
  <si>
    <t>PHONAK</t>
  </si>
  <si>
    <t>ADS</t>
  </si>
  <si>
    <t xml:space="preserve">PILES
</t>
  </si>
  <si>
    <t>QUANTITE</t>
  </si>
  <si>
    <t>LOCALISATION</t>
  </si>
  <si>
    <t>LUM</t>
  </si>
  <si>
    <t>FACTO</t>
  </si>
  <si>
    <t>PILES</t>
  </si>
  <si>
    <t>SITE</t>
  </si>
  <si>
    <t>CONSOMMATION</t>
  </si>
  <si>
    <t>ETAT ACHAT</t>
  </si>
  <si>
    <t>RESERVE DISPONIBLE</t>
  </si>
  <si>
    <t>LIEUX</t>
  </si>
  <si>
    <t>Site</t>
  </si>
  <si>
    <t>FACTORY</t>
  </si>
  <si>
    <t>Magasin</t>
  </si>
  <si>
    <t>Service3</t>
  </si>
  <si>
    <t>Plateau 1</t>
  </si>
  <si>
    <t>Plateau 2</t>
  </si>
  <si>
    <t>Plateau 4</t>
  </si>
  <si>
    <t>Plateau 3</t>
  </si>
  <si>
    <t>Plateau 5</t>
  </si>
  <si>
    <t>Plateau 6</t>
  </si>
  <si>
    <t>Service</t>
  </si>
  <si>
    <t>Plateau A</t>
  </si>
  <si>
    <t>Plateau B</t>
  </si>
  <si>
    <t>Plateau C</t>
  </si>
  <si>
    <t>Plateau D</t>
  </si>
  <si>
    <t xml:space="preserve">boites de 10 </t>
  </si>
  <si>
    <t>unités</t>
  </si>
  <si>
    <t>Boites de 60</t>
  </si>
  <si>
    <t>Boite de 10</t>
  </si>
  <si>
    <t>QTE MAX</t>
  </si>
  <si>
    <t>Les Quantités se rentrent par :</t>
  </si>
  <si>
    <t>Liste menu</t>
  </si>
  <si>
    <t>Pile_9V</t>
  </si>
  <si>
    <t>Boîte_LR6</t>
  </si>
  <si>
    <t>Boîte_AAA</t>
  </si>
  <si>
    <t>Boîte_PHONAK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</si>
</sst>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Agency FB"/>
      <family val="2"/>
    </font>
    <font>
      <sz val="14"/>
      <color theme="1"/>
      <name val="Agency FB"/>
      <family val="2"/>
    </font>
    <font>
      <b/>
      <sz val="14"/>
      <color theme="0"/>
      <name val="Agency FB"/>
      <family val="2"/>
    </font>
    <font>
      <b/>
      <sz val="20"/>
      <color theme="1"/>
      <name val="Agency FB"/>
      <family val="2"/>
    </font>
    <font>
      <u/>
      <sz val="11"/>
      <color theme="10"/>
      <name val="Calibri"/>
      <family val="2"/>
      <scheme val="minor"/>
    </font>
    <font>
      <sz val="10"/>
      <color theme="1"/>
      <name val="Agency FB"/>
    </font>
    <font>
      <sz val="14"/>
      <color theme="0"/>
      <name val="Agency FB"/>
      <family val="2"/>
    </font>
    <font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4"/>
      <color theme="2" tint="-0.89999084444715716"/>
      <name val="Agency FB"/>
      <family val="2"/>
    </font>
    <font>
      <sz val="10"/>
      <name val="Agency FB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89999084444715716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2" fillId="3" borderId="12" xfId="0" applyFont="1" applyFill="1" applyBorder="1" applyAlignment="1">
      <alignment horizontal="left" vertical="center"/>
    </xf>
    <xf numFmtId="0" fontId="1" fillId="0" borderId="16" xfId="0" applyFont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3" borderId="19" xfId="0" applyFont="1" applyFill="1" applyBorder="1" applyAlignment="1">
      <alignment horizontal="left" vertical="center"/>
    </xf>
    <xf numFmtId="0" fontId="2" fillId="3" borderId="17" xfId="0" applyFont="1" applyFill="1" applyBorder="1" applyAlignment="1">
      <alignment horizontal="left" vertical="center"/>
    </xf>
    <xf numFmtId="3" fontId="0" fillId="0" borderId="0" xfId="0" applyNumberFormat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6" xfId="0" applyNumberFormat="1" applyFont="1" applyBorder="1" applyAlignment="1">
      <alignment horizontal="center" vertical="center"/>
    </xf>
    <xf numFmtId="3" fontId="8" fillId="0" borderId="8" xfId="0" applyNumberFormat="1" applyFont="1" applyBorder="1" applyAlignment="1">
      <alignment horizontal="center" vertical="center"/>
    </xf>
    <xf numFmtId="3" fontId="8" fillId="0" borderId="18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/>
    </xf>
    <xf numFmtId="3" fontId="1" fillId="0" borderId="18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left" vertical="center"/>
    </xf>
    <xf numFmtId="3" fontId="2" fillId="0" borderId="0" xfId="0" applyNumberFormat="1" applyFont="1" applyAlignment="1">
      <alignment horizontal="left" vertical="center"/>
    </xf>
    <xf numFmtId="3" fontId="2" fillId="0" borderId="8" xfId="0" applyNumberFormat="1" applyFont="1" applyBorder="1" applyAlignment="1">
      <alignment horizontal="left" vertical="center"/>
    </xf>
    <xf numFmtId="14" fontId="2" fillId="0" borderId="6" xfId="0" applyNumberFormat="1" applyFont="1" applyBorder="1" applyAlignment="1">
      <alignment horizontal="center" vertical="center"/>
    </xf>
    <xf numFmtId="0" fontId="5" fillId="0" borderId="0" xfId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4" borderId="20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1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3" fontId="0" fillId="4" borderId="0" xfId="0" applyNumberFormat="1" applyFill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7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numFmt numFmtId="164" formatCode="yyyy/mm/dd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gency FB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985627734033246"/>
          <c:y val="0.17634259259259263"/>
          <c:w val="0.40287467191601051"/>
          <c:h val="0.6714577865266842"/>
        </c:manualLayout>
      </c:layout>
      <c:doughnutChart>
        <c:varyColors val="1"/>
        <c:ser>
          <c:idx val="3"/>
          <c:order val="0"/>
          <c:tx>
            <c:strRef>
              <c:f>Liste!$H$6</c:f>
              <c:strCache>
                <c:ptCount val="1"/>
                <c:pt idx="0">
                  <c:v>PHONAK</c:v>
                </c:pt>
              </c:strCache>
            </c:strRef>
          </c:tx>
          <c:spPr>
            <a:ln w="38100"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chemeClr val="tx1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8-AE25-4229-BDC0-5AD62AD3A429}"/>
              </c:ext>
            </c:extLst>
          </c:dPt>
          <c:dPt>
            <c:idx val="1"/>
            <c:bubble3D val="0"/>
            <c:spPr>
              <a:solidFill>
                <a:schemeClr val="accent4">
                  <a:lumMod val="75000"/>
                </a:schemeClr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A-AE25-4229-BDC0-5AD62AD3A429}"/>
              </c:ext>
            </c:extLst>
          </c:dPt>
          <c:dLbls>
            <c:delete val="1"/>
          </c:dLbls>
          <c:val>
            <c:numRef>
              <c:f>(Liste!$N$6,Liste!$Q$6)</c:f>
              <c:numCache>
                <c:formatCode>General</c:formatCode>
                <c:ptCount val="2"/>
                <c:pt idx="0" formatCode="#,##0">
                  <c:v>0</c:v>
                </c:pt>
                <c:pt idx="1">
                  <c:v>165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AE25-4229-BDC0-5AD62AD3A429}"/>
            </c:ext>
          </c:extLst>
        </c:ser>
        <c:ser>
          <c:idx val="2"/>
          <c:order val="1"/>
          <c:tx>
            <c:strRef>
              <c:f>Liste!$H$5</c:f>
              <c:strCache>
                <c:ptCount val="1"/>
                <c:pt idx="0">
                  <c:v>9V</c:v>
                </c:pt>
              </c:strCache>
            </c:strRef>
          </c:tx>
          <c:spPr>
            <a:ln w="38100"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chemeClr val="tx1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7-AE25-4229-BDC0-5AD62AD3A429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6-AE25-4229-BDC0-5AD62AD3A429}"/>
              </c:ext>
            </c:extLst>
          </c:dPt>
          <c:dLbls>
            <c:delete val="1"/>
          </c:dLbls>
          <c:val>
            <c:numRef>
              <c:f>(Liste!$N$5,Liste!$Q$5)</c:f>
              <c:numCache>
                <c:formatCode>General</c:formatCode>
                <c:ptCount val="2"/>
                <c:pt idx="0" formatCode="#,##0">
                  <c:v>0</c:v>
                </c:pt>
                <c:pt idx="1">
                  <c:v>420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AE25-4229-BDC0-5AD62AD3A429}"/>
            </c:ext>
          </c:extLst>
        </c:ser>
        <c:ser>
          <c:idx val="1"/>
          <c:order val="2"/>
          <c:tx>
            <c:strRef>
              <c:f>Liste!$H$4</c:f>
              <c:strCache>
                <c:ptCount val="1"/>
                <c:pt idx="0">
                  <c:v>AAA</c:v>
                </c:pt>
              </c:strCache>
            </c:strRef>
          </c:tx>
          <c:spPr>
            <a:solidFill>
              <a:schemeClr val="tx1"/>
            </a:solidFill>
            <a:ln w="38100"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chemeClr val="tx1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AE25-4229-BDC0-5AD62AD3A429}"/>
              </c:ext>
            </c:extLst>
          </c:dPt>
          <c:dPt>
            <c:idx val="1"/>
            <c:bubble3D val="0"/>
            <c:spPr>
              <a:solidFill>
                <a:srgbClr val="0070C0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9-AE25-4229-BDC0-5AD62AD3A429}"/>
              </c:ext>
            </c:extLst>
          </c:dPt>
          <c:dLbls>
            <c:delete val="1"/>
          </c:dLbls>
          <c:val>
            <c:numRef>
              <c:f>(Liste!$N$4,Liste!$Q$4)</c:f>
              <c:numCache>
                <c:formatCode>General</c:formatCode>
                <c:ptCount val="2"/>
                <c:pt idx="0" formatCode="#,##0">
                  <c:v>0</c:v>
                </c:pt>
                <c:pt idx="1">
                  <c:v>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AE25-4229-BDC0-5AD62AD3A429}"/>
            </c:ext>
          </c:extLst>
        </c:ser>
        <c:ser>
          <c:idx val="0"/>
          <c:order val="3"/>
          <c:tx>
            <c:strRef>
              <c:f>Liste!$H$3</c:f>
              <c:strCache>
                <c:ptCount val="1"/>
                <c:pt idx="0">
                  <c:v>LR6</c:v>
                </c:pt>
              </c:strCache>
            </c:strRef>
          </c:tx>
          <c:spPr>
            <a:ln w="38100"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chemeClr val="accent1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AE25-4229-BDC0-5AD62AD3A42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AE25-4229-BDC0-5AD62AD3A429}"/>
              </c:ext>
            </c:extLst>
          </c:dPt>
          <c:dLbls>
            <c:delete val="1"/>
          </c:dLbls>
          <c:val>
            <c:numRef>
              <c:f>(Liste!$N$3,Liste!$Q$3)</c:f>
              <c:numCache>
                <c:formatCode>General</c:formatCode>
                <c:ptCount val="2"/>
                <c:pt idx="0" formatCode="#,##0">
                  <c:v>-12</c:v>
                </c:pt>
                <c:pt idx="1">
                  <c:v>600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E25-4229-BDC0-5AD62AD3A429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solidFill>
          <a:schemeClr val="bg1"/>
        </a:solidFill>
        <a:ln>
          <a:noFill/>
        </a:ln>
        <a:effectLst/>
      </c:spPr>
    </c:plotArea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985627734033246"/>
          <c:y val="0.17634259259259263"/>
          <c:w val="0.40287467191601051"/>
          <c:h val="0.6714577865266842"/>
        </c:manualLayout>
      </c:layout>
      <c:doughnutChart>
        <c:varyColors val="1"/>
        <c:ser>
          <c:idx val="3"/>
          <c:order val="0"/>
          <c:tx>
            <c:strRef>
              <c:f>Liste!$H$6</c:f>
              <c:strCache>
                <c:ptCount val="1"/>
                <c:pt idx="0">
                  <c:v>PHONAK</c:v>
                </c:pt>
              </c:strCache>
            </c:strRef>
          </c:tx>
          <c:spPr>
            <a:ln w="38100"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chemeClr val="tx1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2ECB-4818-8DF1-07EBD7F7A5CF}"/>
              </c:ext>
            </c:extLst>
          </c:dPt>
          <c:dPt>
            <c:idx val="1"/>
            <c:bubble3D val="0"/>
            <c:spPr>
              <a:solidFill>
                <a:schemeClr val="accent4">
                  <a:lumMod val="75000"/>
                </a:schemeClr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2ECB-4818-8DF1-07EBD7F7A5CF}"/>
              </c:ext>
            </c:extLst>
          </c:dPt>
          <c:dLbls>
            <c:delete val="1"/>
          </c:dLbls>
          <c:val>
            <c:numRef>
              <c:f>(Liste!$O$6,Liste!$Q$6)</c:f>
              <c:numCache>
                <c:formatCode>General</c:formatCode>
                <c:ptCount val="2"/>
                <c:pt idx="0" formatCode="#,##0">
                  <c:v>0</c:v>
                </c:pt>
                <c:pt idx="1">
                  <c:v>165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ECB-4818-8DF1-07EBD7F7A5CF}"/>
            </c:ext>
          </c:extLst>
        </c:ser>
        <c:ser>
          <c:idx val="2"/>
          <c:order val="1"/>
          <c:tx>
            <c:strRef>
              <c:f>Liste!$H$5</c:f>
              <c:strCache>
                <c:ptCount val="1"/>
                <c:pt idx="0">
                  <c:v>9V</c:v>
                </c:pt>
              </c:strCache>
            </c:strRef>
          </c:tx>
          <c:spPr>
            <a:ln w="38100"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chemeClr val="tx1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2ECB-4818-8DF1-07EBD7F7A5CF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8-2ECB-4818-8DF1-07EBD7F7A5CF}"/>
              </c:ext>
            </c:extLst>
          </c:dPt>
          <c:dLbls>
            <c:delete val="1"/>
          </c:dLbls>
          <c:val>
            <c:numRef>
              <c:f>(Liste!$O$5,Liste!$Q$5)</c:f>
              <c:numCache>
                <c:formatCode>General</c:formatCode>
                <c:ptCount val="2"/>
                <c:pt idx="0" formatCode="#,##0">
                  <c:v>0</c:v>
                </c:pt>
                <c:pt idx="1">
                  <c:v>420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ECB-4818-8DF1-07EBD7F7A5CF}"/>
            </c:ext>
          </c:extLst>
        </c:ser>
        <c:ser>
          <c:idx val="1"/>
          <c:order val="2"/>
          <c:tx>
            <c:strRef>
              <c:f>Liste!$H$4</c:f>
              <c:strCache>
                <c:ptCount val="1"/>
                <c:pt idx="0">
                  <c:v>AAA</c:v>
                </c:pt>
              </c:strCache>
            </c:strRef>
          </c:tx>
          <c:spPr>
            <a:solidFill>
              <a:schemeClr val="tx1"/>
            </a:solidFill>
            <a:ln w="38100"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chemeClr val="tx1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2ECB-4818-8DF1-07EBD7F7A5CF}"/>
              </c:ext>
            </c:extLst>
          </c:dPt>
          <c:dPt>
            <c:idx val="1"/>
            <c:bubble3D val="0"/>
            <c:spPr>
              <a:solidFill>
                <a:srgbClr val="0070C0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2ECB-4818-8DF1-07EBD7F7A5CF}"/>
              </c:ext>
            </c:extLst>
          </c:dPt>
          <c:dLbls>
            <c:delete val="1"/>
          </c:dLbls>
          <c:val>
            <c:numRef>
              <c:f>(Liste!$O$4,Liste!$Q$4)</c:f>
              <c:numCache>
                <c:formatCode>General</c:formatCode>
                <c:ptCount val="2"/>
                <c:pt idx="0" formatCode="#,##0">
                  <c:v>0</c:v>
                </c:pt>
                <c:pt idx="1">
                  <c:v>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ECB-4818-8DF1-07EBD7F7A5CF}"/>
            </c:ext>
          </c:extLst>
        </c:ser>
        <c:ser>
          <c:idx val="0"/>
          <c:order val="3"/>
          <c:tx>
            <c:strRef>
              <c:f>Liste!$H$3</c:f>
              <c:strCache>
                <c:ptCount val="1"/>
                <c:pt idx="0">
                  <c:v>LR6</c:v>
                </c:pt>
              </c:strCache>
            </c:strRef>
          </c:tx>
          <c:spPr>
            <a:ln w="38100"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chemeClr val="accent1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0-2ECB-4818-8DF1-07EBD7F7A5C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2-2ECB-4818-8DF1-07EBD7F7A5CF}"/>
              </c:ext>
            </c:extLst>
          </c:dPt>
          <c:dLbls>
            <c:delete val="1"/>
          </c:dLbls>
          <c:val>
            <c:numRef>
              <c:f>(Liste!$O$3,Liste!$Q$3)</c:f>
              <c:numCache>
                <c:formatCode>General</c:formatCode>
                <c:ptCount val="2"/>
                <c:pt idx="0" formatCode="#,##0">
                  <c:v>0</c:v>
                </c:pt>
                <c:pt idx="1">
                  <c:v>600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2ECB-4818-8DF1-07EBD7F7A5CF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 w="25400">
          <a:noFill/>
        </a:ln>
        <a:effectLst/>
      </c:spPr>
    </c:plotArea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985627734033246"/>
          <c:y val="0.17634259259259263"/>
          <c:w val="0.40287467191601051"/>
          <c:h val="0.6714577865266842"/>
        </c:manualLayout>
      </c:layout>
      <c:doughnutChart>
        <c:varyColors val="1"/>
        <c:ser>
          <c:idx val="3"/>
          <c:order val="0"/>
          <c:tx>
            <c:strRef>
              <c:f>Liste!$H$6</c:f>
              <c:strCache>
                <c:ptCount val="1"/>
                <c:pt idx="0">
                  <c:v>PHONAK</c:v>
                </c:pt>
              </c:strCache>
            </c:strRef>
          </c:tx>
          <c:spPr>
            <a:ln w="38100"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chemeClr val="tx1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39F2-45F4-9C64-80EB3179583A}"/>
              </c:ext>
            </c:extLst>
          </c:dPt>
          <c:dPt>
            <c:idx val="1"/>
            <c:bubble3D val="0"/>
            <c:spPr>
              <a:solidFill>
                <a:schemeClr val="accent4">
                  <a:lumMod val="75000"/>
                </a:schemeClr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39F2-45F4-9C64-80EB3179583A}"/>
              </c:ext>
            </c:extLst>
          </c:dPt>
          <c:dLbls>
            <c:delete val="1"/>
          </c:dLbls>
          <c:val>
            <c:numRef>
              <c:f>(Liste!$P$6,Liste!$Q$6)</c:f>
              <c:numCache>
                <c:formatCode>General</c:formatCode>
                <c:ptCount val="2"/>
                <c:pt idx="0" formatCode="#,##0">
                  <c:v>0</c:v>
                </c:pt>
                <c:pt idx="1">
                  <c:v>165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9F2-45F4-9C64-80EB3179583A}"/>
            </c:ext>
          </c:extLst>
        </c:ser>
        <c:ser>
          <c:idx val="2"/>
          <c:order val="1"/>
          <c:tx>
            <c:strRef>
              <c:f>Liste!$H$5</c:f>
              <c:strCache>
                <c:ptCount val="1"/>
                <c:pt idx="0">
                  <c:v>9V</c:v>
                </c:pt>
              </c:strCache>
            </c:strRef>
          </c:tx>
          <c:spPr>
            <a:ln w="38100"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chemeClr val="tx1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6-39F2-45F4-9C64-80EB3179583A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8-39F2-45F4-9C64-80EB3179583A}"/>
              </c:ext>
            </c:extLst>
          </c:dPt>
          <c:dLbls>
            <c:delete val="1"/>
          </c:dLbls>
          <c:val>
            <c:numRef>
              <c:f>(Liste!$P$5,Liste!$Q$5)</c:f>
              <c:numCache>
                <c:formatCode>General</c:formatCode>
                <c:ptCount val="2"/>
                <c:pt idx="0" formatCode="#,##0">
                  <c:v>0</c:v>
                </c:pt>
                <c:pt idx="1">
                  <c:v>420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9F2-45F4-9C64-80EB3179583A}"/>
            </c:ext>
          </c:extLst>
        </c:ser>
        <c:ser>
          <c:idx val="1"/>
          <c:order val="2"/>
          <c:tx>
            <c:strRef>
              <c:f>Liste!$H$4</c:f>
              <c:strCache>
                <c:ptCount val="1"/>
                <c:pt idx="0">
                  <c:v>AAA</c:v>
                </c:pt>
              </c:strCache>
            </c:strRef>
          </c:tx>
          <c:spPr>
            <a:ln w="38100"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chemeClr val="tx1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39F2-45F4-9C64-80EB3179583A}"/>
              </c:ext>
            </c:extLst>
          </c:dPt>
          <c:dPt>
            <c:idx val="1"/>
            <c:bubble3D val="0"/>
            <c:spPr>
              <a:solidFill>
                <a:srgbClr val="0070C0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39F2-45F4-9C64-80EB3179583A}"/>
              </c:ext>
            </c:extLst>
          </c:dPt>
          <c:dLbls>
            <c:delete val="1"/>
          </c:dLbls>
          <c:val>
            <c:numRef>
              <c:f>(Liste!$P$4,Liste!$Q$4)</c:f>
              <c:numCache>
                <c:formatCode>General</c:formatCode>
                <c:ptCount val="2"/>
                <c:pt idx="0" formatCode="#,##0">
                  <c:v>0</c:v>
                </c:pt>
                <c:pt idx="1">
                  <c:v>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9F2-45F4-9C64-80EB3179583A}"/>
            </c:ext>
          </c:extLst>
        </c:ser>
        <c:ser>
          <c:idx val="0"/>
          <c:order val="3"/>
          <c:tx>
            <c:strRef>
              <c:f>Liste!$H$3</c:f>
              <c:strCache>
                <c:ptCount val="1"/>
                <c:pt idx="0">
                  <c:v>LR6</c:v>
                </c:pt>
              </c:strCache>
            </c:strRef>
          </c:tx>
          <c:spPr>
            <a:ln w="38100">
              <a:solidFill>
                <a:schemeClr val="bg1"/>
              </a:solidFill>
            </a:ln>
          </c:spPr>
          <c:dPt>
            <c:idx val="0"/>
            <c:bubble3D val="0"/>
            <c:spPr>
              <a:solidFill>
                <a:schemeClr val="accent1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0-39F2-45F4-9C64-80EB3179583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38100">
                <a:solidFill>
                  <a:schemeClr val="bg1"/>
                </a:solidFill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2-39F2-45F4-9C64-80EB3179583A}"/>
              </c:ext>
            </c:extLst>
          </c:dPt>
          <c:dLbls>
            <c:delete val="1"/>
          </c:dLbls>
          <c:val>
            <c:numRef>
              <c:f>(Liste!$P$3,Liste!$Q$3)</c:f>
              <c:numCache>
                <c:formatCode>General</c:formatCode>
                <c:ptCount val="2"/>
                <c:pt idx="0" formatCode="#,##0">
                  <c:v>0</c:v>
                </c:pt>
                <c:pt idx="1">
                  <c:v>600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39F2-45F4-9C64-80EB3179583A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 w="25400">
          <a:noFill/>
        </a:ln>
        <a:effectLst/>
      </c:spPr>
    </c:plotArea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image" Target="../media/image4.jp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3.jpeg"/><Relationship Id="rId5" Type="http://schemas.openxmlformats.org/officeDocument/2006/relationships/image" Target="../media/image2.jpg"/><Relationship Id="rId4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742950</xdr:colOff>
      <xdr:row>2</xdr:row>
      <xdr:rowOff>19050</xdr:rowOff>
    </xdr:from>
    <xdr:to>
      <xdr:col>6</xdr:col>
      <xdr:colOff>609600</xdr:colOff>
      <xdr:row>2</xdr:row>
      <xdr:rowOff>390525</xdr:rowOff>
    </xdr:to>
    <xdr:sp macro="[0]!CpyData" textlink="">
      <xdr:nvSpPr>
        <xdr:cNvPr id="2" name="Rectangle 1">
          <a:extLst>
            <a:ext uri="{FF2B5EF4-FFF2-40B4-BE49-F238E27FC236}">
              <a16:creationId xmlns:a16="http://schemas.microsoft.com/office/drawing/2014/main" id="{F426DB4D-AC08-4F70-8FBE-41B9B04F8343}"/>
            </a:ext>
          </a:extLst>
        </xdr:cNvPr>
        <xdr:cNvSpPr/>
      </xdr:nvSpPr>
      <xdr:spPr>
        <a:xfrm>
          <a:off x="8858250" y="647700"/>
          <a:ext cx="1152525" cy="37147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>
              <a:latin typeface="Agency FB" panose="020B0503020202020204" pitchFamily="34" charset="0"/>
            </a:rPr>
            <a:t>VALIDER </a:t>
          </a:r>
        </a:p>
      </xdr:txBody>
    </xdr:sp>
    <xdr:clientData/>
  </xdr:twoCellAnchor>
  <xdr:twoCellAnchor>
    <xdr:from>
      <xdr:col>6</xdr:col>
      <xdr:colOff>609601</xdr:colOff>
      <xdr:row>0</xdr:row>
      <xdr:rowOff>0</xdr:rowOff>
    </xdr:from>
    <xdr:to>
      <xdr:col>10</xdr:col>
      <xdr:colOff>685800</xdr:colOff>
      <xdr:row>7</xdr:row>
      <xdr:rowOff>152400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30444B9A-51C8-4DBB-B0AE-F468915CD6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600075</xdr:colOff>
      <xdr:row>7</xdr:row>
      <xdr:rowOff>123825</xdr:rowOff>
    </xdr:from>
    <xdr:to>
      <xdr:col>10</xdr:col>
      <xdr:colOff>676274</xdr:colOff>
      <xdr:row>10</xdr:row>
      <xdr:rowOff>295275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DB6DC6B-F864-494E-9AD0-330C483C3C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600075</xdr:colOff>
      <xdr:row>10</xdr:row>
      <xdr:rowOff>295275</xdr:rowOff>
    </xdr:from>
    <xdr:to>
      <xdr:col>10</xdr:col>
      <xdr:colOff>676274</xdr:colOff>
      <xdr:row>19</xdr:row>
      <xdr:rowOff>38100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3BFE1C75-00AD-47A1-82B3-2DD89F4442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9</xdr:col>
      <xdr:colOff>529064</xdr:colOff>
      <xdr:row>2</xdr:row>
      <xdr:rowOff>295275</xdr:rowOff>
    </xdr:from>
    <xdr:ext cx="1337836" cy="374141"/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59BFB9EA-6FBD-4278-BABA-B86A0A56358F}"/>
            </a:ext>
          </a:extLst>
        </xdr:cNvPr>
        <xdr:cNvSpPr/>
      </xdr:nvSpPr>
      <xdr:spPr>
        <a:xfrm>
          <a:off x="12759164" y="923925"/>
          <a:ext cx="1337836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800" b="1" cap="none" spc="0">
              <a:ln/>
              <a:solidFill>
                <a:schemeClr val="accent5">
                  <a:lumMod val="75000"/>
                </a:schemeClr>
              </a:solidFill>
              <a:effectLst/>
            </a:rPr>
            <a:t>AAA</a:t>
          </a:r>
        </a:p>
      </xdr:txBody>
    </xdr:sp>
    <xdr:clientData/>
  </xdr:oneCellAnchor>
  <xdr:oneCellAnchor>
    <xdr:from>
      <xdr:col>9</xdr:col>
      <xdr:colOff>529064</xdr:colOff>
      <xdr:row>2</xdr:row>
      <xdr:rowOff>0</xdr:rowOff>
    </xdr:from>
    <xdr:ext cx="1337836" cy="374141"/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29C4F95D-4BEA-4446-9B79-0C7177F03289}"/>
            </a:ext>
          </a:extLst>
        </xdr:cNvPr>
        <xdr:cNvSpPr/>
      </xdr:nvSpPr>
      <xdr:spPr>
        <a:xfrm>
          <a:off x="12759164" y="628650"/>
          <a:ext cx="1337836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800" b="1" cap="none" spc="0">
              <a:ln/>
              <a:solidFill>
                <a:schemeClr val="accent2"/>
              </a:solidFill>
              <a:effectLst/>
            </a:rPr>
            <a:t>LR6</a:t>
          </a:r>
        </a:p>
      </xdr:txBody>
    </xdr:sp>
    <xdr:clientData/>
  </xdr:oneCellAnchor>
  <xdr:oneCellAnchor>
    <xdr:from>
      <xdr:col>9</xdr:col>
      <xdr:colOff>529064</xdr:colOff>
      <xdr:row>3</xdr:row>
      <xdr:rowOff>85725</xdr:rowOff>
    </xdr:from>
    <xdr:ext cx="1337836" cy="374141"/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3702F61-C717-42D5-A95B-8020975DCE58}"/>
            </a:ext>
          </a:extLst>
        </xdr:cNvPr>
        <xdr:cNvSpPr/>
      </xdr:nvSpPr>
      <xdr:spPr>
        <a:xfrm>
          <a:off x="12759164" y="1209675"/>
          <a:ext cx="1337836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800" b="1" cap="none" spc="0">
              <a:ln/>
              <a:solidFill>
                <a:srgbClr val="7030A0"/>
              </a:solidFill>
              <a:effectLst/>
            </a:rPr>
            <a:t>9V</a:t>
          </a:r>
        </a:p>
      </xdr:txBody>
    </xdr:sp>
    <xdr:clientData/>
  </xdr:oneCellAnchor>
  <xdr:oneCellAnchor>
    <xdr:from>
      <xdr:col>9</xdr:col>
      <xdr:colOff>295275</xdr:colOff>
      <xdr:row>4</xdr:row>
      <xdr:rowOff>28575</xdr:rowOff>
    </xdr:from>
    <xdr:ext cx="1800226" cy="316991"/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21BAAF92-99D9-4886-8455-A52ACE742293}"/>
            </a:ext>
          </a:extLst>
        </xdr:cNvPr>
        <xdr:cNvSpPr/>
      </xdr:nvSpPr>
      <xdr:spPr>
        <a:xfrm>
          <a:off x="12525375" y="1466850"/>
          <a:ext cx="1800226" cy="316991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800" b="1" cap="none" spc="0">
              <a:ln/>
              <a:solidFill>
                <a:schemeClr val="accent4">
                  <a:lumMod val="75000"/>
                </a:schemeClr>
              </a:solidFill>
              <a:effectLst/>
            </a:rPr>
            <a:t>Phonak</a:t>
          </a:r>
        </a:p>
      </xdr:txBody>
    </xdr:sp>
    <xdr:clientData/>
  </xdr:oneCellAnchor>
  <xdr:oneCellAnchor>
    <xdr:from>
      <xdr:col>9</xdr:col>
      <xdr:colOff>519539</xdr:colOff>
      <xdr:row>8</xdr:row>
      <xdr:rowOff>142875</xdr:rowOff>
    </xdr:from>
    <xdr:ext cx="1337836" cy="374141"/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D0364A05-A6F0-4113-BA40-013602F24012}"/>
            </a:ext>
          </a:extLst>
        </xdr:cNvPr>
        <xdr:cNvSpPr/>
      </xdr:nvSpPr>
      <xdr:spPr>
        <a:xfrm>
          <a:off x="12749639" y="3476625"/>
          <a:ext cx="1337836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800" b="1" cap="none" spc="0">
              <a:ln/>
              <a:solidFill>
                <a:schemeClr val="accent5">
                  <a:lumMod val="75000"/>
                </a:schemeClr>
              </a:solidFill>
              <a:effectLst/>
            </a:rPr>
            <a:t>AAA</a:t>
          </a:r>
        </a:p>
      </xdr:txBody>
    </xdr:sp>
    <xdr:clientData/>
  </xdr:oneCellAnchor>
  <xdr:oneCellAnchor>
    <xdr:from>
      <xdr:col>9</xdr:col>
      <xdr:colOff>519539</xdr:colOff>
      <xdr:row>7</xdr:row>
      <xdr:rowOff>762000</xdr:rowOff>
    </xdr:from>
    <xdr:ext cx="1337836" cy="374141"/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786FD187-15DF-4336-9F6D-0FB7CE7F8ED7}"/>
            </a:ext>
          </a:extLst>
        </xdr:cNvPr>
        <xdr:cNvSpPr/>
      </xdr:nvSpPr>
      <xdr:spPr>
        <a:xfrm>
          <a:off x="12749639" y="3181350"/>
          <a:ext cx="1337836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800" b="1" cap="none" spc="0">
              <a:ln/>
              <a:solidFill>
                <a:schemeClr val="accent2"/>
              </a:solidFill>
              <a:effectLst/>
            </a:rPr>
            <a:t>LR6</a:t>
          </a:r>
        </a:p>
      </xdr:txBody>
    </xdr:sp>
    <xdr:clientData/>
  </xdr:oneCellAnchor>
  <xdr:oneCellAnchor>
    <xdr:from>
      <xdr:col>9</xdr:col>
      <xdr:colOff>519539</xdr:colOff>
      <xdr:row>9</xdr:row>
      <xdr:rowOff>47625</xdr:rowOff>
    </xdr:from>
    <xdr:ext cx="1337836" cy="374141"/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260E06D7-8703-454C-8C43-659A204C95C8}"/>
            </a:ext>
          </a:extLst>
        </xdr:cNvPr>
        <xdr:cNvSpPr/>
      </xdr:nvSpPr>
      <xdr:spPr>
        <a:xfrm>
          <a:off x="12749639" y="3762375"/>
          <a:ext cx="1337836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800" b="1" cap="none" spc="0">
              <a:ln/>
              <a:solidFill>
                <a:srgbClr val="7030A0"/>
              </a:solidFill>
              <a:effectLst/>
            </a:rPr>
            <a:t>9V</a:t>
          </a:r>
        </a:p>
      </xdr:txBody>
    </xdr:sp>
    <xdr:clientData/>
  </xdr:oneCellAnchor>
  <xdr:oneCellAnchor>
    <xdr:from>
      <xdr:col>9</xdr:col>
      <xdr:colOff>285750</xdr:colOff>
      <xdr:row>9</xdr:row>
      <xdr:rowOff>304800</xdr:rowOff>
    </xdr:from>
    <xdr:ext cx="1800226" cy="316991"/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19C1EB46-E5F7-45CC-BAC1-934B3A477AF1}"/>
            </a:ext>
          </a:extLst>
        </xdr:cNvPr>
        <xdr:cNvSpPr/>
      </xdr:nvSpPr>
      <xdr:spPr>
        <a:xfrm>
          <a:off x="12515850" y="4019550"/>
          <a:ext cx="1800226" cy="316991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800" b="1" cap="none" spc="0">
              <a:ln/>
              <a:solidFill>
                <a:schemeClr val="accent4">
                  <a:lumMod val="75000"/>
                </a:schemeClr>
              </a:solidFill>
              <a:effectLst/>
            </a:rPr>
            <a:t>Phonak</a:t>
          </a:r>
        </a:p>
      </xdr:txBody>
    </xdr:sp>
    <xdr:clientData/>
  </xdr:oneCellAnchor>
  <xdr:oneCellAnchor>
    <xdr:from>
      <xdr:col>9</xdr:col>
      <xdr:colOff>519539</xdr:colOff>
      <xdr:row>13</xdr:row>
      <xdr:rowOff>295275</xdr:rowOff>
    </xdr:from>
    <xdr:ext cx="1337836" cy="374141"/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1552F31A-4FD0-411E-8838-F0295946654E}"/>
            </a:ext>
          </a:extLst>
        </xdr:cNvPr>
        <xdr:cNvSpPr/>
      </xdr:nvSpPr>
      <xdr:spPr>
        <a:xfrm>
          <a:off x="12749639" y="6057900"/>
          <a:ext cx="1337836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800" b="1" cap="none" spc="0">
              <a:ln/>
              <a:solidFill>
                <a:schemeClr val="accent5">
                  <a:lumMod val="75000"/>
                </a:schemeClr>
              </a:solidFill>
              <a:effectLst/>
            </a:rPr>
            <a:t>AAA</a:t>
          </a:r>
        </a:p>
      </xdr:txBody>
    </xdr:sp>
    <xdr:clientData/>
  </xdr:oneCellAnchor>
  <xdr:oneCellAnchor>
    <xdr:from>
      <xdr:col>9</xdr:col>
      <xdr:colOff>519539</xdr:colOff>
      <xdr:row>13</xdr:row>
      <xdr:rowOff>0</xdr:rowOff>
    </xdr:from>
    <xdr:ext cx="1337836" cy="374141"/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69386DED-B928-4C98-9D43-132D5CD2CCE9}"/>
            </a:ext>
          </a:extLst>
        </xdr:cNvPr>
        <xdr:cNvSpPr/>
      </xdr:nvSpPr>
      <xdr:spPr>
        <a:xfrm>
          <a:off x="12749639" y="5762625"/>
          <a:ext cx="1337836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800" b="1" cap="none" spc="0">
              <a:ln/>
              <a:solidFill>
                <a:schemeClr val="accent2"/>
              </a:solidFill>
              <a:effectLst/>
            </a:rPr>
            <a:t>LR6</a:t>
          </a:r>
        </a:p>
      </xdr:txBody>
    </xdr:sp>
    <xdr:clientData/>
  </xdr:oneCellAnchor>
  <xdr:oneCellAnchor>
    <xdr:from>
      <xdr:col>9</xdr:col>
      <xdr:colOff>519539</xdr:colOff>
      <xdr:row>14</xdr:row>
      <xdr:rowOff>266700</xdr:rowOff>
    </xdr:from>
    <xdr:ext cx="1337836" cy="374141"/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4A8969D9-83C5-408E-B61D-88B99E9EA20F}"/>
            </a:ext>
          </a:extLst>
        </xdr:cNvPr>
        <xdr:cNvSpPr/>
      </xdr:nvSpPr>
      <xdr:spPr>
        <a:xfrm>
          <a:off x="12749639" y="6343650"/>
          <a:ext cx="1337836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800" b="1" cap="none" spc="0">
              <a:ln/>
              <a:solidFill>
                <a:srgbClr val="7030A0"/>
              </a:solidFill>
              <a:effectLst/>
            </a:rPr>
            <a:t>9V</a:t>
          </a:r>
        </a:p>
      </xdr:txBody>
    </xdr:sp>
    <xdr:clientData/>
  </xdr:oneCellAnchor>
  <xdr:oneCellAnchor>
    <xdr:from>
      <xdr:col>9</xdr:col>
      <xdr:colOff>285750</xdr:colOff>
      <xdr:row>15</xdr:row>
      <xdr:rowOff>209550</xdr:rowOff>
    </xdr:from>
    <xdr:ext cx="1800226" cy="316991"/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20827B37-1367-4B4A-87BE-5E5BE560B1ED}"/>
            </a:ext>
          </a:extLst>
        </xdr:cNvPr>
        <xdr:cNvSpPr/>
      </xdr:nvSpPr>
      <xdr:spPr>
        <a:xfrm>
          <a:off x="12515850" y="6600825"/>
          <a:ext cx="1800226" cy="316991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800" b="1" cap="none" spc="0">
              <a:ln/>
              <a:solidFill>
                <a:schemeClr val="accent4">
                  <a:lumMod val="75000"/>
                </a:schemeClr>
              </a:solidFill>
              <a:effectLst/>
            </a:rPr>
            <a:t>Phonak</a:t>
          </a:r>
        </a:p>
      </xdr:txBody>
    </xdr:sp>
    <xdr:clientData/>
  </xdr:oneCellAnchor>
  <xdr:twoCellAnchor editAs="oneCell">
    <xdr:from>
      <xdr:col>3</xdr:col>
      <xdr:colOff>152400</xdr:colOff>
      <xdr:row>10</xdr:row>
      <xdr:rowOff>16622</xdr:rowOff>
    </xdr:from>
    <xdr:to>
      <xdr:col>4</xdr:col>
      <xdr:colOff>330261</xdr:colOff>
      <xdr:row>13</xdr:row>
      <xdr:rowOff>142874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3B289EFF-061B-4C8D-B750-E0A25E7F63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72150" y="4836272"/>
          <a:ext cx="1425636" cy="1069227"/>
        </a:xfrm>
        <a:prstGeom prst="rect">
          <a:avLst/>
        </a:prstGeom>
      </xdr:spPr>
    </xdr:pic>
    <xdr:clientData/>
  </xdr:twoCellAnchor>
  <xdr:twoCellAnchor editAs="oneCell">
    <xdr:from>
      <xdr:col>3</xdr:col>
      <xdr:colOff>359550</xdr:colOff>
      <xdr:row>7</xdr:row>
      <xdr:rowOff>549251</xdr:rowOff>
    </xdr:from>
    <xdr:to>
      <xdr:col>4</xdr:col>
      <xdr:colOff>662879</xdr:colOff>
      <xdr:row>9</xdr:row>
      <xdr:rowOff>200024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20B9006A-2E8B-404B-8DA5-F48F5DD47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79300" y="2968601"/>
          <a:ext cx="1551104" cy="946173"/>
        </a:xfrm>
        <a:prstGeom prst="rect">
          <a:avLst/>
        </a:prstGeom>
      </xdr:spPr>
    </xdr:pic>
    <xdr:clientData/>
  </xdr:twoCellAnchor>
  <xdr:twoCellAnchor editAs="oneCell">
    <xdr:from>
      <xdr:col>3</xdr:col>
      <xdr:colOff>414301</xdr:colOff>
      <xdr:row>9</xdr:row>
      <xdr:rowOff>243208</xdr:rowOff>
    </xdr:from>
    <xdr:to>
      <xdr:col>4</xdr:col>
      <xdr:colOff>446632</xdr:colOff>
      <xdr:row>9</xdr:row>
      <xdr:rowOff>1057275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27EC77C8-E305-4FB6-90C4-B96E97C8A6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4051" y="3957958"/>
          <a:ext cx="1280106" cy="814067"/>
        </a:xfrm>
        <a:prstGeom prst="rect">
          <a:avLst/>
        </a:prstGeom>
      </xdr:spPr>
    </xdr:pic>
    <xdr:clientData/>
  </xdr:twoCellAnchor>
  <xdr:twoCellAnchor editAs="oneCell">
    <xdr:from>
      <xdr:col>3</xdr:col>
      <xdr:colOff>364275</xdr:colOff>
      <xdr:row>13</xdr:row>
      <xdr:rowOff>176099</xdr:rowOff>
    </xdr:from>
    <xdr:to>
      <xdr:col>4</xdr:col>
      <xdr:colOff>180975</xdr:colOff>
      <xdr:row>16</xdr:row>
      <xdr:rowOff>297599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3B529173-263C-4A5D-BD22-80CC73FA60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4025" y="5938724"/>
          <a:ext cx="1064475" cy="1064475"/>
        </a:xfrm>
        <a:prstGeom prst="rect">
          <a:avLst/>
        </a:prstGeom>
      </xdr:spPr>
    </xdr:pic>
    <xdr:clientData/>
  </xdr:twoCellAnchor>
  <xdr:oneCellAnchor>
    <xdr:from>
      <xdr:col>2</xdr:col>
      <xdr:colOff>1605389</xdr:colOff>
      <xdr:row>9</xdr:row>
      <xdr:rowOff>333375</xdr:rowOff>
    </xdr:from>
    <xdr:ext cx="1337836" cy="468013"/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673CE2D4-EAA6-407B-A4CF-20B697D400B7}"/>
            </a:ext>
          </a:extLst>
        </xdr:cNvPr>
        <xdr:cNvSpPr/>
      </xdr:nvSpPr>
      <xdr:spPr>
        <a:xfrm>
          <a:off x="4929614" y="4048125"/>
          <a:ext cx="1337836" cy="468013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2400" b="1" cap="none" spc="0">
              <a:ln/>
              <a:solidFill>
                <a:schemeClr val="accent5">
                  <a:lumMod val="75000"/>
                </a:schemeClr>
              </a:solidFill>
              <a:effectLst/>
            </a:rPr>
            <a:t>AAA</a:t>
          </a:r>
          <a:r>
            <a:rPr lang="fr-FR" sz="1800" b="1" cap="none" spc="0">
              <a:ln/>
              <a:solidFill>
                <a:schemeClr val="accent5">
                  <a:lumMod val="75000"/>
                </a:schemeClr>
              </a:solidFill>
              <a:effectLst/>
            </a:rPr>
            <a:t> =</a:t>
          </a:r>
        </a:p>
      </xdr:txBody>
    </xdr:sp>
    <xdr:clientData/>
  </xdr:oneCellAnchor>
  <xdr:oneCellAnchor>
    <xdr:from>
      <xdr:col>2</xdr:col>
      <xdr:colOff>1653014</xdr:colOff>
      <xdr:row>7</xdr:row>
      <xdr:rowOff>904875</xdr:rowOff>
    </xdr:from>
    <xdr:ext cx="1337836" cy="468013"/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AAA798E2-4A3F-4489-9FE7-12DEAFCBF722}"/>
            </a:ext>
          </a:extLst>
        </xdr:cNvPr>
        <xdr:cNvSpPr/>
      </xdr:nvSpPr>
      <xdr:spPr>
        <a:xfrm>
          <a:off x="4977239" y="3324225"/>
          <a:ext cx="1337836" cy="468013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2400" b="1" cap="none" spc="0">
              <a:ln/>
              <a:solidFill>
                <a:schemeClr val="accent2"/>
              </a:solidFill>
              <a:effectLst/>
            </a:rPr>
            <a:t>LR6</a:t>
          </a:r>
          <a:r>
            <a:rPr lang="fr-FR" sz="1800" b="1" cap="none" spc="0">
              <a:ln/>
              <a:solidFill>
                <a:schemeClr val="accent2"/>
              </a:solidFill>
              <a:effectLst/>
            </a:rPr>
            <a:t> =</a:t>
          </a:r>
        </a:p>
      </xdr:txBody>
    </xdr:sp>
    <xdr:clientData/>
  </xdr:oneCellAnchor>
  <xdr:oneCellAnchor>
    <xdr:from>
      <xdr:col>2</xdr:col>
      <xdr:colOff>1700639</xdr:colOff>
      <xdr:row>11</xdr:row>
      <xdr:rowOff>38100</xdr:rowOff>
    </xdr:from>
    <xdr:ext cx="1337836" cy="468013"/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id="{3974C874-B543-440E-A374-AC91E82C3203}"/>
            </a:ext>
          </a:extLst>
        </xdr:cNvPr>
        <xdr:cNvSpPr/>
      </xdr:nvSpPr>
      <xdr:spPr>
        <a:xfrm>
          <a:off x="5024864" y="5172075"/>
          <a:ext cx="1337836" cy="468013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2400" b="1" cap="none" spc="0">
              <a:ln/>
              <a:solidFill>
                <a:srgbClr val="7030A0"/>
              </a:solidFill>
              <a:effectLst/>
            </a:rPr>
            <a:t>9V</a:t>
          </a:r>
          <a:r>
            <a:rPr lang="fr-FR" sz="1800" b="1" cap="none" spc="0">
              <a:ln/>
              <a:solidFill>
                <a:srgbClr val="7030A0"/>
              </a:solidFill>
              <a:effectLst/>
            </a:rPr>
            <a:t> =</a:t>
          </a:r>
        </a:p>
      </xdr:txBody>
    </xdr:sp>
    <xdr:clientData/>
  </xdr:oneCellAnchor>
  <xdr:oneCellAnchor>
    <xdr:from>
      <xdr:col>2</xdr:col>
      <xdr:colOff>1152525</xdr:colOff>
      <xdr:row>14</xdr:row>
      <xdr:rowOff>238125</xdr:rowOff>
    </xdr:from>
    <xdr:ext cx="1800226" cy="316991"/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id="{3B8DA63E-757D-4A9F-9149-324C5A09070F}"/>
            </a:ext>
          </a:extLst>
        </xdr:cNvPr>
        <xdr:cNvSpPr/>
      </xdr:nvSpPr>
      <xdr:spPr>
        <a:xfrm>
          <a:off x="4476750" y="6315075"/>
          <a:ext cx="1800226" cy="316991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2400" b="1" cap="none" spc="0">
              <a:ln/>
              <a:solidFill>
                <a:schemeClr val="accent4">
                  <a:lumMod val="75000"/>
                </a:schemeClr>
              </a:solidFill>
              <a:effectLst/>
            </a:rPr>
            <a:t>Phonak</a:t>
          </a:r>
          <a:r>
            <a:rPr lang="fr-FR" sz="1800" b="1" cap="none" spc="0">
              <a:ln/>
              <a:solidFill>
                <a:schemeClr val="accent4">
                  <a:lumMod val="75000"/>
                </a:schemeClr>
              </a:solidFill>
              <a:effectLst/>
            </a:rPr>
            <a:t> =</a:t>
          </a:r>
        </a:p>
      </xdr:txBody>
    </xdr:sp>
    <xdr:clientData/>
  </xdr:oneCellAnchor>
  <xdr:oneCellAnchor>
    <xdr:from>
      <xdr:col>4</xdr:col>
      <xdr:colOff>443339</xdr:colOff>
      <xdr:row>9</xdr:row>
      <xdr:rowOff>438150</xdr:rowOff>
    </xdr:from>
    <xdr:ext cx="1585486" cy="311496"/>
    <xdr:sp macro="" textlink="">
      <xdr:nvSpPr>
        <xdr:cNvPr id="31" name="Rectangle 30">
          <a:extLst>
            <a:ext uri="{FF2B5EF4-FFF2-40B4-BE49-F238E27FC236}">
              <a16:creationId xmlns:a16="http://schemas.microsoft.com/office/drawing/2014/main" id="{0A45E83A-9D89-4B4A-A9A0-A61944467C1D}"/>
            </a:ext>
          </a:extLst>
        </xdr:cNvPr>
        <xdr:cNvSpPr/>
      </xdr:nvSpPr>
      <xdr:spPr>
        <a:xfrm>
          <a:off x="7310864" y="4152900"/>
          <a:ext cx="1585486" cy="311496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400" b="1" cap="none" spc="0">
              <a:ln/>
              <a:solidFill>
                <a:schemeClr val="accent5">
                  <a:lumMod val="75000"/>
                </a:schemeClr>
              </a:solidFill>
              <a:effectLst/>
            </a:rPr>
            <a:t>boite de 10 piles</a:t>
          </a:r>
        </a:p>
      </xdr:txBody>
    </xdr:sp>
    <xdr:clientData/>
  </xdr:oneCellAnchor>
  <xdr:oneCellAnchor>
    <xdr:from>
      <xdr:col>4</xdr:col>
      <xdr:colOff>386189</xdr:colOff>
      <xdr:row>8</xdr:row>
      <xdr:rowOff>38100</xdr:rowOff>
    </xdr:from>
    <xdr:ext cx="2156986" cy="311496"/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id="{8E713076-C271-481A-9FE4-FEA59FF94E3E}"/>
            </a:ext>
          </a:extLst>
        </xdr:cNvPr>
        <xdr:cNvSpPr/>
      </xdr:nvSpPr>
      <xdr:spPr>
        <a:xfrm>
          <a:off x="7253714" y="3371850"/>
          <a:ext cx="2156986" cy="311496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400" b="1" cap="none" spc="0">
              <a:ln/>
              <a:solidFill>
                <a:schemeClr val="accent2"/>
              </a:solidFill>
              <a:effectLst/>
            </a:rPr>
            <a:t>boite de 10 piles</a:t>
          </a:r>
        </a:p>
      </xdr:txBody>
    </xdr:sp>
    <xdr:clientData/>
  </xdr:oneCellAnchor>
  <xdr:oneCellAnchor>
    <xdr:from>
      <xdr:col>4</xdr:col>
      <xdr:colOff>148064</xdr:colOff>
      <xdr:row>11</xdr:row>
      <xdr:rowOff>85725</xdr:rowOff>
    </xdr:from>
    <xdr:ext cx="1585486" cy="311496"/>
    <xdr:sp macro="" textlink="">
      <xdr:nvSpPr>
        <xdr:cNvPr id="33" name="Rectangle 32">
          <a:extLst>
            <a:ext uri="{FF2B5EF4-FFF2-40B4-BE49-F238E27FC236}">
              <a16:creationId xmlns:a16="http://schemas.microsoft.com/office/drawing/2014/main" id="{F7F16D43-0367-44F2-892A-58CB193659D1}"/>
            </a:ext>
          </a:extLst>
        </xdr:cNvPr>
        <xdr:cNvSpPr/>
      </xdr:nvSpPr>
      <xdr:spPr>
        <a:xfrm>
          <a:off x="7015589" y="5219700"/>
          <a:ext cx="1585486" cy="311496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400" b="1" cap="none" spc="0">
              <a:ln/>
              <a:solidFill>
                <a:srgbClr val="7030A0"/>
              </a:solidFill>
              <a:effectLst/>
            </a:rPr>
            <a:t>pile à l'unité</a:t>
          </a:r>
        </a:p>
      </xdr:txBody>
    </xdr:sp>
    <xdr:clientData/>
  </xdr:oneCellAnchor>
  <xdr:oneCellAnchor>
    <xdr:from>
      <xdr:col>3</xdr:col>
      <xdr:colOff>1247774</xdr:colOff>
      <xdr:row>14</xdr:row>
      <xdr:rowOff>285750</xdr:rowOff>
    </xdr:from>
    <xdr:ext cx="2466975" cy="316991"/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id="{C4C800F4-8BA8-4423-BCEE-398A676B6F48}"/>
            </a:ext>
          </a:extLst>
        </xdr:cNvPr>
        <xdr:cNvSpPr/>
      </xdr:nvSpPr>
      <xdr:spPr>
        <a:xfrm>
          <a:off x="6867524" y="6362700"/>
          <a:ext cx="2466975" cy="316991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400" b="1" cap="none" spc="0">
              <a:ln/>
              <a:solidFill>
                <a:schemeClr val="accent4">
                  <a:lumMod val="75000"/>
                </a:schemeClr>
              </a:solidFill>
              <a:effectLst/>
            </a:rPr>
            <a:t>boite de 10 étuis de 6 piles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userwe/ngillet/Downloads/Planification%20de%20production%20triotech/BACKLOG%20DES%20PROJETS/avancement%20des%20command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userwe/ngillet/Downloads/Planification%20de%20production%20triotech/BACKLOG%20DES%20PROJETS/Copie%20de%20Triotech%20-%20PIERWOA%20-%20BOM.xlsm-revHEAD.svn000.tmp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ACKING%20SLIP\PACKING%20SLIP%20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 des projets"/>
      <sheetName val="Détails de la tâche"/>
      <sheetName val="avancement des commandes"/>
    </sheetNames>
    <sheetDataSet>
      <sheetData sheetId="0" refreshError="1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"/>
      <sheetName val="BOM"/>
      <sheetName val="BOM RIDE"/>
      <sheetName val="BOM BANC"/>
      <sheetName val="BOM SERVERS"/>
      <sheetName val="BOM INSTALL"/>
      <sheetName val="BOM SPARES CLIENT"/>
      <sheetName val="BOM SW"/>
      <sheetName val="CR"/>
      <sheetName val="AllPN"/>
      <sheetName val="Lists"/>
      <sheetName val="Carde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5">
          <cell r="A5" t="str">
            <v>ASSY</v>
          </cell>
          <cell r="B5" t="str">
            <v>DESIGN</v>
          </cell>
          <cell r="D5" t="str">
            <v>À COMMANDER</v>
          </cell>
          <cell r="F5" t="str">
            <v>PROD/ASSY</v>
          </cell>
          <cell r="H5" t="str">
            <v>ELEC</v>
          </cell>
          <cell r="I5" t="str">
            <v>RAMASSAGE</v>
          </cell>
        </row>
        <row r="6">
          <cell r="A6" t="str">
            <v>MAKE (PART)</v>
          </cell>
          <cell r="B6" t="str">
            <v>RELEASED</v>
          </cell>
          <cell r="D6" t="str">
            <v>COMMANDÉ</v>
          </cell>
          <cell r="F6" t="str">
            <v>QUALITY CONTROL</v>
          </cell>
          <cell r="H6" t="str">
            <v>MECH</v>
          </cell>
          <cell r="I6" t="str">
            <v>ELECTRO</v>
          </cell>
        </row>
        <row r="7">
          <cell r="A7" t="str">
            <v>BUY (PART)</v>
          </cell>
          <cell r="B7" t="str">
            <v>OBSOLETE/REMOVED</v>
          </cell>
          <cell r="D7" t="str">
            <v>FAB INTERNE</v>
          </cell>
          <cell r="F7" t="str">
            <v>READY TO SHIP</v>
          </cell>
          <cell r="H7" t="str">
            <v>SOFT</v>
          </cell>
          <cell r="I7" t="str">
            <v>MECANIQUE</v>
          </cell>
        </row>
        <row r="8">
          <cell r="A8" t="str">
            <v>HW</v>
          </cell>
          <cell r="B8" t="str">
            <v>RELEASED/SUPPLIER</v>
          </cell>
          <cell r="D8" t="str">
            <v>ARRIVÉ</v>
          </cell>
          <cell r="H8" t="str">
            <v>GLOBAL</v>
          </cell>
          <cell r="I8" t="str">
            <v>CNC</v>
          </cell>
        </row>
        <row r="9">
          <cell r="A9" t="str">
            <v>STD PART</v>
          </cell>
          <cell r="D9" t="str">
            <v>STOCK</v>
          </cell>
          <cell r="I9" t="str">
            <v>ELECTRO/RAM.</v>
          </cell>
        </row>
        <row r="10">
          <cell r="A10" t="str">
            <v>CABL</v>
          </cell>
          <cell r="D10" t="str">
            <v>ASSEMBLAGE</v>
          </cell>
          <cell r="I10" t="str">
            <v>FABRICATION</v>
          </cell>
        </row>
        <row r="11">
          <cell r="A11" t="str">
            <v>CONN</v>
          </cell>
          <cell r="D11" t="str">
            <v>SOUMISSION</v>
          </cell>
          <cell r="I11" t="str">
            <v>SERVEUR</v>
          </cell>
        </row>
        <row r="12">
          <cell r="A12" t="str">
            <v>SW</v>
          </cell>
          <cell r="I12" t="str">
            <v>INFO</v>
          </cell>
        </row>
        <row r="13">
          <cell r="A13" t="str">
            <v>TOP LEVEL</v>
          </cell>
          <cell r="I13" t="str">
            <v>MEC. / ELECT.</v>
          </cell>
        </row>
      </sheetData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Option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">
          <cell r="I1" t="str">
            <v>N/A</v>
          </cell>
        </row>
        <row r="2">
          <cell r="I2" t="str">
            <v>PALETTE</v>
          </cell>
        </row>
        <row r="3">
          <cell r="I3" t="str">
            <v>BUNDLE</v>
          </cell>
        </row>
        <row r="4">
          <cell r="I4" t="str">
            <v>BOX / BOÎTE</v>
          </cell>
        </row>
        <row r="5">
          <cell r="I5" t="str">
            <v>CRATE / CAISSE</v>
          </cell>
        </row>
        <row r="6">
          <cell r="I6" t="str">
            <v>CRATE ON SKID/ CAISSE SUR PALETTE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6:E7" totalsRowShown="0" headerRowDxfId="6" dataDxfId="5">
  <autoFilter ref="A6:E7" xr:uid="{00000000-0009-0000-0100-000003000000}"/>
  <tableColumns count="5">
    <tableColumn id="1" xr3:uid="{00000000-0010-0000-0000-000001000000}" name="DATE" dataDxfId="4"/>
    <tableColumn id="2" xr3:uid="{00000000-0010-0000-0000-000002000000}" name="PILES_x000a_" dataDxfId="3"/>
    <tableColumn id="3" xr3:uid="{00000000-0010-0000-0000-000003000000}" name="QUANTITE" dataDxfId="2"/>
    <tableColumn id="4" xr3:uid="{00000000-0010-0000-0000-000004000000}" name="LOCALISATION" dataDxfId="1"/>
    <tableColumn id="5" xr3:uid="{05FAF020-C311-42F7-A197-B23CCBE008CE}" name="LIEUX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1">
      <a:dk1>
        <a:srgbClr val="C00000"/>
      </a:dk1>
      <a:lt1>
        <a:sysClr val="window" lastClr="FFFFFF"/>
      </a:lt1>
      <a:dk2>
        <a:srgbClr val="44546A"/>
      </a:dk2>
      <a:lt2>
        <a:srgbClr val="E7E6E6"/>
      </a:lt2>
      <a:accent1>
        <a:srgbClr val="C00000"/>
      </a:accent1>
      <a:accent2>
        <a:srgbClr val="00B050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2"/>
  <dimension ref="B2:L10"/>
  <sheetViews>
    <sheetView showGridLines="0" tabSelected="1" workbookViewId="0">
      <selection activeCell="C7" sqref="C7"/>
    </sheetView>
  </sheetViews>
  <sheetFormatPr baseColWidth="10" defaultColWidth="11.5703125" defaultRowHeight="25.15" customHeight="1" x14ac:dyDescent="0.25"/>
  <cols>
    <col min="1" max="1" width="11.5703125" style="2"/>
    <col min="2" max="2" width="38.28515625" style="2" bestFit="1" customWidth="1"/>
    <col min="3" max="3" width="34.42578125" style="2" bestFit="1" customWidth="1"/>
    <col min="4" max="4" width="18.7109375" style="2" bestFit="1" customWidth="1"/>
    <col min="5" max="5" width="15.42578125" style="2" customWidth="1"/>
    <col min="6" max="6" width="18.7109375" style="2" bestFit="1" customWidth="1"/>
    <col min="7" max="7" width="18.7109375" style="2" customWidth="1"/>
    <col min="8" max="8" width="16" style="2" customWidth="1"/>
    <col min="9" max="16384" width="11.5703125" style="2"/>
  </cols>
  <sheetData>
    <row r="2" spans="2:12" ht="25.15" customHeight="1" thickBot="1" x14ac:dyDescent="0.3"/>
    <row r="3" spans="2:12" ht="39" customHeight="1" x14ac:dyDescent="0.25">
      <c r="B3" s="46" t="s">
        <v>3</v>
      </c>
      <c r="C3" s="47"/>
      <c r="D3" s="47"/>
      <c r="E3" s="48"/>
      <c r="L3" s="49"/>
    </row>
    <row r="4" spans="2:12" ht="25.15" customHeight="1" x14ac:dyDescent="0.25">
      <c r="B4" s="7" t="s">
        <v>1</v>
      </c>
      <c r="C4" s="31"/>
      <c r="D4" s="36" t="s">
        <v>0</v>
      </c>
      <c r="E4" s="34">
        <f ca="1">TODAY()</f>
        <v>44111</v>
      </c>
      <c r="L4" s="49"/>
    </row>
    <row r="5" spans="2:12" ht="25.15" customHeight="1" x14ac:dyDescent="0.25">
      <c r="B5" s="7" t="s">
        <v>4</v>
      </c>
      <c r="C5" s="31"/>
      <c r="D5" s="9"/>
      <c r="E5" s="10"/>
      <c r="L5" s="49"/>
    </row>
    <row r="6" spans="2:12" ht="25.15" customHeight="1" x14ac:dyDescent="0.25">
      <c r="B6" s="7" t="s">
        <v>21</v>
      </c>
      <c r="C6" s="32"/>
      <c r="D6" s="20"/>
      <c r="E6" s="21"/>
    </row>
    <row r="7" spans="2:12" ht="28.15" customHeight="1" thickBot="1" x14ac:dyDescent="0.3">
      <c r="B7" s="8" t="s">
        <v>2</v>
      </c>
      <c r="C7" s="33"/>
      <c r="D7" s="11"/>
      <c r="E7" s="12"/>
    </row>
    <row r="8" spans="2:12" ht="72" customHeight="1" x14ac:dyDescent="0.25"/>
    <row r="9" spans="2:12" ht="30" customHeight="1" x14ac:dyDescent="0.25"/>
    <row r="10" spans="2:12" ht="87.6" customHeight="1" x14ac:dyDescent="0.25">
      <c r="B10" s="43" t="s">
        <v>41</v>
      </c>
    </row>
  </sheetData>
  <sheetProtection selectLockedCells="1"/>
  <protectedRanges>
    <protectedRange sqref="C7" name="Loc" securityDescriptor="O:WDG:WDD:(A;;CC;;;S-1-5-21-1566900181-483296655-1588935368-33131)"/>
    <protectedRange sqref="C6" name="Sites" securityDescriptor="O:WDG:WDD:(A;;CC;;;S-1-5-21-1566900181-483296655-1588935368-33131)"/>
    <protectedRange sqref="C5" name="Qté" securityDescriptor="O:WDG:WDD:(A;;CC;;;S-1-5-21-1566900181-483296655-1588935368-33131)"/>
    <protectedRange sqref="C4" name="Piles" securityDescriptor="O:WDG:WDD:(A;;CC;;;S-1-5-21-1566900181-483296655-1588935368-33131)"/>
  </protectedRanges>
  <mergeCells count="2">
    <mergeCell ref="B3:E3"/>
    <mergeCell ref="L3:L5"/>
  </mergeCells>
  <dataValidations count="5">
    <dataValidation type="list" allowBlank="1" showInputMessage="1" showErrorMessage="1" sqref="E6:E7" xr:uid="{00000000-0002-0000-0000-000000000000}">
      <formula1>#REF!</formula1>
    </dataValidation>
    <dataValidation type="list" allowBlank="1" showErrorMessage="1" sqref="C4" xr:uid="{84D7632C-AA2B-4EEF-B60C-AA38F3235D11}">
      <formula1>PILES</formula1>
    </dataValidation>
    <dataValidation type="list" errorStyle="information" allowBlank="1" sqref="C5" xr:uid="{DE6B6CC2-0507-4997-B5FC-29C57A325C27}">
      <formula1>INDIRECT($C4)</formula1>
    </dataValidation>
    <dataValidation type="list" allowBlank="1" showErrorMessage="1" sqref="C6" xr:uid="{0E28C996-03CB-42F7-91B8-85E93622D0B4}">
      <formula1>Sites</formula1>
    </dataValidation>
    <dataValidation type="list" allowBlank="1" showInputMessage="1" sqref="C7" xr:uid="{4A3C3EC5-694E-4DBB-A496-03E3832ED44F}">
      <formula1>INDIRECT($C6)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Q29"/>
  <sheetViews>
    <sheetView workbookViewId="0">
      <pane ySplit="6" topLeftCell="A7" activePane="bottomLeft" state="frozen"/>
      <selection pane="bottomLeft" activeCell="J8" sqref="J8"/>
    </sheetView>
  </sheetViews>
  <sheetFormatPr baseColWidth="10" defaultColWidth="11.5703125" defaultRowHeight="19.149999999999999" customHeight="1" x14ac:dyDescent="0.25"/>
  <cols>
    <col min="1" max="1" width="16.7109375" style="3" customWidth="1"/>
    <col min="2" max="2" width="16.28515625" style="3" bestFit="1" customWidth="1"/>
    <col min="3" max="3" width="13.7109375" style="1" customWidth="1"/>
    <col min="4" max="4" width="26.5703125" style="1" customWidth="1"/>
    <col min="5" max="13" width="11.5703125" style="1"/>
    <col min="14" max="14" width="12" style="1" bestFit="1" customWidth="1"/>
    <col min="15" max="16" width="11.7109375" style="1" bestFit="1" customWidth="1"/>
    <col min="17" max="16384" width="11.5703125" style="1"/>
  </cols>
  <sheetData>
    <row r="1" spans="1:17" ht="19.149999999999999" customHeight="1" x14ac:dyDescent="0.25">
      <c r="H1" s="50" t="s">
        <v>17</v>
      </c>
      <c r="I1" s="51"/>
      <c r="J1" s="51"/>
      <c r="K1" s="52"/>
      <c r="M1" s="53" t="s">
        <v>19</v>
      </c>
      <c r="N1" s="54"/>
      <c r="O1" s="54"/>
      <c r="P1" s="55"/>
      <c r="Q1" s="45" t="s">
        <v>40</v>
      </c>
    </row>
    <row r="2" spans="1:17" ht="19.149999999999999" customHeight="1" x14ac:dyDescent="0.25">
      <c r="H2" s="13"/>
      <c r="I2" s="16"/>
      <c r="J2" s="16"/>
      <c r="K2" s="17"/>
      <c r="M2" s="13"/>
      <c r="N2" s="16"/>
      <c r="O2" s="16"/>
      <c r="P2" s="17"/>
      <c r="Q2" s="45" t="s">
        <v>9</v>
      </c>
    </row>
    <row r="3" spans="1:17" ht="19.149999999999999" customHeight="1" x14ac:dyDescent="0.25">
      <c r="D3" s="35"/>
      <c r="H3" s="14" t="s">
        <v>5</v>
      </c>
      <c r="I3" s="27">
        <f>SUMIFS(C7:C1001,B7:B1001,"Boîte_LR6",D7:D1001,"ADS")</f>
        <v>12</v>
      </c>
      <c r="J3" s="27">
        <f>SUMIFS(C7:C1001,B7:B1001,"Boîte_LR6",D7:D1001,"LUM")</f>
        <v>0</v>
      </c>
      <c r="K3" s="28">
        <f>SUMIFS(C7:C1001,B7:B1001,"Boîte_LR6",D7:D1001,"FACTORY")</f>
        <v>0</v>
      </c>
      <c r="M3" s="14" t="s">
        <v>5</v>
      </c>
      <c r="N3" s="23">
        <f>STOCK!H4-Liste!I3</f>
        <v>-12</v>
      </c>
      <c r="O3" s="23">
        <f>STOCK!I4-Liste!J3</f>
        <v>0</v>
      </c>
      <c r="P3" s="24">
        <f>STOCK!J4-Liste!K3</f>
        <v>0</v>
      </c>
      <c r="Q3" s="45">
        <v>600</v>
      </c>
    </row>
    <row r="4" spans="1:17" ht="19.149999999999999" customHeight="1" x14ac:dyDescent="0.25">
      <c r="H4" s="14" t="s">
        <v>7</v>
      </c>
      <c r="I4" s="27">
        <f>SUMIFS(C7:C1001,B7:B1001,"Boîte_AAA",D7:D1001,"ADS")</f>
        <v>0</v>
      </c>
      <c r="J4" s="27">
        <f>SUMIFS(C7:C1001,B7:B1001,"Boîte_AAA",D7:D1001,"LUM")</f>
        <v>0</v>
      </c>
      <c r="K4" s="28">
        <f>SUMIFS(C7:C1001,B7:B1001,"Boîte_AAA",D7:D1001,"FACTORY")</f>
        <v>0</v>
      </c>
      <c r="M4" s="14" t="s">
        <v>7</v>
      </c>
      <c r="N4" s="23">
        <f>STOCK!H5-Liste!I4</f>
        <v>0</v>
      </c>
      <c r="O4" s="23">
        <f>STOCK!I5-Liste!J4</f>
        <v>0</v>
      </c>
      <c r="P4" s="24">
        <f>STOCK!J5-Liste!K4</f>
        <v>0</v>
      </c>
      <c r="Q4" s="45">
        <v>120</v>
      </c>
    </row>
    <row r="5" spans="1:17" ht="19.149999999999999" customHeight="1" x14ac:dyDescent="0.25">
      <c r="H5" s="14" t="s">
        <v>6</v>
      </c>
      <c r="I5" s="27">
        <f>SUMIFS(C7:C1001,B7:B1001,"Pile_9V",D7:D1001,"ADS")</f>
        <v>0</v>
      </c>
      <c r="J5" s="27">
        <f>SUMIFS(C7:C1001,B7:B1001,"Pile_9V",D7:D1001,"LUM")</f>
        <v>0</v>
      </c>
      <c r="K5" s="28">
        <f>SUMIFS(C7:C1001,B7:B1001,"Pile_9V",D7:D1001,"FACTORY")</f>
        <v>0</v>
      </c>
      <c r="M5" s="14" t="s">
        <v>6</v>
      </c>
      <c r="N5" s="23">
        <f>STOCK!H6-Liste!I5</f>
        <v>0</v>
      </c>
      <c r="O5" s="23">
        <f>STOCK!I6-Liste!J5</f>
        <v>0</v>
      </c>
      <c r="P5" s="24">
        <f>STOCK!J6-Liste!K5</f>
        <v>0</v>
      </c>
      <c r="Q5" s="45">
        <v>420</v>
      </c>
    </row>
    <row r="6" spans="1:17" ht="21" customHeight="1" thickBot="1" x14ac:dyDescent="0.3">
      <c r="A6" s="3" t="s">
        <v>0</v>
      </c>
      <c r="B6" s="3" t="s">
        <v>10</v>
      </c>
      <c r="C6" s="1" t="s">
        <v>11</v>
      </c>
      <c r="D6" s="1" t="s">
        <v>12</v>
      </c>
      <c r="E6" s="1" t="s">
        <v>20</v>
      </c>
      <c r="H6" s="15" t="s">
        <v>8</v>
      </c>
      <c r="I6" s="29">
        <f>SUMIFS(C7:C1001,B7:B1001,"Boîte_PHONAK",D7:D1001,"ADS")</f>
        <v>0</v>
      </c>
      <c r="J6" s="29">
        <f>SUMIFS(C7:C1001,B7:B1001,"Boîte_PHONAK",D7:D1001,"LUM")</f>
        <v>0</v>
      </c>
      <c r="K6" s="30">
        <f>SUMIFS(C7:C1001,B7:B1001,"Boîte_PHONAK",D7:D1001,"FACTORY")</f>
        <v>0</v>
      </c>
      <c r="M6" s="15" t="s">
        <v>8</v>
      </c>
      <c r="N6" s="25">
        <f>STOCK!H7-Liste!I6</f>
        <v>0</v>
      </c>
      <c r="O6" s="25">
        <f>STOCK!I7-Liste!J6</f>
        <v>0</v>
      </c>
      <c r="P6" s="26">
        <f>STOCK!J7-Liste!K6</f>
        <v>0</v>
      </c>
      <c r="Q6" s="45">
        <v>165</v>
      </c>
    </row>
    <row r="7" spans="1:17" ht="19.149999999999999" customHeight="1" x14ac:dyDescent="0.25">
      <c r="A7" s="3">
        <v>44110</v>
      </c>
      <c r="B7" s="3" t="s">
        <v>44</v>
      </c>
      <c r="C7" s="1">
        <v>12</v>
      </c>
      <c r="D7" s="1" t="s">
        <v>9</v>
      </c>
      <c r="E7" s="1">
        <v>101</v>
      </c>
    </row>
    <row r="8" spans="1:17" ht="19.149999999999999" customHeight="1" x14ac:dyDescent="0.25">
      <c r="A8" s="4"/>
      <c r="B8" s="5"/>
      <c r="C8" s="6"/>
      <c r="D8" s="6"/>
      <c r="E8" s="6"/>
    </row>
    <row r="9" spans="1:17" ht="19.149999999999999" customHeight="1" x14ac:dyDescent="0.25">
      <c r="A9" s="4"/>
      <c r="B9" s="5"/>
      <c r="C9" s="6"/>
      <c r="D9" s="6"/>
      <c r="E9" s="6"/>
    </row>
    <row r="10" spans="1:17" ht="19.149999999999999" customHeight="1" x14ac:dyDescent="0.25">
      <c r="A10" s="4"/>
      <c r="B10" s="5"/>
      <c r="C10" s="6"/>
      <c r="D10" s="6"/>
      <c r="E10" s="6"/>
    </row>
    <row r="11" spans="1:17" ht="19.149999999999999" customHeight="1" x14ac:dyDescent="0.25">
      <c r="A11" s="4"/>
      <c r="B11" s="5"/>
      <c r="C11" s="6"/>
      <c r="D11" s="6"/>
      <c r="E11" s="6"/>
    </row>
    <row r="12" spans="1:17" ht="19.149999999999999" customHeight="1" x14ac:dyDescent="0.25">
      <c r="A12" s="4"/>
      <c r="B12" s="5"/>
      <c r="C12" s="6"/>
      <c r="D12" s="6"/>
      <c r="E12" s="6"/>
      <c r="G12" s="56" t="s">
        <v>4</v>
      </c>
      <c r="H12" s="56"/>
      <c r="I12" s="56"/>
      <c r="J12" s="56"/>
      <c r="M12" s="57" t="s">
        <v>42</v>
      </c>
      <c r="N12" s="57"/>
      <c r="O12" s="57"/>
    </row>
    <row r="13" spans="1:17" ht="19.149999999999999" customHeight="1" x14ac:dyDescent="0.25">
      <c r="A13" s="4"/>
      <c r="B13" s="5"/>
      <c r="C13" s="6"/>
      <c r="D13" s="6"/>
      <c r="E13" s="6"/>
      <c r="G13" s="44" t="s">
        <v>44</v>
      </c>
      <c r="H13" s="44" t="s">
        <v>45</v>
      </c>
      <c r="I13" s="44" t="s">
        <v>43</v>
      </c>
      <c r="J13" s="44" t="s">
        <v>46</v>
      </c>
      <c r="M13" s="1" t="s">
        <v>9</v>
      </c>
      <c r="N13" s="1" t="s">
        <v>13</v>
      </c>
      <c r="O13" s="1" t="s">
        <v>22</v>
      </c>
    </row>
    <row r="14" spans="1:17" ht="19.149999999999999" customHeight="1" x14ac:dyDescent="0.25">
      <c r="A14" s="4"/>
      <c r="B14" s="5"/>
      <c r="C14" s="6"/>
      <c r="D14" s="6"/>
      <c r="E14" s="6"/>
      <c r="G14" s="44">
        <v>1</v>
      </c>
      <c r="H14" s="44">
        <v>1</v>
      </c>
      <c r="I14" s="44">
        <v>1</v>
      </c>
      <c r="J14" s="44">
        <v>1</v>
      </c>
      <c r="M14" s="1" t="s">
        <v>23</v>
      </c>
      <c r="N14" s="1" t="s">
        <v>23</v>
      </c>
      <c r="O14" s="1" t="s">
        <v>32</v>
      </c>
    </row>
    <row r="15" spans="1:17" ht="19.149999999999999" customHeight="1" x14ac:dyDescent="0.25">
      <c r="A15" s="4"/>
      <c r="B15" s="5"/>
      <c r="C15" s="6"/>
      <c r="D15" s="6"/>
      <c r="E15" s="6"/>
      <c r="G15" s="44">
        <v>2</v>
      </c>
      <c r="H15" s="44">
        <v>2</v>
      </c>
      <c r="I15" s="44">
        <v>2</v>
      </c>
      <c r="J15" s="44">
        <v>2</v>
      </c>
      <c r="M15" s="1">
        <v>101</v>
      </c>
      <c r="N15" s="1" t="s">
        <v>25</v>
      </c>
      <c r="O15" s="1" t="s">
        <v>33</v>
      </c>
    </row>
    <row r="16" spans="1:17" ht="19.149999999999999" customHeight="1" x14ac:dyDescent="0.25">
      <c r="A16" s="4"/>
      <c r="B16" s="5"/>
      <c r="C16" s="6"/>
      <c r="D16" s="6"/>
      <c r="E16" s="6"/>
      <c r="G16" s="44">
        <v>3</v>
      </c>
      <c r="H16" s="44">
        <v>3</v>
      </c>
      <c r="I16" s="44">
        <v>3</v>
      </c>
      <c r="J16" s="44">
        <v>3</v>
      </c>
      <c r="M16" s="1">
        <v>102</v>
      </c>
      <c r="N16" s="1" t="s">
        <v>26</v>
      </c>
      <c r="O16" s="1" t="s">
        <v>34</v>
      </c>
    </row>
    <row r="17" spans="1:15" ht="19.149999999999999" customHeight="1" x14ac:dyDescent="0.25">
      <c r="A17" s="4"/>
      <c r="B17" s="5"/>
      <c r="C17" s="6"/>
      <c r="D17" s="6"/>
      <c r="E17" s="6"/>
      <c r="G17" s="44">
        <v>6</v>
      </c>
      <c r="H17" s="44">
        <v>6</v>
      </c>
      <c r="I17" s="44">
        <v>4</v>
      </c>
      <c r="J17" s="44">
        <v>4</v>
      </c>
      <c r="M17" s="1">
        <v>103</v>
      </c>
      <c r="N17" s="1" t="s">
        <v>28</v>
      </c>
      <c r="O17" s="1" t="s">
        <v>35</v>
      </c>
    </row>
    <row r="18" spans="1:15" ht="19.149999999999999" customHeight="1" x14ac:dyDescent="0.25">
      <c r="A18" s="4"/>
      <c r="B18" s="5"/>
      <c r="C18" s="6"/>
      <c r="D18" s="6"/>
      <c r="E18" s="6"/>
      <c r="G18" s="44">
        <v>12</v>
      </c>
      <c r="H18" s="44">
        <v>12</v>
      </c>
      <c r="I18" s="44">
        <v>10</v>
      </c>
      <c r="J18" s="44">
        <v>5</v>
      </c>
      <c r="M18" s="1">
        <v>104</v>
      </c>
      <c r="N18" s="1" t="s">
        <v>27</v>
      </c>
      <c r="O18" s="1" t="s">
        <v>31</v>
      </c>
    </row>
    <row r="19" spans="1:15" ht="19.149999999999999" customHeight="1" x14ac:dyDescent="0.25">
      <c r="A19" s="4"/>
      <c r="B19" s="5"/>
      <c r="C19" s="6"/>
      <c r="D19" s="6"/>
      <c r="E19" s="6"/>
      <c r="G19" s="1">
        <v>18</v>
      </c>
      <c r="M19" s="1">
        <v>105</v>
      </c>
      <c r="N19" s="1" t="s">
        <v>29</v>
      </c>
    </row>
    <row r="20" spans="1:15" ht="19.149999999999999" customHeight="1" x14ac:dyDescent="0.25">
      <c r="A20" s="4"/>
      <c r="B20" s="5"/>
      <c r="C20" s="6"/>
      <c r="D20" s="6"/>
      <c r="E20" s="6"/>
      <c r="G20" s="1">
        <v>24</v>
      </c>
      <c r="M20" s="1" t="s">
        <v>24</v>
      </c>
      <c r="N20" s="1" t="s">
        <v>30</v>
      </c>
    </row>
    <row r="21" spans="1:15" ht="19.149999999999999" customHeight="1" x14ac:dyDescent="0.25">
      <c r="A21" s="4"/>
      <c r="B21" s="5"/>
      <c r="C21" s="6"/>
      <c r="D21" s="6"/>
      <c r="E21" s="6"/>
      <c r="N21" s="1" t="s">
        <v>31</v>
      </c>
    </row>
    <row r="22" spans="1:15" ht="19.149999999999999" customHeight="1" x14ac:dyDescent="0.25">
      <c r="A22" s="4"/>
      <c r="B22" s="5"/>
      <c r="C22" s="6"/>
      <c r="D22" s="6"/>
      <c r="E22" s="6"/>
    </row>
    <row r="23" spans="1:15" ht="19.149999999999999" customHeight="1" x14ac:dyDescent="0.25">
      <c r="A23" s="4"/>
      <c r="B23" s="5"/>
      <c r="C23" s="6"/>
      <c r="D23" s="6"/>
      <c r="E23" s="6"/>
    </row>
    <row r="24" spans="1:15" ht="19.149999999999999" customHeight="1" x14ac:dyDescent="0.25">
      <c r="A24" s="4"/>
      <c r="B24" s="5"/>
      <c r="C24" s="6"/>
      <c r="D24" s="6"/>
      <c r="E24" s="6"/>
    </row>
    <row r="25" spans="1:15" ht="19.149999999999999" customHeight="1" x14ac:dyDescent="0.25">
      <c r="A25" s="4"/>
      <c r="B25" s="5"/>
      <c r="C25" s="6"/>
      <c r="D25" s="6"/>
      <c r="E25" s="6"/>
    </row>
    <row r="26" spans="1:15" ht="19.149999999999999" customHeight="1" x14ac:dyDescent="0.25">
      <c r="A26" s="4"/>
      <c r="B26" s="5"/>
      <c r="C26" s="6"/>
      <c r="D26" s="6"/>
      <c r="E26" s="6"/>
    </row>
    <row r="27" spans="1:15" ht="19.149999999999999" customHeight="1" x14ac:dyDescent="0.25">
      <c r="A27" s="4"/>
      <c r="B27" s="5"/>
      <c r="C27" s="6"/>
      <c r="D27" s="6"/>
      <c r="E27" s="6"/>
    </row>
    <row r="28" spans="1:15" ht="19.149999999999999" customHeight="1" x14ac:dyDescent="0.25">
      <c r="A28" s="4"/>
      <c r="B28" s="5"/>
      <c r="C28" s="6"/>
      <c r="D28" s="6"/>
      <c r="E28" s="6"/>
    </row>
    <row r="29" spans="1:15" ht="19.149999999999999" customHeight="1" x14ac:dyDescent="0.25">
      <c r="A29" s="4"/>
      <c r="B29" s="5"/>
      <c r="C29" s="6"/>
      <c r="D29" s="6"/>
      <c r="E29" s="6"/>
    </row>
  </sheetData>
  <mergeCells count="4">
    <mergeCell ref="H1:K1"/>
    <mergeCell ref="M1:P1"/>
    <mergeCell ref="G12:J12"/>
    <mergeCell ref="M12:O12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FB912-71D6-466F-8D46-A2FF527426B8}">
  <sheetPr codeName="Feuil1"/>
  <dimension ref="A1:J13"/>
  <sheetViews>
    <sheetView workbookViewId="0">
      <selection activeCell="B2" sqref="B2"/>
    </sheetView>
  </sheetViews>
  <sheetFormatPr baseColWidth="10" defaultRowHeight="15" x14ac:dyDescent="0.25"/>
  <cols>
    <col min="1" max="3" width="11.42578125" style="18"/>
    <col min="4" max="4" width="11.42578125" style="22"/>
  </cols>
  <sheetData>
    <row r="1" spans="1:10" x14ac:dyDescent="0.25">
      <c r="A1" s="18" t="s">
        <v>0</v>
      </c>
      <c r="B1" s="18" t="s">
        <v>16</v>
      </c>
      <c r="C1" s="18" t="s">
        <v>15</v>
      </c>
      <c r="D1" s="22" t="s">
        <v>11</v>
      </c>
    </row>
    <row r="2" spans="1:10" x14ac:dyDescent="0.25">
      <c r="A2" s="19"/>
      <c r="F2" t="s">
        <v>38</v>
      </c>
      <c r="G2" s="58" t="s">
        <v>18</v>
      </c>
      <c r="H2" s="58"/>
      <c r="I2" s="58"/>
      <c r="J2" s="58"/>
    </row>
    <row r="3" spans="1:10" x14ac:dyDescent="0.25">
      <c r="A3" s="19"/>
      <c r="F3" t="s">
        <v>37</v>
      </c>
      <c r="G3" s="18"/>
      <c r="H3" s="38" t="s">
        <v>9</v>
      </c>
      <c r="I3" s="38" t="s">
        <v>13</v>
      </c>
      <c r="J3" s="38" t="s">
        <v>14</v>
      </c>
    </row>
    <row r="4" spans="1:10" x14ac:dyDescent="0.25">
      <c r="A4" s="19"/>
      <c r="F4" t="s">
        <v>36</v>
      </c>
      <c r="G4" s="37" t="s">
        <v>5</v>
      </c>
      <c r="H4" s="39">
        <f>SUMIFS(D2:D1001,B2:B1001,"ADS",C2:C1001,"LR6")</f>
        <v>0</v>
      </c>
      <c r="I4" s="39">
        <f>SUMIFS(D2:D1001,B2:B1001,"LUM",C2:C1001,"LR6")</f>
        <v>0</v>
      </c>
      <c r="J4" s="39">
        <f>SUMIFS(D2:D1001,B2:B1001,"FACTORY",C2:C1001,"LR6")</f>
        <v>0</v>
      </c>
    </row>
    <row r="5" spans="1:10" x14ac:dyDescent="0.25">
      <c r="A5" s="19"/>
      <c r="F5" t="s">
        <v>39</v>
      </c>
      <c r="G5" s="37" t="s">
        <v>7</v>
      </c>
      <c r="H5" s="39">
        <f>SUMIFS(D2:D1001,B2:B1001,"ADS",C2:C1001,"AAA")</f>
        <v>0</v>
      </c>
      <c r="I5" s="39">
        <f>SUMIFS(D2:D1001,B2:B1001,"LUM",C2:C1001,"AAA")</f>
        <v>0</v>
      </c>
      <c r="J5" s="39">
        <f>SUMIFS(D2:D1001,B2:B1001,"FACTORY",C2:C1001,"AAA")</f>
        <v>0</v>
      </c>
    </row>
    <row r="6" spans="1:10" x14ac:dyDescent="0.25">
      <c r="A6" s="40"/>
      <c r="B6" s="41"/>
      <c r="C6" s="41"/>
      <c r="D6" s="42"/>
      <c r="G6" s="37" t="s">
        <v>6</v>
      </c>
      <c r="H6" s="39">
        <f>SUMIFS(D2:D1001,B2:B1001,"ADS",C2:C1001,"9V")</f>
        <v>0</v>
      </c>
      <c r="I6" s="39">
        <f>SUMIFS(D2:D1001,B2:B1001,"LUM",C2:C1001,"9V")</f>
        <v>0</v>
      </c>
      <c r="J6" s="39">
        <f>SUMIFS(D2:D1001,B2:B1001,"FACTORY",C2:C1001,"9V")</f>
        <v>0</v>
      </c>
    </row>
    <row r="7" spans="1:10" x14ac:dyDescent="0.25">
      <c r="A7" s="40"/>
      <c r="B7" s="41"/>
      <c r="C7" s="41"/>
      <c r="D7" s="42"/>
      <c r="G7" s="37" t="s">
        <v>8</v>
      </c>
      <c r="H7" s="39">
        <f>SUMIFS(D2:D1001,B2:B1001,"ADS",C2:C1001,"PHONAK")</f>
        <v>0</v>
      </c>
      <c r="I7" s="39">
        <f>SUMIFS(D2:D1001,B2:B1001,"LUM",C2:C1001,"PHONAK")</f>
        <v>0</v>
      </c>
      <c r="J7" s="39">
        <f>SUMIFS(D2:D1001,B2:B1001,"FACTORY",C2:C1001,"PHONAK")</f>
        <v>0</v>
      </c>
    </row>
    <row r="8" spans="1:10" x14ac:dyDescent="0.25">
      <c r="A8" s="40"/>
      <c r="B8" s="41"/>
      <c r="C8" s="41"/>
      <c r="D8" s="42"/>
    </row>
    <row r="9" spans="1:10" x14ac:dyDescent="0.25">
      <c r="A9" s="40"/>
      <c r="B9" s="41"/>
      <c r="C9" s="41"/>
      <c r="D9" s="42"/>
    </row>
    <row r="10" spans="1:10" x14ac:dyDescent="0.25">
      <c r="A10" s="40"/>
      <c r="B10" s="41"/>
      <c r="C10" s="41"/>
      <c r="D10" s="42"/>
    </row>
    <row r="11" spans="1:10" x14ac:dyDescent="0.25">
      <c r="A11" s="40"/>
      <c r="B11" s="41"/>
      <c r="C11" s="41"/>
      <c r="D11" s="42"/>
    </row>
    <row r="12" spans="1:10" x14ac:dyDescent="0.25">
      <c r="A12" s="40"/>
      <c r="B12" s="41"/>
      <c r="C12" s="41"/>
      <c r="D12" s="42"/>
    </row>
    <row r="13" spans="1:10" x14ac:dyDescent="0.25">
      <c r="A13" s="40"/>
      <c r="B13" s="41"/>
      <c r="C13" s="41"/>
      <c r="D13" s="42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Interface</vt:lpstr>
      <vt:lpstr>Liste</vt:lpstr>
      <vt:lpstr>STOCK</vt:lpstr>
      <vt:lpstr>ADS</vt:lpstr>
      <vt:lpstr>Boîte_AAA</vt:lpstr>
      <vt:lpstr>Boîte_LR6</vt:lpstr>
      <vt:lpstr>Boîte_Phonak</vt:lpstr>
      <vt:lpstr>FACTORY</vt:lpstr>
      <vt:lpstr>LUM</vt:lpstr>
      <vt:lpstr>Pile_9V</vt:lpstr>
      <vt:lpstr>PILES</vt:lpstr>
      <vt:lpstr>Sites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Momo</dc:creator>
  <cp:lastModifiedBy>GILLET Nicolas</cp:lastModifiedBy>
  <cp:lastPrinted>2018-08-14T17:54:40Z</cp:lastPrinted>
  <dcterms:created xsi:type="dcterms:W3CDTF">2018-08-02T19:49:49Z</dcterms:created>
  <dcterms:modified xsi:type="dcterms:W3CDTF">2020-10-07T12:24:17Z</dcterms:modified>
</cp:coreProperties>
</file>