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70" yWindow="375" windowWidth="22620" windowHeight="9450" activeTab="2"/>
  </bookViews>
  <sheets>
    <sheet name="Home" sheetId="5" r:id="rId1"/>
    <sheet name="Article" sheetId="11" r:id="rId2"/>
    <sheet name="Order" sheetId="7" r:id="rId3"/>
    <sheet name="PO" sheetId="8" r:id="rId4"/>
    <sheet name="Booking" sheetId="4" r:id="rId5"/>
    <sheet name="Fournisseur" sheetId="1" r:id="rId6"/>
    <sheet name="Clients" sheetId="2" r:id="rId7"/>
    <sheet name="Config" sheetId="3" r:id="rId8"/>
  </sheets>
  <definedNames>
    <definedName name="article">Tableau42[N°article]</definedName>
    <definedName name="client">Tableau3[Nom]</definedName>
    <definedName name="fournisseur">Tableau2[Nom]</definedName>
    <definedName name="suplier">Tableau2[Nom]</definedName>
    <definedName name="supplier">Tableau2[Nom]</definedName>
    <definedName name="_xlnm.Print_Area" localSheetId="3">PO!$B$7:$G$52</definedName>
  </definedNames>
  <calcPr calcId="124519"/>
</workbook>
</file>

<file path=xl/calcChain.xml><?xml version="1.0" encoding="utf-8"?>
<calcChain xmlns="http://schemas.openxmlformats.org/spreadsheetml/2006/main">
  <c r="H30" i="7"/>
  <c r="H29"/>
  <c r="H28"/>
  <c r="H27"/>
  <c r="H26"/>
  <c r="H25"/>
  <c r="D23" i="8"/>
  <c r="H24" i="7"/>
  <c r="H23"/>
  <c r="G11" i="11"/>
  <c r="I11"/>
  <c r="H22" i="7"/>
  <c r="H21"/>
  <c r="H20"/>
  <c r="H19"/>
  <c r="H18"/>
  <c r="H17"/>
  <c r="H16"/>
  <c r="H15"/>
  <c r="H14"/>
  <c r="H13"/>
  <c r="H12"/>
  <c r="H11"/>
  <c r="H10"/>
  <c r="F16" i="8"/>
  <c r="F17" s="1"/>
  <c r="C24" a="1"/>
  <c r="C24" s="1"/>
  <c r="C25" a="1"/>
  <c r="C25" s="1"/>
  <c r="B25" s="1"/>
  <c r="C26" a="1"/>
  <c r="C26" s="1"/>
  <c r="B26" s="1"/>
  <c r="C27" a="1"/>
  <c r="C27" s="1"/>
  <c r="B27" s="1"/>
  <c r="C28" a="1"/>
  <c r="C28" s="1"/>
  <c r="B28" s="1"/>
  <c r="C29" a="1"/>
  <c r="C29" s="1"/>
  <c r="F24" a="1"/>
  <c r="F24" s="1"/>
  <c r="F25" a="1"/>
  <c r="F25" s="1"/>
  <c r="F26" a="1"/>
  <c r="F26" s="1"/>
  <c r="E24" a="1"/>
  <c r="E24" s="1"/>
  <c r="E25" a="1"/>
  <c r="E25" s="1"/>
  <c r="E26" a="1"/>
  <c r="E26" s="1"/>
  <c r="E27" a="1"/>
  <c r="E27" s="1"/>
  <c r="D24" a="1"/>
  <c r="D24" s="1"/>
  <c r="D25" a="1"/>
  <c r="D25" s="1"/>
  <c r="D26" a="1"/>
  <c r="D26" s="1"/>
  <c r="D27" a="1"/>
  <c r="D27" s="1"/>
  <c r="D28" a="1"/>
  <c r="D28" s="1"/>
  <c r="E23" a="1"/>
  <c r="E23" s="1"/>
  <c r="C23" a="1"/>
  <c r="C23" s="1"/>
  <c r="B23" s="1"/>
  <c r="F27" a="1"/>
  <c r="F27" s="1"/>
  <c r="E28" a="1"/>
  <c r="E28" s="1"/>
  <c r="F28" a="1"/>
  <c r="F28" s="1"/>
  <c r="D29" a="1"/>
  <c r="D29" s="1"/>
  <c r="E29" a="1"/>
  <c r="E29" s="1"/>
  <c r="F29" a="1"/>
  <c r="F29" s="1"/>
  <c r="C30" a="1"/>
  <c r="C30" s="1"/>
  <c r="B30" s="1"/>
  <c r="D30" a="1"/>
  <c r="D30" s="1"/>
  <c r="E30" a="1"/>
  <c r="E30" s="1"/>
  <c r="F30" a="1"/>
  <c r="F30" s="1"/>
  <c r="C31" a="1"/>
  <c r="C31" s="1"/>
  <c r="B31" s="1"/>
  <c r="D31" a="1"/>
  <c r="D31" s="1"/>
  <c r="E31" a="1"/>
  <c r="E31" s="1"/>
  <c r="F31" a="1"/>
  <c r="F31" s="1"/>
  <c r="C32" a="1"/>
  <c r="C32" s="1"/>
  <c r="B32" s="1"/>
  <c r="D32" a="1"/>
  <c r="D32" s="1"/>
  <c r="E32" a="1"/>
  <c r="E32" s="1"/>
  <c r="F32" a="1"/>
  <c r="F32" s="1"/>
  <c r="C33" a="1"/>
  <c r="C33" s="1"/>
  <c r="B33" s="1"/>
  <c r="D33" a="1"/>
  <c r="D33" s="1"/>
  <c r="E33" a="1"/>
  <c r="E33" s="1"/>
  <c r="F33" a="1"/>
  <c r="F33" s="1"/>
  <c r="C34" a="1"/>
  <c r="C34" s="1"/>
  <c r="B34" s="1"/>
  <c r="D34" a="1"/>
  <c r="D34" s="1"/>
  <c r="E34" a="1"/>
  <c r="E34" s="1"/>
  <c r="F34" a="1"/>
  <c r="F34" s="1"/>
  <c r="C35" a="1"/>
  <c r="C35" s="1"/>
  <c r="B35" s="1"/>
  <c r="D35" a="1"/>
  <c r="D35" s="1"/>
  <c r="E35" a="1"/>
  <c r="E35" s="1"/>
  <c r="F35" a="1"/>
  <c r="F35" s="1"/>
  <c r="C36" a="1"/>
  <c r="C36" s="1"/>
  <c r="B36" s="1"/>
  <c r="D36" a="1"/>
  <c r="D36" s="1"/>
  <c r="E36" a="1"/>
  <c r="E36" s="1"/>
  <c r="F36" a="1"/>
  <c r="F36" s="1"/>
  <c r="C37" a="1"/>
  <c r="C37" s="1"/>
  <c r="B37" s="1"/>
  <c r="D37" a="1"/>
  <c r="D37" s="1"/>
  <c r="E37" a="1"/>
  <c r="E37" s="1"/>
  <c r="F37" a="1"/>
  <c r="F37" s="1"/>
  <c r="C38" a="1"/>
  <c r="C38" s="1"/>
  <c r="B38" s="1"/>
  <c r="D38" a="1"/>
  <c r="D38" s="1"/>
  <c r="E38" a="1"/>
  <c r="E38" s="1"/>
  <c r="F38" a="1"/>
  <c r="F38" s="1"/>
  <c r="C39" a="1"/>
  <c r="C39" s="1"/>
  <c r="B39" s="1"/>
  <c r="D39" a="1"/>
  <c r="D39" s="1"/>
  <c r="E39" a="1"/>
  <c r="E39" s="1"/>
  <c r="F39" a="1"/>
  <c r="F39" s="1"/>
  <c r="C40" a="1"/>
  <c r="C40" s="1"/>
  <c r="B40" s="1"/>
  <c r="D40" a="1"/>
  <c r="D40" s="1"/>
  <c r="E40" a="1"/>
  <c r="E40" s="1"/>
  <c r="F40" a="1"/>
  <c r="F40" s="1"/>
  <c r="C41" a="1"/>
  <c r="C41" s="1"/>
  <c r="B41" s="1"/>
  <c r="D41" a="1"/>
  <c r="D41" s="1"/>
  <c r="E41" a="1"/>
  <c r="E41" s="1"/>
  <c r="F41" a="1"/>
  <c r="F41" s="1"/>
  <c r="C42" a="1"/>
  <c r="C42" s="1"/>
  <c r="B42" s="1"/>
  <c r="D42" a="1"/>
  <c r="D42" s="1"/>
  <c r="E42" a="1"/>
  <c r="E42" s="1"/>
  <c r="F42" a="1"/>
  <c r="F42" s="1"/>
  <c r="C43" a="1"/>
  <c r="C43" s="1"/>
  <c r="B43" s="1"/>
  <c r="D43" a="1"/>
  <c r="D43" s="1"/>
  <c r="E43" a="1"/>
  <c r="E43" s="1"/>
  <c r="F43" a="1"/>
  <c r="F43" s="1"/>
  <c r="C44" a="1"/>
  <c r="C44" s="1"/>
  <c r="D44" a="1"/>
  <c r="D44" s="1"/>
  <c r="E44" a="1"/>
  <c r="E44" s="1"/>
  <c r="F44" a="1"/>
  <c r="F44" s="1"/>
  <c r="F23" a="1"/>
  <c r="F23" s="1"/>
  <c r="G11"/>
  <c r="B18"/>
  <c r="B20"/>
  <c r="B19"/>
  <c r="B17"/>
  <c r="B16"/>
  <c r="H9" i="7"/>
  <c r="H8"/>
  <c r="H7"/>
  <c r="G10" i="11"/>
  <c r="I10"/>
  <c r="E20" i="3"/>
  <c r="H6" i="7"/>
  <c r="G9" i="11"/>
  <c r="I9"/>
  <c r="G8"/>
  <c r="I8"/>
  <c r="E19" i="3"/>
  <c r="G7" i="11"/>
  <c r="I7"/>
  <c r="I6"/>
  <c r="G6"/>
  <c r="I7" i="2"/>
  <c r="I8"/>
  <c r="I9"/>
  <c r="I10"/>
  <c r="I11"/>
  <c r="I12"/>
  <c r="I13"/>
  <c r="I14"/>
  <c r="I15"/>
  <c r="I16"/>
  <c r="I17"/>
  <c r="I18"/>
  <c r="I19"/>
  <c r="I20"/>
  <c r="I6"/>
  <c r="I7" i="1"/>
  <c r="I8"/>
  <c r="I9"/>
  <c r="I10"/>
  <c r="I11"/>
  <c r="I12"/>
  <c r="I13"/>
  <c r="I14"/>
  <c r="I15"/>
  <c r="I16"/>
  <c r="I17"/>
  <c r="I18"/>
  <c r="I19"/>
  <c r="I6"/>
  <c r="F20" i="8" l="1"/>
  <c r="F19"/>
  <c r="F18"/>
  <c r="G43"/>
  <c r="G42"/>
  <c r="G41"/>
  <c r="G40"/>
  <c r="G39"/>
  <c r="G38"/>
  <c r="G37"/>
  <c r="G36"/>
  <c r="G35"/>
  <c r="G34"/>
  <c r="G33"/>
  <c r="G32"/>
  <c r="G31"/>
  <c r="G30"/>
  <c r="G26"/>
  <c r="G25"/>
  <c r="G29"/>
  <c r="G28"/>
  <c r="G27"/>
  <c r="G24"/>
  <c r="G23"/>
  <c r="G46" l="1"/>
  <c r="G47" s="1"/>
  <c r="G48" l="1"/>
</calcChain>
</file>

<file path=xl/sharedStrings.xml><?xml version="1.0" encoding="utf-8"?>
<sst xmlns="http://schemas.openxmlformats.org/spreadsheetml/2006/main" count="341" uniqueCount="90">
  <si>
    <t>booking</t>
  </si>
  <si>
    <t>Nom</t>
  </si>
  <si>
    <t>Adresse</t>
  </si>
  <si>
    <t>CP</t>
  </si>
  <si>
    <t>Ville</t>
  </si>
  <si>
    <t>Pays</t>
  </si>
  <si>
    <t>Téléphone</t>
  </si>
  <si>
    <t>Mail</t>
  </si>
  <si>
    <t>Perard</t>
  </si>
  <si>
    <t>France</t>
  </si>
  <si>
    <t>claudeperard63@gmail.com</t>
  </si>
  <si>
    <t>Group</t>
  </si>
  <si>
    <t>Berck</t>
  </si>
  <si>
    <t>Rue haute</t>
  </si>
  <si>
    <t>Calot</t>
  </si>
  <si>
    <t>N°article</t>
  </si>
  <si>
    <t>Description</t>
  </si>
  <si>
    <t>Stock</t>
  </si>
  <si>
    <t>Valeur de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</si>
  <si>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</si>
  <si>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</si>
  <si>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</si>
  <si>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</si>
  <si>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</si>
  <si>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</si>
  <si>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</si>
  <si>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</si>
  <si>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</si>
  <si>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</si>
  <si>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</si>
  <si>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</si>
  <si>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</si>
  <si>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art1</t>
  </si>
  <si>
    <t>art2</t>
  </si>
  <si>
    <t>Colonne1</t>
  </si>
  <si>
    <t>Suffixe</t>
  </si>
  <si>
    <t>Article</t>
  </si>
  <si>
    <t>ART-</t>
  </si>
  <si>
    <t xml:space="preserve"> </t>
  </si>
  <si>
    <t>Status</t>
  </si>
  <si>
    <t>Active</t>
  </si>
  <si>
    <t>ART-00001</t>
  </si>
  <si>
    <t>test</t>
  </si>
  <si>
    <t>ART-00002</t>
  </si>
  <si>
    <t>essai</t>
  </si>
  <si>
    <t>test 2</t>
  </si>
  <si>
    <t>Date</t>
  </si>
  <si>
    <t xml:space="preserve"> Nom</t>
  </si>
  <si>
    <t>Nombre</t>
  </si>
  <si>
    <t>Prix</t>
  </si>
  <si>
    <t>Prix Total</t>
  </si>
  <si>
    <t>Fournisseur</t>
  </si>
  <si>
    <t>Order</t>
  </si>
  <si>
    <t>ORD-</t>
  </si>
  <si>
    <t>ART-00003</t>
  </si>
  <si>
    <t>test et essai</t>
  </si>
  <si>
    <t>Prix Unité</t>
  </si>
  <si>
    <t>ORD-00001</t>
  </si>
  <si>
    <t>ORD-00002</t>
  </si>
  <si>
    <t>BON DE COMMANDE</t>
  </si>
  <si>
    <t>Le Numérot ci-dessus doit apparaitre sur toute la correspondance annexe</t>
  </si>
  <si>
    <t>les bons de livraison et les factures.</t>
  </si>
  <si>
    <t>Date:</t>
  </si>
  <si>
    <t>Fournisseur:</t>
  </si>
  <si>
    <t>Tel</t>
  </si>
  <si>
    <t>Nr.</t>
  </si>
  <si>
    <t>Nr. Article</t>
  </si>
  <si>
    <t>Total</t>
  </si>
  <si>
    <t>Total:</t>
  </si>
  <si>
    <t>TVA 21%:</t>
  </si>
  <si>
    <t>Total TTC:</t>
  </si>
  <si>
    <t>Text:</t>
  </si>
  <si>
    <r>
      <t xml:space="preserve">Sté: </t>
    </r>
    <r>
      <rPr>
        <b/>
        <sz val="20"/>
        <color rgb="FFFF0000"/>
        <rFont val="Calibri"/>
        <family val="2"/>
        <scheme val="minor"/>
      </rPr>
      <t>ESSAI</t>
    </r>
  </si>
  <si>
    <t>N° com</t>
  </si>
  <si>
    <t>Bon de commande</t>
  </si>
  <si>
    <t>Entreprise</t>
  </si>
  <si>
    <t>Code postal</t>
  </si>
  <si>
    <t>Condition</t>
  </si>
  <si>
    <t>rue haute</t>
  </si>
  <si>
    <t>berck</t>
  </si>
  <si>
    <t>1-Veuillez envoyer deux copies de votre facture.                    2-Entrez cette commande conformément aux tarifs, aux conditions, à la méthode de livraison et aux spécifications répertoriées ci-dessus.                                                                                3-Veuillez nous informer immédiatement, si vous n'êtes pas en mesure d'expédier la commande telle que spécifiée.</t>
  </si>
  <si>
    <t>Adresse de Livraison:</t>
  </si>
  <si>
    <t>*Pas de quai de déchargement pour les livraison.</t>
  </si>
  <si>
    <t>*Horaire de livraison 8h-11h30 et 13h30-16h30,</t>
  </si>
  <si>
    <t>Nr Commande</t>
  </si>
  <si>
    <t>Nr Article</t>
  </si>
  <si>
    <t>ORD-00003</t>
  </si>
  <si>
    <t>ART-00004</t>
  </si>
  <si>
    <t>art 626</t>
  </si>
  <si>
    <t>vis btr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</si>
</sst>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&quot;Besoin&quot;"/>
    <numFmt numFmtId="167" formatCode="#,##0.00\ &quot;€&quot;"/>
  </numFmts>
  <fonts count="13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0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1" applyAlignment="1" applyProtection="1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0" fillId="2" borderId="3" xfId="0" applyFont="1" applyFill="1" applyBorder="1"/>
    <xf numFmtId="0" fontId="2" fillId="2" borderId="3" xfId="1" applyFont="1" applyFill="1" applyBorder="1" applyAlignment="1" applyProtection="1"/>
    <xf numFmtId="0" fontId="0" fillId="2" borderId="0" xfId="0" applyFont="1" applyFill="1" applyBorder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5" xfId="0" applyBorder="1"/>
    <xf numFmtId="0" fontId="0" fillId="4" borderId="4" xfId="0" applyFill="1" applyBorder="1" applyAlignment="1">
      <alignment horizontal="center"/>
    </xf>
    <xf numFmtId="0" fontId="0" fillId="5" borderId="4" xfId="0" applyFill="1" applyBorder="1"/>
    <xf numFmtId="0" fontId="0" fillId="4" borderId="4" xfId="0" applyFill="1" applyBorder="1"/>
    <xf numFmtId="165" fontId="0" fillId="0" borderId="0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0" fillId="0" borderId="7" xfId="0" applyBorder="1" applyAlignment="1">
      <alignment horizontal="center"/>
    </xf>
    <xf numFmtId="0" fontId="11" fillId="0" borderId="9" xfId="0" applyFont="1" applyBorder="1"/>
    <xf numFmtId="0" fontId="0" fillId="0" borderId="9" xfId="0" applyBorder="1"/>
    <xf numFmtId="167" fontId="0" fillId="0" borderId="0" xfId="0" applyNumberFormat="1" applyBorder="1" applyAlignment="1">
      <alignment horizontal="center"/>
    </xf>
    <xf numFmtId="167" fontId="0" fillId="0" borderId="6" xfId="0" applyNumberFormat="1" applyBorder="1"/>
    <xf numFmtId="0" fontId="0" fillId="0" borderId="4" xfId="0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4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4" fontId="0" fillId="0" borderId="0" xfId="0" applyNumberFormat="1"/>
    <xf numFmtId="0" fontId="12" fillId="0" borderId="0" xfId="0" applyFont="1"/>
    <xf numFmtId="0" fontId="0" fillId="0" borderId="4" xfId="0" applyNumberFormat="1" applyBorder="1" applyAlignment="1">
      <alignment horizontal="center"/>
    </xf>
    <xf numFmtId="0" fontId="0" fillId="2" borderId="8" xfId="0" applyNumberFormat="1" applyFont="1" applyFill="1" applyBorder="1" applyAlignment="1">
      <alignment horizontal="center"/>
    </xf>
    <xf numFmtId="167" fontId="0" fillId="0" borderId="0" xfId="2" applyNumberFormat="1" applyFont="1" applyAlignment="1">
      <alignment horizontal="center"/>
    </xf>
    <xf numFmtId="167" fontId="5" fillId="0" borderId="0" xfId="2" applyNumberFormat="1" applyFont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167" fontId="0" fillId="0" borderId="20" xfId="0" applyNumberFormat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4" borderId="11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0" fillId="4" borderId="16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 wrapText="1"/>
    </xf>
    <xf numFmtId="0" fontId="0" fillId="4" borderId="18" xfId="0" applyFill="1" applyBorder="1" applyAlignment="1">
      <alignment horizontal="left" vertical="top" wrapText="1"/>
    </xf>
  </cellXfs>
  <cellStyles count="3">
    <cellStyle name="Lien hypertexte" xfId="1" builtinId="8"/>
    <cellStyle name="Monétaire" xfId="2" builtinId="4"/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general" vertical="bottom" textRotation="0" wrapText="0" indent="0" relativeIndent="0" justifyLastLine="0" shrinkToFit="0" mergeCell="0" readingOrder="0"/>
      <protection locked="1" hidden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6" formatCode="&quot;Besoin&quot;"/>
      <alignment horizontal="center" vertical="bottom" textRotation="0" wrapText="0" indent="0" relativeIndent="0" justifyLastLine="0" shrinkToFit="0" mergeCell="0" readingOrder="0"/>
    </dxf>
    <dxf>
      <numFmt numFmtId="166" formatCode="&quot;Besoin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4210752"/>
  <ax:ocxPr ax:name="BackColor" ax:value="65535"/>
  <ax:ocxPr ax:name="Caption" ax:value="Ajouter"/>
  <ax:ocxPr ax:name="Size" ax:value="2593;1191"/>
  <ax:ocxPr ax:name="FontName" ax:value="Calibri"/>
  <ax:ocxPr ax:name="FontEffects" ax:value="1073741825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42" displayName="Tableau42" ref="B5:V11" totalsRowShown="0" headerRowDxfId="46" dataDxfId="45">
  <tableColumns count="21">
    <tableColumn id="1" name="N°article" dataDxfId="44"/>
    <tableColumn id="2" name="Nom" dataDxfId="43"/>
    <tableColumn id="3" name="Description" dataDxfId="42"/>
    <tableColumn id="4" name="Prix Unité" dataDxfId="41"/>
    <tableColumn id="5" name="Stock" dataDxfId="40"/>
    <tableColumn id="6" name="Valeur de stock" dataDxfId="39">
      <calculatedColumnFormula>E6*F6</calculatedColumnFormula>
    </tableColumn>
    <tableColumn id="7" name="Stock Mini" dataDxfId="38"/>
    <tableColumn id="8" name="Flag" dataDxfId="37">
      <calculatedColumnFormula>IF(F6&lt;H6,1,"")</calculatedColumnFormula>
    </tableColumn>
    <tableColumn id="21" name="Status" dataDxfId="36"/>
    <tableColumn id="9" name="Colonne1" dataDxfId="35"/>
    <tableColumn id="10" name="1" dataDxfId="34"/>
    <tableColumn id="11" name="2" dataDxfId="33"/>
    <tableColumn id="12" name="3" dataDxfId="32"/>
    <tableColumn id="13" name="4" dataDxfId="31"/>
    <tableColumn id="14" name="5" dataDxfId="30"/>
    <tableColumn id="15" name="6" dataDxfId="29"/>
    <tableColumn id="16" name="7" dataDxfId="28"/>
    <tableColumn id="17" name="8" dataDxfId="27"/>
    <tableColumn id="18" name="9" dataDxfId="26"/>
    <tableColumn id="19" name="10" dataDxfId="25"/>
    <tableColumn id="20" name="&gt;10" dataDxfId="24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I30" totalsRowShown="0" headerRowDxfId="23" dataDxfId="22">
  <tableColumns count="8">
    <tableColumn id="1" name="Nr Commande" dataDxfId="21"/>
    <tableColumn id="2" name="Date" dataDxfId="20"/>
    <tableColumn id="3" name="Nr Article" dataDxfId="19"/>
    <tableColumn id="4" name=" Nom" dataDxfId="18"/>
    <tableColumn id="5" name="Nombre" dataDxfId="17"/>
    <tableColumn id="6" name="Prix" dataDxfId="16" dataCellStyle="Monétaire"/>
    <tableColumn id="7" name="Prix Total" dataDxfId="15" dataCellStyle="Monétaire">
      <calculatedColumnFormula>F6*G6</calculatedColumnFormula>
    </tableColumn>
    <tableColumn id="8" name="Fournisseur" dataDxfId="14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5:I19" totalsRowShown="0">
  <autoFilter ref="B5:I19"/>
  <tableColumns count="8">
    <tableColumn id="1" name="Nom"/>
    <tableColumn id="2" name="Adresse"/>
    <tableColumn id="3" name="CP"/>
    <tableColumn id="4" name="Ville"/>
    <tableColumn id="5" name="Pays"/>
    <tableColumn id="6" name="Téléphone"/>
    <tableColumn id="7" name="Mail" dataDxfId="12" dataCellStyle="Lien hypertexte"/>
    <tableColumn id="8" name="Group">
      <calculatedColumnFormula>CONCATENATE(LEFT(F6,2),"-",D6,",",E6)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I20" totalsRowShown="0" headerRowDxfId="11" dataDxfId="9" headerRowBorderDxfId="10" tableBorderDxfId="8">
  <autoFilter ref="B5:I20"/>
  <tableColumns count="8">
    <tableColumn id="1" name="Nom" dataDxfId="7"/>
    <tableColumn id="2" name="Adresse" dataDxfId="6"/>
    <tableColumn id="3" name="CP" dataDxfId="5"/>
    <tableColumn id="4" name="Ville" dataDxfId="4"/>
    <tableColumn id="5" name="Pays" dataDxfId="3"/>
    <tableColumn id="6" name="Téléphone" dataDxfId="2"/>
    <tableColumn id="7" name="Mail" dataDxfId="1" dataCellStyle="Lien hypertexte"/>
    <tableColumn id="8" name="Group" dataDxfId="0">
      <calculatedColumnFormula>CONCATENATE(LEFT(F6,2),"-",D6,",",E6)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2" Type="http://schemas.openxmlformats.org/officeDocument/2006/relationships/hyperlink" Target="mailto:claudeperard63@gmail.com" TargetMode="External"/><Relationship Id="rId16" Type="http://schemas.openxmlformats.org/officeDocument/2006/relationships/table" Target="../tables/table3.xml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17" Type="http://schemas.openxmlformats.org/officeDocument/2006/relationships/table" Target="../tables/table4.xml"/><Relationship Id="rId2" Type="http://schemas.openxmlformats.org/officeDocument/2006/relationships/hyperlink" Target="mailto:claudeperard63@gmail.com" TargetMode="External"/><Relationship Id="rId16" Type="http://schemas.openxmlformats.org/officeDocument/2006/relationships/printerSettings" Target="../printerSettings/printerSettings7.bin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hyperlink" Target="mailto:claudeperard63@gmail.com" TargetMode="External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laudeperard6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24" sqref="C24"/>
    </sheetView>
  </sheetViews>
  <sheetFormatPr baseColWidth="10" defaultRowHeight="18.75"/>
  <sheetData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V11"/>
  <sheetViews>
    <sheetView workbookViewId="0">
      <selection activeCell="F12" sqref="F12"/>
    </sheetView>
  </sheetViews>
  <sheetFormatPr baseColWidth="10" defaultRowHeight="18.75"/>
  <cols>
    <col min="1" max="1" width="1" customWidth="1"/>
    <col min="2" max="2" width="12.59765625" customWidth="1"/>
    <col min="3" max="3" width="13.796875" customWidth="1"/>
    <col min="4" max="4" width="25.19921875" customWidth="1"/>
    <col min="5" max="5" width="8.59765625" bestFit="1" customWidth="1"/>
    <col min="6" max="6" width="5.19921875" bestFit="1" customWidth="1"/>
    <col min="7" max="7" width="13.09765625" bestFit="1" customWidth="1"/>
    <col min="10" max="10" width="7.59765625" bestFit="1" customWidth="1"/>
    <col min="11" max="11" width="1" customWidth="1"/>
    <col min="12" max="22" width="4" customWidth="1"/>
  </cols>
  <sheetData>
    <row r="4" spans="2:22">
      <c r="B4" s="8"/>
      <c r="C4" s="8"/>
      <c r="D4" s="8"/>
      <c r="E4" s="8"/>
      <c r="F4" s="8"/>
      <c r="G4" s="8"/>
      <c r="H4" s="8"/>
      <c r="I4" s="8"/>
      <c r="J4" s="8"/>
      <c r="K4" s="8"/>
      <c r="L4" s="8">
        <v>1</v>
      </c>
      <c r="M4" s="8">
        <v>2</v>
      </c>
      <c r="N4" s="8">
        <v>3</v>
      </c>
      <c r="O4" s="8">
        <v>4</v>
      </c>
      <c r="P4" s="8">
        <v>5</v>
      </c>
      <c r="Q4" s="8">
        <v>6</v>
      </c>
      <c r="R4" s="8">
        <v>7</v>
      </c>
      <c r="S4" s="8">
        <v>8</v>
      </c>
      <c r="T4" s="8">
        <v>9</v>
      </c>
      <c r="U4" s="8">
        <v>10</v>
      </c>
      <c r="V4" s="8"/>
    </row>
    <row r="5" spans="2:22">
      <c r="B5" s="8" t="s">
        <v>15</v>
      </c>
      <c r="C5" s="8" t="s">
        <v>1</v>
      </c>
      <c r="D5" s="8" t="s">
        <v>16</v>
      </c>
      <c r="E5" s="8" t="s">
        <v>56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39</v>
      </c>
      <c r="K5" s="12" t="s">
        <v>34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8" t="s">
        <v>31</v>
      </c>
      <c r="V5" s="8" t="s">
        <v>21</v>
      </c>
    </row>
    <row r="6" spans="2:22">
      <c r="B6" s="8" t="s">
        <v>32</v>
      </c>
      <c r="C6" s="8"/>
      <c r="D6" s="8"/>
      <c r="E6" s="8">
        <v>2</v>
      </c>
      <c r="F6" s="8">
        <v>11</v>
      </c>
      <c r="G6" s="8">
        <f t="shared" ref="G6:G11" si="0">E6*F6</f>
        <v>22</v>
      </c>
      <c r="H6" s="8">
        <v>25</v>
      </c>
      <c r="I6" s="9">
        <f t="shared" ref="I6:I11" si="1">IF(F6&lt;H6,1,"")</f>
        <v>1</v>
      </c>
      <c r="J6" s="9" t="s">
        <v>40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2:22">
      <c r="B7" s="10" t="s">
        <v>33</v>
      </c>
      <c r="C7" s="10"/>
      <c r="D7" s="10"/>
      <c r="E7" s="10">
        <v>2</v>
      </c>
      <c r="F7" s="10">
        <v>2</v>
      </c>
      <c r="G7" s="10">
        <f t="shared" si="0"/>
        <v>4</v>
      </c>
      <c r="H7" s="10">
        <v>3</v>
      </c>
      <c r="I7" s="11">
        <f t="shared" si="1"/>
        <v>1</v>
      </c>
      <c r="J7" s="11" t="s">
        <v>40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2:22">
      <c r="B8" s="10" t="s">
        <v>41</v>
      </c>
      <c r="C8" s="10" t="s">
        <v>42</v>
      </c>
      <c r="D8" s="10" t="s">
        <v>42</v>
      </c>
      <c r="E8" s="17">
        <v>1.5</v>
      </c>
      <c r="F8" s="10">
        <v>3</v>
      </c>
      <c r="G8" s="10">
        <f t="shared" si="0"/>
        <v>4.5</v>
      </c>
      <c r="H8" s="10">
        <v>6</v>
      </c>
      <c r="I8" s="11">
        <f t="shared" si="1"/>
        <v>1</v>
      </c>
      <c r="J8" s="11" t="s">
        <v>40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2:22">
      <c r="B9" s="10" t="s">
        <v>43</v>
      </c>
      <c r="C9" s="10" t="s">
        <v>44</v>
      </c>
      <c r="D9" s="10" t="s">
        <v>45</v>
      </c>
      <c r="E9" s="17">
        <v>12</v>
      </c>
      <c r="F9" s="10">
        <v>2</v>
      </c>
      <c r="G9" s="17">
        <f t="shared" si="0"/>
        <v>24</v>
      </c>
      <c r="H9" s="10">
        <v>6</v>
      </c>
      <c r="I9" s="11">
        <f t="shared" si="1"/>
        <v>1</v>
      </c>
      <c r="J9" s="11" t="s">
        <v>40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2:22">
      <c r="B10" s="10" t="s">
        <v>54</v>
      </c>
      <c r="C10" s="10" t="s">
        <v>44</v>
      </c>
      <c r="D10" s="10" t="s">
        <v>55</v>
      </c>
      <c r="E10" s="17">
        <v>2</v>
      </c>
      <c r="F10" s="10">
        <v>2</v>
      </c>
      <c r="G10" s="17">
        <f t="shared" si="0"/>
        <v>4</v>
      </c>
      <c r="H10" s="10">
        <v>3</v>
      </c>
      <c r="I10" s="11">
        <f t="shared" si="1"/>
        <v>1</v>
      </c>
      <c r="J10" s="11" t="s">
        <v>40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2:22">
      <c r="B11" s="10" t="s">
        <v>87</v>
      </c>
      <c r="C11" s="10" t="s">
        <v>88</v>
      </c>
      <c r="D11" s="10" t="s">
        <v>89</v>
      </c>
      <c r="E11" s="17">
        <v>2.5</v>
      </c>
      <c r="F11" s="10">
        <v>11</v>
      </c>
      <c r="G11" s="17">
        <f t="shared" si="0"/>
        <v>27.5</v>
      </c>
      <c r="H11" s="10">
        <v>10</v>
      </c>
      <c r="I11" s="11" t="str">
        <f t="shared" si="1"/>
        <v/>
      </c>
      <c r="J11" s="11" t="s">
        <v>40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conditionalFormatting sqref="I6:J11">
    <cfRule type="iconSet" priority="6">
      <iconSet iconSet="3Flags">
        <cfvo type="percent" val="0"/>
        <cfvo type="num" val="0" gte="0"/>
        <cfvo type="num" val="1"/>
      </iconSet>
    </cfRule>
  </conditionalFormatting>
  <conditionalFormatting sqref="L6:U11">
    <cfRule type="expression" dxfId="51" priority="5">
      <formula>AND($B6&lt;&gt;"",$F6&gt;=$H6,$F6&gt;=L$4)</formula>
    </cfRule>
  </conditionalFormatting>
  <conditionalFormatting sqref="L6:U11">
    <cfRule type="expression" dxfId="50" priority="4">
      <formula>AND($B6&lt;&gt;"",$F6&lt;$H6,$F6&gt;=L$4)</formula>
    </cfRule>
  </conditionalFormatting>
  <conditionalFormatting sqref="V6:V11">
    <cfRule type="expression" dxfId="49" priority="2">
      <formula>AND($B6&lt;&gt;"",$F6&lt;$H6,$F6&gt;$U$4)</formula>
    </cfRule>
    <cfRule type="expression" dxfId="48" priority="3">
      <formula>AND($B6&lt;&gt;"",$F6&gt;=$H6,$F6&gt;$U$4)</formula>
    </cfRule>
  </conditionalFormatting>
  <conditionalFormatting sqref="K6:K11">
    <cfRule type="expression" dxfId="47" priority="1">
      <formula>$B5&lt;&gt;""</formula>
    </cfRule>
  </conditionalFormatting>
  <dataValidations count="1">
    <dataValidation type="list" allowBlank="1" showInputMessage="1" showErrorMessage="1" sqref="J6:J11">
      <formula1>"Active,Inactive"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controls>
    <control shapeId="1028" r:id="rId3" name="CommandButton1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I30"/>
  <sheetViews>
    <sheetView tabSelected="1" workbookViewId="0">
      <selection activeCell="E6" sqref="E6"/>
    </sheetView>
  </sheetViews>
  <sheetFormatPr baseColWidth="10" defaultRowHeight="18.75"/>
  <cols>
    <col min="1" max="1" width="11.19921875" style="8"/>
    <col min="2" max="2" width="13.19921875" style="8" customWidth="1"/>
    <col min="3" max="3" width="15.19921875" style="8" bestFit="1" customWidth="1"/>
    <col min="4" max="8" width="11.19921875" style="8"/>
    <col min="9" max="9" width="11.3984375" style="8" customWidth="1"/>
    <col min="10" max="16384" width="11.19921875" style="8"/>
  </cols>
  <sheetData>
    <row r="5" spans="2:9">
      <c r="B5" s="8" t="s">
        <v>84</v>
      </c>
      <c r="C5" s="8" t="s">
        <v>46</v>
      </c>
      <c r="D5" s="8" t="s">
        <v>85</v>
      </c>
      <c r="E5" s="8" t="s">
        <v>47</v>
      </c>
      <c r="F5" s="8" t="s">
        <v>48</v>
      </c>
      <c r="G5" s="8" t="s">
        <v>49</v>
      </c>
      <c r="H5" s="8" t="s">
        <v>50</v>
      </c>
      <c r="I5" s="8" t="s">
        <v>51</v>
      </c>
    </row>
    <row r="6" spans="2:9">
      <c r="F6" s="8">
        <v>2</v>
      </c>
      <c r="G6" s="41">
        <v>18</v>
      </c>
      <c r="H6" s="41">
        <f t="shared" ref="H6:H13" si="0">F6*G6</f>
        <v>36</v>
      </c>
      <c r="I6" s="8" t="s">
        <v>8</v>
      </c>
    </row>
    <row r="7" spans="2:9">
      <c r="B7" s="8" t="s">
        <v>57</v>
      </c>
      <c r="C7" s="18">
        <v>44102.952650462961</v>
      </c>
      <c r="D7" s="8" t="s">
        <v>43</v>
      </c>
      <c r="E7" s="8" t="s">
        <v>44</v>
      </c>
      <c r="F7" s="8">
        <v>2</v>
      </c>
      <c r="G7" s="42">
        <v>12</v>
      </c>
      <c r="H7" s="42">
        <f t="shared" si="0"/>
        <v>24</v>
      </c>
      <c r="I7" s="8" t="s">
        <v>8</v>
      </c>
    </row>
    <row r="8" spans="2:9">
      <c r="B8" s="8" t="s">
        <v>58</v>
      </c>
      <c r="C8" s="18">
        <v>44102.954421296294</v>
      </c>
      <c r="D8" s="8" t="s">
        <v>41</v>
      </c>
      <c r="E8" s="8" t="s">
        <v>42</v>
      </c>
      <c r="F8" s="8">
        <v>2</v>
      </c>
      <c r="G8" s="42">
        <v>1.5</v>
      </c>
      <c r="H8" s="42">
        <f t="shared" si="0"/>
        <v>3</v>
      </c>
      <c r="I8" s="8" t="s">
        <v>8</v>
      </c>
    </row>
    <row r="9" spans="2:9">
      <c r="B9" s="8" t="s">
        <v>8</v>
      </c>
      <c r="C9" s="18">
        <v>44102.954421296294</v>
      </c>
      <c r="D9" s="8" t="s">
        <v>54</v>
      </c>
      <c r="E9" s="8" t="s">
        <v>44</v>
      </c>
      <c r="F9" s="8">
        <v>2</v>
      </c>
      <c r="G9" s="42">
        <v>2</v>
      </c>
      <c r="H9" s="42">
        <f t="shared" si="0"/>
        <v>4</v>
      </c>
      <c r="I9" s="8" t="s">
        <v>8</v>
      </c>
    </row>
    <row r="10" spans="2:9">
      <c r="B10" s="8" t="s">
        <v>86</v>
      </c>
      <c r="C10" s="18">
        <v>44109.012615740743</v>
      </c>
      <c r="D10" s="8" t="s">
        <v>32</v>
      </c>
      <c r="F10" s="8">
        <v>10</v>
      </c>
      <c r="G10" s="41">
        <v>2</v>
      </c>
      <c r="H10" s="41">
        <f t="shared" si="0"/>
        <v>20</v>
      </c>
      <c r="I10" s="8" t="s">
        <v>8</v>
      </c>
    </row>
    <row r="11" spans="2:9">
      <c r="B11" s="8" t="s">
        <v>86</v>
      </c>
      <c r="C11" s="18">
        <v>44109.012615740743</v>
      </c>
      <c r="D11" s="8" t="s">
        <v>33</v>
      </c>
      <c r="F11" s="8">
        <v>20</v>
      </c>
      <c r="G11" s="41">
        <v>2</v>
      </c>
      <c r="H11" s="41">
        <f t="shared" si="0"/>
        <v>40</v>
      </c>
      <c r="I11" s="8" t="s">
        <v>8</v>
      </c>
    </row>
    <row r="12" spans="2:9">
      <c r="B12" s="8" t="s">
        <v>86</v>
      </c>
      <c r="C12" s="18">
        <v>44109.012615740743</v>
      </c>
      <c r="D12" s="8" t="s">
        <v>54</v>
      </c>
      <c r="E12" s="8" t="s">
        <v>44</v>
      </c>
      <c r="F12" s="8">
        <v>30</v>
      </c>
      <c r="G12" s="41">
        <v>2</v>
      </c>
      <c r="H12" s="41">
        <f t="shared" si="0"/>
        <v>60</v>
      </c>
      <c r="I12" s="8" t="s">
        <v>8</v>
      </c>
    </row>
    <row r="13" spans="2:9">
      <c r="B13" s="8" t="s">
        <v>86</v>
      </c>
      <c r="C13" s="18">
        <v>44109.018263888887</v>
      </c>
      <c r="D13" s="8" t="s">
        <v>43</v>
      </c>
      <c r="E13" s="8" t="s">
        <v>44</v>
      </c>
      <c r="F13" s="8">
        <v>40</v>
      </c>
      <c r="G13" s="41">
        <v>12</v>
      </c>
      <c r="H13" s="41">
        <f t="shared" si="0"/>
        <v>480</v>
      </c>
      <c r="I13" s="8" t="s">
        <v>8</v>
      </c>
    </row>
    <row r="14" spans="2:9">
      <c r="B14" s="8" t="s">
        <v>86</v>
      </c>
      <c r="C14" s="18">
        <v>44109.030266203707</v>
      </c>
      <c r="D14" s="8" t="s">
        <v>32</v>
      </c>
      <c r="F14" s="8">
        <v>1000</v>
      </c>
      <c r="G14" s="42">
        <v>2</v>
      </c>
      <c r="H14" s="42">
        <f t="shared" ref="H14:H23" si="1">F14*G14</f>
        <v>2000</v>
      </c>
      <c r="I14" s="8" t="s">
        <v>8</v>
      </c>
    </row>
    <row r="15" spans="2:9">
      <c r="B15" s="8" t="s">
        <v>86</v>
      </c>
      <c r="C15" s="18">
        <v>44109.034571759257</v>
      </c>
      <c r="D15" s="8" t="s">
        <v>41</v>
      </c>
      <c r="E15" s="8" t="s">
        <v>42</v>
      </c>
      <c r="F15" s="8">
        <v>20000</v>
      </c>
      <c r="G15" s="42">
        <v>1.5</v>
      </c>
      <c r="H15" s="42">
        <f t="shared" si="1"/>
        <v>30000</v>
      </c>
      <c r="I15" s="8" t="s">
        <v>8</v>
      </c>
    </row>
    <row r="16" spans="2:9">
      <c r="B16" s="8" t="s">
        <v>86</v>
      </c>
      <c r="C16" s="18">
        <v>44109.035891203705</v>
      </c>
      <c r="D16" s="8" t="s">
        <v>41</v>
      </c>
      <c r="E16" s="8" t="s">
        <v>42</v>
      </c>
      <c r="F16" s="8">
        <v>1</v>
      </c>
      <c r="G16" s="42">
        <v>1.5</v>
      </c>
      <c r="H16" s="42">
        <f t="shared" si="1"/>
        <v>1.5</v>
      </c>
      <c r="I16" s="8" t="s">
        <v>8</v>
      </c>
    </row>
    <row r="17" spans="2:9">
      <c r="B17" s="8" t="s">
        <v>86</v>
      </c>
      <c r="C17" s="18">
        <v>44109.482442129629</v>
      </c>
      <c r="D17" s="8" t="s">
        <v>54</v>
      </c>
      <c r="E17" s="8" t="s">
        <v>44</v>
      </c>
      <c r="F17" s="8">
        <v>9</v>
      </c>
      <c r="G17" s="42">
        <v>2</v>
      </c>
      <c r="H17" s="42">
        <f t="shared" si="1"/>
        <v>18</v>
      </c>
      <c r="I17" s="8" t="s">
        <v>8</v>
      </c>
    </row>
    <row r="18" spans="2:9">
      <c r="B18" s="8" t="s">
        <v>86</v>
      </c>
      <c r="C18" s="18">
        <v>44109.485671296294</v>
      </c>
      <c r="D18" s="8" t="s">
        <v>32</v>
      </c>
      <c r="F18" s="8">
        <v>777</v>
      </c>
      <c r="G18" s="42">
        <v>2</v>
      </c>
      <c r="H18" s="42">
        <f t="shared" si="1"/>
        <v>1554</v>
      </c>
      <c r="I18" s="8" t="s">
        <v>8</v>
      </c>
    </row>
    <row r="19" spans="2:9">
      <c r="B19" s="8" t="s">
        <v>86</v>
      </c>
      <c r="C19" s="18">
        <v>44109.533310185187</v>
      </c>
      <c r="D19" s="8" t="s">
        <v>33</v>
      </c>
      <c r="F19" s="8">
        <v>10</v>
      </c>
      <c r="G19" s="42">
        <v>2</v>
      </c>
      <c r="H19" s="42">
        <f t="shared" si="1"/>
        <v>20</v>
      </c>
      <c r="I19" s="8" t="s">
        <v>8</v>
      </c>
    </row>
    <row r="20" spans="2:9">
      <c r="B20" s="8" t="s">
        <v>86</v>
      </c>
      <c r="C20" s="18">
        <v>44109.574189814812</v>
      </c>
      <c r="D20" s="8" t="s">
        <v>41</v>
      </c>
      <c r="E20" s="8" t="s">
        <v>42</v>
      </c>
      <c r="F20" s="8">
        <v>4</v>
      </c>
      <c r="G20" s="42">
        <v>1.5</v>
      </c>
      <c r="H20" s="42">
        <f t="shared" si="1"/>
        <v>6</v>
      </c>
      <c r="I20" s="8" t="s">
        <v>8</v>
      </c>
    </row>
    <row r="21" spans="2:9">
      <c r="B21" s="8" t="s">
        <v>86</v>
      </c>
      <c r="C21" s="18">
        <v>44109.576689814814</v>
      </c>
      <c r="D21" s="8" t="s">
        <v>43</v>
      </c>
      <c r="E21" s="8" t="s">
        <v>44</v>
      </c>
      <c r="F21" s="8">
        <v>8</v>
      </c>
      <c r="G21" s="42">
        <v>12</v>
      </c>
      <c r="H21" s="42">
        <f t="shared" si="1"/>
        <v>96</v>
      </c>
      <c r="I21" s="8" t="s">
        <v>8</v>
      </c>
    </row>
    <row r="22" spans="2:9">
      <c r="B22" s="8" t="s">
        <v>86</v>
      </c>
      <c r="C22" s="18">
        <v>44109.630706018521</v>
      </c>
      <c r="D22" s="8" t="s">
        <v>43</v>
      </c>
      <c r="E22" s="8" t="s">
        <v>44</v>
      </c>
      <c r="F22" s="8">
        <v>4</v>
      </c>
      <c r="G22" s="42">
        <v>12</v>
      </c>
      <c r="H22" s="42">
        <f t="shared" si="1"/>
        <v>48</v>
      </c>
      <c r="I22" s="8" t="s">
        <v>8</v>
      </c>
    </row>
    <row r="23" spans="2:9">
      <c r="B23" s="8" t="s">
        <v>86</v>
      </c>
      <c r="C23" s="18">
        <v>44109.633275462962</v>
      </c>
      <c r="D23" s="8" t="s">
        <v>87</v>
      </c>
      <c r="E23" s="8" t="s">
        <v>88</v>
      </c>
      <c r="F23" s="8">
        <v>4</v>
      </c>
      <c r="G23" s="42">
        <v>2.5</v>
      </c>
      <c r="H23" s="42">
        <f t="shared" si="1"/>
        <v>10</v>
      </c>
      <c r="I23" s="8" t="s">
        <v>8</v>
      </c>
    </row>
    <row r="24" spans="2:9">
      <c r="B24" s="8" t="s">
        <v>86</v>
      </c>
      <c r="C24" s="18">
        <v>44109.665300925924</v>
      </c>
      <c r="D24" s="8" t="s">
        <v>33</v>
      </c>
      <c r="F24" s="8">
        <v>96</v>
      </c>
      <c r="G24" s="42">
        <v>2</v>
      </c>
      <c r="H24" s="42">
        <f t="shared" ref="H24:H30" si="2">F24*G24</f>
        <v>192</v>
      </c>
      <c r="I24" s="8" t="s">
        <v>8</v>
      </c>
    </row>
    <row r="25" spans="2:9">
      <c r="B25" s="8" t="s">
        <v>86</v>
      </c>
      <c r="C25" s="18">
        <v>44109.714039351849</v>
      </c>
      <c r="D25" s="8" t="s">
        <v>33</v>
      </c>
      <c r="F25" s="8">
        <v>55</v>
      </c>
      <c r="G25" s="42">
        <v>2</v>
      </c>
      <c r="H25" s="42">
        <f t="shared" si="2"/>
        <v>110</v>
      </c>
      <c r="I25" s="8" t="s">
        <v>8</v>
      </c>
    </row>
    <row r="26" spans="2:9">
      <c r="B26" s="8" t="s">
        <v>86</v>
      </c>
      <c r="C26" s="18">
        <v>44109.718842592592</v>
      </c>
      <c r="D26" s="8" t="s">
        <v>41</v>
      </c>
      <c r="E26" s="8" t="s">
        <v>42</v>
      </c>
      <c r="G26" s="42">
        <v>1.5</v>
      </c>
      <c r="H26" s="42">
        <f t="shared" si="2"/>
        <v>0</v>
      </c>
    </row>
    <row r="27" spans="2:9">
      <c r="B27" s="8" t="s">
        <v>86</v>
      </c>
      <c r="C27" s="18">
        <v>44109.723530092589</v>
      </c>
      <c r="D27" s="8" t="s">
        <v>33</v>
      </c>
      <c r="F27" s="8">
        <v>1</v>
      </c>
      <c r="G27" s="42">
        <v>2</v>
      </c>
      <c r="H27" s="42">
        <f t="shared" si="2"/>
        <v>2</v>
      </c>
      <c r="I27" s="8" t="s">
        <v>8</v>
      </c>
    </row>
    <row r="28" spans="2:9">
      <c r="B28" s="8" t="s">
        <v>86</v>
      </c>
      <c r="C28" s="18">
        <v>44109.72934027778</v>
      </c>
      <c r="D28" s="8" t="s">
        <v>41</v>
      </c>
      <c r="E28" s="8" t="s">
        <v>42</v>
      </c>
      <c r="F28" s="8">
        <v>47</v>
      </c>
      <c r="G28" s="42">
        <v>1.5</v>
      </c>
      <c r="H28" s="42">
        <f t="shared" si="2"/>
        <v>70.5</v>
      </c>
      <c r="I28" s="8" t="s">
        <v>8</v>
      </c>
    </row>
    <row r="29" spans="2:9">
      <c r="B29" s="8" t="s">
        <v>86</v>
      </c>
      <c r="C29" s="18">
        <v>44109.730578703704</v>
      </c>
      <c r="D29" s="8" t="s">
        <v>41</v>
      </c>
      <c r="E29" s="8" t="s">
        <v>42</v>
      </c>
      <c r="F29" s="8">
        <v>6</v>
      </c>
      <c r="G29" s="42">
        <v>1.5</v>
      </c>
      <c r="H29" s="42">
        <f t="shared" si="2"/>
        <v>9</v>
      </c>
      <c r="I29" s="8" t="s">
        <v>8</v>
      </c>
    </row>
    <row r="30" spans="2:9">
      <c r="B30" s="8" t="s">
        <v>86</v>
      </c>
      <c r="C30" s="18">
        <v>44109.800729166665</v>
      </c>
      <c r="D30" s="8" t="s">
        <v>43</v>
      </c>
      <c r="E30" s="8" t="s">
        <v>44</v>
      </c>
      <c r="F30" s="8">
        <v>45</v>
      </c>
      <c r="G30" s="42">
        <v>12</v>
      </c>
      <c r="H30" s="42">
        <f t="shared" si="2"/>
        <v>540</v>
      </c>
      <c r="I30" s="8" t="s">
        <v>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7:G50"/>
  <sheetViews>
    <sheetView topLeftCell="A7" workbookViewId="0">
      <selection activeCell="I26" sqref="I26"/>
    </sheetView>
  </sheetViews>
  <sheetFormatPr baseColWidth="10" defaultRowHeight="18.75"/>
  <cols>
    <col min="1" max="1" width="4.8984375" customWidth="1"/>
    <col min="2" max="2" width="14.3984375" customWidth="1"/>
    <col min="8" max="8" width="4.59765625" customWidth="1"/>
  </cols>
  <sheetData>
    <row r="7" spans="2:7" ht="36">
      <c r="B7" s="22" t="s">
        <v>72</v>
      </c>
      <c r="C7" s="19"/>
      <c r="D7" s="21" t="s">
        <v>59</v>
      </c>
      <c r="E7" s="19"/>
    </row>
    <row r="11" spans="2:7" ht="19.5" thickBot="1">
      <c r="B11" s="19" t="s">
        <v>73</v>
      </c>
      <c r="C11" s="40" t="s">
        <v>86</v>
      </c>
      <c r="D11" s="19"/>
      <c r="E11" s="19"/>
      <c r="F11" s="19" t="s">
        <v>62</v>
      </c>
      <c r="G11" s="37">
        <f>IFERROR(INDEX(Tableau4[Date],MATCH(PO!C11,Tableau4[Nr Commande],0)),"")</f>
        <v>44109.012615740743</v>
      </c>
    </row>
    <row r="12" spans="2:7" ht="12" customHeight="1">
      <c r="B12" s="25" t="s">
        <v>60</v>
      </c>
      <c r="C12" s="26"/>
      <c r="D12" s="26"/>
    </row>
    <row r="13" spans="2:7" ht="12" customHeight="1">
      <c r="B13" s="23" t="s">
        <v>61</v>
      </c>
    </row>
    <row r="15" spans="2:7">
      <c r="B15" s="36" t="s">
        <v>81</v>
      </c>
      <c r="C15" s="20"/>
      <c r="F15" s="20" t="s">
        <v>63</v>
      </c>
    </row>
    <row r="16" spans="2:7">
      <c r="B16" s="32" t="str">
        <f>Config!C26</f>
        <v>Perard</v>
      </c>
      <c r="F16" s="32" t="str">
        <f>IFERROR(INDEX(Tableau4[Fournisseur],MATCH(PO!C11,Tableau4[Nr Commande],0)),"")</f>
        <v>Perard</v>
      </c>
    </row>
    <row r="17" spans="2:7">
      <c r="B17" s="32" t="str">
        <f>Config!C27</f>
        <v>rue haute</v>
      </c>
      <c r="F17" s="32" t="str">
        <f>IFERROR(INDEX(Tableau2[Adresse],MATCH(PO!$F$16,Tableau2[Nom],0)),"")</f>
        <v>Rue haute</v>
      </c>
    </row>
    <row r="18" spans="2:7">
      <c r="B18" s="32" t="str">
        <f>CONCATENATE(LEFT(Config!C30,2),"-",Config!C28,",",Config!C29)</f>
        <v>Fr-62600,berck</v>
      </c>
      <c r="F18" s="32">
        <f>IFERROR(INDEX(Tableau2[CP],MATCH(PO!$F$16,Tableau2[Nom],0)),"")</f>
        <v>62600</v>
      </c>
    </row>
    <row r="19" spans="2:7">
      <c r="B19" s="32">
        <f>Config!C31</f>
        <v>642896610</v>
      </c>
      <c r="F19" s="32">
        <f>IFERROR(INDEX(Tableau2[Téléphone],MATCH(PO!$F$16,Tableau2[Nom],0)),"")</f>
        <v>642896690</v>
      </c>
    </row>
    <row r="20" spans="2:7">
      <c r="B20" s="32" t="str">
        <f>Config!C32</f>
        <v>claudeperard63@gmail.com</v>
      </c>
      <c r="F20" s="32" t="str">
        <f>IFERROR(INDEX(Tableau2[Mail],MATCH(PO!$F$16,Tableau2[Nom],0)),"")</f>
        <v>claudeperard63@gmail.com</v>
      </c>
    </row>
    <row r="21" spans="2:7" ht="19.5" thickBot="1"/>
    <row r="22" spans="2:7" s="8" customFormat="1">
      <c r="B22" s="24" t="s">
        <v>65</v>
      </c>
      <c r="C22" s="24" t="s">
        <v>66</v>
      </c>
      <c r="D22" s="24" t="s">
        <v>1</v>
      </c>
      <c r="E22" s="24" t="s">
        <v>48</v>
      </c>
      <c r="F22" s="24" t="s">
        <v>56</v>
      </c>
      <c r="G22" s="24" t="s">
        <v>67</v>
      </c>
    </row>
    <row r="23" spans="2:7">
      <c r="B23" s="43">
        <f>IF(C23&lt;&gt;"",ROW()-22,"")</f>
        <v>1</v>
      </c>
      <c r="C23" s="29" t="str">
        <f t="array" ref="C23">IFERROR(INDEX(Tableau4[Nr Article],SMALL(IF(Tableau4[Nr Commande]=PO!$C$11,ROW(Tableau4[Nr Article])-5),ROW()-22)),"")</f>
        <v>art1</v>
      </c>
      <c r="D23" s="29">
        <f>IFERROR(INDEX(Tableau4[[ Nom]],SMALL(IF(Tableau4[Nr Commande]=PO!$C$11,ROW(Tableau4[Nr Article])-5),ROW()-22)),"")</f>
        <v>0</v>
      </c>
      <c r="E23" s="29">
        <f t="array" ref="E23">IFERROR(INDEX(Tableau4[Nombre],SMALL(IF(Tableau4[Nr Commande]=PO!$C$11,ROW(Tableau4[Nr Article])-5),ROW()-22)),"")</f>
        <v>10</v>
      </c>
      <c r="F23" s="39">
        <f t="array" ref="F23">IFERROR(INDEX(Tableau4[Prix],SMALL(IF(Tableau4[Nr Commande]=PO!$C$11,ROW(Tableau4[Nr Article])-5),ROW()-22)),"")</f>
        <v>2</v>
      </c>
      <c r="G23" s="45">
        <f>IFERROR(F23*E23,"")</f>
        <v>20</v>
      </c>
    </row>
    <row r="24" spans="2:7">
      <c r="B24" s="10"/>
      <c r="C24" s="10" t="str">
        <f t="array" ref="C24">IFERROR(INDEX(Tableau4[Nr Article],SMALL(IF(Tableau4[Nr Commande]=PO!$C$11,ROW(Tableau4[Nr Article])-5),ROW()-22)),"")</f>
        <v>art2</v>
      </c>
      <c r="D24" s="44">
        <f t="array" ref="D24">IFERROR(INDEX(Tableau4[[ Nom]],SMALL(IF(Tableau4[Nr Commande]=PO!$C$11,ROW(Tableau4[Nr Article])-5),ROW()-22)),"")</f>
        <v>0</v>
      </c>
      <c r="E24" s="44">
        <f t="array" ref="E24">IFERROR(INDEX(Tableau4[Nombre],SMALL(IF(Tableau4[Nr Commande]=PO!$C$11,ROW(Tableau4[Nr Article])-5),ROW()-22)),"")</f>
        <v>20</v>
      </c>
      <c r="F24" s="44">
        <f t="array" ref="F24">IFERROR(INDEX(Tableau4[Prix],SMALL(IF(Tableau4[Nr Commande]=PO!$C$11,ROW(Tableau4[Nr Article])-5),ROW()-22)),"")</f>
        <v>2</v>
      </c>
      <c r="G24" s="27">
        <f>IFERROR(F24*E24,"")</f>
        <v>40</v>
      </c>
    </row>
    <row r="25" spans="2:7">
      <c r="B25" s="10">
        <f t="shared" ref="B25:B43" si="0">IF(C25&lt;&gt;"",ROW()-22,"")</f>
        <v>3</v>
      </c>
      <c r="C25" s="10" t="str">
        <f t="array" ref="C25">IFERROR(INDEX(Tableau4[Nr Article],SMALL(IF(Tableau4[Nr Commande]=PO!$C$11,ROW(Tableau4[Nr Article])-5),ROW()-22)),"")</f>
        <v>ART-00003</v>
      </c>
      <c r="D25" s="44" t="str">
        <f t="array" ref="D25">IFERROR(INDEX(Tableau4[[ Nom]],SMALL(IF(Tableau4[Nr Commande]=PO!$C$11,ROW(Tableau4[Nr Article])-5),ROW()-22)),"")</f>
        <v>essai</v>
      </c>
      <c r="E25" s="44">
        <f t="array" ref="E25">IFERROR(INDEX(Tableau4[Nombre],SMALL(IF(Tableau4[Nr Commande]=PO!$C$11,ROW(Tableau4[Nr Article])-5),ROW()-22)),"")</f>
        <v>30</v>
      </c>
      <c r="F25" s="44">
        <f t="array" ref="F25">IFERROR(INDEX(Tableau4[Prix],SMALL(IF(Tableau4[Nr Commande]=PO!$C$11,ROW(Tableau4[Nr Article])-5),ROW()-22)),"")</f>
        <v>2</v>
      </c>
      <c r="G25" s="27">
        <f t="shared" ref="G25:G43" si="1">IFERROR(F25*E25,"")</f>
        <v>60</v>
      </c>
    </row>
    <row r="26" spans="2:7">
      <c r="B26" s="10">
        <f t="shared" si="0"/>
        <v>4</v>
      </c>
      <c r="C26" s="10" t="str">
        <f t="array" ref="C26">IFERROR(INDEX(Tableau4[Nr Article],SMALL(IF(Tableau4[Nr Commande]=PO!$C$11,ROW(Tableau4[Nr Article])-5),ROW()-22)),"")</f>
        <v>ART-00002</v>
      </c>
      <c r="D26" s="44" t="str">
        <f t="array" ref="D26">IFERROR(INDEX(Tableau4[[ Nom]],SMALL(IF(Tableau4[Nr Commande]=PO!$C$11,ROW(Tableau4[Nr Article])-5),ROW()-22)),"")</f>
        <v>essai</v>
      </c>
      <c r="E26" s="44">
        <f t="array" ref="E26">IFERROR(INDEX(Tableau4[Nombre],SMALL(IF(Tableau4[Nr Commande]=PO!$C$11,ROW(Tableau4[Nr Article])-5),ROW()-22)),"")</f>
        <v>40</v>
      </c>
      <c r="F26" s="44">
        <f t="array" ref="F26">IFERROR(INDEX(Tableau4[Prix],SMALL(IF(Tableau4[Nr Commande]=PO!$C$11,ROW(Tableau4[Nr Article])-5),ROW()-22)),"")</f>
        <v>12</v>
      </c>
      <c r="G26" s="27">
        <f t="shared" si="1"/>
        <v>480</v>
      </c>
    </row>
    <row r="27" spans="2:7">
      <c r="B27" s="10">
        <f t="shared" si="0"/>
        <v>5</v>
      </c>
      <c r="C27" s="10" t="str">
        <f t="array" ref="C27">IFERROR(INDEX(Tableau4[Nr Article],SMALL(IF(Tableau4[Nr Commande]=PO!$C$11,ROW(Tableau4[Nr Article])-5),ROW()-22)),"")</f>
        <v>art1</v>
      </c>
      <c r="D27" s="44">
        <f t="array" ref="D27">IFERROR(INDEX(Tableau4[[ Nom]],SMALL(IF(Tableau4[Nr Commande]=PO!$C$11,ROW(Tableau4[Nr Article])-5),ROW()-22)),"")</f>
        <v>0</v>
      </c>
      <c r="E27" s="44">
        <f t="array" ref="E27">IFERROR(INDEX(Tableau4[Nombre],SMALL(IF(Tableau4[Nr Commande]=PO!$C$11,ROW(Tableau4[Nr Article])-5),ROW()-22)),"")</f>
        <v>1000</v>
      </c>
      <c r="F27" s="44">
        <f t="array" ref="F27">IFERROR(INDEX(Tableau4[Prix],SMALL(IF(Tableau4[Nr Commande]=PO!$C$11,ROW(Tableau4[Nr Article])-5),ROW()-22)),"")</f>
        <v>2</v>
      </c>
      <c r="G27" s="27">
        <f t="shared" si="1"/>
        <v>2000</v>
      </c>
    </row>
    <row r="28" spans="2:7">
      <c r="B28" s="10">
        <f t="shared" si="0"/>
        <v>6</v>
      </c>
      <c r="C28" s="10" t="str">
        <f t="array" ref="C28">IFERROR(INDEX(Tableau4[Nr Article],SMALL(IF(Tableau4[Nr Commande]=PO!$C$11,ROW(Tableau4[Nr Article])-5),ROW()-22)),"")</f>
        <v>ART-00001</v>
      </c>
      <c r="D28" s="44" t="str">
        <f t="array" ref="D28">IFERROR(INDEX(Tableau4[[ Nom]],SMALL(IF(Tableau4[Nr Commande]=PO!$C$11,ROW(Tableau4[Nr Article])-5),ROW()-22)),"")</f>
        <v>test</v>
      </c>
      <c r="E28" s="44">
        <f t="array" ref="E28">IFERROR(INDEX(Tableau4[Nombre],SMALL(IF(Tableau4[Nr Commande]=PO!$C$11,ROW(Tableau4[Nr Article])-5),ROW()-22)),"")</f>
        <v>20000</v>
      </c>
      <c r="F28" s="44">
        <f t="array" ref="F28">IFERROR(INDEX(Tableau4[Prix],SMALL(IF(Tableau4[Nr Commande]=PO!$C$11,ROW(Tableau4[Nr Article])-5),ROW()-22)),"")</f>
        <v>1.5</v>
      </c>
      <c r="G28" s="27">
        <f t="shared" si="1"/>
        <v>30000</v>
      </c>
    </row>
    <row r="29" spans="2:7">
      <c r="B29" s="10"/>
      <c r="C29" s="10" t="str">
        <f t="array" ref="C29">IFERROR(INDEX(Tableau4[Nr Article],SMALL(IF(Tableau4[Nr Commande]=PO!$C$11,ROW(Tableau4[Nr Article])-5),ROW()-22)),"")</f>
        <v>ART-00001</v>
      </c>
      <c r="D29" s="44" t="str">
        <f t="array" ref="D29">IFERROR(INDEX(Tableau4[[ Nom]],SMALL(IF(Tableau4[Nr Commande]=PO!$C$11,ROW(Tableau4[Nr Article])-5),ROW()-22)),"")</f>
        <v>test</v>
      </c>
      <c r="E29" s="44">
        <f t="array" ref="E29">IFERROR(INDEX(Tableau4[Nombre],SMALL(IF(Tableau4[Nr Commande]=PO!$C$11,ROW(Tableau4[Nr Article])-5),ROW()-22)),"")</f>
        <v>1</v>
      </c>
      <c r="F29" s="44">
        <f t="array" ref="F29">IFERROR(INDEX(Tableau4[Prix],SMALL(IF(Tableau4[Nr Commande]=PO!$C$11,ROW(Tableau4[Nr Article])-5),ROW()-22)),"")</f>
        <v>1.5</v>
      </c>
      <c r="G29" s="27">
        <f t="shared" si="1"/>
        <v>1.5</v>
      </c>
    </row>
    <row r="30" spans="2:7">
      <c r="B30" s="10">
        <f t="shared" si="0"/>
        <v>8</v>
      </c>
      <c r="C30" s="10" t="str">
        <f t="array" ref="C30">IFERROR(INDEX(Tableau4[Nr Article],SMALL(IF(Tableau4[Nr Commande]=PO!$C$11,ROW(Tableau4[Nr Article])-5),ROW()-22)),"")</f>
        <v>ART-00003</v>
      </c>
      <c r="D30" s="44" t="str">
        <f t="array" ref="D30">IFERROR(INDEX(Tableau4[[ Nom]],SMALL(IF(Tableau4[Nr Commande]=PO!$C$11,ROW(Tableau4[Nr Article])-5),ROW()-22)),"")</f>
        <v>essai</v>
      </c>
      <c r="E30" s="44">
        <f t="array" ref="E30">IFERROR(INDEX(Tableau4[Nombre],SMALL(IF(Tableau4[Nr Commande]=PO!$C$11,ROW(Tableau4[Nr Article])-5),ROW()-22)),"")</f>
        <v>9</v>
      </c>
      <c r="F30" s="44">
        <f t="array" ref="F30">IFERROR(INDEX(Tableau4[Prix],SMALL(IF(Tableau4[Nr Commande]=PO!$C$11,ROW(Tableau4[Nr Article])-5),ROW()-22)),"")</f>
        <v>2</v>
      </c>
      <c r="G30" s="27">
        <f t="shared" si="1"/>
        <v>18</v>
      </c>
    </row>
    <row r="31" spans="2:7">
      <c r="B31" s="10">
        <f t="shared" si="0"/>
        <v>9</v>
      </c>
      <c r="C31" s="10" t="str">
        <f t="array" ref="C31">IFERROR(INDEX(Tableau4[Nr Article],SMALL(IF(Tableau4[Nr Commande]=PO!$C$11,ROW(Tableau4[Nr Article])-5),ROW()-22)),"")</f>
        <v>art1</v>
      </c>
      <c r="D31" s="44">
        <f t="array" ref="D31">IFERROR(INDEX(Tableau4[[ Nom]],SMALL(IF(Tableau4[Nr Commande]=PO!$C$11,ROW(Tableau4[Nr Article])-5),ROW()-22)),"")</f>
        <v>0</v>
      </c>
      <c r="E31" s="44">
        <f t="array" ref="E31">IFERROR(INDEX(Tableau4[Nombre],SMALL(IF(Tableau4[Nr Commande]=PO!$C$11,ROW(Tableau4[Nr Article])-5),ROW()-22)),"")</f>
        <v>777</v>
      </c>
      <c r="F31" s="44">
        <f t="array" ref="F31">IFERROR(INDEX(Tableau4[Prix],SMALL(IF(Tableau4[Nr Commande]=PO!$C$11,ROW(Tableau4[Nr Article])-5),ROW()-22)),"")</f>
        <v>2</v>
      </c>
      <c r="G31" s="27">
        <f t="shared" si="1"/>
        <v>1554</v>
      </c>
    </row>
    <row r="32" spans="2:7">
      <c r="B32" s="10">
        <f t="shared" si="0"/>
        <v>10</v>
      </c>
      <c r="C32" s="10" t="str">
        <f t="array" ref="C32">IFERROR(INDEX(Tableau4[Nr Article],SMALL(IF(Tableau4[Nr Commande]=PO!$C$11,ROW(Tableau4[Nr Article])-5),ROW()-22)),"")</f>
        <v>art2</v>
      </c>
      <c r="D32" s="44">
        <f t="array" ref="D32">IFERROR(INDEX(Tableau4[[ Nom]],SMALL(IF(Tableau4[Nr Commande]=PO!$C$11,ROW(Tableau4[Nr Article])-5),ROW()-22)),"")</f>
        <v>0</v>
      </c>
      <c r="E32" s="44">
        <f t="array" ref="E32">IFERROR(INDEX(Tableau4[Nombre],SMALL(IF(Tableau4[Nr Commande]=PO!$C$11,ROW(Tableau4[Nr Article])-5),ROW()-22)),"")</f>
        <v>10</v>
      </c>
      <c r="F32" s="44">
        <f t="array" ref="F32">IFERROR(INDEX(Tableau4[Prix],SMALL(IF(Tableau4[Nr Commande]=PO!$C$11,ROW(Tableau4[Nr Article])-5),ROW()-22)),"")</f>
        <v>2</v>
      </c>
      <c r="G32" s="27">
        <f t="shared" si="1"/>
        <v>20</v>
      </c>
    </row>
    <row r="33" spans="2:7">
      <c r="B33" s="10">
        <f t="shared" si="0"/>
        <v>11</v>
      </c>
      <c r="C33" s="10" t="str">
        <f t="array" ref="C33">IFERROR(INDEX(Tableau4[Nr Article],SMALL(IF(Tableau4[Nr Commande]=PO!$C$11,ROW(Tableau4[Nr Article])-5),ROW()-22)),"")</f>
        <v>ART-00001</v>
      </c>
      <c r="D33" s="44" t="str">
        <f t="array" ref="D33">IFERROR(INDEX(Tableau4[[ Nom]],SMALL(IF(Tableau4[Nr Commande]=PO!$C$11,ROW(Tableau4[Nr Article])-5),ROW()-22)),"")</f>
        <v>test</v>
      </c>
      <c r="E33" s="44">
        <f t="array" ref="E33">IFERROR(INDEX(Tableau4[Nombre],SMALL(IF(Tableau4[Nr Commande]=PO!$C$11,ROW(Tableau4[Nr Article])-5),ROW()-22)),"")</f>
        <v>4</v>
      </c>
      <c r="F33" s="44">
        <f t="array" ref="F33">IFERROR(INDEX(Tableau4[Prix],SMALL(IF(Tableau4[Nr Commande]=PO!$C$11,ROW(Tableau4[Nr Article])-5),ROW()-22)),"")</f>
        <v>1.5</v>
      </c>
      <c r="G33" s="27">
        <f t="shared" si="1"/>
        <v>6</v>
      </c>
    </row>
    <row r="34" spans="2:7">
      <c r="B34" s="10">
        <f t="shared" si="0"/>
        <v>12</v>
      </c>
      <c r="C34" s="10" t="str">
        <f t="array" ref="C34">IFERROR(INDEX(Tableau4[Nr Article],SMALL(IF(Tableau4[Nr Commande]=PO!$C$11,ROW(Tableau4[Nr Article])-5),ROW()-22)),"")</f>
        <v>ART-00002</v>
      </c>
      <c r="D34" s="44" t="str">
        <f t="array" ref="D34">IFERROR(INDEX(Tableau4[[ Nom]],SMALL(IF(Tableau4[Nr Commande]=PO!$C$11,ROW(Tableau4[Nr Article])-5),ROW()-22)),"")</f>
        <v>essai</v>
      </c>
      <c r="E34" s="44">
        <f t="array" ref="E34">IFERROR(INDEX(Tableau4[Nombre],SMALL(IF(Tableau4[Nr Commande]=PO!$C$11,ROW(Tableau4[Nr Article])-5),ROW()-22)),"")</f>
        <v>8</v>
      </c>
      <c r="F34" s="44">
        <f t="array" ref="F34">IFERROR(INDEX(Tableau4[Prix],SMALL(IF(Tableau4[Nr Commande]=PO!$C$11,ROW(Tableau4[Nr Article])-5),ROW()-22)),"")</f>
        <v>12</v>
      </c>
      <c r="G34" s="27">
        <f t="shared" si="1"/>
        <v>96</v>
      </c>
    </row>
    <row r="35" spans="2:7">
      <c r="B35" s="10">
        <f t="shared" si="0"/>
        <v>13</v>
      </c>
      <c r="C35" s="10" t="str">
        <f t="array" ref="C35">IFERROR(INDEX(Tableau4[Nr Article],SMALL(IF(Tableau4[Nr Commande]=PO!$C$11,ROW(Tableau4[Nr Article])-5),ROW()-22)),"")</f>
        <v>ART-00002</v>
      </c>
      <c r="D35" s="44" t="str">
        <f t="array" ref="D35">IFERROR(INDEX(Tableau4[[ Nom]],SMALL(IF(Tableau4[Nr Commande]=PO!$C$11,ROW(Tableau4[Nr Article])-5),ROW()-22)),"")</f>
        <v>essai</v>
      </c>
      <c r="E35" s="44">
        <f t="array" ref="E35">IFERROR(INDEX(Tableau4[Nombre],SMALL(IF(Tableau4[Nr Commande]=PO!$C$11,ROW(Tableau4[Nr Article])-5),ROW()-22)),"")</f>
        <v>4</v>
      </c>
      <c r="F35" s="44">
        <f t="array" ref="F35">IFERROR(INDEX(Tableau4[Prix],SMALL(IF(Tableau4[Nr Commande]=PO!$C$11,ROW(Tableau4[Nr Article])-5),ROW()-22)),"")</f>
        <v>12</v>
      </c>
      <c r="G35" s="27">
        <f t="shared" si="1"/>
        <v>48</v>
      </c>
    </row>
    <row r="36" spans="2:7">
      <c r="B36" s="10">
        <f t="shared" si="0"/>
        <v>14</v>
      </c>
      <c r="C36" s="10" t="str">
        <f t="array" ref="C36">IFERROR(INDEX(Tableau4[Nr Article],SMALL(IF(Tableau4[Nr Commande]=PO!$C$11,ROW(Tableau4[Nr Article])-5),ROW()-22)),"")</f>
        <v>ART-00004</v>
      </c>
      <c r="D36" s="44" t="str">
        <f t="array" ref="D36">IFERROR(INDEX(Tableau4[[ Nom]],SMALL(IF(Tableau4[Nr Commande]=PO!$C$11,ROW(Tableau4[Nr Article])-5),ROW()-22)),"")</f>
        <v>art 626</v>
      </c>
      <c r="E36" s="44">
        <f t="array" ref="E36">IFERROR(INDEX(Tableau4[Nombre],SMALL(IF(Tableau4[Nr Commande]=PO!$C$11,ROW(Tableau4[Nr Article])-5),ROW()-22)),"")</f>
        <v>4</v>
      </c>
      <c r="F36" s="44">
        <f t="array" ref="F36">IFERROR(INDEX(Tableau4[Prix],SMALL(IF(Tableau4[Nr Commande]=PO!$C$11,ROW(Tableau4[Nr Article])-5),ROW()-22)),"")</f>
        <v>2.5</v>
      </c>
      <c r="G36" s="27">
        <f t="shared" si="1"/>
        <v>10</v>
      </c>
    </row>
    <row r="37" spans="2:7">
      <c r="B37" s="10">
        <f t="shared" si="0"/>
        <v>15</v>
      </c>
      <c r="C37" s="10" t="str">
        <f t="array" ref="C37">IFERROR(INDEX(Tableau4[Nr Article],SMALL(IF(Tableau4[Nr Commande]=PO!$C$11,ROW(Tableau4[Nr Article])-5),ROW()-22)),"")</f>
        <v>art2</v>
      </c>
      <c r="D37" s="44">
        <f t="array" ref="D37">IFERROR(INDEX(Tableau4[[ Nom]],SMALL(IF(Tableau4[Nr Commande]=PO!$C$11,ROW(Tableau4[Nr Article])-5),ROW()-22)),"")</f>
        <v>0</v>
      </c>
      <c r="E37" s="44">
        <f t="array" ref="E37">IFERROR(INDEX(Tableau4[Nombre],SMALL(IF(Tableau4[Nr Commande]=PO!$C$11,ROW(Tableau4[Nr Article])-5),ROW()-22)),"")</f>
        <v>96</v>
      </c>
      <c r="F37" s="44">
        <f t="array" ref="F37">IFERROR(INDEX(Tableau4[Prix],SMALL(IF(Tableau4[Nr Commande]=PO!$C$11,ROW(Tableau4[Nr Article])-5),ROW()-22)),"")</f>
        <v>2</v>
      </c>
      <c r="G37" s="27">
        <f t="shared" si="1"/>
        <v>192</v>
      </c>
    </row>
    <row r="38" spans="2:7">
      <c r="B38" s="10">
        <f t="shared" si="0"/>
        <v>16</v>
      </c>
      <c r="C38" s="10" t="str">
        <f t="array" ref="C38">IFERROR(INDEX(Tableau4[Nr Article],SMALL(IF(Tableau4[Nr Commande]=PO!$C$11,ROW(Tableau4[Nr Article])-5),ROW()-22)),"")</f>
        <v>art2</v>
      </c>
      <c r="D38" s="44">
        <f t="array" ref="D38">IFERROR(INDEX(Tableau4[[ Nom]],SMALL(IF(Tableau4[Nr Commande]=PO!$C$11,ROW(Tableau4[Nr Article])-5),ROW()-22)),"")</f>
        <v>0</v>
      </c>
      <c r="E38" s="44">
        <f t="array" ref="E38">IFERROR(INDEX(Tableau4[Nombre],SMALL(IF(Tableau4[Nr Commande]=PO!$C$11,ROW(Tableau4[Nr Article])-5),ROW()-22)),"")</f>
        <v>55</v>
      </c>
      <c r="F38" s="44">
        <f t="array" ref="F38">IFERROR(INDEX(Tableau4[Prix],SMALL(IF(Tableau4[Nr Commande]=PO!$C$11,ROW(Tableau4[Nr Article])-5),ROW()-22)),"")</f>
        <v>2</v>
      </c>
      <c r="G38" s="27">
        <f t="shared" si="1"/>
        <v>110</v>
      </c>
    </row>
    <row r="39" spans="2:7">
      <c r="B39" s="10">
        <f t="shared" si="0"/>
        <v>17</v>
      </c>
      <c r="C39" s="10" t="str">
        <f t="array" ref="C39">IFERROR(INDEX(Tableau4[Nr Article],SMALL(IF(Tableau4[Nr Commande]=PO!$C$11,ROW(Tableau4[Nr Article])-5),ROW()-22)),"")</f>
        <v>ART-00001</v>
      </c>
      <c r="D39" s="44" t="str">
        <f t="array" ref="D39">IFERROR(INDEX(Tableau4[[ Nom]],SMALL(IF(Tableau4[Nr Commande]=PO!$C$11,ROW(Tableau4[Nr Article])-5),ROW()-22)),"")</f>
        <v>test</v>
      </c>
      <c r="E39" s="44">
        <f t="array" ref="E39">IFERROR(INDEX(Tableau4[Nombre],SMALL(IF(Tableau4[Nr Commande]=PO!$C$11,ROW(Tableau4[Nr Article])-5),ROW()-22)),"")</f>
        <v>0</v>
      </c>
      <c r="F39" s="44">
        <f t="array" ref="F39">IFERROR(INDEX(Tableau4[Prix],SMALL(IF(Tableau4[Nr Commande]=PO!$C$11,ROW(Tableau4[Nr Article])-5),ROW()-22)),"")</f>
        <v>1.5</v>
      </c>
      <c r="G39" s="27">
        <f t="shared" si="1"/>
        <v>0</v>
      </c>
    </row>
    <row r="40" spans="2:7">
      <c r="B40" s="10">
        <f t="shared" si="0"/>
        <v>18</v>
      </c>
      <c r="C40" s="10" t="str">
        <f t="array" ref="C40">IFERROR(INDEX(Tableau4[Nr Article],SMALL(IF(Tableau4[Nr Commande]=PO!$C$11,ROW(Tableau4[Nr Article])-5),ROW()-22)),"")</f>
        <v>art2</v>
      </c>
      <c r="D40" s="44">
        <f t="array" ref="D40">IFERROR(INDEX(Tableau4[[ Nom]],SMALL(IF(Tableau4[Nr Commande]=PO!$C$11,ROW(Tableau4[Nr Article])-5),ROW()-22)),"")</f>
        <v>0</v>
      </c>
      <c r="E40" s="44">
        <f t="array" ref="E40">IFERROR(INDEX(Tableau4[Nombre],SMALL(IF(Tableau4[Nr Commande]=PO!$C$11,ROW(Tableau4[Nr Article])-5),ROW()-22)),"")</f>
        <v>1</v>
      </c>
      <c r="F40" s="44">
        <f t="array" ref="F40">IFERROR(INDEX(Tableau4[Prix],SMALL(IF(Tableau4[Nr Commande]=PO!$C$11,ROW(Tableau4[Nr Article])-5),ROW()-22)),"")</f>
        <v>2</v>
      </c>
      <c r="G40" s="27">
        <f t="shared" si="1"/>
        <v>2</v>
      </c>
    </row>
    <row r="41" spans="2:7">
      <c r="B41" s="10">
        <f t="shared" si="0"/>
        <v>19</v>
      </c>
      <c r="C41" s="10" t="str">
        <f t="array" ref="C41">IFERROR(INDEX(Tableau4[Nr Article],SMALL(IF(Tableau4[Nr Commande]=PO!$C$11,ROW(Tableau4[Nr Article])-5),ROW()-22)),"")</f>
        <v>ART-00001</v>
      </c>
      <c r="D41" s="44" t="str">
        <f t="array" ref="D41">IFERROR(INDEX(Tableau4[[ Nom]],SMALL(IF(Tableau4[Nr Commande]=PO!$C$11,ROW(Tableau4[Nr Article])-5),ROW()-22)),"")</f>
        <v>test</v>
      </c>
      <c r="E41" s="44">
        <f t="array" ref="E41">IFERROR(INDEX(Tableau4[Nombre],SMALL(IF(Tableau4[Nr Commande]=PO!$C$11,ROW(Tableau4[Nr Article])-5),ROW()-22)),"")</f>
        <v>47</v>
      </c>
      <c r="F41" s="44">
        <f t="array" ref="F41">IFERROR(INDEX(Tableau4[Prix],SMALL(IF(Tableau4[Nr Commande]=PO!$C$11,ROW(Tableau4[Nr Article])-5),ROW()-22)),"")</f>
        <v>1.5</v>
      </c>
      <c r="G41" s="27">
        <f t="shared" si="1"/>
        <v>70.5</v>
      </c>
    </row>
    <row r="42" spans="2:7">
      <c r="B42" s="10">
        <f t="shared" si="0"/>
        <v>20</v>
      </c>
      <c r="C42" s="10" t="str">
        <f t="array" ref="C42">IFERROR(INDEX(Tableau4[Nr Article],SMALL(IF(Tableau4[Nr Commande]=PO!$C$11,ROW(Tableau4[Nr Article])-5),ROW()-22)),"")</f>
        <v>ART-00001</v>
      </c>
      <c r="D42" s="44" t="str">
        <f t="array" ref="D42">IFERROR(INDEX(Tableau4[[ Nom]],SMALL(IF(Tableau4[Nr Commande]=PO!$C$11,ROW(Tableau4[Nr Article])-5),ROW()-22)),"")</f>
        <v>test</v>
      </c>
      <c r="E42" s="44">
        <f t="array" ref="E42">IFERROR(INDEX(Tableau4[Nombre],SMALL(IF(Tableau4[Nr Commande]=PO!$C$11,ROW(Tableau4[Nr Article])-5),ROW()-22)),"")</f>
        <v>6</v>
      </c>
      <c r="F42" s="44">
        <f t="array" ref="F42">IFERROR(INDEX(Tableau4[Prix],SMALL(IF(Tableau4[Nr Commande]=PO!$C$11,ROW(Tableau4[Nr Article])-5),ROW()-22)),"")</f>
        <v>1.5</v>
      </c>
      <c r="G42" s="27">
        <f t="shared" si="1"/>
        <v>9</v>
      </c>
    </row>
    <row r="43" spans="2:7">
      <c r="B43" s="10">
        <f t="shared" si="0"/>
        <v>21</v>
      </c>
      <c r="C43" s="10" t="str">
        <f t="array" ref="C43">IFERROR(INDEX(Tableau4[Nr Article],SMALL(IF(Tableau4[Nr Commande]=PO!$C$11,ROW(Tableau4[Nr Article])-5),ROW()-22)),"")</f>
        <v>ART-00002</v>
      </c>
      <c r="D43" s="44" t="str">
        <f t="array" ref="D43">IFERROR(INDEX(Tableau4[[ Nom]],SMALL(IF(Tableau4[Nr Commande]=PO!$C$11,ROW(Tableau4[Nr Article])-5),ROW()-22)),"")</f>
        <v>essai</v>
      </c>
      <c r="E43" s="44">
        <f t="array" ref="E43">IFERROR(INDEX(Tableau4[Nombre],SMALL(IF(Tableau4[Nr Commande]=PO!$C$11,ROW(Tableau4[Nr Article])-5),ROW()-22)),"")</f>
        <v>45</v>
      </c>
      <c r="F43" s="44">
        <f t="array" ref="F43">IFERROR(INDEX(Tableau4[Prix],SMALL(IF(Tableau4[Nr Commande]=PO!$C$11,ROW(Tableau4[Nr Article])-5),ROW()-22)),"")</f>
        <v>12</v>
      </c>
      <c r="G43" s="27">
        <f t="shared" si="1"/>
        <v>540</v>
      </c>
    </row>
    <row r="44" spans="2:7" ht="19.5" thickBot="1">
      <c r="B44" s="13"/>
      <c r="C44" s="10" t="str">
        <f t="array" ref="C44">IFERROR(INDEX(Tableau4[Nr Article],SMALL(IF(Tableau4[Nr Commande]=PO!$C$11,ROW(Tableau4[Nr Article])-5),ROW()-22)),"")</f>
        <v/>
      </c>
      <c r="D44" s="44" t="str">
        <f t="array" ref="D44">IFERROR(INDEX(Tableau4[[ Nom]],SMALL(IF(Tableau4[Nr Commande]=PO!$C$11,ROW(Tableau4[Nr Article])-5),ROW()-22)),"")</f>
        <v/>
      </c>
      <c r="E44" s="44" t="str">
        <f t="array" ref="E44">IFERROR(INDEX(Tableau4[Nombre],SMALL(IF(Tableau4[Nr Commande]=PO!$C$11,ROW(Tableau4[Nr Article])-5),ROW()-22)),"")</f>
        <v/>
      </c>
      <c r="F44" s="44" t="str">
        <f t="array" ref="F44">IFERROR(INDEX(Tableau4[Prix],SMALL(IF(Tableau4[Nr Commande]=PO!$C$11,ROW(Tableau4[Nr Article])-5),ROW()-22)),"")</f>
        <v/>
      </c>
      <c r="G44" s="13"/>
    </row>
    <row r="45" spans="2:7" ht="19.5" thickBot="1">
      <c r="B45" s="46" t="s">
        <v>71</v>
      </c>
      <c r="C45" s="46"/>
      <c r="D45" s="46"/>
      <c r="E45" s="46"/>
    </row>
    <row r="46" spans="2:7" ht="19.5" thickBot="1">
      <c r="B46" s="46"/>
      <c r="C46" s="46"/>
      <c r="D46" s="46"/>
      <c r="E46" s="46"/>
      <c r="F46" t="s">
        <v>68</v>
      </c>
      <c r="G46" s="28">
        <f>SUM(G23:G43)</f>
        <v>35277</v>
      </c>
    </row>
    <row r="47" spans="2:7" ht="19.5" thickBot="1">
      <c r="B47" s="46"/>
      <c r="C47" s="46"/>
      <c r="D47" s="46"/>
      <c r="E47" s="46"/>
      <c r="F47" t="s">
        <v>69</v>
      </c>
      <c r="G47" s="28">
        <f>G46*0.21</f>
        <v>7408.17</v>
      </c>
    </row>
    <row r="48" spans="2:7" ht="19.5" thickBot="1">
      <c r="B48" s="46"/>
      <c r="C48" s="46"/>
      <c r="D48" s="46"/>
      <c r="E48" s="46"/>
      <c r="F48" t="s">
        <v>70</v>
      </c>
      <c r="G48" s="28">
        <f>G46+G47</f>
        <v>42685.17</v>
      </c>
    </row>
    <row r="49" spans="2:2" ht="12.75" customHeight="1">
      <c r="B49" s="38" t="s">
        <v>82</v>
      </c>
    </row>
    <row r="50" spans="2:2" ht="12.75" customHeight="1">
      <c r="B50" s="38" t="s">
        <v>83</v>
      </c>
    </row>
  </sheetData>
  <mergeCells count="1">
    <mergeCell ref="B45:E48"/>
  </mergeCells>
  <conditionalFormatting sqref="G25:G43 B24:B43">
    <cfRule type="expression" dxfId="13" priority="1">
      <formula>$B24&lt;&gt;""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8.75"/>
  <sheetData>
    <row r="1" spans="1:1">
      <c r="A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5:I19"/>
  <sheetViews>
    <sheetView workbookViewId="0">
      <selection activeCell="E22" sqref="E22"/>
    </sheetView>
  </sheetViews>
  <sheetFormatPr baseColWidth="10" defaultRowHeight="18.75"/>
  <cols>
    <col min="3" max="3" width="8.3984375" customWidth="1"/>
    <col min="7" max="7" width="10.19921875" customWidth="1"/>
    <col min="8" max="8" width="22.8984375" bestFit="1" customWidth="1"/>
    <col min="9" max="9" width="31.8984375" customWidth="1"/>
  </cols>
  <sheetData>
    <row r="5" spans="2:9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11</v>
      </c>
    </row>
    <row r="6" spans="2:9">
      <c r="B6" t="s">
        <v>8</v>
      </c>
      <c r="C6" t="s">
        <v>13</v>
      </c>
      <c r="D6">
        <v>62600</v>
      </c>
      <c r="E6" t="s">
        <v>12</v>
      </c>
      <c r="F6" t="s">
        <v>9</v>
      </c>
      <c r="G6">
        <v>642896690</v>
      </c>
      <c r="H6" s="1" t="s">
        <v>10</v>
      </c>
      <c r="I6" t="str">
        <f>CONCATENATE(LEFT(F6,2),"-",D6,",",E6)</f>
        <v>Fr-62600,Berck</v>
      </c>
    </row>
    <row r="7" spans="2:9">
      <c r="B7" t="s">
        <v>8</v>
      </c>
      <c r="C7" t="s">
        <v>13</v>
      </c>
      <c r="D7">
        <v>62601</v>
      </c>
      <c r="E7" t="s">
        <v>12</v>
      </c>
      <c r="F7" t="s">
        <v>9</v>
      </c>
      <c r="G7">
        <v>642896691</v>
      </c>
      <c r="H7" s="1" t="s">
        <v>10</v>
      </c>
      <c r="I7" t="str">
        <f t="shared" ref="I7:I19" si="0">CONCATENATE(LEFT(F7,2),"-",D7,",",E7)</f>
        <v>Fr-62601,Berck</v>
      </c>
    </row>
    <row r="8" spans="2:9">
      <c r="B8" t="s">
        <v>8</v>
      </c>
      <c r="C8" t="s">
        <v>13</v>
      </c>
      <c r="D8">
        <v>62602</v>
      </c>
      <c r="E8" t="s">
        <v>12</v>
      </c>
      <c r="F8" t="s">
        <v>9</v>
      </c>
      <c r="G8">
        <v>642896692</v>
      </c>
      <c r="H8" s="1" t="s">
        <v>10</v>
      </c>
      <c r="I8" t="str">
        <f t="shared" si="0"/>
        <v>Fr-62602,Berck</v>
      </c>
    </row>
    <row r="9" spans="2:9">
      <c r="B9" t="s">
        <v>8</v>
      </c>
      <c r="C9" t="s">
        <v>13</v>
      </c>
      <c r="D9">
        <v>62603</v>
      </c>
      <c r="E9" t="s">
        <v>12</v>
      </c>
      <c r="F9" t="s">
        <v>9</v>
      </c>
      <c r="G9">
        <v>642896693</v>
      </c>
      <c r="H9" s="1" t="s">
        <v>10</v>
      </c>
      <c r="I9" t="str">
        <f t="shared" si="0"/>
        <v>Fr-62603,Berck</v>
      </c>
    </row>
    <row r="10" spans="2:9">
      <c r="B10" t="s">
        <v>8</v>
      </c>
      <c r="C10" t="s">
        <v>13</v>
      </c>
      <c r="D10">
        <v>62604</v>
      </c>
      <c r="E10" t="s">
        <v>12</v>
      </c>
      <c r="F10" t="s">
        <v>9</v>
      </c>
      <c r="G10">
        <v>642896694</v>
      </c>
      <c r="H10" s="1" t="s">
        <v>10</v>
      </c>
      <c r="I10" t="str">
        <f t="shared" si="0"/>
        <v>Fr-62604,Berck</v>
      </c>
    </row>
    <row r="11" spans="2:9">
      <c r="B11" t="s">
        <v>8</v>
      </c>
      <c r="C11" t="s">
        <v>13</v>
      </c>
      <c r="D11">
        <v>62605</v>
      </c>
      <c r="E11" t="s">
        <v>12</v>
      </c>
      <c r="F11" t="s">
        <v>9</v>
      </c>
      <c r="G11">
        <v>642896695</v>
      </c>
      <c r="H11" s="1" t="s">
        <v>10</v>
      </c>
      <c r="I11" t="str">
        <f t="shared" si="0"/>
        <v>Fr-62605,Berck</v>
      </c>
    </row>
    <row r="12" spans="2:9">
      <c r="B12" t="s">
        <v>8</v>
      </c>
      <c r="C12" t="s">
        <v>13</v>
      </c>
      <c r="D12">
        <v>62606</v>
      </c>
      <c r="E12" t="s">
        <v>12</v>
      </c>
      <c r="F12" t="s">
        <v>9</v>
      </c>
      <c r="G12">
        <v>642896696</v>
      </c>
      <c r="H12" s="1" t="s">
        <v>10</v>
      </c>
      <c r="I12" t="str">
        <f t="shared" si="0"/>
        <v>Fr-62606,Berck</v>
      </c>
    </row>
    <row r="13" spans="2:9">
      <c r="B13" t="s">
        <v>8</v>
      </c>
      <c r="C13" t="s">
        <v>13</v>
      </c>
      <c r="D13">
        <v>62607</v>
      </c>
      <c r="E13" t="s">
        <v>12</v>
      </c>
      <c r="F13" t="s">
        <v>9</v>
      </c>
      <c r="G13">
        <v>642896697</v>
      </c>
      <c r="H13" s="1" t="s">
        <v>10</v>
      </c>
      <c r="I13" t="str">
        <f t="shared" si="0"/>
        <v>Fr-62607,Berck</v>
      </c>
    </row>
    <row r="14" spans="2:9">
      <c r="B14" t="s">
        <v>8</v>
      </c>
      <c r="C14" t="s">
        <v>13</v>
      </c>
      <c r="D14">
        <v>62608</v>
      </c>
      <c r="E14" t="s">
        <v>12</v>
      </c>
      <c r="F14" t="s">
        <v>9</v>
      </c>
      <c r="G14">
        <v>642896698</v>
      </c>
      <c r="H14" s="1" t="s">
        <v>10</v>
      </c>
      <c r="I14" t="str">
        <f t="shared" si="0"/>
        <v>Fr-62608,Berck</v>
      </c>
    </row>
    <row r="15" spans="2:9">
      <c r="B15" t="s">
        <v>8</v>
      </c>
      <c r="C15" t="s">
        <v>13</v>
      </c>
      <c r="D15">
        <v>62609</v>
      </c>
      <c r="E15" t="s">
        <v>12</v>
      </c>
      <c r="F15" t="s">
        <v>9</v>
      </c>
      <c r="G15">
        <v>642896699</v>
      </c>
      <c r="H15" s="1" t="s">
        <v>10</v>
      </c>
      <c r="I15" t="str">
        <f t="shared" si="0"/>
        <v>Fr-62609,Berck</v>
      </c>
    </row>
    <row r="16" spans="2:9">
      <c r="B16" t="s">
        <v>8</v>
      </c>
      <c r="C16" t="s">
        <v>13</v>
      </c>
      <c r="D16">
        <v>62610</v>
      </c>
      <c r="E16" t="s">
        <v>12</v>
      </c>
      <c r="F16" t="s">
        <v>9</v>
      </c>
      <c r="G16">
        <v>642896700</v>
      </c>
      <c r="H16" s="1" t="s">
        <v>10</v>
      </c>
      <c r="I16" t="str">
        <f t="shared" si="0"/>
        <v>Fr-62610,Berck</v>
      </c>
    </row>
    <row r="17" spans="2:9">
      <c r="B17" t="s">
        <v>8</v>
      </c>
      <c r="C17" t="s">
        <v>13</v>
      </c>
      <c r="D17">
        <v>62611</v>
      </c>
      <c r="E17" t="s">
        <v>12</v>
      </c>
      <c r="F17" t="s">
        <v>9</v>
      </c>
      <c r="G17">
        <v>642896701</v>
      </c>
      <c r="H17" s="1" t="s">
        <v>10</v>
      </c>
      <c r="I17" t="str">
        <f t="shared" si="0"/>
        <v>Fr-62611,Berck</v>
      </c>
    </row>
    <row r="18" spans="2:9">
      <c r="B18" t="s">
        <v>8</v>
      </c>
      <c r="C18" t="s">
        <v>13</v>
      </c>
      <c r="D18">
        <v>62612</v>
      </c>
      <c r="E18" t="s">
        <v>12</v>
      </c>
      <c r="F18" t="s">
        <v>9</v>
      </c>
      <c r="G18">
        <v>642896702</v>
      </c>
      <c r="H18" s="1" t="s">
        <v>10</v>
      </c>
      <c r="I18" t="str">
        <f t="shared" si="0"/>
        <v>Fr-62612,Berck</v>
      </c>
    </row>
    <row r="19" spans="2:9">
      <c r="B19" t="s">
        <v>8</v>
      </c>
      <c r="C19" t="s">
        <v>13</v>
      </c>
      <c r="D19">
        <v>62613</v>
      </c>
      <c r="E19" t="s">
        <v>12</v>
      </c>
      <c r="F19" t="s">
        <v>9</v>
      </c>
      <c r="G19">
        <v>642896703</v>
      </c>
      <c r="H19" s="1" t="s">
        <v>10</v>
      </c>
      <c r="I19" t="str">
        <f t="shared" si="0"/>
        <v>Fr-62613,Berck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</hyperlinks>
  <pageMargins left="0.7" right="0.7" top="0.75" bottom="0.75" header="0.3" footer="0.3"/>
  <pageSetup paperSize="9" orientation="portrait" horizontalDpi="300" verticalDpi="300" r:id="rId15"/>
  <tableParts count="1">
    <tablePart r:id="rId16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5:I20"/>
  <sheetViews>
    <sheetView topLeftCell="A4" workbookViewId="0">
      <selection activeCell="C4" sqref="C4"/>
    </sheetView>
  </sheetViews>
  <sheetFormatPr baseColWidth="10" defaultRowHeight="18.75"/>
  <cols>
    <col min="8" max="8" width="22.8984375" bestFit="1" customWidth="1"/>
    <col min="9" max="9" width="23.5" customWidth="1"/>
  </cols>
  <sheetData>
    <row r="5" spans="2:9" ht="19.5" thickBot="1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3" t="s">
        <v>11</v>
      </c>
    </row>
    <row r="6" spans="2:9">
      <c r="B6" s="4" t="s">
        <v>14</v>
      </c>
      <c r="C6" s="5" t="s">
        <v>13</v>
      </c>
      <c r="D6" s="5">
        <v>62600</v>
      </c>
      <c r="E6" s="5" t="s">
        <v>12</v>
      </c>
      <c r="F6" s="5" t="s">
        <v>9</v>
      </c>
      <c r="G6" s="5">
        <v>642896690</v>
      </c>
      <c r="H6" s="6" t="s">
        <v>10</v>
      </c>
      <c r="I6" s="7" t="str">
        <f>CONCATENATE(LEFT(F6,2),"-",D6,",",E6)</f>
        <v>Fr-62600,Berck</v>
      </c>
    </row>
    <row r="7" spans="2:9">
      <c r="B7" s="4" t="s">
        <v>14</v>
      </c>
      <c r="C7" s="5" t="s">
        <v>13</v>
      </c>
      <c r="D7" s="5">
        <v>62601</v>
      </c>
      <c r="E7" s="5" t="s">
        <v>12</v>
      </c>
      <c r="F7" s="5" t="s">
        <v>9</v>
      </c>
      <c r="G7" s="5">
        <v>642896691</v>
      </c>
      <c r="H7" s="6" t="s">
        <v>10</v>
      </c>
      <c r="I7" s="7" t="str">
        <f t="shared" ref="I7:I20" si="0">CONCATENATE(LEFT(F7,2),"-",D7,",",E7)</f>
        <v>Fr-62601,Berck</v>
      </c>
    </row>
    <row r="8" spans="2:9">
      <c r="B8" s="4" t="s">
        <v>14</v>
      </c>
      <c r="C8" s="5" t="s">
        <v>13</v>
      </c>
      <c r="D8" s="5">
        <v>62602</v>
      </c>
      <c r="E8" s="5" t="s">
        <v>12</v>
      </c>
      <c r="F8" s="5" t="s">
        <v>9</v>
      </c>
      <c r="G8" s="5">
        <v>642896692</v>
      </c>
      <c r="H8" s="6" t="s">
        <v>10</v>
      </c>
      <c r="I8" s="7" t="str">
        <f t="shared" si="0"/>
        <v>Fr-62602,Berck</v>
      </c>
    </row>
    <row r="9" spans="2:9">
      <c r="B9" s="4" t="s">
        <v>14</v>
      </c>
      <c r="C9" s="5" t="s">
        <v>13</v>
      </c>
      <c r="D9" s="5">
        <v>62603</v>
      </c>
      <c r="E9" s="5" t="s">
        <v>12</v>
      </c>
      <c r="F9" s="5" t="s">
        <v>9</v>
      </c>
      <c r="G9" s="5">
        <v>642896693</v>
      </c>
      <c r="H9" s="6" t="s">
        <v>10</v>
      </c>
      <c r="I9" s="7" t="str">
        <f t="shared" si="0"/>
        <v>Fr-62603,Berck</v>
      </c>
    </row>
    <row r="10" spans="2:9">
      <c r="B10" s="4" t="s">
        <v>14</v>
      </c>
      <c r="C10" s="5" t="s">
        <v>13</v>
      </c>
      <c r="D10" s="5">
        <v>62604</v>
      </c>
      <c r="E10" s="5" t="s">
        <v>12</v>
      </c>
      <c r="F10" s="5" t="s">
        <v>9</v>
      </c>
      <c r="G10" s="5">
        <v>642896694</v>
      </c>
      <c r="H10" s="6" t="s">
        <v>10</v>
      </c>
      <c r="I10" s="7" t="str">
        <f t="shared" si="0"/>
        <v>Fr-62604,Berck</v>
      </c>
    </row>
    <row r="11" spans="2:9">
      <c r="B11" s="4" t="s">
        <v>14</v>
      </c>
      <c r="C11" s="5" t="s">
        <v>13</v>
      </c>
      <c r="D11" s="5">
        <v>62605</v>
      </c>
      <c r="E11" s="5" t="s">
        <v>12</v>
      </c>
      <c r="F11" s="5" t="s">
        <v>9</v>
      </c>
      <c r="G11" s="5">
        <v>642896695</v>
      </c>
      <c r="H11" s="6" t="s">
        <v>10</v>
      </c>
      <c r="I11" s="7" t="str">
        <f t="shared" si="0"/>
        <v>Fr-62605,Berck</v>
      </c>
    </row>
    <row r="12" spans="2:9">
      <c r="B12" s="4" t="s">
        <v>14</v>
      </c>
      <c r="C12" s="5" t="s">
        <v>13</v>
      </c>
      <c r="D12" s="5">
        <v>62606</v>
      </c>
      <c r="E12" s="5" t="s">
        <v>12</v>
      </c>
      <c r="F12" s="5" t="s">
        <v>9</v>
      </c>
      <c r="G12" s="5">
        <v>642896696</v>
      </c>
      <c r="H12" s="6" t="s">
        <v>10</v>
      </c>
      <c r="I12" s="7" t="str">
        <f t="shared" si="0"/>
        <v>Fr-62606,Berck</v>
      </c>
    </row>
    <row r="13" spans="2:9">
      <c r="B13" s="4" t="s">
        <v>14</v>
      </c>
      <c r="C13" s="5" t="s">
        <v>13</v>
      </c>
      <c r="D13" s="5">
        <v>62607</v>
      </c>
      <c r="E13" s="5" t="s">
        <v>12</v>
      </c>
      <c r="F13" s="5" t="s">
        <v>9</v>
      </c>
      <c r="G13" s="5">
        <v>642896697</v>
      </c>
      <c r="H13" s="6" t="s">
        <v>10</v>
      </c>
      <c r="I13" s="7" t="str">
        <f t="shared" si="0"/>
        <v>Fr-62607,Berck</v>
      </c>
    </row>
    <row r="14" spans="2:9">
      <c r="B14" s="4" t="s">
        <v>14</v>
      </c>
      <c r="C14" s="5" t="s">
        <v>13</v>
      </c>
      <c r="D14" s="5">
        <v>62608</v>
      </c>
      <c r="E14" s="5" t="s">
        <v>12</v>
      </c>
      <c r="F14" s="5" t="s">
        <v>9</v>
      </c>
      <c r="G14" s="5">
        <v>642896698</v>
      </c>
      <c r="H14" s="6" t="s">
        <v>10</v>
      </c>
      <c r="I14" s="7" t="str">
        <f t="shared" si="0"/>
        <v>Fr-62608,Berck</v>
      </c>
    </row>
    <row r="15" spans="2:9">
      <c r="B15" s="4" t="s">
        <v>14</v>
      </c>
      <c r="C15" s="5" t="s">
        <v>13</v>
      </c>
      <c r="D15" s="5">
        <v>62609</v>
      </c>
      <c r="E15" s="5" t="s">
        <v>12</v>
      </c>
      <c r="F15" s="5" t="s">
        <v>9</v>
      </c>
      <c r="G15" s="5">
        <v>642896699</v>
      </c>
      <c r="H15" s="6" t="s">
        <v>10</v>
      </c>
      <c r="I15" s="7" t="str">
        <f t="shared" si="0"/>
        <v>Fr-62609,Berck</v>
      </c>
    </row>
    <row r="16" spans="2:9">
      <c r="B16" s="4" t="s">
        <v>14</v>
      </c>
      <c r="C16" s="5" t="s">
        <v>13</v>
      </c>
      <c r="D16" s="5">
        <v>62610</v>
      </c>
      <c r="E16" s="5" t="s">
        <v>12</v>
      </c>
      <c r="F16" s="5" t="s">
        <v>9</v>
      </c>
      <c r="G16" s="5">
        <v>642896700</v>
      </c>
      <c r="H16" s="6" t="s">
        <v>10</v>
      </c>
      <c r="I16" s="7" t="str">
        <f t="shared" si="0"/>
        <v>Fr-62610,Berck</v>
      </c>
    </row>
    <row r="17" spans="2:9">
      <c r="B17" s="4" t="s">
        <v>14</v>
      </c>
      <c r="C17" s="5" t="s">
        <v>13</v>
      </c>
      <c r="D17" s="5">
        <v>62611</v>
      </c>
      <c r="E17" s="5" t="s">
        <v>12</v>
      </c>
      <c r="F17" s="5" t="s">
        <v>9</v>
      </c>
      <c r="G17" s="5">
        <v>642896701</v>
      </c>
      <c r="H17" s="6" t="s">
        <v>10</v>
      </c>
      <c r="I17" s="7" t="str">
        <f t="shared" si="0"/>
        <v>Fr-62611,Berck</v>
      </c>
    </row>
    <row r="18" spans="2:9">
      <c r="B18" s="4" t="s">
        <v>14</v>
      </c>
      <c r="C18" s="5" t="s">
        <v>13</v>
      </c>
      <c r="D18" s="5">
        <v>62612</v>
      </c>
      <c r="E18" s="5" t="s">
        <v>12</v>
      </c>
      <c r="F18" s="5" t="s">
        <v>9</v>
      </c>
      <c r="G18" s="5">
        <v>642896702</v>
      </c>
      <c r="H18" s="6" t="s">
        <v>10</v>
      </c>
      <c r="I18" s="7" t="str">
        <f t="shared" si="0"/>
        <v>Fr-62612,Berck</v>
      </c>
    </row>
    <row r="19" spans="2:9">
      <c r="B19" s="4" t="s">
        <v>14</v>
      </c>
      <c r="C19" s="5" t="s">
        <v>13</v>
      </c>
      <c r="D19" s="5">
        <v>62613</v>
      </c>
      <c r="E19" s="5" t="s">
        <v>12</v>
      </c>
      <c r="F19" s="5" t="s">
        <v>9</v>
      </c>
      <c r="G19" s="5">
        <v>642896703</v>
      </c>
      <c r="H19" s="6" t="s">
        <v>10</v>
      </c>
      <c r="I19" s="7" t="str">
        <f t="shared" si="0"/>
        <v>Fr-62613,Berck</v>
      </c>
    </row>
    <row r="20" spans="2:9">
      <c r="B20" s="4" t="s">
        <v>14</v>
      </c>
      <c r="C20" s="5" t="s">
        <v>13</v>
      </c>
      <c r="D20" s="5">
        <v>62614</v>
      </c>
      <c r="E20" s="5" t="s">
        <v>12</v>
      </c>
      <c r="F20" s="5" t="s">
        <v>9</v>
      </c>
      <c r="G20" s="5">
        <v>642896704</v>
      </c>
      <c r="H20" s="6" t="s">
        <v>10</v>
      </c>
      <c r="I20" s="7" t="str">
        <f t="shared" si="0"/>
        <v>Fr-62614,Berck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</hyperlinks>
  <pageMargins left="0.7" right="0.7" top="0.75" bottom="0.75" header="0.3" footer="0.3"/>
  <pageSetup paperSize="9" orientation="portrait" horizontalDpi="300" verticalDpi="300" r:id="rId16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5:F41"/>
  <sheetViews>
    <sheetView topLeftCell="A18" workbookViewId="0">
      <selection activeCell="C34" sqref="C34:F41"/>
    </sheetView>
  </sheetViews>
  <sheetFormatPr baseColWidth="10" defaultRowHeight="18.75"/>
  <cols>
    <col min="2" max="2" width="15.19921875" style="8" bestFit="1" customWidth="1"/>
  </cols>
  <sheetData>
    <row r="15" spans="5:5">
      <c r="E15" t="s">
        <v>38</v>
      </c>
    </row>
    <row r="17" spans="2:6" ht="19.5" thickBot="1">
      <c r="B17" s="30" t="s">
        <v>35</v>
      </c>
      <c r="C17" s="13"/>
      <c r="D17" s="13"/>
    </row>
    <row r="19" spans="2:6">
      <c r="B19" s="14" t="s">
        <v>36</v>
      </c>
      <c r="C19" s="15" t="s">
        <v>37</v>
      </c>
      <c r="D19" s="34">
        <v>5</v>
      </c>
      <c r="E19" s="16" t="str">
        <f>C19&amp;TEXT(D19,"00000")</f>
        <v>ART-00005</v>
      </c>
    </row>
    <row r="20" spans="2:6">
      <c r="B20" s="14" t="s">
        <v>52</v>
      </c>
      <c r="C20" s="15" t="s">
        <v>53</v>
      </c>
      <c r="D20" s="34">
        <v>3</v>
      </c>
      <c r="E20" s="16" t="str">
        <f>C20&amp;TEXT(D20,"00000")</f>
        <v>ORD-00003</v>
      </c>
    </row>
    <row r="25" spans="2:6" ht="19.5" thickBot="1">
      <c r="B25" s="31" t="s">
        <v>74</v>
      </c>
      <c r="C25" s="13"/>
      <c r="D25" s="13"/>
    </row>
    <row r="26" spans="2:6">
      <c r="B26" s="33" t="s">
        <v>75</v>
      </c>
      <c r="C26" t="s">
        <v>8</v>
      </c>
    </row>
    <row r="27" spans="2:6">
      <c r="B27" s="33" t="s">
        <v>2</v>
      </c>
      <c r="C27" t="s">
        <v>78</v>
      </c>
    </row>
    <row r="28" spans="2:6">
      <c r="B28" s="33" t="s">
        <v>76</v>
      </c>
      <c r="C28" s="32">
        <v>62600</v>
      </c>
    </row>
    <row r="29" spans="2:6">
      <c r="B29" s="33" t="s">
        <v>4</v>
      </c>
      <c r="C29" t="s">
        <v>79</v>
      </c>
      <c r="F29" s="35"/>
    </row>
    <row r="30" spans="2:6">
      <c r="B30" s="33" t="s">
        <v>5</v>
      </c>
      <c r="C30" t="s">
        <v>9</v>
      </c>
    </row>
    <row r="31" spans="2:6">
      <c r="B31" s="33" t="s">
        <v>64</v>
      </c>
      <c r="C31" s="32">
        <v>642896610</v>
      </c>
    </row>
    <row r="32" spans="2:6">
      <c r="B32" s="33" t="s">
        <v>7</v>
      </c>
      <c r="C32" s="1" t="s">
        <v>10</v>
      </c>
    </row>
    <row r="33" spans="2:6">
      <c r="B33" s="32"/>
    </row>
    <row r="34" spans="2:6" ht="18.75" customHeight="1">
      <c r="B34" s="33" t="s">
        <v>77</v>
      </c>
      <c r="C34" s="47" t="s">
        <v>80</v>
      </c>
      <c r="D34" s="48"/>
      <c r="E34" s="48"/>
      <c r="F34" s="49"/>
    </row>
    <row r="35" spans="2:6">
      <c r="C35" s="50"/>
      <c r="D35" s="51"/>
      <c r="E35" s="51"/>
      <c r="F35" s="52"/>
    </row>
    <row r="36" spans="2:6">
      <c r="C36" s="50"/>
      <c r="D36" s="51"/>
      <c r="E36" s="51"/>
      <c r="F36" s="52"/>
    </row>
    <row r="37" spans="2:6">
      <c r="C37" s="50"/>
      <c r="D37" s="51"/>
      <c r="E37" s="51"/>
      <c r="F37" s="52"/>
    </row>
    <row r="38" spans="2:6">
      <c r="C38" s="50"/>
      <c r="D38" s="51"/>
      <c r="E38" s="51"/>
      <c r="F38" s="52"/>
    </row>
    <row r="39" spans="2:6">
      <c r="C39" s="50"/>
      <c r="D39" s="51"/>
      <c r="E39" s="51"/>
      <c r="F39" s="52"/>
    </row>
    <row r="40" spans="2:6">
      <c r="C40" s="50"/>
      <c r="D40" s="51"/>
      <c r="E40" s="51"/>
      <c r="F40" s="52"/>
    </row>
    <row r="41" spans="2:6">
      <c r="C41" s="53"/>
      <c r="D41" s="54"/>
      <c r="E41" s="54"/>
      <c r="F41" s="55"/>
    </row>
  </sheetData>
  <mergeCells count="1">
    <mergeCell ref="C34:F41"/>
  </mergeCells>
  <hyperlinks>
    <hyperlink ref="C32" r:id="rId1"/>
  </hyperlink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Home</vt:lpstr>
      <vt:lpstr>Article</vt:lpstr>
      <vt:lpstr>Order</vt:lpstr>
      <vt:lpstr>PO</vt:lpstr>
      <vt:lpstr>Booking</vt:lpstr>
      <vt:lpstr>Fournisseur</vt:lpstr>
      <vt:lpstr>Clients</vt:lpstr>
      <vt:lpstr>Config</vt:lpstr>
      <vt:lpstr>article</vt:lpstr>
      <vt:lpstr>client</vt:lpstr>
      <vt:lpstr>fournisseur</vt:lpstr>
      <vt:lpstr>suplier</vt:lpstr>
      <vt:lpstr>supplier</vt:lpstr>
      <vt:lpstr>PO!Zone_d_impression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CPERARD</dc:creator>
  <cp:lastModifiedBy>CPERARD</cp:lastModifiedBy>
  <cp:lastPrinted>2020-10-05T14:46:46Z</cp:lastPrinted>
  <dcterms:created xsi:type="dcterms:W3CDTF">2020-09-21T08:07:03Z</dcterms:created>
  <dcterms:modified xsi:type="dcterms:W3CDTF">2020-10-05T18:37:51Z</dcterms:modified>
</cp:coreProperties>
</file>