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11670" windowHeight="9795" firstSheet="1" activeTab="8"/>
  </bookViews>
  <sheets>
    <sheet name=" Particuliers " sheetId="2" r:id="rId1"/>
    <sheet name=" Professionnels " sheetId="6" r:id="rId2"/>
    <sheet name="Articles" sheetId="3" r:id="rId3"/>
    <sheet name="Factures Légumes" sheetId="4" r:id="rId4"/>
    <sheet name="Factures Légumes pro" sheetId="10" r:id="rId5"/>
    <sheet name="Paramétres" sheetId="16" r:id="rId6"/>
    <sheet name="Devis" sheetId="15" r:id="rId7"/>
    <sheet name="Historique_Devis" sheetId="13" r:id="rId8"/>
    <sheet name="Historique_Facture" sheetId="14" r:id="rId9"/>
  </sheets>
  <definedNames>
    <definedName name="Particuliers">Tableau10[Code client]</definedName>
    <definedName name="Professionnels">Tableau103[Code client]</definedName>
    <definedName name="TD" localSheetId="6">Devis!$H$4</definedName>
    <definedName name="TD" localSheetId="4">'Factures Légumes pro'!$H$6</definedName>
    <definedName name="TD">'Factures Légumes'!$H$6</definedName>
    <definedName name="_xlnm.Print_Area" localSheetId="6">Devis!$A$1:$H$53</definedName>
    <definedName name="_xlnm.Print_Area" localSheetId="3">'Factures Légumes'!$A$1:$H$52</definedName>
    <definedName name="_xlnm.Print_Area" localSheetId="4">'Factures Légumes pro'!$A$1:$H$52</definedName>
  </definedNames>
  <calcPr calcId="125725"/>
</workbook>
</file>

<file path=xl/calcChain.xml><?xml version="1.0" encoding="utf-8"?>
<calcChain xmlns="http://schemas.openxmlformats.org/spreadsheetml/2006/main">
  <c r="E8" i="15"/>
  <c r="B19" i="4"/>
  <c r="B18"/>
  <c r="B10" i="15"/>
  <c r="B12" i="10" l="1"/>
  <c r="B12" i="4"/>
  <c r="G19"/>
  <c r="G20"/>
  <c r="G21"/>
  <c r="G22"/>
  <c r="G23"/>
  <c r="G24"/>
  <c r="G25"/>
  <c r="G26"/>
  <c r="G27"/>
  <c r="G28"/>
  <c r="G29"/>
  <c r="G30"/>
  <c r="G31"/>
  <c r="G32"/>
  <c r="G33"/>
  <c r="G34"/>
  <c r="G35"/>
  <c r="G18"/>
  <c r="H18" s="1"/>
  <c r="E18"/>
  <c r="B18" i="10"/>
  <c r="B35"/>
  <c r="B27"/>
  <c r="B22"/>
  <c r="B21"/>
  <c r="B16" i="15" l="1"/>
  <c r="G25"/>
  <c r="H25" s="1"/>
  <c r="E25"/>
  <c r="B25"/>
  <c r="G24"/>
  <c r="H24" s="1"/>
  <c r="E24"/>
  <c r="B24"/>
  <c r="G23"/>
  <c r="H23" s="1"/>
  <c r="E23"/>
  <c r="B23"/>
  <c r="G22"/>
  <c r="H22" s="1"/>
  <c r="E22"/>
  <c r="B22"/>
  <c r="G21"/>
  <c r="H21" s="1"/>
  <c r="E21"/>
  <c r="B21"/>
  <c r="G20"/>
  <c r="H20" s="1"/>
  <c r="E20"/>
  <c r="B20"/>
  <c r="G19"/>
  <c r="H19" s="1"/>
  <c r="E19"/>
  <c r="B19"/>
  <c r="G18"/>
  <c r="H18" s="1"/>
  <c r="E18"/>
  <c r="B18"/>
  <c r="G17"/>
  <c r="H17" s="1"/>
  <c r="E17"/>
  <c r="B17"/>
  <c r="G16"/>
  <c r="H16" s="1"/>
  <c r="E16"/>
  <c r="F9"/>
  <c r="E9"/>
  <c r="E7"/>
  <c r="H4"/>
  <c r="H26" l="1"/>
  <c r="F28" l="1"/>
  <c r="F29"/>
  <c r="G19" i="10"/>
  <c r="H19" s="1"/>
  <c r="G20"/>
  <c r="H20" s="1"/>
  <c r="G21"/>
  <c r="H21" s="1"/>
  <c r="G22"/>
  <c r="H22" s="1"/>
  <c r="G23"/>
  <c r="H23" s="1"/>
  <c r="G24"/>
  <c r="H24" s="1"/>
  <c r="G25"/>
  <c r="H25" s="1"/>
  <c r="G26"/>
  <c r="G27"/>
  <c r="H27" s="1"/>
  <c r="G28"/>
  <c r="H28" s="1"/>
  <c r="G29"/>
  <c r="H29" s="1"/>
  <c r="G30"/>
  <c r="H30" s="1"/>
  <c r="G31"/>
  <c r="H31" s="1"/>
  <c r="G32"/>
  <c r="H32" s="1"/>
  <c r="G33"/>
  <c r="H33" s="1"/>
  <c r="G34"/>
  <c r="G35"/>
  <c r="H35" s="1"/>
  <c r="F11"/>
  <c r="E11"/>
  <c r="E10"/>
  <c r="E9"/>
  <c r="E35"/>
  <c r="H34"/>
  <c r="E34"/>
  <c r="B34"/>
  <c r="E33"/>
  <c r="B33"/>
  <c r="E32"/>
  <c r="B32"/>
  <c r="E31"/>
  <c r="B31"/>
  <c r="E30"/>
  <c r="B30"/>
  <c r="E29"/>
  <c r="B29"/>
  <c r="E28"/>
  <c r="B28"/>
  <c r="E27"/>
  <c r="H26"/>
  <c r="E26"/>
  <c r="B26"/>
  <c r="E25"/>
  <c r="B25"/>
  <c r="E24"/>
  <c r="B24"/>
  <c r="E23"/>
  <c r="B23"/>
  <c r="E22"/>
  <c r="E21"/>
  <c r="E20"/>
  <c r="B20"/>
  <c r="E19"/>
  <c r="B19"/>
  <c r="H6"/>
  <c r="F11" i="4" l="1"/>
  <c r="E10"/>
  <c r="E11"/>
  <c r="E9"/>
  <c r="H35"/>
  <c r="E35"/>
  <c r="B35"/>
  <c r="H34"/>
  <c r="E34"/>
  <c r="B34"/>
  <c r="H33"/>
  <c r="E33"/>
  <c r="B33"/>
  <c r="H32"/>
  <c r="E32"/>
  <c r="B32"/>
  <c r="H31"/>
  <c r="E31"/>
  <c r="B31"/>
  <c r="H30"/>
  <c r="E30"/>
  <c r="B30"/>
  <c r="H29"/>
  <c r="E29"/>
  <c r="B29"/>
  <c r="H28"/>
  <c r="E28"/>
  <c r="B28"/>
  <c r="H27"/>
  <c r="E27"/>
  <c r="B27"/>
  <c r="H26"/>
  <c r="E26"/>
  <c r="B26"/>
  <c r="H25"/>
  <c r="E25"/>
  <c r="B25"/>
  <c r="H24"/>
  <c r="E24"/>
  <c r="B24"/>
  <c r="H23"/>
  <c r="E23"/>
  <c r="B23"/>
  <c r="H22"/>
  <c r="E22"/>
  <c r="B22"/>
  <c r="H21"/>
  <c r="E21"/>
  <c r="B21"/>
  <c r="H20"/>
  <c r="E20"/>
  <c r="B20"/>
  <c r="H19"/>
  <c r="E19"/>
  <c r="H6"/>
  <c r="E18" i="10"/>
  <c r="G18"/>
  <c r="H18" s="1"/>
  <c r="H36" s="1"/>
  <c r="H36" i="4" l="1"/>
</calcChain>
</file>

<file path=xl/comments1.xml><?xml version="1.0" encoding="utf-8"?>
<comments xmlns="http://schemas.openxmlformats.org/spreadsheetml/2006/main">
  <authors>
    <author>luc philipponneau</author>
  </authors>
  <commentList>
    <comment ref="B11" authorId="0">
      <text>
        <r>
          <rPr>
            <b/>
            <sz val="9"/>
            <color indexed="81"/>
            <rFont val="Tahoma"/>
            <family val="2"/>
          </rPr>
          <t>Mise en place menu déroulant code client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2" authorId="0">
      <text>
        <r>
          <rPr>
            <b/>
            <sz val="9"/>
            <color indexed="81"/>
            <rFont val="Tahoma"/>
            <family val="2"/>
          </rPr>
          <t>Numerotation automatique des factures après archivage ss le format année/mois/numéro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8" authorId="0">
      <text>
        <r>
          <rPr>
            <b/>
            <sz val="9"/>
            <color indexed="81"/>
            <rFont val="Tahoma"/>
            <family val="2"/>
          </rPr>
          <t>Je voudrais inverser le menu déroulant réf avec légumes. Cad , je choisis les légumes en menu déroulant et la ref s'inscrit automatiquement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<sst xmlns="http://schemas.openxmlformats.org/spreadsheetml/2006/main" count="517" uniqueCount="311">
  <si>
    <t>Civilité</t>
  </si>
  <si>
    <t>Nom</t>
  </si>
  <si>
    <t>Prénom</t>
  </si>
  <si>
    <t>Adresse</t>
  </si>
  <si>
    <t>CP</t>
  </si>
  <si>
    <t>Ville</t>
  </si>
  <si>
    <t xml:space="preserve">Téléphone </t>
  </si>
  <si>
    <t>Mail</t>
  </si>
  <si>
    <t>Mr</t>
  </si>
  <si>
    <t>CHARREAU</t>
  </si>
  <si>
    <t>EL MARZOUKI</t>
  </si>
  <si>
    <t>REAU</t>
  </si>
  <si>
    <t>Mme</t>
  </si>
  <si>
    <t>RANGIER</t>
  </si>
  <si>
    <t>DRAULT</t>
  </si>
  <si>
    <t>COURTIN</t>
  </si>
  <si>
    <t>LEJEUNE</t>
  </si>
  <si>
    <t>CHEDOZEAU</t>
  </si>
  <si>
    <t>PIAULT</t>
  </si>
  <si>
    <t>MARIOLLES</t>
  </si>
  <si>
    <t>MOLLE</t>
  </si>
  <si>
    <t>GUIGNARD</t>
  </si>
  <si>
    <t>BERIGAUD</t>
  </si>
  <si>
    <t>DUVERGER</t>
  </si>
  <si>
    <t>MONIN</t>
  </si>
  <si>
    <t>MOUKO</t>
  </si>
  <si>
    <t>CORCY</t>
  </si>
  <si>
    <t>ROBIN</t>
  </si>
  <si>
    <t>SAVIGNY</t>
  </si>
  <si>
    <t>PHILIPPONNEAU</t>
  </si>
  <si>
    <t>GEAIS</t>
  </si>
  <si>
    <t>HABLAL</t>
  </si>
  <si>
    <t>DECELLE</t>
  </si>
  <si>
    <t>RIVIERE</t>
  </si>
  <si>
    <t>METAIS</t>
  </si>
  <si>
    <t>BERNARD</t>
  </si>
  <si>
    <t>Colonne1</t>
  </si>
  <si>
    <t>Colonne2</t>
  </si>
  <si>
    <t>Colonne3</t>
  </si>
  <si>
    <t>Colonne6</t>
  </si>
  <si>
    <t>Statut</t>
  </si>
  <si>
    <t>Particuliers</t>
  </si>
  <si>
    <t>X</t>
  </si>
  <si>
    <t>Code client</t>
  </si>
  <si>
    <t>U/V</t>
  </si>
  <si>
    <t>L01</t>
  </si>
  <si>
    <t>L02</t>
  </si>
  <si>
    <t>L03</t>
  </si>
  <si>
    <t>L04</t>
  </si>
  <si>
    <t>L05</t>
  </si>
  <si>
    <t>L06</t>
  </si>
  <si>
    <t>L07</t>
  </si>
  <si>
    <t>L08</t>
  </si>
  <si>
    <t>L09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</si>
  <si>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</si>
  <si>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</si>
  <si>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</si>
  <si>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</si>
  <si>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</si>
  <si>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</si>
  <si>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</si>
  <si>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</si>
  <si>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</si>
  <si>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</si>
  <si>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L20</t>
  </si>
  <si>
    <t>L21</t>
  </si>
  <si>
    <t>L22</t>
  </si>
  <si>
    <t>L23</t>
  </si>
  <si>
    <t>L24</t>
  </si>
  <si>
    <t>L25</t>
  </si>
  <si>
    <t>L26</t>
  </si>
  <si>
    <t>L27</t>
  </si>
  <si>
    <t>L28</t>
  </si>
  <si>
    <t>L29</t>
  </si>
  <si>
    <t>L30</t>
  </si>
  <si>
    <t>L31</t>
  </si>
  <si>
    <t>L32</t>
  </si>
  <si>
    <t>L33</t>
  </si>
  <si>
    <t>L34</t>
  </si>
  <si>
    <t>L35</t>
  </si>
  <si>
    <t>L36</t>
  </si>
  <si>
    <t>L37</t>
  </si>
  <si>
    <t>L38</t>
  </si>
  <si>
    <t>L39</t>
  </si>
  <si>
    <t>L40</t>
  </si>
  <si>
    <t>L41</t>
  </si>
  <si>
    <t>L42</t>
  </si>
  <si>
    <t>L43</t>
  </si>
  <si>
    <t>L44</t>
  </si>
  <si>
    <t>L45</t>
  </si>
  <si>
    <t>L46</t>
  </si>
  <si>
    <t>L47</t>
  </si>
  <si>
    <t>L48</t>
  </si>
  <si>
    <t>L49</t>
  </si>
  <si>
    <t>L50</t>
  </si>
  <si>
    <t>L51</t>
  </si>
  <si>
    <t>L52</t>
  </si>
  <si>
    <t>L53</t>
  </si>
  <si>
    <t>L54</t>
  </si>
  <si>
    <t>L55</t>
  </si>
  <si>
    <t>L56</t>
  </si>
  <si>
    <t>L57</t>
  </si>
  <si>
    <t>L58</t>
  </si>
  <si>
    <t>L59</t>
  </si>
  <si>
    <t>L60</t>
  </si>
  <si>
    <t>L61</t>
  </si>
  <si>
    <t>L62</t>
  </si>
  <si>
    <t>L63</t>
  </si>
  <si>
    <t>L64</t>
  </si>
  <si>
    <t>L65</t>
  </si>
  <si>
    <t>AIL blanc frais France biologique</t>
  </si>
  <si>
    <t>AIL blanc sec France biologique</t>
  </si>
  <si>
    <t>ARTICHAUT Camus France biologique</t>
  </si>
  <si>
    <t>ARTICHAUT violet France biologique</t>
  </si>
  <si>
    <t>AUBERGINE France biologique</t>
  </si>
  <si>
    <t>BETTE France biologique vrac</t>
  </si>
  <si>
    <t>BETTERAVE ronde crue France biologique</t>
  </si>
  <si>
    <t>BIGARREAU Burlat France biologique</t>
  </si>
  <si>
    <t>CAROTTE France avec fane biologique</t>
  </si>
  <si>
    <t>CAROTTE France lavée biologique</t>
  </si>
  <si>
    <t>CÉLERI-BRANCHE France biologique</t>
  </si>
  <si>
    <t>CÉLERI-RAVE France biologique</t>
  </si>
  <si>
    <t>CHICORÉE Scarole France biologique</t>
  </si>
  <si>
    <t>CHOU blanc France biologique</t>
  </si>
  <si>
    <t>CHOU Chinois France biologique</t>
  </si>
  <si>
    <t>CHOU FLEUR France couronné biologique</t>
  </si>
  <si>
    <t>CHOU frisé France biologique</t>
  </si>
  <si>
    <t>CHOU pointu France biologique</t>
  </si>
  <si>
    <t>CHOU Rave France biologique</t>
  </si>
  <si>
    <t>CHOU Romanesco France biologique</t>
  </si>
  <si>
    <t>CHOU rouge France biologique</t>
  </si>
  <si>
    <t>CONCOMBRE France biologique</t>
  </si>
  <si>
    <t>CONCOMBRE arménien France biologique</t>
  </si>
  <si>
    <t>COURGE Butternut France biologique</t>
  </si>
  <si>
    <t>COURGE France biologique</t>
  </si>
  <si>
    <t>COURGE Potimarron France biologique</t>
  </si>
  <si>
    <t>COURGETTE France biologique</t>
  </si>
  <si>
    <t>ÉCHALOTE France biologique</t>
  </si>
  <si>
    <t>ÉPINARD France feuille biologique</t>
  </si>
  <si>
    <t>FÈVE France biologique</t>
  </si>
  <si>
    <t>FRAISE standard France biologique barq.250g</t>
  </si>
  <si>
    <t>FRAISE standard France biologique barq.500g</t>
  </si>
  <si>
    <t>FRAMBOISE France biologique barq.125g</t>
  </si>
  <si>
    <t>LAITUE Batavia France biologique colis de 12</t>
  </si>
  <si>
    <t>LAITUE Feuille de chêne France biologique colis de 12</t>
  </si>
  <si>
    <t>LAITUE pommé France biologique colis de 12</t>
  </si>
  <si>
    <t>MÂCHE verte France biologique</t>
  </si>
  <si>
    <t>NAVET jaune France biologique</t>
  </si>
  <si>
    <t>NAVET rond violet France biologique</t>
  </si>
  <si>
    <t>NOIX France biologique</t>
  </si>
  <si>
    <t>OIGNON jaune France biologique</t>
  </si>
  <si>
    <t>OIGNON rouge France biologique</t>
  </si>
  <si>
    <t>PANAIS France biologique</t>
  </si>
  <si>
    <t>PATISSON France biologique</t>
  </si>
  <si>
    <t>PERSIL France biologique</t>
  </si>
  <si>
    <t>POIREAU France biologique</t>
  </si>
  <si>
    <t>POIS à écosser France biologique</t>
  </si>
  <si>
    <t>POIVRON U.E. biologique moyen</t>
  </si>
  <si>
    <t>POMME DE TERRE CHAIR FERME France biologique</t>
  </si>
  <si>
    <t>POMME DE TERRE CHAIR NORMALE France biologique</t>
  </si>
  <si>
    <t>POMME DE TERRE primeur France biologique</t>
  </si>
  <si>
    <t>RADIS demi-long France biologique</t>
  </si>
  <si>
    <t>RADIS noir France biologique</t>
  </si>
  <si>
    <t>RADIS rouge France biologique</t>
  </si>
  <si>
    <t>TOMATE allongée France biologique</t>
  </si>
  <si>
    <t>TOMATE anciennes France biologique</t>
  </si>
  <si>
    <t>TOMATE Cerise France biologique</t>
  </si>
  <si>
    <t>TOMATE ronde France biologique</t>
  </si>
  <si>
    <t>TOMATE type coeur de boeuf France biologique</t>
  </si>
  <si>
    <t>le kg</t>
  </si>
  <si>
    <t>la botte</t>
  </si>
  <si>
    <t>la pièce</t>
  </si>
  <si>
    <t>Qté</t>
  </si>
  <si>
    <t xml:space="preserve">Pleumartin, le </t>
  </si>
  <si>
    <t>Total</t>
  </si>
  <si>
    <t>Mr Luc PHILIPPONNEAU</t>
  </si>
  <si>
    <t>N°facture</t>
  </si>
  <si>
    <t>Le régisseur principal</t>
  </si>
  <si>
    <t>Code Client</t>
  </si>
  <si>
    <t>Colonne7</t>
  </si>
  <si>
    <t>Colonne8</t>
  </si>
  <si>
    <t>Colonne9</t>
  </si>
  <si>
    <t>Colonne10</t>
  </si>
  <si>
    <t>Réf</t>
  </si>
  <si>
    <t>Légumes</t>
  </si>
  <si>
    <t>Prix part</t>
  </si>
  <si>
    <t>Prix pro</t>
  </si>
  <si>
    <t xml:space="preserve">Prix </t>
  </si>
  <si>
    <t>Mes coordonnées</t>
  </si>
  <si>
    <t>Pro</t>
  </si>
  <si>
    <t>Association</t>
  </si>
  <si>
    <t>Collectivité</t>
  </si>
  <si>
    <t>Comité Entreprise</t>
  </si>
  <si>
    <t>Pro 01</t>
  </si>
  <si>
    <t>Pro 02</t>
  </si>
  <si>
    <t>Pro 03</t>
  </si>
  <si>
    <t>Pro 04</t>
  </si>
  <si>
    <t>Part 01</t>
  </si>
  <si>
    <t>Part 02</t>
  </si>
  <si>
    <t>Part 03</t>
  </si>
  <si>
    <t>Part 04</t>
  </si>
  <si>
    <t>Part 05</t>
  </si>
  <si>
    <t>Part 06</t>
  </si>
  <si>
    <t>Part 07</t>
  </si>
  <si>
    <t>Part 08</t>
  </si>
  <si>
    <t>Part 09</t>
  </si>
  <si>
    <t>Part 10</t>
  </si>
  <si>
    <t>Part 11</t>
  </si>
  <si>
    <t>Part 12</t>
  </si>
  <si>
    <t>Part 13</t>
  </si>
  <si>
    <t>Part 14</t>
  </si>
  <si>
    <t>Part 15</t>
  </si>
  <si>
    <t>Part 16</t>
  </si>
  <si>
    <t>Part 17</t>
  </si>
  <si>
    <t>Part 18</t>
  </si>
  <si>
    <t>Part 19</t>
  </si>
  <si>
    <t>Part 20</t>
  </si>
  <si>
    <t>Part 21</t>
  </si>
  <si>
    <t>Part 22</t>
  </si>
  <si>
    <t>Part 23</t>
  </si>
  <si>
    <t>Part 24</t>
  </si>
  <si>
    <t>Part 25</t>
  </si>
  <si>
    <t>Part 26</t>
  </si>
  <si>
    <t>Part 27</t>
  </si>
  <si>
    <t>Part 28</t>
  </si>
  <si>
    <t>Part 29</t>
  </si>
  <si>
    <t>Part 30</t>
  </si>
  <si>
    <t>Part 31</t>
  </si>
  <si>
    <t>Part 32</t>
  </si>
  <si>
    <t>Part 33</t>
  </si>
  <si>
    <t>Part 34</t>
  </si>
  <si>
    <t>Part 35</t>
  </si>
  <si>
    <t>Part 36</t>
  </si>
  <si>
    <t>Part 37</t>
  </si>
  <si>
    <t>Part 38</t>
  </si>
  <si>
    <t>Part 39</t>
  </si>
  <si>
    <t>Part 40</t>
  </si>
  <si>
    <t>Part 41</t>
  </si>
  <si>
    <t>Part 42</t>
  </si>
  <si>
    <t>Part 43</t>
  </si>
  <si>
    <t>Part 44</t>
  </si>
  <si>
    <t>Part 45</t>
  </si>
  <si>
    <t>Part 46</t>
  </si>
  <si>
    <t>Part 47</t>
  </si>
  <si>
    <t>Part 48</t>
  </si>
  <si>
    <t>Part 49</t>
  </si>
  <si>
    <t>Part 50</t>
  </si>
  <si>
    <t>Part 51</t>
  </si>
  <si>
    <t>Part 52</t>
  </si>
  <si>
    <t>Part 53</t>
  </si>
  <si>
    <t>Part 54</t>
  </si>
  <si>
    <t>Part 55</t>
  </si>
  <si>
    <t>Part 56</t>
  </si>
  <si>
    <t>Part 57</t>
  </si>
  <si>
    <t>Part 58</t>
  </si>
  <si>
    <t>Part 59</t>
  </si>
  <si>
    <t>Part 60</t>
  </si>
  <si>
    <t>Part 61</t>
  </si>
  <si>
    <t>Part 62</t>
  </si>
  <si>
    <t>Part 63</t>
  </si>
  <si>
    <t>Part 64</t>
  </si>
  <si>
    <t>Part 65</t>
  </si>
  <si>
    <t>Produits issus de culture biologique certifiée par Bureau Véritas Certification France FR-BIO-10</t>
  </si>
  <si>
    <t>Délices Gourmands</t>
  </si>
  <si>
    <t>Pro 05</t>
  </si>
  <si>
    <t>Pro 06</t>
  </si>
  <si>
    <t>Pro 07</t>
  </si>
  <si>
    <t>Pro 08</t>
  </si>
  <si>
    <t>Pro 09</t>
  </si>
  <si>
    <t>Pro 10</t>
  </si>
  <si>
    <t>Pro 11</t>
  </si>
  <si>
    <t>Pro 12</t>
  </si>
  <si>
    <t>Pro 13</t>
  </si>
  <si>
    <t>Pro 14</t>
  </si>
  <si>
    <t>Pro 15</t>
  </si>
  <si>
    <t>Pro 16</t>
  </si>
  <si>
    <t>DEVIS N°</t>
  </si>
  <si>
    <t>Date</t>
  </si>
  <si>
    <t>Nom Prénom</t>
  </si>
  <si>
    <t>Rue</t>
  </si>
  <si>
    <t>TOTAL HT</t>
  </si>
  <si>
    <t>TOTAL TTC</t>
  </si>
  <si>
    <t>Facture N°</t>
  </si>
  <si>
    <t>Devis</t>
  </si>
  <si>
    <t>N° Devis</t>
  </si>
  <si>
    <t xml:space="preserve">Contact: </t>
  </si>
  <si>
    <t>Téléphone</t>
  </si>
  <si>
    <t>Conditions de règlement :</t>
  </si>
  <si>
    <t>Acompte de 30% à la commande soit :</t>
  </si>
  <si>
    <t>Le Client</t>
  </si>
  <si>
    <t>A :</t>
  </si>
  <si>
    <r>
      <t xml:space="preserve">Merci de nous retourner un exemplaire de ce devis Signé avec votre nom et revêtu de la </t>
    </r>
    <r>
      <rPr>
        <b/>
        <i/>
        <sz val="11"/>
        <color theme="1"/>
        <rFont val="Calibri"/>
        <family val="2"/>
        <scheme val="minor"/>
      </rPr>
      <t>Mention "Bon pour accord et commande"</t>
    </r>
    <r>
      <rPr>
        <i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ainsi que le règlement de l'acompte.</t>
    </r>
  </si>
  <si>
    <t>Le :</t>
  </si>
  <si>
    <t xml:space="preserve">Contact </t>
  </si>
  <si>
    <t>Tél portable</t>
  </si>
  <si>
    <t>xxxxxxxxxx</t>
  </si>
  <si>
    <t>Mail :</t>
  </si>
  <si>
    <t>DOS SANTOS</t>
  </si>
  <si>
    <t>Mode de paiement accepté : Chéques à l'ordre du Trésor Public, virement, espèces</t>
  </si>
  <si>
    <t xml:space="preserve">TVA non applicable selon l'article 293 B du Code Général des Impôts </t>
  </si>
  <si>
    <t>Total net de TVA</t>
  </si>
  <si>
    <t>Solde à la livraison, paiement comptant à la livraison</t>
  </si>
  <si>
    <t>Numéro pro</t>
  </si>
  <si>
    <t>( Devis valable 2 mois )</t>
  </si>
  <si>
    <t>Facture de Vente de légumes aux particuliers</t>
  </si>
  <si>
    <t>Facture de vente de légumes aux professionnels</t>
  </si>
  <si>
    <t xml:space="preserve">Facture </t>
  </si>
  <si>
    <t>Facture pro</t>
  </si>
  <si>
    <t xml:space="preserve">TOTAL </t>
  </si>
  <si>
    <t>Adresses</t>
  </si>
  <si>
    <t>Coordonnées</t>
  </si>
</sst>
</file>

<file path=xl/styles.xml><?xml version="1.0" encoding="utf-8"?>
<styleSheet xmlns="http://schemas.openxmlformats.org/spreadsheetml/2006/main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29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0"/>
      <name val="Century Gothic"/>
      <family val="2"/>
    </font>
    <font>
      <b/>
      <sz val="14"/>
      <name val="Arial"/>
      <family val="2"/>
    </font>
    <font>
      <sz val="11"/>
      <name val="Century Gothic"/>
      <family val="2"/>
    </font>
    <font>
      <b/>
      <sz val="11"/>
      <name val="Arial"/>
      <family val="2"/>
    </font>
    <font>
      <b/>
      <i/>
      <sz val="10"/>
      <name val="Arial"/>
      <family val="2"/>
    </font>
    <font>
      <b/>
      <sz val="16"/>
      <name val="Arial"/>
      <family val="2"/>
    </font>
    <font>
      <b/>
      <i/>
      <sz val="11"/>
      <name val="Arial"/>
      <family val="2"/>
    </font>
    <font>
      <sz val="10"/>
      <color rgb="FFFF0000"/>
      <name val="Arial"/>
      <family val="2"/>
    </font>
    <font>
      <b/>
      <i/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Roboto Lt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u/>
      <sz val="12.1"/>
      <color theme="10"/>
      <name val="Calibri"/>
      <family val="2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</borders>
  <cellStyleXfs count="7">
    <xf numFmtId="0" fontId="0" fillId="0" borderId="0"/>
    <xf numFmtId="0" fontId="2" fillId="0" borderId="0"/>
    <xf numFmtId="0" fontId="3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</cellStyleXfs>
  <cellXfs count="167">
    <xf numFmtId="0" fontId="0" fillId="0" borderId="0" xfId="0"/>
    <xf numFmtId="0" fontId="0" fillId="0" borderId="0" xfId="0" applyAlignment="1">
      <alignment horizontal="center"/>
    </xf>
    <xf numFmtId="0" fontId="3" fillId="0" borderId="0" xfId="1" applyFont="1" applyFill="1" applyBorder="1" applyAlignment="1">
      <alignment horizontal="left" vertic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wrapText="1"/>
    </xf>
    <xf numFmtId="0" fontId="9" fillId="0" borderId="0" xfId="0" applyFont="1" applyBorder="1" applyAlignment="1">
      <alignment wrapText="1"/>
    </xf>
    <xf numFmtId="0" fontId="8" fillId="0" borderId="0" xfId="0" applyFont="1" applyFill="1" applyBorder="1" applyAlignment="1">
      <alignment horizontal="left"/>
    </xf>
    <xf numFmtId="0" fontId="3" fillId="0" borderId="0" xfId="2" applyFont="1"/>
    <xf numFmtId="0" fontId="3" fillId="0" borderId="0" xfId="2" applyFont="1" applyBorder="1"/>
    <xf numFmtId="0" fontId="10" fillId="0" borderId="0" xfId="2" applyFont="1"/>
    <xf numFmtId="0" fontId="11" fillId="0" borderId="0" xfId="2" applyFont="1" applyAlignment="1">
      <alignment vertical="center"/>
    </xf>
    <xf numFmtId="0" fontId="11" fillId="0" borderId="0" xfId="2" applyFont="1" applyBorder="1" applyAlignment="1">
      <alignment vertical="center"/>
    </xf>
    <xf numFmtId="0" fontId="5" fillId="0" borderId="0" xfId="2" applyFont="1" applyBorder="1" applyAlignment="1">
      <alignment horizontal="center" vertical="center"/>
    </xf>
    <xf numFmtId="0" fontId="4" fillId="0" borderId="0" xfId="2" applyFont="1"/>
    <xf numFmtId="14" fontId="3" fillId="0" borderId="0" xfId="2" applyNumberFormat="1" applyFont="1" applyAlignment="1">
      <alignment horizontal="left" vertical="center"/>
    </xf>
    <xf numFmtId="0" fontId="4" fillId="0" borderId="0" xfId="2" applyFont="1" applyBorder="1"/>
    <xf numFmtId="14" fontId="3" fillId="0" borderId="0" xfId="2" applyNumberFormat="1" applyFont="1" applyBorder="1" applyAlignment="1">
      <alignment horizontal="left" vertical="center"/>
    </xf>
    <xf numFmtId="0" fontId="3" fillId="0" borderId="0" xfId="2" applyFont="1" applyAlignment="1">
      <alignment horizontal="right"/>
    </xf>
    <xf numFmtId="0" fontId="3" fillId="0" borderId="0" xfId="2" applyFont="1" applyBorder="1" applyAlignment="1">
      <alignment horizontal="right"/>
    </xf>
    <xf numFmtId="0" fontId="4" fillId="0" borderId="0" xfId="2" applyFont="1" applyBorder="1" applyAlignment="1">
      <alignment horizontal="center" vertical="center"/>
    </xf>
    <xf numFmtId="0" fontId="12" fillId="0" borderId="0" xfId="2" applyFont="1"/>
    <xf numFmtId="0" fontId="3" fillId="0" borderId="1" xfId="2" applyFont="1" applyBorder="1" applyAlignment="1">
      <alignment horizontal="center" vertical="center"/>
    </xf>
    <xf numFmtId="44" fontId="3" fillId="0" borderId="1" xfId="3" applyFont="1" applyBorder="1" applyAlignment="1">
      <alignment horizontal="center" vertical="center"/>
    </xf>
    <xf numFmtId="0" fontId="3" fillId="0" borderId="0" xfId="2" applyBorder="1"/>
    <xf numFmtId="0" fontId="3" fillId="0" borderId="0" xfId="2" applyBorder="1" applyAlignment="1">
      <alignment horizontal="center"/>
    </xf>
    <xf numFmtId="0" fontId="13" fillId="0" borderId="0" xfId="2" applyFont="1" applyBorder="1"/>
    <xf numFmtId="0" fontId="3" fillId="0" borderId="0" xfId="2"/>
    <xf numFmtId="0" fontId="4" fillId="0" borderId="3" xfId="2" applyFont="1" applyBorder="1" applyAlignment="1">
      <alignment vertical="center"/>
    </xf>
    <xf numFmtId="0" fontId="14" fillId="0" borderId="0" xfId="2" applyFont="1" applyAlignment="1">
      <alignment vertical="center"/>
    </xf>
    <xf numFmtId="0" fontId="4" fillId="0" borderId="0" xfId="2" applyFont="1" applyBorder="1" applyAlignment="1">
      <alignment vertical="center"/>
    </xf>
    <xf numFmtId="0" fontId="4" fillId="0" borderId="0" xfId="2" applyFont="1" applyBorder="1" applyAlignment="1">
      <alignment horizontal="center" vertical="center"/>
    </xf>
    <xf numFmtId="0" fontId="16" fillId="0" borderId="3" xfId="2" applyFont="1" applyBorder="1" applyAlignment="1">
      <alignment vertical="center"/>
    </xf>
    <xf numFmtId="0" fontId="16" fillId="0" borderId="1" xfId="2" applyFont="1" applyBorder="1" applyAlignment="1">
      <alignment horizontal="center" vertical="center" wrapText="1"/>
    </xf>
    <xf numFmtId="0" fontId="16" fillId="0" borderId="1" xfId="2" applyFont="1" applyBorder="1" applyAlignment="1">
      <alignment horizontal="center" vertical="center"/>
    </xf>
    <xf numFmtId="0" fontId="17" fillId="0" borderId="0" xfId="2" applyFont="1" applyBorder="1"/>
    <xf numFmtId="0" fontId="0" fillId="0" borderId="0" xfId="0" applyAlignment="1">
      <alignment vertical="center"/>
    </xf>
    <xf numFmtId="14" fontId="3" fillId="0" borderId="0" xfId="2" applyNumberFormat="1" applyFont="1" applyBorder="1"/>
    <xf numFmtId="0" fontId="1" fillId="0" borderId="0" xfId="2" applyFont="1" applyBorder="1"/>
    <xf numFmtId="0" fontId="14" fillId="0" borderId="0" xfId="2" applyFont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0" fontId="6" fillId="0" borderId="0" xfId="2" applyFont="1" applyBorder="1" applyAlignment="1">
      <alignment horizontal="left" vertical="center" wrapText="1"/>
    </xf>
    <xf numFmtId="0" fontId="3" fillId="0" borderId="0" xfId="2" applyFont="1" applyBorder="1" applyAlignment="1">
      <alignment horizontal="left" vertical="center" wrapText="1"/>
    </xf>
    <xf numFmtId="0" fontId="5" fillId="0" borderId="0" xfId="2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2" fillId="0" borderId="0" xfId="2" applyFont="1" applyFill="1" applyBorder="1" applyAlignment="1">
      <alignment horizontal="left"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/>
    </xf>
    <xf numFmtId="0" fontId="3" fillId="0" borderId="0" xfId="2" applyFont="1" applyAlignment="1">
      <alignment horizontal="left"/>
    </xf>
    <xf numFmtId="0" fontId="7" fillId="0" borderId="2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6" fillId="0" borderId="0" xfId="2" applyFont="1" applyBorder="1" applyAlignment="1">
      <alignment horizontal="left" vertical="center" wrapText="1"/>
    </xf>
    <xf numFmtId="0" fontId="3" fillId="0" borderId="0" xfId="2" applyFont="1" applyBorder="1" applyAlignment="1">
      <alignment horizontal="left" vertical="center" wrapText="1"/>
    </xf>
    <xf numFmtId="0" fontId="3" fillId="0" borderId="0" xfId="2" applyFont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0" fontId="17" fillId="0" borderId="6" xfId="2" applyFont="1" applyBorder="1" applyAlignment="1">
      <alignment vertical="center"/>
    </xf>
    <xf numFmtId="0" fontId="17" fillId="0" borderId="0" xfId="2" applyFont="1" applyBorder="1" applyAlignment="1">
      <alignment vertical="center"/>
    </xf>
    <xf numFmtId="0" fontId="1" fillId="0" borderId="6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2" fillId="0" borderId="0" xfId="2" applyFont="1"/>
    <xf numFmtId="0" fontId="18" fillId="0" borderId="0" xfId="2" applyFont="1"/>
    <xf numFmtId="0" fontId="3" fillId="0" borderId="0" xfId="2" applyFont="1" applyAlignment="1">
      <alignment horizontal="center"/>
    </xf>
    <xf numFmtId="0" fontId="3" fillId="0" borderId="0" xfId="2" applyFont="1" applyAlignment="1">
      <alignment vertical="center" wrapText="1"/>
    </xf>
    <xf numFmtId="0" fontId="13" fillId="0" borderId="0" xfId="2" applyFont="1" applyAlignment="1">
      <alignment vertical="center" wrapText="1"/>
    </xf>
    <xf numFmtId="0" fontId="14" fillId="0" borderId="0" xfId="2" applyFont="1" applyBorder="1" applyAlignment="1">
      <alignment horizontal="center" vertical="center"/>
    </xf>
    <xf numFmtId="44" fontId="14" fillId="0" borderId="0" xfId="2" applyNumberFormat="1" applyFont="1" applyBorder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6" fillId="0" borderId="0" xfId="2" applyFont="1" applyBorder="1" applyAlignment="1">
      <alignment horizontal="left" vertical="center" wrapText="1"/>
    </xf>
    <xf numFmtId="0" fontId="19" fillId="0" borderId="7" xfId="0" applyFont="1" applyBorder="1" applyAlignment="1">
      <alignment vertical="center"/>
    </xf>
    <xf numFmtId="0" fontId="20" fillId="0" borderId="8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14" fontId="0" fillId="0" borderId="0" xfId="0" applyNumberFormat="1" applyAlignment="1">
      <alignment vertical="center"/>
    </xf>
    <xf numFmtId="7" fontId="0" fillId="0" borderId="0" xfId="0" applyNumberFormat="1" applyAlignment="1">
      <alignment vertical="center"/>
    </xf>
    <xf numFmtId="14" fontId="0" fillId="0" borderId="0" xfId="0" applyNumberFormat="1"/>
    <xf numFmtId="7" fontId="0" fillId="0" borderId="0" xfId="0" applyNumberFormat="1"/>
    <xf numFmtId="0" fontId="14" fillId="2" borderId="0" xfId="2" applyFont="1" applyFill="1" applyAlignment="1">
      <alignment vertical="center"/>
    </xf>
    <xf numFmtId="0" fontId="14" fillId="0" borderId="0" xfId="2" applyFont="1"/>
    <xf numFmtId="44" fontId="14" fillId="3" borderId="0" xfId="2" applyNumberFormat="1" applyFont="1" applyFill="1"/>
    <xf numFmtId="44" fontId="14" fillId="0" borderId="0" xfId="2" applyNumberFormat="1" applyFont="1" applyFill="1"/>
    <xf numFmtId="0" fontId="21" fillId="0" borderId="0" xfId="0" applyFont="1" applyAlignment="1">
      <alignment vertical="center" wrapText="1"/>
    </xf>
    <xf numFmtId="0" fontId="13" fillId="0" borderId="0" xfId="2" applyFont="1" applyAlignment="1">
      <alignment horizontal="right" vertical="center" wrapText="1"/>
    </xf>
    <xf numFmtId="0" fontId="23" fillId="0" borderId="0" xfId="0" applyFont="1"/>
    <xf numFmtId="0" fontId="24" fillId="0" borderId="0" xfId="6" applyAlignment="1" applyProtection="1"/>
    <xf numFmtId="0" fontId="14" fillId="0" borderId="0" xfId="2" applyFont="1" applyAlignment="1">
      <alignment horizontal="left"/>
    </xf>
    <xf numFmtId="0" fontId="4" fillId="0" borderId="4" xfId="2" applyFont="1" applyBorder="1" applyAlignment="1">
      <alignment vertical="center"/>
    </xf>
    <xf numFmtId="0" fontId="4" fillId="0" borderId="2" xfId="2" applyFont="1" applyBorder="1" applyAlignment="1">
      <alignment vertical="center"/>
    </xf>
    <xf numFmtId="0" fontId="6" fillId="0" borderId="0" xfId="2" applyFont="1" applyBorder="1" applyAlignment="1">
      <alignment horizontal="left" vertical="center" wrapText="1"/>
    </xf>
    <xf numFmtId="0" fontId="13" fillId="0" borderId="0" xfId="2" applyFont="1" applyAlignment="1">
      <alignment horizontal="center" vertical="center" wrapText="1"/>
    </xf>
    <xf numFmtId="0" fontId="14" fillId="0" borderId="0" xfId="2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3" fillId="2" borderId="0" xfId="2" applyFont="1" applyFill="1"/>
    <xf numFmtId="0" fontId="3" fillId="0" borderId="0" xfId="2" applyFont="1" applyAlignment="1">
      <alignment horizontal="center" vertical="center"/>
    </xf>
    <xf numFmtId="0" fontId="7" fillId="0" borderId="0" xfId="2" applyFont="1"/>
    <xf numFmtId="0" fontId="0" fillId="0" borderId="0" xfId="0" applyAlignment="1">
      <alignment horizontal="right" vertical="center"/>
    </xf>
    <xf numFmtId="0" fontId="0" fillId="0" borderId="0" xfId="0" applyFill="1"/>
    <xf numFmtId="0" fontId="13" fillId="0" borderId="0" xfId="2" applyFont="1" applyFill="1" applyAlignment="1">
      <alignment vertical="center" wrapText="1"/>
    </xf>
    <xf numFmtId="0" fontId="3" fillId="0" borderId="0" xfId="2" applyFont="1" applyFill="1"/>
    <xf numFmtId="0" fontId="13" fillId="0" borderId="0" xfId="2" applyFont="1" applyFill="1" applyBorder="1"/>
    <xf numFmtId="0" fontId="3" fillId="0" borderId="0" xfId="2" applyFont="1" applyFill="1" applyBorder="1"/>
    <xf numFmtId="0" fontId="18" fillId="0" borderId="0" xfId="2" applyFont="1" applyFill="1"/>
    <xf numFmtId="0" fontId="6" fillId="0" borderId="0" xfId="2" applyFont="1" applyFill="1" applyBorder="1" applyAlignment="1">
      <alignment horizontal="left" vertical="center" wrapText="1"/>
    </xf>
    <xf numFmtId="0" fontId="10" fillId="0" borderId="0" xfId="2" applyFont="1" applyFill="1"/>
    <xf numFmtId="0" fontId="2" fillId="0" borderId="0" xfId="2" applyFont="1" applyAlignment="1">
      <alignment vertical="center"/>
    </xf>
    <xf numFmtId="0" fontId="14" fillId="2" borderId="0" xfId="2" applyFont="1" applyFill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3" fillId="0" borderId="0" xfId="2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4" fillId="0" borderId="0" xfId="2" applyFont="1" applyFill="1" applyAlignment="1">
      <alignment horizontal="left" vertical="center"/>
    </xf>
    <xf numFmtId="0" fontId="14" fillId="0" borderId="0" xfId="2" applyFont="1" applyFill="1" applyAlignment="1">
      <alignment vertical="center"/>
    </xf>
    <xf numFmtId="0" fontId="11" fillId="0" borderId="0" xfId="2" applyFont="1" applyAlignment="1">
      <alignment horizontal="center" vertical="center" wrapText="1"/>
    </xf>
    <xf numFmtId="0" fontId="4" fillId="0" borderId="3" xfId="2" applyFont="1" applyBorder="1" applyAlignment="1">
      <alignment horizontal="left" vertical="center"/>
    </xf>
    <xf numFmtId="0" fontId="4" fillId="0" borderId="4" xfId="2" applyFont="1" applyBorder="1" applyAlignment="1">
      <alignment horizontal="left" vertical="center"/>
    </xf>
    <xf numFmtId="0" fontId="4" fillId="0" borderId="2" xfId="2" applyFont="1" applyBorder="1" applyAlignment="1">
      <alignment horizontal="left" vertical="center"/>
    </xf>
    <xf numFmtId="0" fontId="6" fillId="0" borderId="0" xfId="2" applyFont="1" applyAlignment="1">
      <alignment horizontal="center"/>
    </xf>
    <xf numFmtId="0" fontId="14" fillId="0" borderId="0" xfId="2" applyFont="1" applyAlignment="1">
      <alignment horizontal="left" vertical="center"/>
    </xf>
    <xf numFmtId="0" fontId="4" fillId="0" borderId="0" xfId="2" applyFont="1" applyAlignment="1">
      <alignment horizontal="right" vertical="center"/>
    </xf>
    <xf numFmtId="0" fontId="16" fillId="0" borderId="3" xfId="2" applyFont="1" applyBorder="1" applyAlignment="1">
      <alignment horizontal="center" vertical="center"/>
    </xf>
    <xf numFmtId="0" fontId="16" fillId="0" borderId="4" xfId="2" applyFont="1" applyBorder="1" applyAlignment="1">
      <alignment horizontal="center" vertical="center"/>
    </xf>
    <xf numFmtId="0" fontId="16" fillId="0" borderId="2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4" fillId="0" borderId="0" xfId="2" applyFont="1" applyAlignment="1">
      <alignment horizontal="center" vertical="center" wrapText="1"/>
    </xf>
    <xf numFmtId="44" fontId="14" fillId="3" borderId="5" xfId="2" applyNumberFormat="1" applyFont="1" applyFill="1" applyBorder="1" applyAlignment="1">
      <alignment horizontal="center" vertical="center"/>
    </xf>
    <xf numFmtId="44" fontId="14" fillId="3" borderId="0" xfId="2" applyNumberFormat="1" applyFont="1" applyFill="1" applyBorder="1" applyAlignment="1">
      <alignment horizontal="center" vertical="center"/>
    </xf>
    <xf numFmtId="0" fontId="14" fillId="3" borderId="5" xfId="2" applyFont="1" applyFill="1" applyBorder="1" applyAlignment="1">
      <alignment horizontal="center" vertical="center" wrapText="1"/>
    </xf>
    <xf numFmtId="0" fontId="14" fillId="3" borderId="0" xfId="2" applyFont="1" applyFill="1" applyBorder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0" fontId="4" fillId="0" borderId="0" xfId="2" applyFont="1" applyBorder="1" applyAlignment="1">
      <alignment horizontal="left" vertical="center" wrapText="1"/>
    </xf>
    <xf numFmtId="0" fontId="3" fillId="0" borderId="0" xfId="2" applyFont="1" applyBorder="1" applyAlignment="1">
      <alignment horizontal="left" vertical="center" wrapText="1"/>
    </xf>
    <xf numFmtId="0" fontId="6" fillId="0" borderId="0" xfId="2" applyFont="1" applyBorder="1" applyAlignment="1">
      <alignment horizontal="left" vertical="center" wrapText="1"/>
    </xf>
    <xf numFmtId="0" fontId="5" fillId="0" borderId="0" xfId="2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14" fillId="0" borderId="5" xfId="2" applyFont="1" applyBorder="1" applyAlignment="1">
      <alignment horizontal="center" vertical="center" wrapText="1"/>
    </xf>
    <xf numFmtId="0" fontId="14" fillId="0" borderId="0" xfId="2" applyFont="1" applyBorder="1" applyAlignment="1">
      <alignment horizontal="center" vertical="center" wrapText="1"/>
    </xf>
    <xf numFmtId="44" fontId="14" fillId="0" borderId="5" xfId="2" applyNumberFormat="1" applyFont="1" applyBorder="1" applyAlignment="1">
      <alignment horizontal="center" vertical="center"/>
    </xf>
    <xf numFmtId="44" fontId="14" fillId="0" borderId="0" xfId="2" applyNumberFormat="1" applyFont="1" applyBorder="1" applyAlignment="1">
      <alignment horizontal="center" vertical="center"/>
    </xf>
    <xf numFmtId="0" fontId="0" fillId="0" borderId="4" xfId="0" applyBorder="1"/>
    <xf numFmtId="0" fontId="0" fillId="0" borderId="2" xfId="0" applyBorder="1"/>
    <xf numFmtId="0" fontId="3" fillId="0" borderId="0" xfId="2" applyFont="1" applyAlignment="1">
      <alignment horizontal="left" vertical="center"/>
    </xf>
    <xf numFmtId="44" fontId="14" fillId="3" borderId="5" xfId="2" applyNumberFormat="1" applyFont="1" applyFill="1" applyBorder="1" applyAlignment="1">
      <alignment horizontal="center" vertical="center" wrapText="1"/>
    </xf>
    <xf numFmtId="44" fontId="14" fillId="3" borderId="0" xfId="2" applyNumberFormat="1" applyFont="1" applyFill="1" applyAlignment="1">
      <alignment horizontal="center" vertical="center" wrapText="1"/>
    </xf>
    <xf numFmtId="0" fontId="15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44" fontId="14" fillId="3" borderId="0" xfId="2" applyNumberFormat="1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7">
    <cellStyle name="Lien hypertexte" xfId="6" builtinId="8"/>
    <cellStyle name="Monétaire 2" xfId="4"/>
    <cellStyle name="Monétaire 2 2" xfId="3"/>
    <cellStyle name="Monétaire 3" xfId="5"/>
    <cellStyle name="Normal" xfId="0" builtinId="0"/>
    <cellStyle name="Normal 2" xfId="1"/>
    <cellStyle name="Normal 2 2" xfId="2"/>
  </cellStyles>
  <dxfs count="20">
    <dxf>
      <alignment horizontal="center" textRotation="0" wrapText="0" indent="0" relativeIndent="255" justifyLastLine="0" shrinkToFit="0" mergeCell="0" readingOrder="0"/>
    </dxf>
    <dxf>
      <alignment horizontal="general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center" textRotation="0" wrapText="1" indent="0" relativeIndent="0" justifyLastLine="0" shrinkToFit="0" mergeCell="0" readingOrder="0"/>
    </dxf>
    <dxf>
      <alignment horizontal="left" vertical="bottom" textRotation="0" wrapText="0" indent="0" relativeIndent="0" justifyLastLine="0" shrinkToFit="0" mergeCell="0" readingOrder="0"/>
    </dxf>
    <dxf>
      <alignment horizontal="left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left" vertical="bottom" textRotation="0" wrapText="0" indent="0" relativeIndent="0" justifyLastLine="0" shrinkToFit="0" mergeCell="0" readingOrder="0"/>
    </dxf>
    <dxf>
      <alignment horizontal="left" vertical="bottom" textRotation="0" wrapText="0" indent="0" relativeIndent="0" justifyLastLine="0" shrinkToFit="0" mergeCell="0" readingOrder="0"/>
    </dxf>
    <dxf>
      <alignment horizontal="left" vertical="bottom" textRotation="0" wrapText="0" indent="0" relativeIndent="0" justifyLastLine="0" shrinkToFit="0" mergeCell="0" readingOrder="0"/>
    </dxf>
    <dxf>
      <alignment horizontal="left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center" textRotation="0" wrapText="1" indent="0" relativeIndent="255" justifyLastLine="0" shrinkToFit="0" mergeCell="0" readingOrder="0"/>
    </dxf>
    <dxf>
      <alignment horizontal="left" vertical="bottom" textRotation="0" wrapText="0" indent="0" relativeIndent="0" justifyLastLine="0" shrinkToFit="0" mergeCell="0" readingOrder="0"/>
    </dxf>
    <dxf>
      <alignment horizontal="left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left" vertical="bottom" textRotation="0" wrapText="0" indent="0" relativeIndent="0" justifyLastLine="0" shrinkToFit="0" mergeCell="0" readingOrder="0"/>
    </dxf>
    <dxf>
      <alignment horizontal="left" textRotation="0" wrapText="0" indent="0" relativeIndent="255" justifyLastLine="0" shrinkToFit="0" mergeCell="0" readingOrder="0"/>
    </dxf>
    <dxf>
      <alignment horizontal="left" textRotation="0" wrapText="0" indent="0" relativeIndent="255" justifyLastLine="0" shrinkToFit="0" mergeCell="0" readingOrder="0"/>
    </dxf>
    <dxf>
      <alignment horizontal="left" vertical="center" textRotation="0" wrapText="0" indent="0" relativeIndent="255" justifyLastLine="0" shrinkToFit="0" mergeCell="0" readingOrder="0"/>
    </dxf>
    <dxf>
      <font>
        <b/>
      </font>
      <alignment horizontal="center" vertical="center" textRotation="0" wrapText="1" indent="0" relativeIndent="255" justifyLastLine="0" shrinkToFit="0" mergeCell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39</xdr:row>
      <xdr:rowOff>129889</xdr:rowOff>
    </xdr:from>
    <xdr:to>
      <xdr:col>0</xdr:col>
      <xdr:colOff>718704</xdr:colOff>
      <xdr:row>41</xdr:row>
      <xdr:rowOff>136154</xdr:rowOff>
    </xdr:to>
    <xdr:pic>
      <xdr:nvPicPr>
        <xdr:cNvPr id="4" name="Image 3" descr="logos-bi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" y="7549864"/>
          <a:ext cx="623454" cy="3872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39</xdr:row>
      <xdr:rowOff>129889</xdr:rowOff>
    </xdr:from>
    <xdr:to>
      <xdr:col>0</xdr:col>
      <xdr:colOff>718704</xdr:colOff>
      <xdr:row>41</xdr:row>
      <xdr:rowOff>136154</xdr:rowOff>
    </xdr:to>
    <xdr:pic>
      <xdr:nvPicPr>
        <xdr:cNvPr id="3" name="Image 2" descr="logos-bi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" y="7568048"/>
          <a:ext cx="623454" cy="38726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199160</xdr:colOff>
      <xdr:row>0</xdr:row>
      <xdr:rowOff>0</xdr:rowOff>
    </xdr:from>
    <xdr:to>
      <xdr:col>2</xdr:col>
      <xdr:colOff>796638</xdr:colOff>
      <xdr:row>5</xdr:row>
      <xdr:rowOff>143049</xdr:rowOff>
    </xdr:to>
    <xdr:pic>
      <xdr:nvPicPr>
        <xdr:cNvPr id="2" name="Image 1" descr="Logo_couleur_web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9160" y="147206"/>
          <a:ext cx="2064328" cy="109554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7" name="Tableau7" displayName="Tableau7" ref="B1:M66" totalsRowShown="0" headerRowDxfId="19">
  <sortState ref="B2:M66">
    <sortCondition ref="D1:D66"/>
  </sortState>
  <tableColumns count="12">
    <tableColumn id="1" name="Statut"/>
    <tableColumn id="2" name="Civilité" dataDxfId="18"/>
    <tableColumn id="3" name="Nom" dataDxfId="17"/>
    <tableColumn id="4" name="Prénom" dataDxfId="16"/>
    <tableColumn id="5" name="Adresse" dataDxfId="15"/>
    <tableColumn id="6" name="CP" dataDxfId="14"/>
    <tableColumn id="7" name="Ville" dataDxfId="13"/>
    <tableColumn id="8" name="Téléphone " dataDxfId="12"/>
    <tableColumn id="9" name="Mail"/>
    <tableColumn id="10" name="Colonne1"/>
    <tableColumn id="11" name="Colonne2"/>
    <tableColumn id="12" name="Colonne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0" name="Tableau10" displayName="Tableau10" ref="A1:A66" totalsRowShown="0" headerRowDxfId="11">
  <tableColumns count="1">
    <tableColumn id="1" name="Code client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1" name="Tableau72" displayName="Tableau72" ref="B1:M66" totalsRowShown="0" headerRowDxfId="10">
  <autoFilter ref="B1:M66"/>
  <sortState ref="B2:M66">
    <sortCondition ref="D1:D66"/>
  </sortState>
  <tableColumns count="12">
    <tableColumn id="1" name="Statut"/>
    <tableColumn id="2" name="Civilité" dataDxfId="9"/>
    <tableColumn id="3" name="Nom" dataDxfId="8"/>
    <tableColumn id="4" name="Prénom" dataDxfId="7"/>
    <tableColumn id="5" name="Adresse" dataDxfId="6"/>
    <tableColumn id="6" name="CP" dataDxfId="5"/>
    <tableColumn id="7" name="Ville" dataDxfId="4"/>
    <tableColumn id="8" name="Téléphone " dataDxfId="3"/>
    <tableColumn id="9" name="Mail"/>
    <tableColumn id="10" name="Colonne1"/>
    <tableColumn id="11" name="Colonne2"/>
    <tableColumn id="12" name="Colonne3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2" name="Tableau103" displayName="Tableau103" ref="A1:A66" totalsRowShown="0" headerRowDxfId="2">
  <autoFilter ref="A1:A66"/>
  <tableColumns count="1">
    <tableColumn id="1" name="Code client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12" name="Tableau12" displayName="Tableau12" ref="A1:J66" totalsRowShown="0" headerRowDxfId="1">
  <autoFilter ref="A1:J66"/>
  <tableColumns count="10">
    <tableColumn id="1" name="Réf"/>
    <tableColumn id="2" name="Légumes"/>
    <tableColumn id="3" name="U/V"/>
    <tableColumn id="5" name="Prix part"/>
    <tableColumn id="6" name="Prix pro" dataDxfId="0"/>
    <tableColumn id="7" name="Colonne6"/>
    <tableColumn id="8" name="Colonne7"/>
    <tableColumn id="9" name="Colonne8"/>
    <tableColumn id="10" name="Colonne9"/>
    <tableColumn id="11" name="Colonne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66"/>
  <sheetViews>
    <sheetView topLeftCell="A2" zoomScale="110" zoomScaleNormal="110" workbookViewId="0">
      <selection activeCell="E2" sqref="E2:I37"/>
    </sheetView>
  </sheetViews>
  <sheetFormatPr baseColWidth="10" defaultRowHeight="15"/>
  <cols>
    <col min="1" max="1" width="9.5703125" customWidth="1"/>
    <col min="3" max="3" width="8.140625" style="8" customWidth="1"/>
    <col min="4" max="4" width="23" style="12" customWidth="1"/>
    <col min="5" max="5" width="11.42578125" style="12"/>
    <col min="6" max="6" width="35.140625" style="12" customWidth="1"/>
    <col min="7" max="7" width="12.28515625" style="1" customWidth="1"/>
    <col min="8" max="8" width="31.28515625" style="12" customWidth="1"/>
    <col min="9" max="9" width="21.140625" customWidth="1"/>
    <col min="11" max="13" width="11.5703125" customWidth="1"/>
  </cols>
  <sheetData>
    <row r="1" spans="1:13" s="122" customFormat="1" ht="20.25" customHeight="1">
      <c r="A1" s="123" t="s">
        <v>43</v>
      </c>
      <c r="B1" s="119" t="s">
        <v>40</v>
      </c>
      <c r="C1" s="120" t="s">
        <v>0</v>
      </c>
      <c r="D1" s="120" t="s">
        <v>1</v>
      </c>
      <c r="E1" s="120" t="s">
        <v>2</v>
      </c>
      <c r="F1" s="120" t="s">
        <v>3</v>
      </c>
      <c r="G1" s="120" t="s">
        <v>4</v>
      </c>
      <c r="H1" s="120" t="s">
        <v>5</v>
      </c>
      <c r="I1" s="120" t="s">
        <v>6</v>
      </c>
      <c r="J1" s="121" t="s">
        <v>7</v>
      </c>
      <c r="K1" s="122" t="s">
        <v>36</v>
      </c>
      <c r="L1" s="122" t="s">
        <v>37</v>
      </c>
      <c r="M1" s="122" t="s">
        <v>38</v>
      </c>
    </row>
    <row r="2" spans="1:13">
      <c r="A2" t="s">
        <v>197</v>
      </c>
      <c r="B2" s="3" t="s">
        <v>41</v>
      </c>
      <c r="C2" s="2" t="s">
        <v>8</v>
      </c>
      <c r="D2" s="9" t="s">
        <v>22</v>
      </c>
      <c r="E2" s="9"/>
      <c r="F2" s="9"/>
      <c r="G2" s="4"/>
      <c r="H2" s="9"/>
      <c r="I2" s="9"/>
    </row>
    <row r="3" spans="1:13">
      <c r="A3" t="s">
        <v>198</v>
      </c>
      <c r="B3" s="3" t="s">
        <v>41</v>
      </c>
      <c r="C3" s="2" t="s">
        <v>12</v>
      </c>
      <c r="D3" s="10" t="s">
        <v>35</v>
      </c>
      <c r="E3" s="10"/>
      <c r="F3" s="10"/>
      <c r="G3" s="4"/>
      <c r="H3" s="10"/>
      <c r="I3" s="10"/>
    </row>
    <row r="4" spans="1:13">
      <c r="A4" t="s">
        <v>199</v>
      </c>
      <c r="B4" s="3" t="s">
        <v>41</v>
      </c>
      <c r="C4" s="2" t="s">
        <v>8</v>
      </c>
      <c r="D4" s="11" t="s">
        <v>9</v>
      </c>
      <c r="E4" s="11"/>
      <c r="F4" s="56"/>
      <c r="G4" s="4"/>
      <c r="H4" s="56"/>
      <c r="I4" s="56"/>
    </row>
    <row r="5" spans="1:13">
      <c r="A5" t="s">
        <v>200</v>
      </c>
      <c r="B5" s="3" t="s">
        <v>41</v>
      </c>
      <c r="C5" s="2" t="s">
        <v>8</v>
      </c>
      <c r="D5" s="11" t="s">
        <v>17</v>
      </c>
      <c r="E5" s="11"/>
      <c r="F5" s="57"/>
      <c r="G5" s="58"/>
      <c r="H5" s="56"/>
      <c r="I5" s="56"/>
    </row>
    <row r="6" spans="1:13">
      <c r="A6" t="s">
        <v>201</v>
      </c>
      <c r="B6" s="3" t="s">
        <v>41</v>
      </c>
      <c r="C6" s="2" t="s">
        <v>12</v>
      </c>
      <c r="D6" s="9" t="s">
        <v>26</v>
      </c>
      <c r="E6" s="9"/>
      <c r="F6" s="9"/>
      <c r="G6" s="4"/>
      <c r="H6" s="9"/>
      <c r="I6" s="9"/>
    </row>
    <row r="7" spans="1:13">
      <c r="A7" t="s">
        <v>202</v>
      </c>
      <c r="B7" t="s">
        <v>41</v>
      </c>
      <c r="C7" s="7" t="s">
        <v>12</v>
      </c>
      <c r="D7" s="12" t="s">
        <v>26</v>
      </c>
      <c r="H7" s="14"/>
      <c r="I7" s="14"/>
    </row>
    <row r="8" spans="1:13">
      <c r="A8" t="s">
        <v>203</v>
      </c>
      <c r="B8" s="3" t="s">
        <v>41</v>
      </c>
      <c r="C8" s="2" t="s">
        <v>12</v>
      </c>
      <c r="D8" s="11" t="s">
        <v>15</v>
      </c>
      <c r="E8" s="11"/>
      <c r="F8" s="56"/>
      <c r="G8" s="4"/>
      <c r="H8" s="56"/>
      <c r="I8" s="56"/>
    </row>
    <row r="9" spans="1:13">
      <c r="A9" t="s">
        <v>204</v>
      </c>
      <c r="B9" s="3" t="s">
        <v>41</v>
      </c>
      <c r="C9" s="2" t="s">
        <v>12</v>
      </c>
      <c r="D9" s="11" t="s">
        <v>32</v>
      </c>
      <c r="E9" s="11"/>
      <c r="F9" s="9"/>
      <c r="G9" s="4"/>
      <c r="H9" s="9"/>
      <c r="I9" s="9"/>
    </row>
    <row r="10" spans="1:13">
      <c r="A10" t="s">
        <v>205</v>
      </c>
      <c r="B10" s="3" t="s">
        <v>41</v>
      </c>
      <c r="C10" s="2"/>
      <c r="D10" s="11" t="s">
        <v>14</v>
      </c>
      <c r="E10" s="11"/>
      <c r="F10" s="56"/>
      <c r="G10" s="4"/>
      <c r="H10" s="56"/>
      <c r="I10" s="56"/>
    </row>
    <row r="11" spans="1:13">
      <c r="A11" t="s">
        <v>206</v>
      </c>
      <c r="B11" s="3" t="s">
        <v>41</v>
      </c>
      <c r="C11" s="2" t="s">
        <v>8</v>
      </c>
      <c r="D11" s="11" t="s">
        <v>23</v>
      </c>
      <c r="E11" s="11"/>
      <c r="F11" s="56"/>
      <c r="G11" s="4"/>
      <c r="H11" s="56"/>
      <c r="I11" s="56"/>
    </row>
    <row r="12" spans="1:13">
      <c r="A12" t="s">
        <v>207</v>
      </c>
      <c r="B12" s="3" t="s">
        <v>41</v>
      </c>
      <c r="C12" s="2" t="s">
        <v>8</v>
      </c>
      <c r="D12" s="11" t="s">
        <v>10</v>
      </c>
      <c r="E12" s="11"/>
      <c r="F12" s="56"/>
      <c r="G12" s="4"/>
      <c r="H12" s="56"/>
      <c r="I12" s="56"/>
    </row>
    <row r="13" spans="1:13">
      <c r="A13" t="s">
        <v>208</v>
      </c>
      <c r="B13" s="3" t="s">
        <v>41</v>
      </c>
      <c r="C13" s="2" t="s">
        <v>8</v>
      </c>
      <c r="D13" s="9" t="s">
        <v>30</v>
      </c>
      <c r="E13" s="9"/>
      <c r="F13" s="9"/>
      <c r="G13" s="4"/>
      <c r="H13" s="9"/>
      <c r="I13" s="9"/>
    </row>
    <row r="14" spans="1:13">
      <c r="A14" t="s">
        <v>209</v>
      </c>
      <c r="B14" s="3" t="s">
        <v>41</v>
      </c>
      <c r="C14" s="2" t="s">
        <v>8</v>
      </c>
      <c r="D14" s="11" t="s">
        <v>21</v>
      </c>
      <c r="E14" s="9"/>
      <c r="F14" s="9"/>
      <c r="G14" s="4"/>
      <c r="H14" s="9"/>
      <c r="I14" s="9"/>
    </row>
    <row r="15" spans="1:13">
      <c r="A15" t="s">
        <v>210</v>
      </c>
      <c r="B15" s="3" t="s">
        <v>41</v>
      </c>
      <c r="C15" s="2" t="s">
        <v>12</v>
      </c>
      <c r="D15" s="9" t="s">
        <v>31</v>
      </c>
      <c r="E15" s="9"/>
      <c r="F15" s="9"/>
      <c r="G15" s="4"/>
      <c r="H15" s="9"/>
      <c r="I15" s="9"/>
    </row>
    <row r="16" spans="1:13">
      <c r="A16" t="s">
        <v>211</v>
      </c>
      <c r="B16" s="3" t="s">
        <v>41</v>
      </c>
      <c r="C16" s="2" t="s">
        <v>8</v>
      </c>
      <c r="D16" s="5" t="s">
        <v>16</v>
      </c>
      <c r="E16" s="5"/>
      <c r="F16" s="5"/>
      <c r="G16" s="6"/>
      <c r="H16" s="59"/>
      <c r="I16" s="59"/>
    </row>
    <row r="17" spans="1:9">
      <c r="A17" t="s">
        <v>212</v>
      </c>
      <c r="B17" s="3" t="s">
        <v>41</v>
      </c>
      <c r="C17" s="2" t="s">
        <v>12</v>
      </c>
      <c r="D17" s="9" t="s">
        <v>19</v>
      </c>
      <c r="E17" s="9"/>
      <c r="F17" s="9"/>
      <c r="G17" s="4"/>
      <c r="H17" s="9"/>
      <c r="I17" s="9"/>
    </row>
    <row r="18" spans="1:9">
      <c r="A18" t="s">
        <v>213</v>
      </c>
      <c r="B18" s="3" t="s">
        <v>41</v>
      </c>
      <c r="C18" s="2" t="s">
        <v>12</v>
      </c>
      <c r="D18" s="9" t="s">
        <v>34</v>
      </c>
      <c r="E18" s="9"/>
      <c r="F18" s="13"/>
      <c r="G18" s="4"/>
      <c r="H18" s="9"/>
      <c r="I18" s="9"/>
    </row>
    <row r="19" spans="1:9">
      <c r="A19" t="s">
        <v>214</v>
      </c>
      <c r="B19" s="3" t="s">
        <v>41</v>
      </c>
      <c r="C19" s="2" t="s">
        <v>12</v>
      </c>
      <c r="D19" s="9" t="s">
        <v>20</v>
      </c>
      <c r="E19" s="9"/>
      <c r="F19" s="9"/>
      <c r="G19" s="4"/>
      <c r="H19" s="9"/>
      <c r="I19" s="9"/>
    </row>
    <row r="20" spans="1:9">
      <c r="A20" t="s">
        <v>215</v>
      </c>
      <c r="B20" s="3" t="s">
        <v>41</v>
      </c>
      <c r="C20" s="2" t="s">
        <v>12</v>
      </c>
      <c r="D20" s="9" t="s">
        <v>24</v>
      </c>
      <c r="E20" s="9"/>
      <c r="F20" s="9"/>
      <c r="G20" s="4"/>
      <c r="H20" s="9"/>
      <c r="I20" s="9"/>
    </row>
    <row r="21" spans="1:9">
      <c r="A21" t="s">
        <v>216</v>
      </c>
      <c r="B21" s="3" t="s">
        <v>41</v>
      </c>
      <c r="C21" s="2" t="s">
        <v>8</v>
      </c>
      <c r="D21" s="9" t="s">
        <v>25</v>
      </c>
      <c r="E21" s="9"/>
      <c r="F21" s="9"/>
      <c r="G21" s="4"/>
      <c r="H21" s="9"/>
      <c r="I21" s="9"/>
    </row>
    <row r="22" spans="1:9">
      <c r="A22" t="s">
        <v>217</v>
      </c>
      <c r="B22" s="3" t="s">
        <v>41</v>
      </c>
      <c r="C22" s="2" t="s">
        <v>8</v>
      </c>
      <c r="D22" s="9" t="s">
        <v>29</v>
      </c>
      <c r="E22" s="9"/>
      <c r="F22" s="9"/>
      <c r="G22" s="4"/>
      <c r="H22" s="9"/>
      <c r="I22" s="9"/>
    </row>
    <row r="23" spans="1:9">
      <c r="A23" t="s">
        <v>218</v>
      </c>
      <c r="B23" s="3" t="s">
        <v>41</v>
      </c>
      <c r="C23" s="2" t="s">
        <v>8</v>
      </c>
      <c r="D23" s="11" t="s">
        <v>18</v>
      </c>
      <c r="E23" s="9"/>
      <c r="F23" s="56"/>
      <c r="G23" s="4"/>
      <c r="H23" s="56"/>
      <c r="I23" s="56"/>
    </row>
    <row r="24" spans="1:9">
      <c r="A24" t="s">
        <v>219</v>
      </c>
      <c r="B24" s="3" t="s">
        <v>41</v>
      </c>
      <c r="C24" s="2" t="s">
        <v>8</v>
      </c>
      <c r="D24" s="11" t="s">
        <v>13</v>
      </c>
      <c r="E24" s="9"/>
      <c r="F24" s="56"/>
      <c r="G24" s="4"/>
      <c r="H24" s="56"/>
      <c r="I24" s="56"/>
    </row>
    <row r="25" spans="1:9">
      <c r="A25" t="s">
        <v>220</v>
      </c>
      <c r="B25" s="3" t="s">
        <v>41</v>
      </c>
      <c r="C25" s="2" t="s">
        <v>12</v>
      </c>
      <c r="D25" s="11" t="s">
        <v>11</v>
      </c>
      <c r="E25" s="11"/>
      <c r="F25" s="56"/>
      <c r="G25" s="4"/>
      <c r="H25" s="56"/>
      <c r="I25" s="56"/>
    </row>
    <row r="26" spans="1:9">
      <c r="A26" t="s">
        <v>221</v>
      </c>
      <c r="B26" s="3" t="s">
        <v>41</v>
      </c>
      <c r="C26" s="2" t="s">
        <v>8</v>
      </c>
      <c r="D26" s="9" t="s">
        <v>33</v>
      </c>
      <c r="E26" s="9"/>
      <c r="F26" s="9"/>
      <c r="G26" s="4"/>
      <c r="H26" s="9"/>
      <c r="I26" s="9"/>
    </row>
    <row r="27" spans="1:9">
      <c r="A27" t="s">
        <v>222</v>
      </c>
      <c r="B27" s="3" t="s">
        <v>41</v>
      </c>
      <c r="C27" s="2" t="s">
        <v>12</v>
      </c>
      <c r="D27" s="9" t="s">
        <v>27</v>
      </c>
      <c r="E27" s="9"/>
      <c r="F27" s="9"/>
      <c r="G27" s="4"/>
      <c r="H27" s="9"/>
      <c r="I27" s="9"/>
    </row>
    <row r="28" spans="1:9">
      <c r="A28" t="s">
        <v>223</v>
      </c>
      <c r="B28" s="3" t="s">
        <v>41</v>
      </c>
      <c r="C28" s="2" t="s">
        <v>12</v>
      </c>
      <c r="D28" s="9" t="s">
        <v>28</v>
      </c>
      <c r="E28" s="9"/>
      <c r="F28" s="9"/>
      <c r="G28" s="4"/>
      <c r="H28" s="9"/>
      <c r="I28" s="9"/>
    </row>
    <row r="29" spans="1:9" ht="15.75">
      <c r="A29" t="s">
        <v>224</v>
      </c>
      <c r="B29" s="3" t="s">
        <v>41</v>
      </c>
      <c r="C29" s="2" t="s">
        <v>8</v>
      </c>
      <c r="D29" s="18" t="s">
        <v>42</v>
      </c>
      <c r="E29" s="11"/>
      <c r="F29" s="56"/>
      <c r="G29" s="4"/>
      <c r="H29" s="9"/>
      <c r="I29" s="9"/>
    </row>
    <row r="30" spans="1:9" ht="15.75">
      <c r="A30" t="s">
        <v>225</v>
      </c>
      <c r="B30" s="3" t="s">
        <v>41</v>
      </c>
      <c r="C30" s="2"/>
      <c r="D30" s="18"/>
      <c r="E30" s="11"/>
      <c r="F30" s="56"/>
      <c r="G30" s="4"/>
      <c r="H30" s="60"/>
      <c r="I30" s="60"/>
    </row>
    <row r="31" spans="1:9">
      <c r="A31" t="s">
        <v>226</v>
      </c>
      <c r="B31" t="s">
        <v>41</v>
      </c>
      <c r="C31" s="7"/>
      <c r="I31" s="12"/>
    </row>
    <row r="32" spans="1:9">
      <c r="A32" t="s">
        <v>227</v>
      </c>
      <c r="B32" t="s">
        <v>41</v>
      </c>
      <c r="C32" s="7"/>
      <c r="I32" s="12"/>
    </row>
    <row r="33" spans="1:9">
      <c r="A33" t="s">
        <v>228</v>
      </c>
      <c r="B33" t="s">
        <v>41</v>
      </c>
      <c r="C33" s="7"/>
      <c r="I33" s="12"/>
    </row>
    <row r="34" spans="1:9">
      <c r="A34" t="s">
        <v>229</v>
      </c>
      <c r="B34" t="s">
        <v>41</v>
      </c>
      <c r="C34" s="2"/>
      <c r="D34" s="5"/>
      <c r="E34" s="5"/>
      <c r="F34" s="9"/>
      <c r="G34" s="4"/>
      <c r="H34" s="9"/>
      <c r="I34" s="9"/>
    </row>
    <row r="35" spans="1:9">
      <c r="A35" t="s">
        <v>230</v>
      </c>
      <c r="B35" t="s">
        <v>41</v>
      </c>
      <c r="C35" s="7"/>
      <c r="I35" s="12"/>
    </row>
    <row r="36" spans="1:9">
      <c r="A36" t="s">
        <v>231</v>
      </c>
      <c r="B36" t="s">
        <v>41</v>
      </c>
      <c r="C36" s="7"/>
      <c r="I36" s="12"/>
    </row>
    <row r="37" spans="1:9">
      <c r="A37" t="s">
        <v>232</v>
      </c>
      <c r="C37" s="7"/>
      <c r="I37" s="12"/>
    </row>
    <row r="38" spans="1:9">
      <c r="A38" t="s">
        <v>233</v>
      </c>
      <c r="C38" s="7"/>
      <c r="I38" s="12"/>
    </row>
    <row r="39" spans="1:9">
      <c r="A39" t="s">
        <v>234</v>
      </c>
      <c r="C39" s="7"/>
      <c r="I39" s="12"/>
    </row>
    <row r="40" spans="1:9">
      <c r="A40" t="s">
        <v>235</v>
      </c>
      <c r="C40" s="7"/>
      <c r="I40" s="12"/>
    </row>
    <row r="41" spans="1:9">
      <c r="A41" t="s">
        <v>236</v>
      </c>
      <c r="C41" s="7"/>
      <c r="I41" s="12"/>
    </row>
    <row r="42" spans="1:9">
      <c r="A42" t="s">
        <v>237</v>
      </c>
      <c r="C42" s="7"/>
      <c r="I42" s="12"/>
    </row>
    <row r="43" spans="1:9">
      <c r="A43" t="s">
        <v>238</v>
      </c>
      <c r="C43" s="7"/>
      <c r="I43" s="12"/>
    </row>
    <row r="44" spans="1:9">
      <c r="A44" t="s">
        <v>239</v>
      </c>
      <c r="C44" s="7"/>
      <c r="I44" s="12"/>
    </row>
    <row r="45" spans="1:9">
      <c r="A45" t="s">
        <v>240</v>
      </c>
      <c r="C45" s="7"/>
      <c r="I45" s="12"/>
    </row>
    <row r="46" spans="1:9">
      <c r="A46" t="s">
        <v>241</v>
      </c>
      <c r="C46" s="7"/>
      <c r="I46" s="12"/>
    </row>
    <row r="47" spans="1:9">
      <c r="A47" t="s">
        <v>242</v>
      </c>
      <c r="C47" s="7"/>
      <c r="I47" s="12"/>
    </row>
    <row r="48" spans="1:9">
      <c r="A48" t="s">
        <v>243</v>
      </c>
      <c r="C48" s="7"/>
      <c r="I48" s="12"/>
    </row>
    <row r="49" spans="1:9">
      <c r="A49" t="s">
        <v>244</v>
      </c>
      <c r="C49" s="7"/>
      <c r="I49" s="12"/>
    </row>
    <row r="50" spans="1:9">
      <c r="A50" t="s">
        <v>245</v>
      </c>
      <c r="C50" s="7"/>
      <c r="I50" s="12"/>
    </row>
    <row r="51" spans="1:9">
      <c r="A51" t="s">
        <v>246</v>
      </c>
      <c r="C51" s="7"/>
      <c r="I51" s="12"/>
    </row>
    <row r="52" spans="1:9">
      <c r="A52" t="s">
        <v>247</v>
      </c>
      <c r="C52" s="7"/>
      <c r="I52" s="12"/>
    </row>
    <row r="53" spans="1:9">
      <c r="A53" t="s">
        <v>248</v>
      </c>
      <c r="C53" s="7"/>
      <c r="I53" s="12"/>
    </row>
    <row r="54" spans="1:9">
      <c r="A54" t="s">
        <v>249</v>
      </c>
      <c r="C54" s="7"/>
      <c r="I54" s="12"/>
    </row>
    <row r="55" spans="1:9">
      <c r="A55" t="s">
        <v>250</v>
      </c>
      <c r="C55" s="7"/>
      <c r="I55" s="12"/>
    </row>
    <row r="56" spans="1:9">
      <c r="A56" t="s">
        <v>251</v>
      </c>
      <c r="C56" s="7"/>
      <c r="I56" s="12"/>
    </row>
    <row r="57" spans="1:9">
      <c r="A57" t="s">
        <v>252</v>
      </c>
      <c r="C57" s="7"/>
      <c r="I57" s="12"/>
    </row>
    <row r="58" spans="1:9">
      <c r="A58" t="s">
        <v>253</v>
      </c>
      <c r="C58" s="7"/>
      <c r="I58" s="12"/>
    </row>
    <row r="59" spans="1:9">
      <c r="A59" t="s">
        <v>254</v>
      </c>
      <c r="C59" s="7"/>
      <c r="I59" s="12"/>
    </row>
    <row r="60" spans="1:9">
      <c r="A60" t="s">
        <v>255</v>
      </c>
      <c r="C60" s="7"/>
      <c r="I60" s="12"/>
    </row>
    <row r="61" spans="1:9">
      <c r="A61" t="s">
        <v>256</v>
      </c>
      <c r="C61" s="7"/>
      <c r="I61" s="12"/>
    </row>
    <row r="62" spans="1:9">
      <c r="A62" t="s">
        <v>257</v>
      </c>
      <c r="C62" s="7"/>
      <c r="I62" s="12"/>
    </row>
    <row r="63" spans="1:9">
      <c r="A63" t="s">
        <v>258</v>
      </c>
      <c r="C63" s="7"/>
      <c r="I63" s="12"/>
    </row>
    <row r="64" spans="1:9">
      <c r="A64" t="s">
        <v>259</v>
      </c>
      <c r="C64" s="7"/>
      <c r="I64" s="12"/>
    </row>
    <row r="65" spans="1:9">
      <c r="A65" t="s">
        <v>260</v>
      </c>
      <c r="C65" s="7"/>
      <c r="I65" s="12"/>
    </row>
    <row r="66" spans="1:9">
      <c r="A66" t="s">
        <v>261</v>
      </c>
      <c r="C66" s="7"/>
      <c r="I66" s="12"/>
    </row>
  </sheetData>
  <dataValidations count="8">
    <dataValidation type="list" showInputMessage="1" showErrorMessage="1" sqref="C2:C29 C34">
      <formula1>"Mr,Mme,"</formula1>
    </dataValidation>
    <dataValidation type="list" allowBlank="1" showInputMessage="1" showErrorMessage="1" sqref="C35:C1048576 C30:C33">
      <formula1>"Mr,Mme"</formula1>
    </dataValidation>
    <dataValidation type="list" showInputMessage="1" showErrorMessage="1" sqref="D2:D1048576">
      <formula1>$D$2:$D$29</formula1>
    </dataValidation>
    <dataValidation type="list" allowBlank="1" showInputMessage="1" showErrorMessage="1" sqref="G2:G1048576">
      <formula1>$G$2:$G$29</formula1>
    </dataValidation>
    <dataValidation type="list" allowBlank="1" showInputMessage="1" showErrorMessage="1" sqref="E2:E66">
      <formula1>$E:$E</formula1>
    </dataValidation>
    <dataValidation type="list" showInputMessage="1" showErrorMessage="1" sqref="I2:I66 H2:H1048576">
      <formula1>$H:$H</formula1>
    </dataValidation>
    <dataValidation type="list" allowBlank="1" showInputMessage="1" showErrorMessage="1" sqref="B2:B66">
      <formula1>"Association,Collectivité,Comité Entreprise,Particuliers,Pro"</formula1>
    </dataValidation>
    <dataValidation type="list" showDropDown="1" showInputMessage="1" showErrorMessage="1" sqref="A2:A66">
      <formula1>$A$2:$A$66</formula1>
    </dataValidation>
  </dataValidations>
  <pageMargins left="0.31496062992125984" right="0.31496062992125984" top="0.74803149606299213" bottom="0.74803149606299213" header="0.31496062992125984" footer="0.31496062992125984"/>
  <pageSetup paperSize="9" orientation="landscape" horizontalDpi="0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66"/>
  <sheetViews>
    <sheetView workbookViewId="0">
      <selection activeCell="E2" sqref="E2:H6"/>
    </sheetView>
  </sheetViews>
  <sheetFormatPr baseColWidth="10" defaultRowHeight="15"/>
  <cols>
    <col min="1" max="1" width="9.5703125" customWidth="1"/>
    <col min="3" max="3" width="8.140625" style="8" customWidth="1"/>
    <col min="4" max="4" width="23" style="12" customWidth="1"/>
    <col min="5" max="5" width="11.42578125" style="12"/>
    <col min="6" max="6" width="35.140625" style="12" customWidth="1"/>
    <col min="7" max="7" width="12.28515625" style="1" customWidth="1"/>
    <col min="8" max="8" width="31.28515625" style="12" customWidth="1"/>
    <col min="9" max="9" width="21.140625" customWidth="1"/>
    <col min="11" max="13" width="11.5703125" customWidth="1"/>
  </cols>
  <sheetData>
    <row r="1" spans="1:13" s="122" customFormat="1" ht="20.25" customHeight="1">
      <c r="A1" s="123" t="s">
        <v>43</v>
      </c>
      <c r="B1" s="119" t="s">
        <v>40</v>
      </c>
      <c r="C1" s="120" t="s">
        <v>0</v>
      </c>
      <c r="D1" s="120" t="s">
        <v>1</v>
      </c>
      <c r="E1" s="120" t="s">
        <v>2</v>
      </c>
      <c r="F1" s="120" t="s">
        <v>3</v>
      </c>
      <c r="G1" s="120" t="s">
        <v>4</v>
      </c>
      <c r="H1" s="120" t="s">
        <v>5</v>
      </c>
      <c r="I1" s="120" t="s">
        <v>6</v>
      </c>
      <c r="J1" s="121" t="s">
        <v>7</v>
      </c>
      <c r="K1" s="122" t="s">
        <v>36</v>
      </c>
      <c r="L1" s="122" t="s">
        <v>37</v>
      </c>
      <c r="M1" s="122" t="s">
        <v>38</v>
      </c>
    </row>
    <row r="2" spans="1:13">
      <c r="A2" t="s">
        <v>193</v>
      </c>
      <c r="B2" s="3" t="s">
        <v>189</v>
      </c>
      <c r="C2" s="2" t="s">
        <v>12</v>
      </c>
      <c r="D2" s="9" t="s">
        <v>263</v>
      </c>
      <c r="E2" s="9"/>
      <c r="F2" s="9"/>
      <c r="G2" s="4"/>
      <c r="H2" s="9"/>
      <c r="I2" s="9"/>
    </row>
    <row r="3" spans="1:13">
      <c r="A3" t="s">
        <v>194</v>
      </c>
      <c r="B3" s="3" t="s">
        <v>191</v>
      </c>
      <c r="C3" s="2" t="s">
        <v>8</v>
      </c>
      <c r="D3" s="10" t="s">
        <v>297</v>
      </c>
      <c r="E3" s="10"/>
      <c r="F3" s="10"/>
      <c r="G3" s="4"/>
      <c r="H3" s="10"/>
      <c r="I3" s="10"/>
    </row>
    <row r="4" spans="1:13">
      <c r="A4" t="s">
        <v>195</v>
      </c>
      <c r="B4" s="3" t="s">
        <v>189</v>
      </c>
      <c r="C4" s="2"/>
      <c r="D4" s="11"/>
      <c r="E4" s="11"/>
      <c r="F4" s="56"/>
      <c r="G4" s="4"/>
      <c r="H4" s="56"/>
      <c r="I4" s="56"/>
    </row>
    <row r="5" spans="1:13">
      <c r="A5" t="s">
        <v>196</v>
      </c>
      <c r="B5" s="3" t="s">
        <v>189</v>
      </c>
      <c r="C5" s="2"/>
      <c r="D5" s="11"/>
      <c r="E5" s="11"/>
      <c r="F5" s="57"/>
      <c r="G5" s="58"/>
      <c r="H5" s="56"/>
      <c r="I5" s="56"/>
    </row>
    <row r="6" spans="1:13">
      <c r="A6" t="s">
        <v>264</v>
      </c>
      <c r="B6" s="3" t="s">
        <v>190</v>
      </c>
      <c r="C6" s="2"/>
      <c r="D6" s="9"/>
      <c r="E6" s="9"/>
      <c r="F6" s="9"/>
      <c r="G6" s="4"/>
      <c r="H6" s="9"/>
      <c r="I6" s="9"/>
    </row>
    <row r="7" spans="1:13">
      <c r="A7" t="s">
        <v>265</v>
      </c>
      <c r="B7" t="s">
        <v>190</v>
      </c>
      <c r="C7" s="7"/>
      <c r="H7" s="14"/>
      <c r="I7" s="14"/>
    </row>
    <row r="8" spans="1:13">
      <c r="A8" t="s">
        <v>266</v>
      </c>
      <c r="B8" s="3" t="s">
        <v>190</v>
      </c>
      <c r="C8" s="2"/>
      <c r="D8" s="11"/>
      <c r="E8" s="11"/>
      <c r="F8" s="56"/>
      <c r="G8" s="4"/>
      <c r="H8" s="56"/>
      <c r="I8" s="56"/>
    </row>
    <row r="9" spans="1:13">
      <c r="A9" t="s">
        <v>267</v>
      </c>
      <c r="B9" s="3" t="s">
        <v>190</v>
      </c>
      <c r="C9" s="2"/>
      <c r="D9" s="11"/>
      <c r="E9" s="11"/>
      <c r="F9" s="9"/>
      <c r="G9" s="4"/>
      <c r="H9" s="9"/>
      <c r="I9" s="9"/>
    </row>
    <row r="10" spans="1:13">
      <c r="A10" t="s">
        <v>268</v>
      </c>
      <c r="B10" s="3" t="s">
        <v>191</v>
      </c>
      <c r="C10" s="2"/>
      <c r="D10" s="11"/>
      <c r="E10" s="11"/>
      <c r="F10" s="56"/>
      <c r="G10" s="4"/>
      <c r="H10" s="56"/>
      <c r="I10" s="56"/>
    </row>
    <row r="11" spans="1:13">
      <c r="A11" t="s">
        <v>269</v>
      </c>
      <c r="B11" s="3" t="s">
        <v>191</v>
      </c>
      <c r="C11" s="2"/>
      <c r="D11" s="11"/>
      <c r="E11" s="11"/>
      <c r="F11" s="56"/>
      <c r="G11" s="4"/>
      <c r="H11" s="56"/>
      <c r="I11" s="56"/>
    </row>
    <row r="12" spans="1:13">
      <c r="A12" t="s">
        <v>270</v>
      </c>
      <c r="B12" s="3" t="s">
        <v>191</v>
      </c>
      <c r="C12" s="2"/>
      <c r="D12" s="11"/>
      <c r="E12" s="11"/>
      <c r="F12" s="56"/>
      <c r="G12" s="4"/>
      <c r="H12" s="56"/>
      <c r="I12" s="56"/>
    </row>
    <row r="13" spans="1:13">
      <c r="A13" t="s">
        <v>271</v>
      </c>
      <c r="B13" s="3" t="s">
        <v>191</v>
      </c>
      <c r="C13" s="2"/>
      <c r="D13" s="9"/>
      <c r="E13" s="9"/>
      <c r="F13" s="9"/>
      <c r="G13" s="4"/>
      <c r="H13" s="9"/>
      <c r="I13" s="9"/>
    </row>
    <row r="14" spans="1:13">
      <c r="A14" t="s">
        <v>272</v>
      </c>
      <c r="B14" s="3" t="s">
        <v>191</v>
      </c>
      <c r="C14" s="2"/>
      <c r="D14" s="11"/>
      <c r="E14" s="9"/>
      <c r="F14" s="9"/>
      <c r="G14" s="4"/>
      <c r="H14" s="9"/>
      <c r="I14" s="9"/>
    </row>
    <row r="15" spans="1:13">
      <c r="A15" t="s">
        <v>273</v>
      </c>
      <c r="B15" s="3" t="s">
        <v>191</v>
      </c>
      <c r="C15" s="2"/>
      <c r="D15" s="9"/>
      <c r="E15" s="9"/>
      <c r="F15" s="9"/>
      <c r="G15" s="4"/>
      <c r="H15" s="9"/>
      <c r="I15" s="9"/>
    </row>
    <row r="16" spans="1:13">
      <c r="A16" t="s">
        <v>274</v>
      </c>
      <c r="B16" s="3" t="s">
        <v>192</v>
      </c>
      <c r="C16" s="2"/>
      <c r="D16" s="5"/>
      <c r="E16" s="5"/>
      <c r="F16" s="5"/>
      <c r="G16" s="6"/>
      <c r="H16" s="59"/>
      <c r="I16" s="59"/>
    </row>
    <row r="17" spans="1:9">
      <c r="A17" t="s">
        <v>275</v>
      </c>
      <c r="B17" s="3" t="s">
        <v>192</v>
      </c>
      <c r="C17" s="2"/>
      <c r="D17" s="9"/>
      <c r="E17" s="9"/>
      <c r="F17" s="9"/>
      <c r="G17" s="4"/>
      <c r="H17" s="9"/>
      <c r="I17" s="9"/>
    </row>
    <row r="18" spans="1:9">
      <c r="B18" s="3"/>
      <c r="C18" s="2"/>
      <c r="D18" s="9"/>
      <c r="E18" s="9"/>
      <c r="F18" s="13"/>
      <c r="G18" s="4"/>
      <c r="H18" s="9"/>
      <c r="I18" s="9"/>
    </row>
    <row r="19" spans="1:9">
      <c r="B19" s="3"/>
      <c r="C19" s="2"/>
      <c r="D19" s="9"/>
      <c r="E19" s="9"/>
      <c r="F19" s="9"/>
      <c r="G19" s="4"/>
      <c r="H19" s="9"/>
      <c r="I19" s="9"/>
    </row>
    <row r="20" spans="1:9">
      <c r="B20" s="3"/>
      <c r="C20" s="2"/>
      <c r="D20" s="9"/>
      <c r="E20" s="9"/>
      <c r="F20" s="9"/>
      <c r="G20" s="4"/>
      <c r="H20" s="9"/>
      <c r="I20" s="9"/>
    </row>
    <row r="21" spans="1:9">
      <c r="B21" s="3"/>
      <c r="C21" s="2"/>
      <c r="D21" s="9"/>
      <c r="E21" s="9"/>
      <c r="F21" s="9"/>
      <c r="G21" s="4"/>
      <c r="H21" s="9"/>
      <c r="I21" s="9"/>
    </row>
    <row r="22" spans="1:9">
      <c r="B22" s="3"/>
      <c r="C22" s="2"/>
      <c r="D22" s="9"/>
      <c r="E22" s="9"/>
      <c r="F22" s="9"/>
      <c r="G22" s="4"/>
      <c r="H22" s="9"/>
      <c r="I22" s="9"/>
    </row>
    <row r="23" spans="1:9">
      <c r="B23" s="3"/>
      <c r="C23" s="2"/>
      <c r="D23" s="11"/>
      <c r="E23" s="9"/>
      <c r="F23" s="56"/>
      <c r="G23" s="4"/>
      <c r="H23" s="56"/>
      <c r="I23" s="56"/>
    </row>
    <row r="24" spans="1:9">
      <c r="B24" s="3"/>
      <c r="C24" s="2"/>
      <c r="D24" s="11"/>
      <c r="E24" s="9"/>
      <c r="F24" s="56"/>
      <c r="G24" s="4"/>
      <c r="H24" s="56"/>
      <c r="I24" s="56"/>
    </row>
    <row r="25" spans="1:9">
      <c r="B25" s="3"/>
      <c r="C25" s="2"/>
      <c r="D25" s="11"/>
      <c r="E25" s="11"/>
      <c r="F25" s="56"/>
      <c r="G25" s="4"/>
      <c r="H25" s="56"/>
      <c r="I25" s="56"/>
    </row>
    <row r="26" spans="1:9">
      <c r="B26" s="3"/>
      <c r="C26" s="2"/>
      <c r="D26" s="9"/>
      <c r="E26" s="9"/>
      <c r="F26" s="9"/>
      <c r="G26" s="4"/>
      <c r="H26" s="9"/>
      <c r="I26" s="9"/>
    </row>
    <row r="27" spans="1:9">
      <c r="B27" s="3"/>
      <c r="C27" s="2"/>
      <c r="D27" s="9"/>
      <c r="E27" s="9"/>
      <c r="F27" s="9"/>
      <c r="G27" s="4"/>
      <c r="H27" s="9"/>
      <c r="I27" s="9"/>
    </row>
    <row r="28" spans="1:9">
      <c r="B28" s="3"/>
      <c r="C28" s="2"/>
      <c r="D28" s="9"/>
      <c r="E28" s="9"/>
      <c r="F28" s="9"/>
      <c r="G28" s="4"/>
      <c r="H28" s="9"/>
      <c r="I28" s="9"/>
    </row>
    <row r="29" spans="1:9" ht="15.75">
      <c r="B29" s="3"/>
      <c r="C29" s="2"/>
      <c r="D29" s="18"/>
      <c r="E29" s="11"/>
      <c r="F29" s="56"/>
      <c r="G29" s="4"/>
      <c r="H29" s="9"/>
      <c r="I29" s="9"/>
    </row>
    <row r="30" spans="1:9" ht="15.75">
      <c r="B30" s="3"/>
      <c r="C30" s="2"/>
      <c r="D30" s="18"/>
      <c r="E30" s="11"/>
      <c r="F30" s="56"/>
      <c r="G30" s="4"/>
      <c r="H30" s="60"/>
      <c r="I30" s="60"/>
    </row>
    <row r="31" spans="1:9">
      <c r="C31" s="7"/>
      <c r="I31" s="12"/>
    </row>
    <row r="32" spans="1:9">
      <c r="C32" s="7"/>
      <c r="I32" s="12"/>
    </row>
    <row r="33" spans="3:9">
      <c r="C33" s="7"/>
      <c r="I33" s="12"/>
    </row>
    <row r="34" spans="3:9">
      <c r="C34" s="2"/>
      <c r="D34" s="5"/>
      <c r="E34" s="5"/>
      <c r="F34" s="9"/>
      <c r="G34" s="4"/>
      <c r="H34" s="9"/>
      <c r="I34" s="9"/>
    </row>
    <row r="35" spans="3:9">
      <c r="C35" s="7"/>
      <c r="I35" s="12"/>
    </row>
    <row r="36" spans="3:9">
      <c r="C36" s="7"/>
      <c r="I36" s="12"/>
    </row>
    <row r="37" spans="3:9">
      <c r="C37" s="7"/>
      <c r="I37" s="12"/>
    </row>
    <row r="38" spans="3:9">
      <c r="C38" s="7"/>
      <c r="I38" s="12"/>
    </row>
    <row r="39" spans="3:9">
      <c r="C39" s="7"/>
      <c r="I39" s="12"/>
    </row>
    <row r="40" spans="3:9">
      <c r="C40" s="7"/>
      <c r="I40" s="12"/>
    </row>
    <row r="41" spans="3:9">
      <c r="C41" s="7"/>
      <c r="I41" s="12"/>
    </row>
    <row r="42" spans="3:9">
      <c r="C42" s="7"/>
      <c r="I42" s="12"/>
    </row>
    <row r="43" spans="3:9">
      <c r="C43" s="7"/>
      <c r="I43" s="12"/>
    </row>
    <row r="44" spans="3:9">
      <c r="C44" s="7"/>
      <c r="I44" s="12"/>
    </row>
    <row r="45" spans="3:9">
      <c r="C45" s="7"/>
      <c r="I45" s="12"/>
    </row>
    <row r="46" spans="3:9">
      <c r="C46" s="7"/>
      <c r="I46" s="12"/>
    </row>
    <row r="47" spans="3:9">
      <c r="C47" s="7"/>
      <c r="I47" s="12"/>
    </row>
    <row r="48" spans="3:9">
      <c r="C48" s="7"/>
      <c r="I48" s="12"/>
    </row>
    <row r="49" spans="3:9">
      <c r="C49" s="7"/>
      <c r="I49" s="12"/>
    </row>
    <row r="50" spans="3:9">
      <c r="C50" s="7"/>
      <c r="I50" s="12"/>
    </row>
    <row r="51" spans="3:9">
      <c r="C51" s="7"/>
      <c r="I51" s="12"/>
    </row>
    <row r="52" spans="3:9">
      <c r="C52" s="7"/>
      <c r="I52" s="12"/>
    </row>
    <row r="53" spans="3:9">
      <c r="C53" s="7"/>
      <c r="I53" s="12"/>
    </row>
    <row r="54" spans="3:9">
      <c r="C54" s="7"/>
      <c r="I54" s="12"/>
    </row>
    <row r="55" spans="3:9">
      <c r="C55" s="7"/>
      <c r="I55" s="12"/>
    </row>
    <row r="56" spans="3:9">
      <c r="C56" s="7"/>
      <c r="I56" s="12"/>
    </row>
    <row r="57" spans="3:9">
      <c r="C57" s="7"/>
      <c r="I57" s="12"/>
    </row>
    <row r="58" spans="3:9">
      <c r="C58" s="7"/>
      <c r="I58" s="12"/>
    </row>
    <row r="59" spans="3:9">
      <c r="C59" s="7"/>
      <c r="I59" s="12"/>
    </row>
    <row r="60" spans="3:9">
      <c r="C60" s="7"/>
      <c r="I60" s="12"/>
    </row>
    <row r="61" spans="3:9">
      <c r="C61" s="7"/>
      <c r="I61" s="12"/>
    </row>
    <row r="62" spans="3:9">
      <c r="C62" s="7"/>
      <c r="I62" s="12"/>
    </row>
    <row r="63" spans="3:9">
      <c r="C63" s="7"/>
      <c r="I63" s="12"/>
    </row>
    <row r="64" spans="3:9">
      <c r="C64" s="7"/>
      <c r="I64" s="12"/>
    </row>
    <row r="65" spans="3:9">
      <c r="C65" s="7"/>
      <c r="I65" s="12"/>
    </row>
    <row r="66" spans="3:9">
      <c r="C66" s="7"/>
      <c r="I66" s="12"/>
    </row>
  </sheetData>
  <dataValidations count="8">
    <dataValidation type="list" allowBlank="1" showInputMessage="1" showErrorMessage="1" sqref="B2:B66">
      <formula1>"Association,Collectivité,Comité Entreprise,Particuliers,Pro"</formula1>
    </dataValidation>
    <dataValidation type="list" showInputMessage="1" showErrorMessage="1" sqref="H1:H1048576">
      <formula1>$H:$H</formula1>
    </dataValidation>
    <dataValidation type="list" allowBlank="1" showInputMessage="1" showErrorMessage="1" sqref="E2:E66">
      <formula1>$E:$E</formula1>
    </dataValidation>
    <dataValidation type="list" allowBlank="1" showInputMessage="1" showErrorMessage="1" sqref="G1:G1048576">
      <formula1>$G$2:$G$29</formula1>
    </dataValidation>
    <dataValidation type="list" showInputMessage="1" showErrorMessage="1" sqref="D1:D1048576">
      <formula1>$D$2:$D$29</formula1>
    </dataValidation>
    <dataValidation type="list" allowBlank="1" showInputMessage="1" showErrorMessage="1" sqref="C1 C30:C33 C35:C1048576">
      <formula1>"Mr,Mme"</formula1>
    </dataValidation>
    <dataValidation type="list" allowBlank="1" showInputMessage="1" showErrorMessage="1" sqref="B1">
      <formula1>"Asso,Collectivité,CE,Particuliers,Pro"</formula1>
    </dataValidation>
    <dataValidation type="list" showInputMessage="1" showErrorMessage="1" sqref="C2:C29 C34">
      <formula1>"Mr,Mme,"</formula1>
    </dataValidation>
  </dataValidations>
  <pageMargins left="0.31496062992125984" right="0.31496062992125984" top="0.74803149606299213" bottom="0.74803149606299213" header="0.31496062992125984" footer="0.31496062992125984"/>
  <pageSetup paperSize="9" orientation="landscape" horizontalDpi="0" verticalDpi="0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66"/>
  <sheetViews>
    <sheetView zoomScaleNormal="100" workbookViewId="0">
      <selection sqref="A1:A66"/>
    </sheetView>
  </sheetViews>
  <sheetFormatPr baseColWidth="10" defaultRowHeight="15"/>
  <cols>
    <col min="1" max="1" width="8.28515625" customWidth="1"/>
    <col min="2" max="2" width="40.85546875" customWidth="1"/>
    <col min="3" max="3" width="8" customWidth="1"/>
    <col min="5" max="5" width="11.5703125" style="1" customWidth="1"/>
    <col min="6" max="10" width="11.5703125" customWidth="1"/>
  </cols>
  <sheetData>
    <row r="1" spans="1:10" s="47" customFormat="1">
      <c r="A1" s="8" t="s">
        <v>183</v>
      </c>
      <c r="B1" s="15" t="s">
        <v>184</v>
      </c>
      <c r="C1" s="47" t="s">
        <v>44</v>
      </c>
      <c r="D1" s="47" t="s">
        <v>185</v>
      </c>
      <c r="E1" s="47" t="s">
        <v>186</v>
      </c>
      <c r="F1" s="47" t="s">
        <v>39</v>
      </c>
      <c r="G1" s="47" t="s">
        <v>179</v>
      </c>
      <c r="H1" s="47" t="s">
        <v>180</v>
      </c>
      <c r="I1" s="47" t="s">
        <v>181</v>
      </c>
      <c r="J1" s="47" t="s">
        <v>182</v>
      </c>
    </row>
    <row r="2" spans="1:10">
      <c r="A2" t="s">
        <v>45</v>
      </c>
      <c r="B2" s="16" t="s">
        <v>110</v>
      </c>
      <c r="C2" t="s">
        <v>169</v>
      </c>
      <c r="D2" s="8">
        <v>4.5</v>
      </c>
      <c r="E2" s="1">
        <v>3</v>
      </c>
    </row>
    <row r="3" spans="1:10">
      <c r="A3" t="s">
        <v>46</v>
      </c>
      <c r="B3" s="16" t="s">
        <v>111</v>
      </c>
      <c r="C3" t="s">
        <v>169</v>
      </c>
      <c r="D3" s="8">
        <v>5</v>
      </c>
      <c r="E3" s="1">
        <v>4</v>
      </c>
    </row>
    <row r="4" spans="1:10">
      <c r="A4" t="s">
        <v>47</v>
      </c>
      <c r="B4" s="16" t="s">
        <v>112</v>
      </c>
      <c r="C4" t="s">
        <v>169</v>
      </c>
      <c r="D4" s="8">
        <v>0</v>
      </c>
      <c r="E4" s="1">
        <v>0</v>
      </c>
    </row>
    <row r="5" spans="1:10">
      <c r="A5" t="s">
        <v>48</v>
      </c>
      <c r="B5" s="16" t="s">
        <v>113</v>
      </c>
      <c r="C5" t="s">
        <v>169</v>
      </c>
      <c r="D5" s="8">
        <v>0</v>
      </c>
      <c r="E5" s="1">
        <v>0</v>
      </c>
    </row>
    <row r="6" spans="1:10">
      <c r="A6" t="s">
        <v>49</v>
      </c>
      <c r="B6" s="16" t="s">
        <v>114</v>
      </c>
      <c r="C6" t="s">
        <v>169</v>
      </c>
      <c r="D6" s="8">
        <v>2.5</v>
      </c>
      <c r="E6" s="1">
        <v>1.5</v>
      </c>
    </row>
    <row r="7" spans="1:10">
      <c r="A7" t="s">
        <v>50</v>
      </c>
      <c r="B7" s="16" t="s">
        <v>115</v>
      </c>
      <c r="C7" t="s">
        <v>169</v>
      </c>
      <c r="D7" s="8">
        <v>2</v>
      </c>
      <c r="E7" s="1">
        <v>1</v>
      </c>
    </row>
    <row r="8" spans="1:10">
      <c r="A8" t="s">
        <v>51</v>
      </c>
      <c r="B8" s="16" t="s">
        <v>116</v>
      </c>
      <c r="C8" t="s">
        <v>169</v>
      </c>
      <c r="D8" s="8">
        <v>1.5</v>
      </c>
      <c r="E8" s="1">
        <v>1</v>
      </c>
    </row>
    <row r="9" spans="1:10">
      <c r="A9" t="s">
        <v>52</v>
      </c>
      <c r="B9" s="16" t="s">
        <v>117</v>
      </c>
      <c r="C9" t="s">
        <v>169</v>
      </c>
      <c r="D9" s="8">
        <v>7</v>
      </c>
      <c r="E9" s="1">
        <v>5</v>
      </c>
    </row>
    <row r="10" spans="1:10">
      <c r="A10" t="s">
        <v>53</v>
      </c>
      <c r="B10" s="16" t="s">
        <v>118</v>
      </c>
      <c r="C10" t="s">
        <v>170</v>
      </c>
      <c r="D10" s="8">
        <v>1.7</v>
      </c>
      <c r="E10" s="1">
        <v>3</v>
      </c>
    </row>
    <row r="11" spans="1:10">
      <c r="A11" t="s">
        <v>54</v>
      </c>
      <c r="B11" s="16" t="s">
        <v>119</v>
      </c>
      <c r="C11" t="s">
        <v>169</v>
      </c>
      <c r="D11" s="8">
        <v>1.4</v>
      </c>
      <c r="E11" s="1">
        <v>1</v>
      </c>
    </row>
    <row r="12" spans="1:10">
      <c r="A12" t="s">
        <v>55</v>
      </c>
      <c r="B12" s="16" t="s">
        <v>120</v>
      </c>
      <c r="C12" t="s">
        <v>169</v>
      </c>
      <c r="D12" s="8">
        <v>0</v>
      </c>
      <c r="E12" s="1">
        <v>0</v>
      </c>
    </row>
    <row r="13" spans="1:10">
      <c r="A13" t="s">
        <v>56</v>
      </c>
      <c r="B13" s="16" t="s">
        <v>121</v>
      </c>
      <c r="C13" t="s">
        <v>169</v>
      </c>
      <c r="D13" s="8">
        <v>0</v>
      </c>
      <c r="E13" s="1">
        <v>0</v>
      </c>
    </row>
    <row r="14" spans="1:10">
      <c r="A14" t="s">
        <v>57</v>
      </c>
      <c r="B14" s="16" t="s">
        <v>122</v>
      </c>
      <c r="C14" t="s">
        <v>171</v>
      </c>
      <c r="D14" s="8">
        <v>1.5</v>
      </c>
      <c r="E14" s="1">
        <v>0.8</v>
      </c>
    </row>
    <row r="15" spans="1:10">
      <c r="A15" t="s">
        <v>58</v>
      </c>
      <c r="B15" s="16" t="s">
        <v>123</v>
      </c>
      <c r="C15" t="s">
        <v>169</v>
      </c>
      <c r="D15" s="8">
        <v>1.5</v>
      </c>
      <c r="E15" s="1">
        <v>1</v>
      </c>
    </row>
    <row r="16" spans="1:10">
      <c r="A16" t="s">
        <v>59</v>
      </c>
      <c r="B16" s="16" t="s">
        <v>123</v>
      </c>
      <c r="C16" t="s">
        <v>171</v>
      </c>
      <c r="D16" s="8">
        <v>1.5</v>
      </c>
      <c r="E16" s="1">
        <v>3</v>
      </c>
    </row>
    <row r="17" spans="1:5">
      <c r="A17" t="s">
        <v>60</v>
      </c>
      <c r="B17" s="16" t="s">
        <v>124</v>
      </c>
      <c r="C17" t="s">
        <v>169</v>
      </c>
      <c r="D17" s="8">
        <v>0</v>
      </c>
      <c r="E17" s="1">
        <v>0</v>
      </c>
    </row>
    <row r="18" spans="1:5">
      <c r="A18" t="s">
        <v>61</v>
      </c>
      <c r="B18" s="16" t="s">
        <v>125</v>
      </c>
      <c r="C18" t="s">
        <v>171</v>
      </c>
      <c r="D18" s="8">
        <v>0</v>
      </c>
      <c r="E18" s="1">
        <v>0</v>
      </c>
    </row>
    <row r="19" spans="1:5">
      <c r="A19" t="s">
        <v>62</v>
      </c>
      <c r="B19" s="16" t="s">
        <v>126</v>
      </c>
      <c r="C19" t="s">
        <v>171</v>
      </c>
      <c r="D19" s="8">
        <v>1.4</v>
      </c>
      <c r="E19" s="1">
        <v>1</v>
      </c>
    </row>
    <row r="20" spans="1:5">
      <c r="A20" t="s">
        <v>63</v>
      </c>
      <c r="B20" s="16" t="s">
        <v>127</v>
      </c>
      <c r="C20" t="s">
        <v>171</v>
      </c>
      <c r="D20" s="8">
        <v>1.5</v>
      </c>
      <c r="E20" s="1">
        <v>1</v>
      </c>
    </row>
    <row r="21" spans="1:5">
      <c r="A21" t="s">
        <v>64</v>
      </c>
      <c r="B21" s="16" t="s">
        <v>128</v>
      </c>
      <c r="C21" t="s">
        <v>171</v>
      </c>
      <c r="D21" s="8">
        <v>1</v>
      </c>
      <c r="E21" s="1">
        <v>0.5</v>
      </c>
    </row>
    <row r="22" spans="1:5">
      <c r="A22" t="s">
        <v>65</v>
      </c>
      <c r="B22" s="16" t="s">
        <v>129</v>
      </c>
      <c r="C22" t="s">
        <v>171</v>
      </c>
      <c r="D22" s="8">
        <v>2</v>
      </c>
      <c r="E22" s="1">
        <v>0</v>
      </c>
    </row>
    <row r="23" spans="1:5">
      <c r="A23" t="s">
        <v>66</v>
      </c>
      <c r="B23" s="16" t="s">
        <v>130</v>
      </c>
      <c r="C23" t="s">
        <v>171</v>
      </c>
      <c r="D23" s="8">
        <v>1.5</v>
      </c>
      <c r="E23" s="1">
        <v>1</v>
      </c>
    </row>
    <row r="24" spans="1:5">
      <c r="A24" t="s">
        <v>67</v>
      </c>
      <c r="B24" s="16" t="s">
        <v>131</v>
      </c>
      <c r="C24" t="s">
        <v>171</v>
      </c>
      <c r="D24" s="8">
        <v>1.5</v>
      </c>
      <c r="E24" s="1">
        <v>0.5</v>
      </c>
    </row>
    <row r="25" spans="1:5">
      <c r="A25" t="s">
        <v>68</v>
      </c>
      <c r="B25" s="16" t="s">
        <v>132</v>
      </c>
      <c r="C25" t="s">
        <v>169</v>
      </c>
      <c r="D25" s="8">
        <v>2</v>
      </c>
      <c r="E25" s="1">
        <v>0.6</v>
      </c>
    </row>
    <row r="26" spans="1:5">
      <c r="A26" t="s">
        <v>69</v>
      </c>
      <c r="B26" s="16" t="s">
        <v>133</v>
      </c>
      <c r="C26" t="s">
        <v>169</v>
      </c>
      <c r="D26" s="8">
        <v>1.5</v>
      </c>
      <c r="E26" s="1">
        <v>1</v>
      </c>
    </row>
    <row r="27" spans="1:5">
      <c r="A27" t="s">
        <v>70</v>
      </c>
      <c r="B27" s="16" t="s">
        <v>134</v>
      </c>
      <c r="C27" t="s">
        <v>169</v>
      </c>
      <c r="D27" s="8">
        <v>1.5</v>
      </c>
      <c r="E27" s="1">
        <v>1</v>
      </c>
    </row>
    <row r="28" spans="1:5">
      <c r="A28" t="s">
        <v>71</v>
      </c>
      <c r="B28" s="16" t="s">
        <v>135</v>
      </c>
      <c r="C28" t="s">
        <v>169</v>
      </c>
      <c r="D28" s="8">
        <v>2</v>
      </c>
      <c r="E28" s="1">
        <v>1</v>
      </c>
    </row>
    <row r="29" spans="1:5">
      <c r="A29" t="s">
        <v>72</v>
      </c>
      <c r="B29" s="16" t="s">
        <v>136</v>
      </c>
      <c r="C29" t="s">
        <v>169</v>
      </c>
      <c r="D29" s="8">
        <v>2.2000000000000002</v>
      </c>
      <c r="E29" s="1">
        <v>1.5</v>
      </c>
    </row>
    <row r="30" spans="1:5">
      <c r="A30" t="s">
        <v>73</v>
      </c>
      <c r="B30" s="16" t="s">
        <v>137</v>
      </c>
      <c r="C30" t="s">
        <v>169</v>
      </c>
      <c r="D30" s="8">
        <v>0</v>
      </c>
      <c r="E30" s="1">
        <v>0</v>
      </c>
    </row>
    <row r="31" spans="1:5">
      <c r="A31" t="s">
        <v>74</v>
      </c>
      <c r="B31" s="16" t="s">
        <v>138</v>
      </c>
      <c r="C31" t="s">
        <v>169</v>
      </c>
      <c r="D31" s="8">
        <v>4.5</v>
      </c>
      <c r="E31" s="1">
        <v>2</v>
      </c>
    </row>
    <row r="32" spans="1:5">
      <c r="A32" t="s">
        <v>75</v>
      </c>
      <c r="B32" s="16" t="s">
        <v>139</v>
      </c>
      <c r="C32" t="s">
        <v>169</v>
      </c>
      <c r="D32" s="8">
        <v>2.5</v>
      </c>
      <c r="E32" s="1">
        <v>1.5</v>
      </c>
    </row>
    <row r="33" spans="1:5" ht="15" customHeight="1">
      <c r="A33" t="s">
        <v>76</v>
      </c>
      <c r="B33" s="16" t="s">
        <v>140</v>
      </c>
      <c r="C33" t="s">
        <v>169</v>
      </c>
      <c r="D33" s="8">
        <v>3</v>
      </c>
      <c r="E33" s="1">
        <v>2</v>
      </c>
    </row>
    <row r="34" spans="1:5" ht="15" customHeight="1">
      <c r="A34" t="s">
        <v>77</v>
      </c>
      <c r="B34" s="16" t="s">
        <v>141</v>
      </c>
      <c r="C34" t="s">
        <v>169</v>
      </c>
      <c r="D34" s="8">
        <v>5.5</v>
      </c>
      <c r="E34" s="1">
        <v>4</v>
      </c>
    </row>
    <row r="35" spans="1:5">
      <c r="A35" t="s">
        <v>78</v>
      </c>
      <c r="B35" s="16" t="s">
        <v>142</v>
      </c>
      <c r="C35" t="s">
        <v>169</v>
      </c>
      <c r="D35" s="8">
        <v>3.5</v>
      </c>
      <c r="E35" s="1">
        <v>2</v>
      </c>
    </row>
    <row r="36" spans="1:5">
      <c r="A36" t="s">
        <v>79</v>
      </c>
      <c r="B36" s="16" t="s">
        <v>143</v>
      </c>
      <c r="C36" t="s">
        <v>171</v>
      </c>
      <c r="D36" s="8">
        <v>1.3</v>
      </c>
      <c r="E36" s="1">
        <v>0.8</v>
      </c>
    </row>
    <row r="37" spans="1:5" ht="15" customHeight="1">
      <c r="A37" t="s">
        <v>80</v>
      </c>
      <c r="B37" s="17" t="s">
        <v>144</v>
      </c>
      <c r="C37" t="s">
        <v>171</v>
      </c>
      <c r="D37" s="8">
        <v>1.3</v>
      </c>
      <c r="E37" s="1">
        <v>0.8</v>
      </c>
    </row>
    <row r="38" spans="1:5">
      <c r="A38" t="s">
        <v>81</v>
      </c>
      <c r="B38" s="16" t="s">
        <v>145</v>
      </c>
      <c r="C38" t="s">
        <v>171</v>
      </c>
      <c r="D38" s="8">
        <v>1.3</v>
      </c>
      <c r="E38" s="1">
        <v>0.8</v>
      </c>
    </row>
    <row r="39" spans="1:5">
      <c r="A39" t="s">
        <v>82</v>
      </c>
      <c r="B39" s="16" t="s">
        <v>146</v>
      </c>
      <c r="C39" t="s">
        <v>169</v>
      </c>
      <c r="D39" s="8">
        <v>10</v>
      </c>
      <c r="E39" s="1">
        <v>7.5</v>
      </c>
    </row>
    <row r="40" spans="1:5">
      <c r="A40" t="s">
        <v>83</v>
      </c>
      <c r="B40" s="16" t="s">
        <v>147</v>
      </c>
      <c r="C40" t="s">
        <v>169</v>
      </c>
      <c r="D40" s="8">
        <v>2.2000000000000002</v>
      </c>
      <c r="E40" s="1">
        <v>1.2</v>
      </c>
    </row>
    <row r="41" spans="1:5">
      <c r="A41" t="s">
        <v>84</v>
      </c>
      <c r="B41" s="16" t="s">
        <v>148</v>
      </c>
      <c r="C41" t="s">
        <v>169</v>
      </c>
      <c r="D41" s="8">
        <v>1.8</v>
      </c>
      <c r="E41" s="1">
        <v>1.2</v>
      </c>
    </row>
    <row r="42" spans="1:5">
      <c r="A42" t="s">
        <v>85</v>
      </c>
      <c r="B42" s="16" t="s">
        <v>149</v>
      </c>
      <c r="C42" t="s">
        <v>169</v>
      </c>
      <c r="D42" s="8">
        <v>5.5</v>
      </c>
      <c r="E42" s="1">
        <v>3.5</v>
      </c>
    </row>
    <row r="43" spans="1:5">
      <c r="A43" t="s">
        <v>86</v>
      </c>
      <c r="B43" s="16" t="s">
        <v>150</v>
      </c>
      <c r="C43" t="s">
        <v>169</v>
      </c>
      <c r="D43" s="8">
        <v>2</v>
      </c>
      <c r="E43" s="1">
        <v>1.2</v>
      </c>
    </row>
    <row r="44" spans="1:5">
      <c r="A44" t="s">
        <v>87</v>
      </c>
      <c r="B44" s="16" t="s">
        <v>151</v>
      </c>
      <c r="C44" t="s">
        <v>169</v>
      </c>
      <c r="D44" s="8">
        <v>2.2999999999999998</v>
      </c>
      <c r="E44" s="1">
        <v>1.5</v>
      </c>
    </row>
    <row r="45" spans="1:5">
      <c r="A45" t="s">
        <v>88</v>
      </c>
      <c r="B45" s="16" t="s">
        <v>152</v>
      </c>
      <c r="C45" t="s">
        <v>169</v>
      </c>
      <c r="D45" s="8">
        <v>2.2000000000000002</v>
      </c>
      <c r="E45" s="1">
        <v>1.5</v>
      </c>
    </row>
    <row r="46" spans="1:5">
      <c r="A46" t="s">
        <v>89</v>
      </c>
      <c r="B46" s="16" t="s">
        <v>153</v>
      </c>
      <c r="C46" t="s">
        <v>169</v>
      </c>
      <c r="D46" s="8">
        <v>1.5</v>
      </c>
      <c r="E46" s="1">
        <v>1</v>
      </c>
    </row>
    <row r="47" spans="1:5">
      <c r="A47" t="s">
        <v>90</v>
      </c>
      <c r="B47" s="16" t="s">
        <v>154</v>
      </c>
      <c r="C47" t="s">
        <v>170</v>
      </c>
      <c r="D47" s="8">
        <v>1</v>
      </c>
      <c r="E47" s="1">
        <v>1</v>
      </c>
    </row>
    <row r="48" spans="1:5">
      <c r="A48" t="s">
        <v>91</v>
      </c>
      <c r="B48" s="16" t="s">
        <v>155</v>
      </c>
      <c r="C48" t="s">
        <v>169</v>
      </c>
      <c r="D48" s="8">
        <v>1.9</v>
      </c>
      <c r="E48" s="1">
        <v>1.3</v>
      </c>
    </row>
    <row r="49" spans="1:5">
      <c r="A49" t="s">
        <v>92</v>
      </c>
      <c r="B49" s="16" t="s">
        <v>156</v>
      </c>
      <c r="C49" t="s">
        <v>169</v>
      </c>
      <c r="D49" s="8">
        <v>7.5</v>
      </c>
      <c r="E49" s="1">
        <v>4.5</v>
      </c>
    </row>
    <row r="50" spans="1:5">
      <c r="A50" t="s">
        <v>93</v>
      </c>
      <c r="B50" s="16" t="s">
        <v>157</v>
      </c>
      <c r="C50" t="s">
        <v>169</v>
      </c>
      <c r="D50" s="8">
        <v>3</v>
      </c>
      <c r="E50" s="1">
        <v>2</v>
      </c>
    </row>
    <row r="51" spans="1:5">
      <c r="A51" t="s">
        <v>94</v>
      </c>
      <c r="B51" s="17" t="s">
        <v>158</v>
      </c>
      <c r="C51" t="s">
        <v>169</v>
      </c>
      <c r="D51" s="8">
        <v>1</v>
      </c>
      <c r="E51" s="1">
        <v>0.8</v>
      </c>
    </row>
    <row r="52" spans="1:5">
      <c r="A52" t="s">
        <v>95</v>
      </c>
      <c r="B52" s="17" t="s">
        <v>159</v>
      </c>
      <c r="C52" t="s">
        <v>169</v>
      </c>
      <c r="D52" s="8">
        <v>1</v>
      </c>
      <c r="E52" s="1">
        <v>0.8</v>
      </c>
    </row>
    <row r="53" spans="1:5">
      <c r="A53" t="s">
        <v>96</v>
      </c>
      <c r="B53" s="17" t="s">
        <v>160</v>
      </c>
      <c r="C53" t="s">
        <v>169</v>
      </c>
      <c r="D53" s="8">
        <v>2</v>
      </c>
      <c r="E53" s="1">
        <v>1.5</v>
      </c>
    </row>
    <row r="54" spans="1:5">
      <c r="A54" t="s">
        <v>97</v>
      </c>
      <c r="B54" s="16" t="s">
        <v>161</v>
      </c>
      <c r="C54" t="s">
        <v>170</v>
      </c>
      <c r="D54" s="8">
        <v>1.3</v>
      </c>
      <c r="E54" s="1">
        <v>1</v>
      </c>
    </row>
    <row r="55" spans="1:5">
      <c r="A55" t="s">
        <v>98</v>
      </c>
      <c r="B55" s="16" t="s">
        <v>162</v>
      </c>
      <c r="C55" t="s">
        <v>169</v>
      </c>
      <c r="D55" s="8">
        <v>1.8</v>
      </c>
      <c r="E55" s="1">
        <v>1</v>
      </c>
    </row>
    <row r="56" spans="1:5">
      <c r="A56" t="s">
        <v>99</v>
      </c>
      <c r="B56" s="16" t="s">
        <v>163</v>
      </c>
      <c r="C56" t="s">
        <v>170</v>
      </c>
      <c r="D56" s="8">
        <v>1.5</v>
      </c>
      <c r="E56" s="1">
        <v>1</v>
      </c>
    </row>
    <row r="57" spans="1:5">
      <c r="A57" t="s">
        <v>100</v>
      </c>
      <c r="B57" s="16" t="s">
        <v>164</v>
      </c>
      <c r="C57" t="s">
        <v>169</v>
      </c>
      <c r="D57" s="8">
        <v>2.8</v>
      </c>
      <c r="E57" s="1">
        <v>2</v>
      </c>
    </row>
    <row r="58" spans="1:5">
      <c r="A58" t="s">
        <v>101</v>
      </c>
      <c r="B58" s="16" t="s">
        <v>165</v>
      </c>
      <c r="C58" t="s">
        <v>169</v>
      </c>
      <c r="D58" s="8">
        <v>3.5</v>
      </c>
      <c r="E58" s="1">
        <v>2.5</v>
      </c>
    </row>
    <row r="59" spans="1:5">
      <c r="A59" t="s">
        <v>102</v>
      </c>
      <c r="B59" s="16" t="s">
        <v>166</v>
      </c>
      <c r="C59" t="s">
        <v>169</v>
      </c>
      <c r="D59" s="8">
        <v>5</v>
      </c>
      <c r="E59" s="1">
        <v>3.8</v>
      </c>
    </row>
    <row r="60" spans="1:5">
      <c r="A60" t="s">
        <v>103</v>
      </c>
      <c r="B60" s="16" t="s">
        <v>167</v>
      </c>
      <c r="C60" t="s">
        <v>169</v>
      </c>
      <c r="D60" s="8">
        <v>2.5</v>
      </c>
      <c r="E60" s="1">
        <v>2</v>
      </c>
    </row>
    <row r="61" spans="1:5">
      <c r="A61" t="s">
        <v>104</v>
      </c>
      <c r="B61" s="17" t="s">
        <v>168</v>
      </c>
      <c r="C61" t="s">
        <v>169</v>
      </c>
      <c r="D61" s="8">
        <v>3.5</v>
      </c>
      <c r="E61" s="1">
        <v>2.5</v>
      </c>
    </row>
    <row r="62" spans="1:5">
      <c r="A62" t="s">
        <v>105</v>
      </c>
      <c r="B62" s="16"/>
    </row>
    <row r="63" spans="1:5">
      <c r="A63" t="s">
        <v>106</v>
      </c>
      <c r="B63" s="16"/>
    </row>
    <row r="64" spans="1:5">
      <c r="A64" t="s">
        <v>107</v>
      </c>
      <c r="B64" s="16"/>
    </row>
    <row r="65" spans="1:2">
      <c r="A65" t="s">
        <v>108</v>
      </c>
      <c r="B65" s="16"/>
    </row>
    <row r="66" spans="1:2">
      <c r="A66" t="s">
        <v>109</v>
      </c>
      <c r="B66" s="16"/>
    </row>
  </sheetData>
  <pageMargins left="0.23622047244094491" right="0.23622047244094491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N56"/>
  <sheetViews>
    <sheetView topLeftCell="A17" zoomScale="110" zoomScaleNormal="110" workbookViewId="0">
      <selection activeCell="B15" sqref="B15"/>
    </sheetView>
  </sheetViews>
  <sheetFormatPr baseColWidth="10" defaultRowHeight="12.75"/>
  <cols>
    <col min="1" max="1" width="11.7109375" style="38" customWidth="1"/>
    <col min="2" max="2" width="10.28515625" style="38" customWidth="1"/>
    <col min="3" max="3" width="14.28515625" style="38" customWidth="1"/>
    <col min="4" max="4" width="17" style="38" customWidth="1"/>
    <col min="5" max="5" width="7.28515625" style="38" customWidth="1"/>
    <col min="6" max="6" width="8.85546875" style="38" customWidth="1"/>
    <col min="7" max="7" width="11" style="38" customWidth="1"/>
    <col min="8" max="8" width="19.85546875" style="38" customWidth="1"/>
    <col min="9" max="11" width="14.28515625" style="35" customWidth="1"/>
    <col min="12" max="12" width="12.7109375" style="35" customWidth="1"/>
    <col min="13" max="13" width="13.42578125" style="35" customWidth="1"/>
    <col min="14" max="14" width="19.85546875" style="35" customWidth="1"/>
    <col min="15" max="16384" width="11.42578125" style="38"/>
  </cols>
  <sheetData>
    <row r="1" spans="1:14" s="21" customFormat="1" ht="13.5">
      <c r="A1" s="19"/>
      <c r="B1" s="19"/>
      <c r="C1" s="19"/>
      <c r="D1" s="19"/>
      <c r="E1" s="19"/>
      <c r="F1" s="19"/>
      <c r="G1" s="19"/>
      <c r="H1" s="19"/>
      <c r="I1" s="20"/>
      <c r="J1" s="20"/>
      <c r="K1" s="20"/>
      <c r="L1" s="20"/>
      <c r="M1" s="20"/>
      <c r="N1" s="20"/>
    </row>
    <row r="2" spans="1:14" s="21" customFormat="1" ht="20.25" customHeight="1">
      <c r="A2" s="139" t="s">
        <v>310</v>
      </c>
      <c r="B2" s="139"/>
      <c r="C2" s="139"/>
      <c r="D2" s="19"/>
      <c r="E2" s="19"/>
      <c r="F2" s="129" t="s">
        <v>304</v>
      </c>
      <c r="G2" s="129"/>
      <c r="H2" s="129"/>
      <c r="I2" s="20"/>
      <c r="J2" s="20"/>
      <c r="K2" s="20"/>
      <c r="L2" s="149"/>
      <c r="M2" s="149"/>
      <c r="N2" s="149"/>
    </row>
    <row r="3" spans="1:14" s="21" customFormat="1" ht="18">
      <c r="A3" s="139"/>
      <c r="B3" s="139"/>
      <c r="C3" s="139"/>
      <c r="D3" s="22"/>
      <c r="E3" s="22"/>
      <c r="F3" s="129"/>
      <c r="G3" s="129"/>
      <c r="H3" s="129"/>
      <c r="I3" s="23"/>
      <c r="J3" s="23"/>
      <c r="K3" s="23"/>
      <c r="L3" s="23"/>
      <c r="M3" s="23"/>
      <c r="N3" s="24"/>
    </row>
    <row r="4" spans="1:14" s="21" customFormat="1" ht="13.5">
      <c r="A4" s="139"/>
      <c r="B4" s="139"/>
      <c r="C4" s="139"/>
      <c r="D4" s="19"/>
      <c r="E4" s="19"/>
      <c r="F4" s="19"/>
      <c r="G4" s="19"/>
      <c r="H4" s="19"/>
      <c r="I4" s="20"/>
      <c r="J4" s="20"/>
      <c r="K4" s="20"/>
      <c r="L4" s="20"/>
      <c r="M4" s="20"/>
      <c r="N4" s="20"/>
    </row>
    <row r="5" spans="1:14" s="21" customFormat="1" ht="13.5">
      <c r="A5" s="139"/>
      <c r="B5" s="139"/>
      <c r="C5" s="139"/>
      <c r="D5" s="19"/>
      <c r="E5" s="19"/>
      <c r="F5" s="19"/>
      <c r="G5" s="19"/>
      <c r="H5" s="19"/>
      <c r="I5" s="20"/>
      <c r="J5" s="20"/>
      <c r="K5" s="20"/>
      <c r="L5" s="20"/>
      <c r="M5" s="20"/>
      <c r="N5" s="20"/>
    </row>
    <row r="6" spans="1:14" s="21" customFormat="1" ht="14.25">
      <c r="A6" s="139"/>
      <c r="B6" s="139"/>
      <c r="C6" s="139"/>
      <c r="D6" s="19"/>
      <c r="E6" s="19"/>
      <c r="F6" s="135" t="s">
        <v>173</v>
      </c>
      <c r="G6" s="135"/>
      <c r="H6" s="26">
        <f ca="1">NOW()</f>
        <v>44104.68632025463</v>
      </c>
      <c r="I6" s="20"/>
      <c r="J6" s="48"/>
      <c r="K6" s="20"/>
      <c r="L6" s="20"/>
      <c r="M6" s="20"/>
      <c r="N6" s="20"/>
    </row>
    <row r="7" spans="1:14" s="21" customFormat="1" ht="13.5">
      <c r="A7" s="139"/>
      <c r="B7" s="139"/>
      <c r="C7" s="139"/>
      <c r="D7" s="19"/>
      <c r="E7" s="19"/>
      <c r="F7" s="19"/>
      <c r="G7" s="19"/>
      <c r="H7" s="19"/>
      <c r="I7" s="20"/>
      <c r="J7" s="20"/>
      <c r="K7" s="20"/>
      <c r="L7" s="20"/>
      <c r="M7" s="20"/>
      <c r="N7" s="20"/>
    </row>
    <row r="8" spans="1:14" s="21" customFormat="1" ht="13.5">
      <c r="A8" s="19"/>
      <c r="B8" s="19"/>
      <c r="C8" s="19"/>
      <c r="D8" s="19"/>
      <c r="E8" s="133"/>
      <c r="F8" s="133"/>
      <c r="G8" s="133"/>
      <c r="H8" s="133"/>
      <c r="I8" s="20"/>
      <c r="J8" s="20"/>
      <c r="K8" s="20"/>
      <c r="L8" s="20"/>
      <c r="M8" s="20"/>
      <c r="N8" s="20"/>
    </row>
    <row r="9" spans="1:14" s="21" customFormat="1" ht="13.5">
      <c r="A9" s="19"/>
      <c r="B9" s="19"/>
      <c r="C9" s="19"/>
      <c r="D9" s="19"/>
      <c r="E9" s="134" t="str">
        <f>IFERROR(VLOOKUP($B$11,' Particuliers '!$A$2:$E$500,3)&amp;" " &amp;VLOOKUP($B$11,' Particuliers '!$A$2:$E$500,4)&amp;" " &amp;VLOOKUP($B$11,' Particuliers '!$A$2:$E$500,5),"Saisir code client")</f>
        <v xml:space="preserve">Mr PIAULT </v>
      </c>
      <c r="F9" s="134"/>
      <c r="G9" s="134"/>
      <c r="H9" s="134"/>
      <c r="I9" s="49"/>
      <c r="J9" s="20"/>
      <c r="K9" s="20"/>
      <c r="L9" s="20"/>
      <c r="M9" s="20"/>
      <c r="N9" s="20"/>
    </row>
    <row r="10" spans="1:14" s="21" customFormat="1" ht="13.5">
      <c r="A10" s="19"/>
      <c r="B10" s="19"/>
      <c r="C10" s="19"/>
      <c r="D10" s="19"/>
      <c r="E10" s="91">
        <f>IFERROR(VLOOKUP($B$11,' Particuliers '!$A$2:$F$500,6),"Saisir code client")</f>
        <v>0</v>
      </c>
      <c r="F10" s="91"/>
      <c r="G10" s="91"/>
      <c r="H10" s="91"/>
      <c r="I10" s="20"/>
      <c r="J10" s="20"/>
      <c r="K10" s="20"/>
      <c r="L10" s="20"/>
      <c r="M10" s="20"/>
      <c r="N10" s="20"/>
    </row>
    <row r="11" spans="1:14" s="21" customFormat="1" ht="13.5">
      <c r="A11" s="40" t="s">
        <v>178</v>
      </c>
      <c r="B11" s="127" t="s">
        <v>218</v>
      </c>
      <c r="C11" s="19"/>
      <c r="D11" s="19"/>
      <c r="E11" s="98" t="str">
        <f>IFERROR(VLOOKUP($B$11,' Particuliers '!$A$2:$G$500,7)&amp;"","Saisir code client")</f>
        <v/>
      </c>
      <c r="F11" s="91" t="str">
        <f>IFERROR(VLOOKUP($B$11,' Particuliers '!$A$2:$H$500,8)&amp;"","Saisir code client")</f>
        <v/>
      </c>
      <c r="G11" s="91"/>
      <c r="H11" s="91"/>
      <c r="I11" s="20"/>
      <c r="J11" s="20"/>
      <c r="K11" s="20"/>
      <c r="L11" s="20"/>
      <c r="M11" s="20"/>
      <c r="N11" s="20"/>
    </row>
    <row r="12" spans="1:14" s="21" customFormat="1" ht="13.5">
      <c r="A12" s="40" t="s">
        <v>176</v>
      </c>
      <c r="B12" s="128" t="str">
        <f ca="1">"F"&amp;YEAR(TODAY())&amp;TEXT(1,"0000")</f>
        <v>F20200001</v>
      </c>
      <c r="C12" s="19"/>
      <c r="D12" s="19"/>
      <c r="E12" s="19"/>
      <c r="F12" s="19"/>
      <c r="G12" s="19"/>
      <c r="H12" s="61"/>
      <c r="I12" s="46"/>
      <c r="J12" s="20"/>
      <c r="K12" s="20"/>
      <c r="L12" s="20"/>
      <c r="M12" s="20"/>
      <c r="N12" s="20"/>
    </row>
    <row r="13" spans="1:14" s="21" customFormat="1" ht="13.5">
      <c r="A13" s="40" t="s">
        <v>293</v>
      </c>
      <c r="B13" s="128" t="s">
        <v>175</v>
      </c>
      <c r="C13" s="19"/>
      <c r="D13" s="19"/>
      <c r="E13" s="19"/>
      <c r="F13" s="19"/>
      <c r="G13" s="19"/>
      <c r="H13" s="19"/>
      <c r="I13" s="49"/>
      <c r="J13" s="20"/>
      <c r="K13" s="20"/>
      <c r="L13" s="20"/>
      <c r="M13" s="20"/>
      <c r="N13" s="20"/>
    </row>
    <row r="14" spans="1:14" s="21" customFormat="1" ht="15">
      <c r="A14" s="40" t="s">
        <v>294</v>
      </c>
      <c r="B14" s="128" t="s">
        <v>295</v>
      </c>
      <c r="C14" s="19"/>
      <c r="D14" s="19"/>
      <c r="E14" s="19"/>
      <c r="F14" s="19"/>
      <c r="G14" s="25"/>
      <c r="H14" s="26"/>
      <c r="I14" s="20"/>
      <c r="J14" s="20"/>
      <c r="K14" s="20"/>
      <c r="L14" s="20"/>
      <c r="M14" s="27"/>
      <c r="N14" s="28"/>
    </row>
    <row r="15" spans="1:14" s="21" customFormat="1" ht="13.5">
      <c r="A15" s="40" t="s">
        <v>296</v>
      </c>
      <c r="B15" s="40"/>
      <c r="C15" s="19"/>
      <c r="D15" s="19"/>
      <c r="E15" s="19"/>
      <c r="F15" s="19"/>
      <c r="G15" s="19"/>
      <c r="H15" s="19"/>
      <c r="I15" s="20"/>
      <c r="J15" s="20"/>
      <c r="K15" s="20"/>
      <c r="L15" s="20"/>
      <c r="M15" s="20"/>
      <c r="N15" s="20"/>
    </row>
    <row r="16" spans="1:14" s="21" customFormat="1" ht="13.5">
      <c r="A16" s="19"/>
      <c r="B16" s="19"/>
      <c r="C16" s="19"/>
      <c r="D16" s="29"/>
      <c r="E16" s="29"/>
      <c r="F16" s="19"/>
      <c r="G16" s="19"/>
      <c r="H16" s="19"/>
      <c r="I16" s="20"/>
      <c r="J16" s="20"/>
      <c r="K16" s="30"/>
      <c r="L16" s="20"/>
      <c r="M16" s="20"/>
      <c r="N16" s="20"/>
    </row>
    <row r="17" spans="1:14" s="32" customFormat="1" ht="24.95" customHeight="1">
      <c r="A17" s="43" t="s">
        <v>183</v>
      </c>
      <c r="B17" s="136" t="s">
        <v>184</v>
      </c>
      <c r="C17" s="137"/>
      <c r="D17" s="138"/>
      <c r="E17" s="44" t="s">
        <v>44</v>
      </c>
      <c r="F17" s="45" t="s">
        <v>172</v>
      </c>
      <c r="G17" s="45" t="s">
        <v>187</v>
      </c>
      <c r="H17" s="45" t="s">
        <v>174</v>
      </c>
      <c r="I17" s="150"/>
      <c r="J17" s="150"/>
      <c r="K17" s="150"/>
      <c r="L17" s="31"/>
      <c r="M17" s="31"/>
      <c r="N17" s="31"/>
    </row>
    <row r="18" spans="1:14" s="32" customFormat="1" ht="15" customHeight="1">
      <c r="A18" s="39" t="s">
        <v>47</v>
      </c>
      <c r="B18" s="39" t="str">
        <f>IF(A18="","",VLOOKUP($A18,Articles!A:J,2,0))</f>
        <v>ARTICHAUT Camus France biologique</v>
      </c>
      <c r="C18" s="99"/>
      <c r="D18" s="100"/>
      <c r="E18" s="62" t="str">
        <f>IF(A18="","",VLOOKUP($A18,Articles!A:J,3,0))</f>
        <v>le kg</v>
      </c>
      <c r="F18" s="33">
        <v>2</v>
      </c>
      <c r="G18" s="34">
        <f>IF(A18="","",VLOOKUP($A18,Articles!A:J,4,0))</f>
        <v>0</v>
      </c>
      <c r="H18" s="34">
        <f t="shared" ref="H18:H35" si="0">IFERROR(F18*G18,"")</f>
        <v>0</v>
      </c>
      <c r="I18" s="80"/>
      <c r="J18" s="80"/>
      <c r="K18" s="80"/>
      <c r="L18" s="80"/>
      <c r="M18" s="80"/>
      <c r="N18" s="80"/>
    </row>
    <row r="19" spans="1:14" s="32" customFormat="1" ht="15" customHeight="1">
      <c r="A19" s="39" t="s">
        <v>45</v>
      </c>
      <c r="B19" s="130" t="str">
        <f>IF(A19="","",VLOOKUP($A19,Articles!A:J,2,0))</f>
        <v>AIL blanc frais France biologique</v>
      </c>
      <c r="C19" s="131"/>
      <c r="D19" s="132"/>
      <c r="E19" s="62" t="str">
        <f>IF(A19="","",VLOOKUP($A19,Articles!A:J,3,0))</f>
        <v>le kg</v>
      </c>
      <c r="F19" s="33">
        <v>2</v>
      </c>
      <c r="G19" s="34">
        <f>IF(A19="","",VLOOKUP($A19,Articles!A:J,4,0))</f>
        <v>4.5</v>
      </c>
      <c r="H19" s="34">
        <f t="shared" si="0"/>
        <v>9</v>
      </c>
      <c r="I19" s="70"/>
      <c r="J19" s="71"/>
      <c r="K19" s="71"/>
      <c r="L19" s="71"/>
      <c r="M19" s="31"/>
      <c r="N19" s="31"/>
    </row>
    <row r="20" spans="1:14" s="32" customFormat="1" ht="15" customHeight="1">
      <c r="A20" s="39" t="s">
        <v>53</v>
      </c>
      <c r="B20" s="130" t="str">
        <f>IF(A20="","",VLOOKUP($A20,Articles!A:J,2,0))</f>
        <v>CAROTTE France avec fane biologique</v>
      </c>
      <c r="C20" s="131"/>
      <c r="D20" s="132"/>
      <c r="E20" s="62" t="str">
        <f>IF(A20="","",VLOOKUP($A20,Articles!A:J,3,0))</f>
        <v>la botte</v>
      </c>
      <c r="F20" s="33">
        <v>6</v>
      </c>
      <c r="G20" s="34">
        <f>IF(A20="","",VLOOKUP($A20,Articles!A:J,4,0))</f>
        <v>1.7</v>
      </c>
      <c r="H20" s="34">
        <f t="shared" si="0"/>
        <v>10.199999999999999</v>
      </c>
      <c r="I20" s="70"/>
      <c r="J20" s="71"/>
      <c r="K20" s="71"/>
      <c r="L20" s="71"/>
      <c r="M20" s="31"/>
      <c r="N20" s="31"/>
    </row>
    <row r="21" spans="1:14" s="32" customFormat="1" ht="15" customHeight="1">
      <c r="A21" s="39" t="s">
        <v>60</v>
      </c>
      <c r="B21" s="130" t="str">
        <f>IF(A21="","",VLOOKUP($A21,Articles!A:J,2,0))</f>
        <v>CHOU Chinois France biologique</v>
      </c>
      <c r="C21" s="131"/>
      <c r="D21" s="132"/>
      <c r="E21" s="62" t="str">
        <f>IF(A21="","",VLOOKUP($A21,Articles!A:J,3,0))</f>
        <v>le kg</v>
      </c>
      <c r="F21" s="33">
        <v>1</v>
      </c>
      <c r="G21" s="34">
        <f>IF(A21="","",VLOOKUP($A21,Articles!A:J,4,0))</f>
        <v>0</v>
      </c>
      <c r="H21" s="34">
        <f t="shared" si="0"/>
        <v>0</v>
      </c>
      <c r="I21" s="70"/>
      <c r="J21" s="71"/>
      <c r="K21" s="71"/>
      <c r="L21" s="71"/>
      <c r="M21" s="31"/>
      <c r="N21" s="31"/>
    </row>
    <row r="22" spans="1:14" s="32" customFormat="1" ht="15" customHeight="1">
      <c r="A22" s="39" t="s">
        <v>47</v>
      </c>
      <c r="B22" s="130" t="str">
        <f>IF(A22="","",VLOOKUP($A22,Articles!A:J,2,0))</f>
        <v>ARTICHAUT Camus France biologique</v>
      </c>
      <c r="C22" s="131"/>
      <c r="D22" s="132"/>
      <c r="E22" s="62" t="str">
        <f>IF(A22="","",VLOOKUP($A22,Articles!A:J,3,0))</f>
        <v>le kg</v>
      </c>
      <c r="F22" s="33">
        <v>7</v>
      </c>
      <c r="G22" s="34">
        <f>IF(A22="","",VLOOKUP($A22,Articles!A:J,4,0))</f>
        <v>0</v>
      </c>
      <c r="H22" s="34">
        <f t="shared" si="0"/>
        <v>0</v>
      </c>
      <c r="I22" s="31"/>
      <c r="J22" s="31"/>
      <c r="K22" s="31"/>
      <c r="L22" s="31"/>
      <c r="M22" s="31"/>
      <c r="N22" s="31"/>
    </row>
    <row r="23" spans="1:14" s="32" customFormat="1" ht="15" customHeight="1">
      <c r="A23" s="39" t="s">
        <v>49</v>
      </c>
      <c r="B23" s="130" t="str">
        <f>IF(A23="","",VLOOKUP($A23,Articles!A:J,2,0))</f>
        <v>AUBERGINE France biologique</v>
      </c>
      <c r="C23" s="131"/>
      <c r="D23" s="132"/>
      <c r="E23" s="62" t="str">
        <f>IF(A23="","",VLOOKUP($A23,Articles!A:J,3,0))</f>
        <v>le kg</v>
      </c>
      <c r="F23" s="33"/>
      <c r="G23" s="34">
        <f>IF(A23="","",VLOOKUP($A23,Articles!A:J,4,0))</f>
        <v>2.5</v>
      </c>
      <c r="H23" s="34">
        <f t="shared" si="0"/>
        <v>0</v>
      </c>
      <c r="I23" s="31"/>
      <c r="J23" s="31"/>
      <c r="K23" s="31"/>
      <c r="L23" s="31"/>
      <c r="M23" s="31"/>
      <c r="N23" s="31"/>
    </row>
    <row r="24" spans="1:14" s="32" customFormat="1" ht="15" customHeight="1">
      <c r="A24" s="39"/>
      <c r="B24" s="130" t="str">
        <f>IF(A24="","",VLOOKUP($A24,Articles!A:J,2,0))</f>
        <v/>
      </c>
      <c r="C24" s="131"/>
      <c r="D24" s="132"/>
      <c r="E24" s="62" t="str">
        <f>IF(A24="","",VLOOKUP($A24,Articles!A:J,3,0))</f>
        <v/>
      </c>
      <c r="F24" s="33"/>
      <c r="G24" s="34" t="str">
        <f>IF(A24="","",VLOOKUP($A24,Articles!A:J,4,0))</f>
        <v/>
      </c>
      <c r="H24" s="34" t="str">
        <f t="shared" si="0"/>
        <v/>
      </c>
      <c r="I24" s="68"/>
      <c r="J24" s="69"/>
      <c r="K24" s="69"/>
      <c r="L24" s="69"/>
      <c r="M24" s="42"/>
      <c r="N24" s="42"/>
    </row>
    <row r="25" spans="1:14" s="32" customFormat="1" ht="15" customHeight="1">
      <c r="A25" s="39"/>
      <c r="B25" s="130" t="str">
        <f>IF(A25="","",VLOOKUP($A25,Articles!A:J,2,0))</f>
        <v/>
      </c>
      <c r="C25" s="131"/>
      <c r="D25" s="132"/>
      <c r="E25" s="62" t="str">
        <f>IF(A25="","",VLOOKUP($A25,Articles!A:J,3,0))</f>
        <v/>
      </c>
      <c r="F25" s="33"/>
      <c r="G25" s="34" t="str">
        <f>IF(A25="","",VLOOKUP($A25,Articles!A:J,4,0))</f>
        <v/>
      </c>
      <c r="H25" s="34" t="str">
        <f t="shared" si="0"/>
        <v/>
      </c>
      <c r="I25" s="68"/>
      <c r="J25" s="69"/>
      <c r="K25" s="69"/>
      <c r="L25" s="69"/>
      <c r="M25" s="42"/>
      <c r="N25" s="42"/>
    </row>
    <row r="26" spans="1:14" s="32" customFormat="1" ht="15" customHeight="1">
      <c r="A26" s="39"/>
      <c r="B26" s="130" t="str">
        <f>IF(A26="","",VLOOKUP($A26,Articles!A:J,2,0))</f>
        <v/>
      </c>
      <c r="C26" s="131"/>
      <c r="D26" s="132"/>
      <c r="E26" s="62" t="str">
        <f>IF(A26="","",VLOOKUP($A26,Articles!A:J,3,0))</f>
        <v/>
      </c>
      <c r="F26" s="33"/>
      <c r="G26" s="34" t="str">
        <f>IF(A26="","",VLOOKUP($A26,Articles!A:J,4,0))</f>
        <v/>
      </c>
      <c r="H26" s="34" t="str">
        <f t="shared" si="0"/>
        <v/>
      </c>
      <c r="I26" s="68"/>
      <c r="J26" s="69"/>
      <c r="K26" s="69"/>
      <c r="L26" s="69"/>
      <c r="M26" s="42"/>
      <c r="N26" s="42"/>
    </row>
    <row r="27" spans="1:14" s="32" customFormat="1" ht="15" customHeight="1">
      <c r="A27" s="39"/>
      <c r="B27" s="130" t="str">
        <f>IF(A27="","",VLOOKUP($A27,Articles!A:J,2,0))</f>
        <v/>
      </c>
      <c r="C27" s="131"/>
      <c r="D27" s="132"/>
      <c r="E27" s="62" t="str">
        <f>IF(A27="","",VLOOKUP($A27,Articles!A:J,3,0))</f>
        <v/>
      </c>
      <c r="F27" s="33"/>
      <c r="G27" s="34" t="str">
        <f>IF(A27="","",VLOOKUP($A27,Articles!A:J,4,0))</f>
        <v/>
      </c>
      <c r="H27" s="34" t="str">
        <f t="shared" si="0"/>
        <v/>
      </c>
      <c r="I27" s="68"/>
      <c r="J27" s="69"/>
      <c r="K27" s="69"/>
      <c r="L27" s="69"/>
      <c r="M27" s="42"/>
      <c r="N27" s="42"/>
    </row>
    <row r="28" spans="1:14" s="32" customFormat="1" ht="15" customHeight="1">
      <c r="A28" s="39"/>
      <c r="B28" s="130" t="str">
        <f>IF(A28="","",VLOOKUP($A28,Articles!A:J,2,0))</f>
        <v/>
      </c>
      <c r="C28" s="131"/>
      <c r="D28" s="132"/>
      <c r="E28" s="62" t="str">
        <f>IF(A28="","",VLOOKUP($A28,Articles!A:J,3,0))</f>
        <v/>
      </c>
      <c r="F28" s="33"/>
      <c r="G28" s="34" t="str">
        <f>IF(A28="","",VLOOKUP($A28,Articles!A:J,4,0))</f>
        <v/>
      </c>
      <c r="H28" s="34" t="str">
        <f t="shared" si="0"/>
        <v/>
      </c>
      <c r="I28" s="42"/>
      <c r="J28" s="42"/>
      <c r="K28" s="42"/>
      <c r="L28" s="42"/>
      <c r="M28" s="42"/>
      <c r="N28" s="42"/>
    </row>
    <row r="29" spans="1:14" s="32" customFormat="1" ht="15" customHeight="1">
      <c r="A29" s="39"/>
      <c r="B29" s="130" t="str">
        <f>IF(A29="","",VLOOKUP($A29,Articles!A:J,2,0))</f>
        <v/>
      </c>
      <c r="C29" s="131"/>
      <c r="D29" s="132"/>
      <c r="E29" s="62" t="str">
        <f>IF(A29="","",VLOOKUP($A29,Articles!A:J,3,0))</f>
        <v/>
      </c>
      <c r="F29" s="33"/>
      <c r="G29" s="34" t="str">
        <f>IF(A29="","",VLOOKUP($A29,Articles!A:J,4,0))</f>
        <v/>
      </c>
      <c r="H29" s="34" t="str">
        <f t="shared" si="0"/>
        <v/>
      </c>
      <c r="I29" s="42"/>
      <c r="J29" s="42"/>
      <c r="K29" s="42"/>
      <c r="L29" s="42"/>
      <c r="M29" s="42"/>
      <c r="N29" s="42"/>
    </row>
    <row r="30" spans="1:14" s="32" customFormat="1" ht="15" customHeight="1">
      <c r="A30" s="39"/>
      <c r="B30" s="130" t="str">
        <f>IF(A30="","",VLOOKUP($A30,Articles!A:J,2,0))</f>
        <v/>
      </c>
      <c r="C30" s="131"/>
      <c r="D30" s="132"/>
      <c r="E30" s="62" t="str">
        <f>IF(A30="","",VLOOKUP($A30,Articles!A:J,3,0))</f>
        <v/>
      </c>
      <c r="F30" s="33"/>
      <c r="G30" s="34" t="str">
        <f>IF(A30="","",VLOOKUP($A30,Articles!A:J,4,0))</f>
        <v/>
      </c>
      <c r="H30" s="34" t="str">
        <f t="shared" si="0"/>
        <v/>
      </c>
      <c r="I30" s="42"/>
      <c r="J30" s="42"/>
      <c r="K30" s="42"/>
      <c r="L30" s="42"/>
      <c r="M30" s="42"/>
      <c r="N30" s="42"/>
    </row>
    <row r="31" spans="1:14" s="32" customFormat="1" ht="15" customHeight="1">
      <c r="A31" s="39"/>
      <c r="B31" s="130" t="str">
        <f>IF(A31="","",VLOOKUP($A31,Articles!A:J,2,0))</f>
        <v/>
      </c>
      <c r="C31" s="131"/>
      <c r="D31" s="132"/>
      <c r="E31" s="62" t="str">
        <f>IF(A31="","",VLOOKUP($A31,Articles!A:J,3,0))</f>
        <v/>
      </c>
      <c r="F31" s="33"/>
      <c r="G31" s="34" t="str">
        <f>IF(A31="","",VLOOKUP($A31,Articles!A:J,4,0))</f>
        <v/>
      </c>
      <c r="H31" s="34" t="str">
        <f t="shared" si="0"/>
        <v/>
      </c>
      <c r="I31" s="42"/>
      <c r="J31" s="42"/>
      <c r="K31" s="42"/>
      <c r="L31" s="42"/>
      <c r="M31" s="42"/>
      <c r="N31" s="42"/>
    </row>
    <row r="32" spans="1:14" s="32" customFormat="1" ht="15" customHeight="1">
      <c r="A32" s="39"/>
      <c r="B32" s="130" t="str">
        <f>IF(A32="","",VLOOKUP($A32,Articles!A:J,2,0))</f>
        <v/>
      </c>
      <c r="C32" s="131"/>
      <c r="D32" s="132"/>
      <c r="E32" s="62" t="str">
        <f>IF(A32="","",VLOOKUP($A32,Articles!A:J,3,0))</f>
        <v/>
      </c>
      <c r="F32" s="33"/>
      <c r="G32" s="34" t="str">
        <f>IF(A32="","",VLOOKUP($A32,Articles!A:J,4,0))</f>
        <v/>
      </c>
      <c r="H32" s="34" t="str">
        <f t="shared" si="0"/>
        <v/>
      </c>
      <c r="I32" s="42"/>
      <c r="J32" s="42"/>
      <c r="K32" s="42"/>
      <c r="L32" s="42"/>
      <c r="M32" s="42"/>
      <c r="N32" s="42"/>
    </row>
    <row r="33" spans="1:14" s="32" customFormat="1" ht="15" customHeight="1">
      <c r="A33" s="39"/>
      <c r="B33" s="130" t="str">
        <f>IF(A33="","",VLOOKUP($A33,Articles!A:J,2,0))</f>
        <v/>
      </c>
      <c r="C33" s="131"/>
      <c r="D33" s="132"/>
      <c r="E33" s="62" t="str">
        <f>IF(A33="","",VLOOKUP($A33,Articles!A:J,3,0))</f>
        <v/>
      </c>
      <c r="F33" s="33"/>
      <c r="G33" s="34" t="str">
        <f>IF(A33="","",VLOOKUP($A33,Articles!A:J,4,0))</f>
        <v/>
      </c>
      <c r="H33" s="34" t="str">
        <f t="shared" si="0"/>
        <v/>
      </c>
      <c r="I33" s="42"/>
      <c r="J33" s="42"/>
      <c r="K33" s="42"/>
      <c r="L33" s="42"/>
      <c r="M33" s="42"/>
      <c r="N33" s="42"/>
    </row>
    <row r="34" spans="1:14" s="32" customFormat="1" ht="15" customHeight="1">
      <c r="A34" s="39"/>
      <c r="B34" s="130" t="str">
        <f>IF(A34="","",VLOOKUP($A34,Articles!A:J,2,0))</f>
        <v/>
      </c>
      <c r="C34" s="131"/>
      <c r="D34" s="132"/>
      <c r="E34" s="62" t="str">
        <f>IF(A34="","",VLOOKUP($A34,Articles!A:J,3,0))</f>
        <v/>
      </c>
      <c r="F34" s="33"/>
      <c r="G34" s="34" t="str">
        <f>IF(A34="","",VLOOKUP($A34,Articles!A:J,4,0))</f>
        <v/>
      </c>
      <c r="H34" s="34" t="str">
        <f t="shared" si="0"/>
        <v/>
      </c>
      <c r="I34" s="42"/>
      <c r="J34" s="42"/>
      <c r="K34" s="42"/>
      <c r="L34" s="42"/>
      <c r="M34" s="42"/>
      <c r="N34" s="42"/>
    </row>
    <row r="35" spans="1:14" s="32" customFormat="1" ht="15" customHeight="1">
      <c r="A35" s="39"/>
      <c r="B35" s="130" t="str">
        <f>IF(A35="","",VLOOKUP($A35,Articles!A:J,2,0))</f>
        <v/>
      </c>
      <c r="C35" s="131"/>
      <c r="D35" s="132"/>
      <c r="E35" s="62" t="str">
        <f>IF(A35="","",VLOOKUP($A35,Articles!A:J,3,0))</f>
        <v/>
      </c>
      <c r="F35" s="33"/>
      <c r="G35" s="34" t="str">
        <f>IF(A35="","",VLOOKUP($A35,Articles!A:J,4,0))</f>
        <v/>
      </c>
      <c r="H35" s="34" t="str">
        <f t="shared" si="0"/>
        <v/>
      </c>
      <c r="I35" s="42"/>
      <c r="J35" s="42"/>
      <c r="K35" s="42"/>
      <c r="L35" s="42"/>
      <c r="M35" s="42"/>
      <c r="N35" s="42"/>
    </row>
    <row r="36" spans="1:14" s="21" customFormat="1" ht="15" customHeight="1">
      <c r="A36" s="73" t="s">
        <v>298</v>
      </c>
      <c r="B36" s="19"/>
      <c r="C36" s="19"/>
      <c r="D36" s="19"/>
      <c r="E36" s="19"/>
      <c r="F36" s="19"/>
      <c r="G36" s="143" t="s">
        <v>300</v>
      </c>
      <c r="H36" s="141">
        <f>SUM(H18:H35)</f>
        <v>19.2</v>
      </c>
      <c r="I36" s="35"/>
      <c r="J36" s="36"/>
      <c r="K36" s="35"/>
      <c r="L36" s="20"/>
      <c r="M36" s="146"/>
      <c r="N36" s="146"/>
    </row>
    <row r="37" spans="1:14" s="21" customFormat="1" ht="15" customHeight="1">
      <c r="A37" s="73" t="s">
        <v>299</v>
      </c>
      <c r="B37" s="73"/>
      <c r="C37" s="73"/>
      <c r="D37" s="73"/>
      <c r="E37" s="73"/>
      <c r="F37" s="73"/>
      <c r="G37" s="144"/>
      <c r="H37" s="142"/>
      <c r="I37" s="147"/>
      <c r="J37" s="147"/>
      <c r="K37" s="147"/>
      <c r="L37" s="20"/>
      <c r="M37" s="148"/>
      <c r="N37" s="148"/>
    </row>
    <row r="38" spans="1:14" s="21" customFormat="1" ht="15" customHeight="1">
      <c r="A38" s="41"/>
      <c r="B38" s="72"/>
      <c r="C38" s="19"/>
      <c r="D38" s="19"/>
      <c r="E38" s="19"/>
      <c r="F38" s="19"/>
      <c r="G38" s="103"/>
      <c r="H38" s="78"/>
      <c r="I38" s="53"/>
      <c r="J38" s="53"/>
      <c r="K38" s="53"/>
      <c r="L38" s="20"/>
      <c r="M38" s="52"/>
      <c r="N38" s="52"/>
    </row>
    <row r="39" spans="1:14" s="21" customFormat="1" ht="15" customHeight="1">
      <c r="A39" s="41"/>
      <c r="B39" s="73"/>
      <c r="C39" s="19"/>
      <c r="D39" s="19"/>
      <c r="E39" s="19"/>
      <c r="F39" s="19"/>
      <c r="G39" s="50"/>
      <c r="H39" s="50"/>
      <c r="I39" s="53"/>
      <c r="J39" s="53"/>
      <c r="K39" s="53"/>
      <c r="L39" s="20"/>
      <c r="M39" s="52"/>
      <c r="N39" s="52"/>
    </row>
    <row r="40" spans="1:14" s="21" customFormat="1" ht="15" customHeight="1">
      <c r="A40" s="76"/>
      <c r="B40" s="76"/>
      <c r="C40" s="76"/>
      <c r="D40" s="76"/>
      <c r="E40" s="19"/>
      <c r="F40" s="19"/>
      <c r="G40" s="19"/>
      <c r="H40" s="19"/>
      <c r="I40" s="37"/>
      <c r="J40" s="20"/>
      <c r="K40" s="20"/>
      <c r="L40" s="20"/>
      <c r="M40" s="148"/>
      <c r="N40" s="148"/>
    </row>
    <row r="41" spans="1:14" s="21" customFormat="1" ht="15" customHeight="1">
      <c r="A41" s="102"/>
      <c r="B41" s="73" t="s">
        <v>262</v>
      </c>
      <c r="C41" s="102"/>
      <c r="D41" s="102"/>
      <c r="E41" s="19"/>
      <c r="F41" s="19"/>
      <c r="G41" s="19"/>
      <c r="H41" s="19"/>
      <c r="I41" s="37"/>
      <c r="J41" s="20"/>
      <c r="K41" s="20"/>
      <c r="L41" s="20"/>
      <c r="M41" s="52"/>
      <c r="N41" s="52"/>
    </row>
    <row r="42" spans="1:14" s="21" customFormat="1" ht="15" customHeight="1">
      <c r="A42" s="102"/>
      <c r="B42" s="102"/>
      <c r="C42" s="102"/>
      <c r="D42" s="102"/>
      <c r="E42" s="19"/>
      <c r="F42" s="19"/>
      <c r="G42" s="19"/>
      <c r="H42" s="19"/>
      <c r="I42" s="37"/>
      <c r="J42" s="20"/>
      <c r="K42" s="20"/>
      <c r="L42" s="20"/>
      <c r="M42" s="52"/>
      <c r="N42" s="52"/>
    </row>
    <row r="43" spans="1:14" s="21" customFormat="1" ht="15" customHeight="1">
      <c r="A43" s="145" t="s">
        <v>177</v>
      </c>
      <c r="B43" s="145"/>
      <c r="C43" s="145"/>
      <c r="D43" s="145"/>
      <c r="E43" s="19"/>
      <c r="F43" s="19"/>
      <c r="G43" s="19"/>
      <c r="H43" s="19"/>
      <c r="I43" s="37"/>
      <c r="J43" s="20"/>
      <c r="K43" s="20"/>
      <c r="L43" s="20"/>
      <c r="M43" s="52"/>
      <c r="N43" s="52"/>
    </row>
    <row r="44" spans="1:14" s="21" customFormat="1" ht="13.5" customHeight="1">
      <c r="A44" s="140" t="s">
        <v>175</v>
      </c>
      <c r="B44" s="140"/>
      <c r="C44" s="140"/>
      <c r="D44" s="140"/>
      <c r="E44" s="19"/>
      <c r="F44" s="19"/>
      <c r="G44" s="19"/>
      <c r="H44" s="19"/>
      <c r="I44" s="20"/>
      <c r="J44" s="20"/>
      <c r="K44" s="20"/>
      <c r="L44" s="20"/>
      <c r="M44" s="20"/>
      <c r="N44" s="20"/>
    </row>
    <row r="45" spans="1:14" s="21" customFormat="1" ht="13.5" customHeight="1">
      <c r="A45" s="124"/>
      <c r="B45" s="124"/>
      <c r="C45" s="124"/>
      <c r="D45" s="124"/>
      <c r="E45" s="74"/>
      <c r="F45" s="19"/>
      <c r="G45" s="19"/>
      <c r="H45" s="19"/>
      <c r="I45" s="20"/>
      <c r="J45" s="20"/>
      <c r="K45" s="20"/>
      <c r="L45" s="20"/>
      <c r="M45" s="20"/>
      <c r="N45" s="20"/>
    </row>
    <row r="46" spans="1:14" ht="12.75" customHeight="1">
      <c r="A46" s="124"/>
      <c r="B46" s="124"/>
      <c r="C46" s="124"/>
      <c r="D46" s="124"/>
      <c r="E46" s="74"/>
      <c r="F46" s="19"/>
      <c r="G46" s="19"/>
      <c r="H46" s="19"/>
      <c r="I46" s="20"/>
      <c r="J46" s="20"/>
      <c r="K46" s="20"/>
      <c r="L46" s="20"/>
      <c r="M46" s="20"/>
      <c r="N46" s="20"/>
    </row>
    <row r="47" spans="1:14" ht="15" customHeight="1">
      <c r="A47" s="124"/>
      <c r="B47" s="124"/>
      <c r="C47" s="124"/>
      <c r="D47" s="124"/>
      <c r="E47" s="74"/>
      <c r="F47" s="19"/>
      <c r="G47" s="19"/>
      <c r="H47" s="19"/>
      <c r="I47" s="20"/>
      <c r="J47" s="20"/>
      <c r="K47" s="20"/>
      <c r="L47" s="20"/>
      <c r="M47" s="20"/>
      <c r="N47" s="20"/>
    </row>
    <row r="48" spans="1:14" ht="15" customHeight="1">
      <c r="A48" s="124"/>
      <c r="B48" s="124"/>
      <c r="C48" s="124"/>
      <c r="D48" s="124"/>
      <c r="E48" s="75"/>
      <c r="F48" s="19"/>
      <c r="G48" s="19"/>
      <c r="H48" s="19"/>
      <c r="I48" s="20"/>
      <c r="J48" s="20"/>
      <c r="K48" s="20"/>
      <c r="L48" s="20"/>
      <c r="M48" s="20"/>
      <c r="N48" s="20"/>
    </row>
    <row r="49" spans="1:14" ht="15" customHeight="1">
      <c r="A49" s="117"/>
      <c r="B49" s="117"/>
      <c r="C49" s="117"/>
      <c r="D49" s="117"/>
      <c r="E49" s="19"/>
      <c r="F49" s="19"/>
      <c r="G49" s="19"/>
      <c r="H49" s="19"/>
      <c r="I49" s="20"/>
      <c r="J49" s="20"/>
      <c r="K49" s="20"/>
      <c r="L49" s="20"/>
      <c r="M49" s="20"/>
      <c r="N49" s="20"/>
    </row>
    <row r="50" spans="1:14" ht="15" customHeight="1">
      <c r="A50" s="106"/>
      <c r="B50" s="106"/>
      <c r="C50" s="106"/>
      <c r="D50" s="106"/>
      <c r="E50" s="19"/>
      <c r="F50" s="19"/>
      <c r="G50" s="19"/>
      <c r="H50" s="19"/>
      <c r="I50" s="20"/>
      <c r="J50" s="20"/>
      <c r="K50" s="20"/>
      <c r="L50" s="20"/>
      <c r="M50" s="20"/>
      <c r="N50" s="20"/>
    </row>
    <row r="51" spans="1:14" ht="15" customHeight="1">
      <c r="A51" s="106"/>
      <c r="B51" s="106"/>
      <c r="C51" s="106"/>
      <c r="D51" s="106"/>
      <c r="E51" s="19"/>
      <c r="F51" s="19"/>
      <c r="G51" s="19"/>
      <c r="H51" s="19"/>
      <c r="I51" s="20"/>
      <c r="J51" s="20"/>
      <c r="K51" s="20"/>
      <c r="L51" s="20"/>
      <c r="M51" s="20"/>
      <c r="N51" s="20"/>
    </row>
    <row r="52" spans="1:14" ht="15" customHeight="1">
      <c r="A52" s="117"/>
      <c r="B52" s="124"/>
      <c r="C52" s="124"/>
      <c r="D52" s="124"/>
      <c r="E52" s="19"/>
      <c r="F52" s="19"/>
      <c r="G52" s="19"/>
      <c r="H52" s="19"/>
      <c r="I52" s="20"/>
      <c r="J52" s="20"/>
      <c r="K52" s="20"/>
      <c r="L52" s="20"/>
      <c r="M52" s="20"/>
      <c r="N52" s="20"/>
    </row>
    <row r="53" spans="1:14">
      <c r="I53" s="20"/>
      <c r="J53" s="20"/>
      <c r="K53" s="20"/>
      <c r="L53" s="20"/>
      <c r="M53" s="20"/>
      <c r="N53" s="20"/>
    </row>
    <row r="54" spans="1:14">
      <c r="I54" s="20"/>
      <c r="J54" s="20"/>
      <c r="K54" s="20"/>
      <c r="L54" s="20"/>
      <c r="M54" s="20"/>
      <c r="N54" s="20"/>
    </row>
    <row r="55" spans="1:14">
      <c r="I55" s="20"/>
      <c r="J55" s="20"/>
      <c r="K55" s="20"/>
      <c r="L55" s="20"/>
      <c r="M55" s="20"/>
      <c r="N55" s="20"/>
    </row>
    <row r="56" spans="1:14">
      <c r="I56" s="20"/>
      <c r="J56" s="20"/>
      <c r="K56" s="20"/>
      <c r="L56" s="20"/>
      <c r="M56" s="20"/>
      <c r="N56" s="20"/>
    </row>
  </sheetData>
  <dataConsolidate/>
  <mergeCells count="33">
    <mergeCell ref="M36:N36"/>
    <mergeCell ref="I37:K37"/>
    <mergeCell ref="M37:N37"/>
    <mergeCell ref="M40:N40"/>
    <mergeCell ref="L2:N2"/>
    <mergeCell ref="I17:K17"/>
    <mergeCell ref="A44:D44"/>
    <mergeCell ref="B25:D25"/>
    <mergeCell ref="B26:D26"/>
    <mergeCell ref="B27:D27"/>
    <mergeCell ref="H36:H37"/>
    <mergeCell ref="G36:G37"/>
    <mergeCell ref="A43:D43"/>
    <mergeCell ref="B33:D33"/>
    <mergeCell ref="B28:D28"/>
    <mergeCell ref="B29:D29"/>
    <mergeCell ref="B30:D30"/>
    <mergeCell ref="B31:D31"/>
    <mergeCell ref="B32:D32"/>
    <mergeCell ref="F2:H3"/>
    <mergeCell ref="B34:D34"/>
    <mergeCell ref="B35:D35"/>
    <mergeCell ref="E8:H8"/>
    <mergeCell ref="E9:H9"/>
    <mergeCell ref="B19:D19"/>
    <mergeCell ref="B20:D20"/>
    <mergeCell ref="F6:G6"/>
    <mergeCell ref="B17:D17"/>
    <mergeCell ref="B21:D21"/>
    <mergeCell ref="B22:D22"/>
    <mergeCell ref="B23:D23"/>
    <mergeCell ref="B24:D24"/>
    <mergeCell ref="A2:C7"/>
  </mergeCells>
  <dataValidations count="2">
    <dataValidation type="list" showInputMessage="1" showErrorMessage="1" sqref="A18:A35 A38:A39">
      <formula1>Articles!$A$2:$A$66</formula1>
    </dataValidation>
    <dataValidation showInputMessage="1" showErrorMessage="1" sqref="A18:A35"/>
  </dataValidations>
  <printOptions horizontalCentered="1"/>
  <pageMargins left="0.19685039370078741" right="0.19685039370078741" top="0.74803149606299213" bottom="0.35433070866141736" header="0.31496062992125984" footer="0.31496062992125984"/>
  <pageSetup paperSize="9" orientation="portrait" r:id="rId1"/>
  <headerFooter alignWithMargins="0">
    <oddHeader>&amp;CRégie Chantier d'Insertion GRAND CHÂTELLERAULT n° 253037 
créée par l'arrêté n° 2016/31 de la Communauté d'Agglomération de GRAND CHÂTELLERAULT</oddHeader>
    <oddFooter>&amp;CCommunauté d'Agglomération de GRAND CHÂTELLERAULT 
Régie de recettes du Chantier d'Insertion Site de PLEUMARTIN
27 Avenue jourde 86450 PLEUMARTIN
Tel: 05 49 20 15 64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N56"/>
  <sheetViews>
    <sheetView topLeftCell="A9" zoomScale="110" zoomScaleNormal="110" workbookViewId="0">
      <selection activeCell="J14" sqref="J14"/>
    </sheetView>
  </sheetViews>
  <sheetFormatPr baseColWidth="10" defaultRowHeight="12.75"/>
  <cols>
    <col min="1" max="1" width="11.7109375" style="38" customWidth="1"/>
    <col min="2" max="2" width="10.28515625" style="38" customWidth="1"/>
    <col min="3" max="3" width="14.28515625" style="38" customWidth="1"/>
    <col min="4" max="4" width="17" style="38" customWidth="1"/>
    <col min="5" max="5" width="7.28515625" style="38" customWidth="1"/>
    <col min="6" max="6" width="8.85546875" style="38" customWidth="1"/>
    <col min="7" max="7" width="11" style="38" customWidth="1"/>
    <col min="8" max="8" width="19.85546875" style="38" customWidth="1"/>
    <col min="9" max="11" width="14.28515625" style="35" customWidth="1"/>
    <col min="12" max="12" width="12.7109375" style="35" customWidth="1"/>
    <col min="13" max="13" width="13.42578125" style="35" customWidth="1"/>
    <col min="14" max="14" width="19.85546875" style="35" customWidth="1"/>
    <col min="15" max="16384" width="11.42578125" style="38"/>
  </cols>
  <sheetData>
    <row r="1" spans="1:14" s="21" customFormat="1" ht="13.5">
      <c r="A1" s="19"/>
      <c r="B1" s="19"/>
      <c r="C1" s="19"/>
      <c r="D1" s="19"/>
      <c r="E1" s="19"/>
      <c r="F1" s="19"/>
      <c r="G1" s="19"/>
      <c r="H1" s="19"/>
      <c r="I1" s="20"/>
      <c r="J1" s="20"/>
      <c r="K1" s="20"/>
      <c r="L1" s="20"/>
      <c r="M1" s="20"/>
      <c r="N1" s="20"/>
    </row>
    <row r="2" spans="1:14" s="21" customFormat="1" ht="20.25" customHeight="1">
      <c r="A2" s="139" t="s">
        <v>188</v>
      </c>
      <c r="B2" s="139"/>
      <c r="C2" s="139"/>
      <c r="D2" s="19"/>
      <c r="E2" s="19"/>
      <c r="F2" s="129" t="s">
        <v>305</v>
      </c>
      <c r="G2" s="129"/>
      <c r="H2" s="129"/>
      <c r="I2" s="20"/>
      <c r="J2" s="20"/>
      <c r="K2" s="20"/>
      <c r="L2" s="149"/>
      <c r="M2" s="149"/>
      <c r="N2" s="149"/>
    </row>
    <row r="3" spans="1:14" s="21" customFormat="1" ht="18">
      <c r="A3" s="139"/>
      <c r="B3" s="139"/>
      <c r="C3" s="139"/>
      <c r="D3" s="22"/>
      <c r="E3" s="22"/>
      <c r="F3" s="129"/>
      <c r="G3" s="129"/>
      <c r="H3" s="129"/>
      <c r="I3" s="23"/>
      <c r="J3" s="23"/>
      <c r="K3" s="23"/>
      <c r="L3" s="23"/>
      <c r="M3" s="23"/>
      <c r="N3" s="54"/>
    </row>
    <row r="4" spans="1:14" s="21" customFormat="1" ht="13.5">
      <c r="A4" s="139"/>
      <c r="B4" s="139"/>
      <c r="C4" s="139"/>
      <c r="D4" s="19"/>
      <c r="E4" s="19"/>
      <c r="F4" s="19"/>
      <c r="G4" s="19"/>
      <c r="H4" s="19"/>
      <c r="I4" s="20"/>
      <c r="J4" s="20"/>
      <c r="K4" s="20"/>
      <c r="L4" s="20"/>
      <c r="M4" s="20"/>
      <c r="N4" s="20"/>
    </row>
    <row r="5" spans="1:14" s="21" customFormat="1" ht="13.5">
      <c r="A5" s="139"/>
      <c r="B5" s="139"/>
      <c r="C5" s="139"/>
      <c r="D5" s="19"/>
      <c r="E5" s="19"/>
      <c r="F5" s="19"/>
      <c r="G5" s="19"/>
      <c r="H5" s="19"/>
      <c r="I5" s="20"/>
      <c r="J5" s="20"/>
      <c r="K5" s="20"/>
      <c r="L5" s="20"/>
      <c r="M5" s="20"/>
      <c r="N5" s="20"/>
    </row>
    <row r="6" spans="1:14" s="21" customFormat="1" ht="14.25">
      <c r="A6" s="139"/>
      <c r="B6" s="139"/>
      <c r="C6" s="139"/>
      <c r="D6" s="19"/>
      <c r="E6" s="19"/>
      <c r="F6" s="135" t="s">
        <v>173</v>
      </c>
      <c r="G6" s="135"/>
      <c r="H6" s="26">
        <f ca="1">NOW()</f>
        <v>44104.68632025463</v>
      </c>
      <c r="I6" s="20"/>
      <c r="J6" s="48"/>
      <c r="K6" s="20"/>
      <c r="L6" s="20"/>
      <c r="M6" s="20"/>
      <c r="N6" s="20"/>
    </row>
    <row r="7" spans="1:14" s="21" customFormat="1" ht="13.5">
      <c r="A7" s="139"/>
      <c r="B7" s="139"/>
      <c r="C7" s="139"/>
      <c r="D7" s="19"/>
      <c r="E7" s="19"/>
      <c r="F7" s="19"/>
      <c r="G7" s="19"/>
      <c r="H7" s="19"/>
      <c r="I7" s="20"/>
      <c r="J7" s="20"/>
      <c r="K7" s="20"/>
      <c r="L7" s="20"/>
      <c r="M7" s="20"/>
      <c r="N7" s="20"/>
    </row>
    <row r="8" spans="1:14" s="21" customFormat="1" ht="13.5">
      <c r="A8" s="19"/>
      <c r="B8" s="19"/>
      <c r="C8" s="19"/>
      <c r="D8" s="19"/>
      <c r="E8" s="133"/>
      <c r="F8" s="133"/>
      <c r="G8" s="133"/>
      <c r="H8" s="133"/>
      <c r="I8" s="20"/>
      <c r="J8" s="20"/>
      <c r="K8" s="20"/>
      <c r="L8" s="20"/>
      <c r="M8" s="20"/>
      <c r="N8" s="20"/>
    </row>
    <row r="9" spans="1:14" s="21" customFormat="1" ht="13.5">
      <c r="A9" s="19"/>
      <c r="B9" s="19"/>
      <c r="C9" s="19"/>
      <c r="D9" s="19"/>
      <c r="E9" s="160" t="str">
        <f>IFERROR(VLOOKUP($B$11,' Professionnels '!$A$2:$E$500,3)&amp;" " &amp;VLOOKUP($B$11,' Professionnels '!$A$2:$E$500,4)&amp;" " &amp;VLOOKUP($B$11,' Professionnels '!$A$2:$E$500,5),"Saisir code client")</f>
        <v>Saisir code client</v>
      </c>
      <c r="F9" s="160"/>
      <c r="G9" s="160"/>
      <c r="H9" s="160"/>
      <c r="I9" s="49"/>
      <c r="J9" s="20"/>
      <c r="K9" s="20"/>
      <c r="L9" s="20"/>
      <c r="M9" s="20"/>
      <c r="N9" s="20"/>
    </row>
    <row r="10" spans="1:14" s="21" customFormat="1" ht="13.5">
      <c r="A10" s="19"/>
      <c r="B10" s="19"/>
      <c r="C10" s="19"/>
      <c r="D10" s="19"/>
      <c r="E10" s="19" t="str">
        <f>IFERROR(VLOOKUP($B$11,' Professionnels '!$A$2:$F$500,6),"Saisir code client")</f>
        <v>Saisir code client</v>
      </c>
      <c r="F10" s="19"/>
      <c r="G10" s="19"/>
      <c r="H10" s="19"/>
      <c r="I10" s="20"/>
      <c r="J10" s="20"/>
      <c r="K10" s="20"/>
      <c r="L10" s="20"/>
      <c r="M10" s="20"/>
      <c r="N10" s="20"/>
    </row>
    <row r="11" spans="1:14" s="21" customFormat="1" ht="13.5">
      <c r="A11" s="40" t="s">
        <v>178</v>
      </c>
      <c r="B11" s="118"/>
      <c r="C11" s="19"/>
      <c r="D11" s="19"/>
      <c r="E11" s="61" t="str">
        <f>IFERROR(VLOOKUP($B$11,' Professionnels '!$A$2:$G$500,7)&amp;"","Saisir code client")</f>
        <v>Saisir code client</v>
      </c>
      <c r="F11" s="19" t="str">
        <f>IFERROR(VLOOKUP($B$11,' Professionnels '!$A$2:$H$500,8)&amp;"","Saisir code client")</f>
        <v>Saisir code client</v>
      </c>
      <c r="G11" s="19"/>
      <c r="H11" s="19"/>
      <c r="I11" s="20"/>
      <c r="J11" s="20"/>
      <c r="K11" s="20"/>
      <c r="L11" s="20"/>
      <c r="M11" s="20"/>
      <c r="N11" s="20"/>
    </row>
    <row r="12" spans="1:14" s="21" customFormat="1" ht="13.5">
      <c r="A12" s="40" t="s">
        <v>176</v>
      </c>
      <c r="B12" s="90" t="str">
        <f ca="1">"F.pro"&amp;YEAR(TODAY())&amp;TEXT(1,"0000")</f>
        <v>F.pro20200001</v>
      </c>
      <c r="C12" s="19"/>
      <c r="D12" s="19"/>
      <c r="E12" s="19"/>
      <c r="F12" s="19"/>
      <c r="G12" s="19"/>
      <c r="H12" s="61"/>
      <c r="I12" s="46"/>
      <c r="J12" s="20"/>
      <c r="K12" s="20"/>
      <c r="L12" s="20"/>
      <c r="M12" s="20"/>
      <c r="N12" s="20"/>
    </row>
    <row r="13" spans="1:14" s="21" customFormat="1" ht="13.5">
      <c r="A13" s="40" t="s">
        <v>293</v>
      </c>
      <c r="B13" s="40" t="s">
        <v>175</v>
      </c>
      <c r="C13" s="19"/>
      <c r="D13" s="19"/>
      <c r="E13" s="19"/>
      <c r="F13" s="19"/>
      <c r="G13" s="19"/>
      <c r="H13" s="19"/>
      <c r="I13" s="49"/>
      <c r="J13" s="20"/>
      <c r="K13" s="20"/>
      <c r="L13" s="20"/>
      <c r="M13" s="20"/>
      <c r="N13" s="20"/>
    </row>
    <row r="14" spans="1:14" s="21" customFormat="1" ht="15">
      <c r="A14" s="40" t="s">
        <v>294</v>
      </c>
      <c r="B14" s="40" t="s">
        <v>295</v>
      </c>
      <c r="C14" s="19"/>
      <c r="D14" s="19"/>
      <c r="E14" s="19"/>
      <c r="F14" s="19"/>
      <c r="G14" s="25"/>
      <c r="H14" s="26"/>
      <c r="I14" s="20"/>
      <c r="J14" s="20"/>
      <c r="K14" s="20"/>
      <c r="L14" s="20"/>
      <c r="M14" s="27"/>
      <c r="N14" s="28"/>
    </row>
    <row r="15" spans="1:14" s="21" customFormat="1" ht="13.5">
      <c r="A15" s="40" t="s">
        <v>296</v>
      </c>
      <c r="B15" s="40"/>
      <c r="C15" s="19"/>
      <c r="D15" s="19"/>
      <c r="E15" s="19"/>
      <c r="F15" s="19"/>
      <c r="G15" s="19"/>
      <c r="H15" s="19"/>
      <c r="I15" s="20"/>
      <c r="J15" s="20"/>
      <c r="K15" s="20"/>
      <c r="L15" s="20"/>
      <c r="M15" s="20"/>
      <c r="N15" s="20"/>
    </row>
    <row r="16" spans="1:14" s="21" customFormat="1" ht="13.5">
      <c r="A16" s="19"/>
      <c r="B16" s="19"/>
      <c r="C16" s="19"/>
      <c r="D16" s="29"/>
      <c r="E16" s="29"/>
      <c r="F16" s="19"/>
      <c r="G16" s="19"/>
      <c r="H16" s="19"/>
      <c r="I16" s="20"/>
      <c r="J16" s="20"/>
      <c r="K16" s="30"/>
      <c r="L16" s="20"/>
      <c r="M16" s="20"/>
      <c r="N16" s="20"/>
    </row>
    <row r="17" spans="1:14" s="32" customFormat="1" ht="24.95" customHeight="1">
      <c r="A17" s="43" t="s">
        <v>183</v>
      </c>
      <c r="B17" s="136" t="s">
        <v>184</v>
      </c>
      <c r="C17" s="137"/>
      <c r="D17" s="138"/>
      <c r="E17" s="44" t="s">
        <v>44</v>
      </c>
      <c r="F17" s="45" t="s">
        <v>172</v>
      </c>
      <c r="G17" s="45" t="s">
        <v>187</v>
      </c>
      <c r="H17" s="45" t="s">
        <v>174</v>
      </c>
      <c r="I17" s="150"/>
      <c r="J17" s="150"/>
      <c r="K17" s="150"/>
      <c r="L17" s="55"/>
      <c r="M17" s="55"/>
      <c r="N17" s="55"/>
    </row>
    <row r="18" spans="1:14" s="32" customFormat="1" ht="15" customHeight="1">
      <c r="A18" s="39" t="s">
        <v>49</v>
      </c>
      <c r="B18" s="130" t="str">
        <f>IF(A18="","",VLOOKUP($A18,Articles!A:J,2,0))</f>
        <v>AUBERGINE France biologique</v>
      </c>
      <c r="C18" s="158"/>
      <c r="D18" s="159"/>
      <c r="E18" s="62" t="str">
        <f>IF(A18="","",VLOOKUP($A18,Articles!A:J,3,0))</f>
        <v>le kg</v>
      </c>
      <c r="F18" s="33">
        <v>5</v>
      </c>
      <c r="G18" s="34">
        <f>IF(A18="","",VLOOKUP($A18,Articles!A:J,5,0))</f>
        <v>1.5</v>
      </c>
      <c r="H18" s="34">
        <f>IFERROR(F18*G18,"")</f>
        <v>7.5</v>
      </c>
      <c r="I18" s="70"/>
      <c r="J18" s="71"/>
      <c r="K18" s="71"/>
      <c r="L18" s="71"/>
      <c r="M18" s="55"/>
      <c r="N18" s="55"/>
    </row>
    <row r="19" spans="1:14" s="32" customFormat="1" ht="15" customHeight="1">
      <c r="A19" s="39" t="s">
        <v>51</v>
      </c>
      <c r="B19" s="130" t="str">
        <f>IF(A19="","",VLOOKUP($A19,Articles!A:J,2,0))</f>
        <v>BETTERAVE ronde crue France biologique</v>
      </c>
      <c r="C19" s="158"/>
      <c r="D19" s="159"/>
      <c r="E19" s="62" t="str">
        <f>IF(A19="","",VLOOKUP($A19,Articles!A:J,3,0))</f>
        <v>le kg</v>
      </c>
      <c r="F19" s="33">
        <v>2</v>
      </c>
      <c r="G19" s="34">
        <f>IF(A19="","",VLOOKUP($A19,Articles!A:J,5,0))</f>
        <v>1</v>
      </c>
      <c r="H19" s="34">
        <f t="shared" ref="H19:H35" si="0">IFERROR(F19*G19,"")</f>
        <v>2</v>
      </c>
      <c r="I19" s="70"/>
      <c r="J19" s="71"/>
      <c r="K19" s="71"/>
      <c r="L19" s="71"/>
      <c r="M19" s="55"/>
      <c r="N19" s="55"/>
    </row>
    <row r="20" spans="1:14" s="32" customFormat="1" ht="15" customHeight="1">
      <c r="A20" s="39" t="s">
        <v>53</v>
      </c>
      <c r="B20" s="130" t="str">
        <f>IF(A20="","",VLOOKUP($A20,Articles!A:J,2,0))</f>
        <v>CAROTTE France avec fane biologique</v>
      </c>
      <c r="C20" s="158"/>
      <c r="D20" s="159"/>
      <c r="E20" s="62" t="str">
        <f>IF(A20="","",VLOOKUP($A20,Articles!A:J,3,0))</f>
        <v>la botte</v>
      </c>
      <c r="F20" s="33">
        <v>6</v>
      </c>
      <c r="G20" s="34">
        <f>IF(A20="","",VLOOKUP($A20,Articles!A:J,5,0))</f>
        <v>3</v>
      </c>
      <c r="H20" s="34">
        <f t="shared" si="0"/>
        <v>18</v>
      </c>
      <c r="I20" s="70"/>
      <c r="J20" s="71"/>
      <c r="K20" s="71"/>
      <c r="L20" s="71"/>
      <c r="M20" s="55"/>
      <c r="N20" s="55"/>
    </row>
    <row r="21" spans="1:14" s="32" customFormat="1" ht="15" customHeight="1">
      <c r="A21" s="39" t="s">
        <v>54</v>
      </c>
      <c r="B21" s="130" t="str">
        <f>IF(A21="","",VLOOKUP($A21,Articles!A:J,2,0))</f>
        <v>CAROTTE France lavée biologique</v>
      </c>
      <c r="C21" s="158"/>
      <c r="D21" s="159"/>
      <c r="E21" s="62" t="str">
        <f>IF(A21="","",VLOOKUP($A21,Articles!A:J,3,0))</f>
        <v>le kg</v>
      </c>
      <c r="F21" s="33">
        <v>1</v>
      </c>
      <c r="G21" s="34">
        <f>IF(A21="","",VLOOKUP($A21,Articles!A:J,5,0))</f>
        <v>1</v>
      </c>
      <c r="H21" s="34">
        <f t="shared" si="0"/>
        <v>1</v>
      </c>
      <c r="I21" s="70"/>
      <c r="J21" s="71"/>
      <c r="K21" s="71"/>
      <c r="L21" s="71"/>
      <c r="M21" s="55"/>
      <c r="N21" s="55"/>
    </row>
    <row r="22" spans="1:14" s="32" customFormat="1" ht="15" customHeight="1">
      <c r="A22" s="39"/>
      <c r="B22" s="130" t="str">
        <f>IF(A22="","",VLOOKUP($A22,Articles!A:J,2,0))</f>
        <v/>
      </c>
      <c r="C22" s="131"/>
      <c r="D22" s="132"/>
      <c r="E22" s="62" t="str">
        <f>IF(A22="","",VLOOKUP($A22,Articles!A:J,3,0))</f>
        <v/>
      </c>
      <c r="F22" s="33"/>
      <c r="G22" s="34" t="str">
        <f>IF(A22="","",VLOOKUP($A22,Articles!A:J,5,0))</f>
        <v/>
      </c>
      <c r="H22" s="34" t="str">
        <f t="shared" si="0"/>
        <v/>
      </c>
      <c r="I22" s="55"/>
      <c r="J22" s="55"/>
      <c r="K22" s="55"/>
      <c r="L22" s="55"/>
      <c r="M22" s="55"/>
      <c r="N22" s="55"/>
    </row>
    <row r="23" spans="1:14" s="32" customFormat="1" ht="15" customHeight="1">
      <c r="A23" s="39"/>
      <c r="B23" s="130" t="str">
        <f>IF(A23="","",VLOOKUP($A23,Articles!A:J,2,0))</f>
        <v/>
      </c>
      <c r="C23" s="131"/>
      <c r="D23" s="132"/>
      <c r="E23" s="62" t="str">
        <f>IF(A23="","",VLOOKUP($A23,Articles!A:J,3,0))</f>
        <v/>
      </c>
      <c r="F23" s="33"/>
      <c r="G23" s="34" t="str">
        <f>IF(A23="","",VLOOKUP($A23,Articles!A:J,5,0))</f>
        <v/>
      </c>
      <c r="H23" s="34" t="str">
        <f t="shared" si="0"/>
        <v/>
      </c>
      <c r="I23" s="55"/>
      <c r="J23" s="55"/>
      <c r="K23" s="55"/>
      <c r="L23" s="55"/>
      <c r="M23" s="55"/>
      <c r="N23" s="55"/>
    </row>
    <row r="24" spans="1:14" s="32" customFormat="1" ht="15" customHeight="1">
      <c r="A24" s="39"/>
      <c r="B24" s="130" t="str">
        <f>IF(A24="","",VLOOKUP($A24,Articles!A:J,2,0))</f>
        <v/>
      </c>
      <c r="C24" s="131"/>
      <c r="D24" s="132"/>
      <c r="E24" s="62" t="str">
        <f>IF(A24="","",VLOOKUP($A24,Articles!A:J,3,0))</f>
        <v/>
      </c>
      <c r="F24" s="33"/>
      <c r="G24" s="34" t="str">
        <f>IF(A24="","",VLOOKUP($A24,Articles!A:J,5,0))</f>
        <v/>
      </c>
      <c r="H24" s="34" t="str">
        <f t="shared" si="0"/>
        <v/>
      </c>
      <c r="I24" s="68"/>
      <c r="J24" s="69"/>
      <c r="K24" s="69"/>
      <c r="L24" s="69"/>
      <c r="M24" s="55"/>
      <c r="N24" s="55"/>
    </row>
    <row r="25" spans="1:14" s="32" customFormat="1" ht="15" customHeight="1">
      <c r="A25" s="39"/>
      <c r="B25" s="130" t="str">
        <f>IF(A25="","",VLOOKUP($A25,Articles!A:J,2,0))</f>
        <v/>
      </c>
      <c r="C25" s="131"/>
      <c r="D25" s="132"/>
      <c r="E25" s="62" t="str">
        <f>IF(A25="","",VLOOKUP($A25,Articles!A:J,3,0))</f>
        <v/>
      </c>
      <c r="F25" s="33"/>
      <c r="G25" s="34" t="str">
        <f>IF(A25="","",VLOOKUP($A25,Articles!A:J,5,0))</f>
        <v/>
      </c>
      <c r="H25" s="34" t="str">
        <f t="shared" si="0"/>
        <v/>
      </c>
      <c r="I25" s="68"/>
      <c r="J25" s="69"/>
      <c r="K25" s="69"/>
      <c r="L25" s="69"/>
      <c r="M25" s="55"/>
      <c r="N25" s="55"/>
    </row>
    <row r="26" spans="1:14" s="32" customFormat="1" ht="15" customHeight="1">
      <c r="A26" s="39"/>
      <c r="B26" s="130" t="str">
        <f>IF(A26="","",VLOOKUP($A26,Articles!A:J,2,0))</f>
        <v/>
      </c>
      <c r="C26" s="131"/>
      <c r="D26" s="132"/>
      <c r="E26" s="62" t="str">
        <f>IF(A26="","",VLOOKUP($A26,Articles!A:J,3,0))</f>
        <v/>
      </c>
      <c r="F26" s="33"/>
      <c r="G26" s="34" t="str">
        <f>IF(A26="","",VLOOKUP($A26,Articles!A:J,5,0))</f>
        <v/>
      </c>
      <c r="H26" s="34" t="str">
        <f t="shared" si="0"/>
        <v/>
      </c>
      <c r="I26" s="68"/>
      <c r="J26" s="69"/>
      <c r="K26" s="69"/>
      <c r="L26" s="69"/>
      <c r="M26" s="55"/>
      <c r="N26" s="55"/>
    </row>
    <row r="27" spans="1:14" s="32" customFormat="1" ht="15" customHeight="1">
      <c r="A27" s="39"/>
      <c r="B27" s="130" t="str">
        <f>IF(A27="","",VLOOKUP($A27,Articles!A:J,2,0))</f>
        <v/>
      </c>
      <c r="C27" s="131"/>
      <c r="D27" s="132"/>
      <c r="E27" s="62" t="str">
        <f>IF(A27="","",VLOOKUP($A27,Articles!A:J,3,0))</f>
        <v/>
      </c>
      <c r="F27" s="33"/>
      <c r="G27" s="34" t="str">
        <f>IF(A27="","",VLOOKUP($A27,Articles!A:J,5,0))</f>
        <v/>
      </c>
      <c r="H27" s="34" t="str">
        <f t="shared" si="0"/>
        <v/>
      </c>
      <c r="I27" s="68"/>
      <c r="J27" s="69"/>
      <c r="K27" s="69"/>
      <c r="L27" s="69"/>
      <c r="M27" s="55"/>
      <c r="N27" s="55"/>
    </row>
    <row r="28" spans="1:14" s="32" customFormat="1" ht="15" customHeight="1">
      <c r="A28" s="39"/>
      <c r="B28" s="130" t="str">
        <f>IF(A28="","",VLOOKUP($A28,Articles!A:J,2,0))</f>
        <v/>
      </c>
      <c r="C28" s="131"/>
      <c r="D28" s="132"/>
      <c r="E28" s="62" t="str">
        <f>IF(A28="","",VLOOKUP($A28,Articles!A:J,3,0))</f>
        <v/>
      </c>
      <c r="F28" s="33"/>
      <c r="G28" s="34" t="str">
        <f>IF(A28="","",VLOOKUP($A28,Articles!A:J,5,0))</f>
        <v/>
      </c>
      <c r="H28" s="34" t="str">
        <f t="shared" si="0"/>
        <v/>
      </c>
      <c r="I28" s="55"/>
      <c r="J28" s="55"/>
      <c r="K28" s="55"/>
      <c r="L28" s="55"/>
      <c r="M28" s="55"/>
      <c r="N28" s="55"/>
    </row>
    <row r="29" spans="1:14" s="32" customFormat="1" ht="15" customHeight="1">
      <c r="A29" s="39"/>
      <c r="B29" s="130" t="str">
        <f>IF(A29="","",VLOOKUP($A29,Articles!A:J,2,0))</f>
        <v/>
      </c>
      <c r="C29" s="131"/>
      <c r="D29" s="132"/>
      <c r="E29" s="62" t="str">
        <f>IF(A29="","",VLOOKUP($A29,Articles!A:J,3,0))</f>
        <v/>
      </c>
      <c r="F29" s="33"/>
      <c r="G29" s="34" t="str">
        <f>IF(A29="","",VLOOKUP($A29,Articles!A:J,5,0))</f>
        <v/>
      </c>
      <c r="H29" s="34" t="str">
        <f t="shared" si="0"/>
        <v/>
      </c>
      <c r="I29" s="55"/>
      <c r="J29" s="55"/>
      <c r="K29" s="55"/>
      <c r="L29" s="55"/>
      <c r="M29" s="55"/>
      <c r="N29" s="55"/>
    </row>
    <row r="30" spans="1:14" s="32" customFormat="1" ht="15" customHeight="1">
      <c r="A30" s="39"/>
      <c r="B30" s="130" t="str">
        <f>IF(A30="","",VLOOKUP($A30,Articles!A:J,2,0))</f>
        <v/>
      </c>
      <c r="C30" s="131"/>
      <c r="D30" s="132"/>
      <c r="E30" s="62" t="str">
        <f>IF(A30="","",VLOOKUP($A30,Articles!A:J,3,0))</f>
        <v/>
      </c>
      <c r="F30" s="33"/>
      <c r="G30" s="34" t="str">
        <f>IF(A30="","",VLOOKUP($A30,Articles!A:J,5,0))</f>
        <v/>
      </c>
      <c r="H30" s="34" t="str">
        <f t="shared" si="0"/>
        <v/>
      </c>
      <c r="I30" s="55"/>
      <c r="J30" s="55"/>
      <c r="K30" s="55"/>
      <c r="L30" s="55"/>
      <c r="M30" s="55"/>
      <c r="N30" s="55"/>
    </row>
    <row r="31" spans="1:14" s="32" customFormat="1" ht="15" customHeight="1">
      <c r="A31" s="39"/>
      <c r="B31" s="130" t="str">
        <f>IF(A31="","",VLOOKUP($A31,Articles!A:J,2,0))</f>
        <v/>
      </c>
      <c r="C31" s="131"/>
      <c r="D31" s="132"/>
      <c r="E31" s="62" t="str">
        <f>IF(A31="","",VLOOKUP($A31,Articles!A:J,3,0))</f>
        <v/>
      </c>
      <c r="F31" s="33"/>
      <c r="G31" s="34" t="str">
        <f>IF(A31="","",VLOOKUP($A31,Articles!A:J,5,0))</f>
        <v/>
      </c>
      <c r="H31" s="34" t="str">
        <f t="shared" si="0"/>
        <v/>
      </c>
      <c r="I31" s="55"/>
      <c r="J31" s="55"/>
      <c r="K31" s="55"/>
      <c r="L31" s="55"/>
      <c r="M31" s="55"/>
      <c r="N31" s="55"/>
    </row>
    <row r="32" spans="1:14" s="32" customFormat="1" ht="15" customHeight="1">
      <c r="A32" s="39"/>
      <c r="B32" s="130" t="str">
        <f>IF(A32="","",VLOOKUP($A32,Articles!A:J,2,0))</f>
        <v/>
      </c>
      <c r="C32" s="131"/>
      <c r="D32" s="132"/>
      <c r="E32" s="62" t="str">
        <f>IF(A32="","",VLOOKUP($A32,Articles!A:J,3,0))</f>
        <v/>
      </c>
      <c r="F32" s="33"/>
      <c r="G32" s="34" t="str">
        <f>IF(A32="","",VLOOKUP($A32,Articles!A:J,5,0))</f>
        <v/>
      </c>
      <c r="H32" s="34" t="str">
        <f t="shared" si="0"/>
        <v/>
      </c>
      <c r="I32" s="55"/>
      <c r="J32" s="55"/>
      <c r="K32" s="55"/>
      <c r="L32" s="55"/>
      <c r="M32" s="55"/>
      <c r="N32" s="55"/>
    </row>
    <row r="33" spans="1:14" s="32" customFormat="1" ht="15" customHeight="1">
      <c r="A33" s="39"/>
      <c r="B33" s="130" t="str">
        <f>IF(A33="","",VLOOKUP($A33,Articles!A:J,2,0))</f>
        <v/>
      </c>
      <c r="C33" s="131"/>
      <c r="D33" s="132"/>
      <c r="E33" s="62" t="str">
        <f>IF(A33="","",VLOOKUP($A33,Articles!A:J,3,0))</f>
        <v/>
      </c>
      <c r="F33" s="33"/>
      <c r="G33" s="34" t="str">
        <f>IF(A33="","",VLOOKUP($A33,Articles!A:J,5,0))</f>
        <v/>
      </c>
      <c r="H33" s="34" t="str">
        <f t="shared" si="0"/>
        <v/>
      </c>
      <c r="I33" s="55"/>
      <c r="J33" s="55"/>
      <c r="K33" s="55"/>
      <c r="L33" s="55"/>
      <c r="M33" s="55"/>
      <c r="N33" s="55"/>
    </row>
    <row r="34" spans="1:14" s="32" customFormat="1" ht="15" customHeight="1">
      <c r="A34" s="39"/>
      <c r="B34" s="130" t="str">
        <f>IF(A34="","",VLOOKUP($A34,Articles!A:J,2,0))</f>
        <v/>
      </c>
      <c r="C34" s="131"/>
      <c r="D34" s="132"/>
      <c r="E34" s="62" t="str">
        <f>IF(A34="","",VLOOKUP($A34,Articles!A:J,3,0))</f>
        <v/>
      </c>
      <c r="F34" s="33"/>
      <c r="G34" s="34" t="str">
        <f>IF(A34="","",VLOOKUP($A34,Articles!A:J,5,0))</f>
        <v/>
      </c>
      <c r="H34" s="34" t="str">
        <f t="shared" si="0"/>
        <v/>
      </c>
      <c r="I34" s="55"/>
      <c r="J34" s="55"/>
      <c r="K34" s="55"/>
      <c r="L34" s="55"/>
      <c r="M34" s="55"/>
      <c r="N34" s="55"/>
    </row>
    <row r="35" spans="1:14" s="32" customFormat="1" ht="15" customHeight="1">
      <c r="A35" s="39"/>
      <c r="B35" s="39" t="str">
        <f>IF(A35="","",VLOOKUP($A35,Articles!A:J,2,0))</f>
        <v/>
      </c>
      <c r="C35" s="99"/>
      <c r="D35" s="100"/>
      <c r="E35" s="62" t="str">
        <f>IF(A35="","",VLOOKUP($A35,Articles!A:J,3,0))</f>
        <v/>
      </c>
      <c r="F35" s="33"/>
      <c r="G35" s="34" t="str">
        <f>IF(A35="","",VLOOKUP($A35,Articles!A:J,5,0))</f>
        <v/>
      </c>
      <c r="H35" s="34" t="str">
        <f t="shared" si="0"/>
        <v/>
      </c>
      <c r="I35" s="55"/>
      <c r="J35" s="55"/>
      <c r="K35" s="55"/>
      <c r="L35" s="55"/>
      <c r="M35" s="55"/>
      <c r="N35" s="55"/>
    </row>
    <row r="36" spans="1:14" s="21" customFormat="1" ht="15" customHeight="1">
      <c r="A36" s="73" t="s">
        <v>298</v>
      </c>
      <c r="B36" s="19"/>
      <c r="C36" s="19"/>
      <c r="D36" s="19"/>
      <c r="E36" s="19"/>
      <c r="F36" s="19"/>
      <c r="G36" s="154" t="s">
        <v>300</v>
      </c>
      <c r="H36" s="156">
        <f>SUM(H18:H35)</f>
        <v>28.5</v>
      </c>
      <c r="I36" s="35"/>
      <c r="J36" s="36"/>
      <c r="K36" s="35"/>
      <c r="L36" s="20"/>
      <c r="M36" s="146"/>
      <c r="N36" s="146"/>
    </row>
    <row r="37" spans="1:14" s="21" customFormat="1" ht="15" customHeight="1">
      <c r="A37" s="73" t="s">
        <v>299</v>
      </c>
      <c r="B37" s="73"/>
      <c r="C37" s="73"/>
      <c r="D37" s="73"/>
      <c r="E37" s="73"/>
      <c r="F37" s="73"/>
      <c r="G37" s="155"/>
      <c r="H37" s="157"/>
      <c r="I37" s="147"/>
      <c r="J37" s="147"/>
      <c r="K37" s="147"/>
      <c r="L37" s="20"/>
      <c r="M37" s="148"/>
      <c r="N37" s="148"/>
    </row>
    <row r="38" spans="1:14" s="21" customFormat="1" ht="15" customHeight="1">
      <c r="A38" s="41"/>
      <c r="B38" s="72"/>
      <c r="C38" s="19"/>
      <c r="D38" s="19"/>
      <c r="E38" s="19"/>
      <c r="F38" s="19"/>
      <c r="G38" s="77"/>
      <c r="H38" s="78"/>
      <c r="I38" s="53"/>
      <c r="J38" s="53"/>
      <c r="K38" s="53"/>
      <c r="L38" s="20"/>
      <c r="M38" s="52"/>
      <c r="N38" s="52"/>
    </row>
    <row r="39" spans="1:14" s="21" customFormat="1" ht="15" customHeight="1">
      <c r="A39" s="41"/>
      <c r="B39" s="73"/>
      <c r="C39" s="19"/>
      <c r="D39" s="19"/>
      <c r="E39" s="19"/>
      <c r="F39" s="19"/>
      <c r="G39" s="50"/>
      <c r="H39" s="50"/>
      <c r="I39" s="53"/>
      <c r="J39" s="53"/>
      <c r="K39" s="53"/>
      <c r="L39" s="20"/>
      <c r="M39" s="52"/>
      <c r="N39" s="52"/>
    </row>
    <row r="40" spans="1:14" s="21" customFormat="1" ht="15" customHeight="1">
      <c r="A40" s="76"/>
      <c r="B40" s="76"/>
      <c r="C40" s="76"/>
      <c r="D40" s="76"/>
      <c r="E40" s="19"/>
      <c r="F40" s="19"/>
      <c r="G40" s="19"/>
      <c r="H40" s="19"/>
      <c r="I40" s="37"/>
      <c r="J40" s="20"/>
      <c r="K40" s="20"/>
      <c r="L40" s="20"/>
      <c r="M40" s="148"/>
      <c r="N40" s="148"/>
    </row>
    <row r="41" spans="1:14" s="21" customFormat="1" ht="15" customHeight="1">
      <c r="A41" s="51"/>
      <c r="B41" s="73" t="s">
        <v>262</v>
      </c>
      <c r="C41" s="51"/>
      <c r="D41" s="51"/>
      <c r="E41" s="19"/>
      <c r="F41" s="19"/>
      <c r="G41" s="19"/>
      <c r="H41" s="19"/>
      <c r="I41" s="37"/>
      <c r="J41" s="20"/>
      <c r="K41" s="20"/>
      <c r="L41" s="20"/>
      <c r="M41" s="52"/>
      <c r="N41" s="52"/>
    </row>
    <row r="42" spans="1:14" s="21" customFormat="1" ht="15" customHeight="1">
      <c r="A42" s="51"/>
      <c r="B42" s="51"/>
      <c r="C42" s="51"/>
      <c r="D42" s="51"/>
      <c r="E42" s="19"/>
      <c r="F42" s="19"/>
      <c r="G42" s="19"/>
      <c r="H42" s="19"/>
      <c r="I42" s="37"/>
      <c r="J42" s="20"/>
      <c r="K42" s="20"/>
      <c r="L42" s="20"/>
      <c r="M42" s="52"/>
      <c r="N42" s="52"/>
    </row>
    <row r="43" spans="1:14" s="21" customFormat="1" ht="15" customHeight="1">
      <c r="A43" s="145" t="s">
        <v>177</v>
      </c>
      <c r="B43" s="145"/>
      <c r="C43" s="145"/>
      <c r="D43" s="145"/>
      <c r="E43" s="19"/>
      <c r="F43" s="19"/>
      <c r="G43" s="19"/>
      <c r="H43" s="19"/>
      <c r="I43" s="37"/>
      <c r="J43" s="20"/>
      <c r="K43" s="20"/>
      <c r="L43" s="20"/>
      <c r="M43" s="52"/>
      <c r="N43" s="52"/>
    </row>
    <row r="44" spans="1:14" s="21" customFormat="1" ht="13.5" customHeight="1">
      <c r="A44" s="153" t="s">
        <v>175</v>
      </c>
      <c r="B44" s="153"/>
      <c r="C44" s="153"/>
      <c r="D44" s="153"/>
      <c r="E44" s="19"/>
      <c r="F44" s="19"/>
      <c r="G44" s="19"/>
      <c r="H44" s="19"/>
      <c r="I44" s="20"/>
      <c r="J44" s="20"/>
      <c r="K44" s="20"/>
      <c r="L44" s="20"/>
      <c r="M44" s="20"/>
      <c r="N44" s="20"/>
    </row>
    <row r="45" spans="1:14" s="21" customFormat="1" ht="13.5" customHeight="1">
      <c r="A45" s="124"/>
      <c r="B45" s="124"/>
      <c r="C45" s="124"/>
      <c r="D45" s="124"/>
      <c r="E45" s="74"/>
      <c r="F45" s="19"/>
      <c r="G45" s="19"/>
      <c r="H45" s="19"/>
      <c r="I45" s="20"/>
      <c r="J45" s="20"/>
      <c r="K45" s="20"/>
      <c r="L45" s="20"/>
      <c r="M45" s="20"/>
      <c r="N45" s="20"/>
    </row>
    <row r="46" spans="1:14" ht="12.75" customHeight="1">
      <c r="A46" s="124"/>
      <c r="B46" s="124"/>
      <c r="C46" s="124"/>
      <c r="D46" s="124"/>
      <c r="E46" s="74"/>
      <c r="F46" s="19"/>
      <c r="G46" s="19"/>
      <c r="H46" s="19"/>
      <c r="I46" s="20"/>
      <c r="J46" s="20"/>
      <c r="K46" s="20"/>
      <c r="L46" s="20"/>
      <c r="M46" s="20"/>
      <c r="N46" s="20"/>
    </row>
    <row r="47" spans="1:14" ht="15" customHeight="1">
      <c r="A47" s="124"/>
      <c r="B47" s="124"/>
      <c r="C47" s="124"/>
      <c r="D47" s="124"/>
      <c r="E47" s="74"/>
      <c r="F47" s="19"/>
      <c r="G47" s="19"/>
      <c r="H47" s="19"/>
      <c r="I47" s="20"/>
      <c r="J47" s="20"/>
      <c r="K47" s="20"/>
      <c r="L47" s="20"/>
      <c r="M47" s="20"/>
      <c r="N47" s="20"/>
    </row>
    <row r="48" spans="1:14" ht="15" customHeight="1">
      <c r="A48" s="124"/>
      <c r="B48" s="124"/>
      <c r="C48" s="124"/>
      <c r="D48" s="124"/>
      <c r="E48" s="75"/>
      <c r="F48" s="19"/>
      <c r="G48" s="19"/>
      <c r="H48" s="19"/>
      <c r="I48" s="20"/>
      <c r="J48" s="20"/>
      <c r="K48" s="20"/>
      <c r="L48" s="20"/>
      <c r="M48" s="20"/>
      <c r="N48" s="20"/>
    </row>
    <row r="49" spans="1:14" ht="15" customHeight="1">
      <c r="A49" s="117"/>
      <c r="B49" s="117"/>
      <c r="C49" s="117"/>
      <c r="D49" s="117"/>
      <c r="E49" s="19"/>
      <c r="F49" s="19"/>
      <c r="G49" s="19"/>
      <c r="H49" s="19"/>
      <c r="I49" s="20"/>
      <c r="J49" s="20"/>
      <c r="K49" s="20"/>
      <c r="L49" s="20"/>
      <c r="M49" s="20"/>
      <c r="N49" s="20"/>
    </row>
    <row r="50" spans="1:14" ht="15" customHeight="1">
      <c r="A50" s="106"/>
      <c r="B50" s="106"/>
      <c r="C50" s="106"/>
      <c r="D50" s="106"/>
      <c r="E50" s="19"/>
      <c r="F50" s="19"/>
      <c r="G50" s="19"/>
      <c r="H50" s="19"/>
      <c r="I50" s="20"/>
      <c r="J50" s="20"/>
      <c r="K50" s="20"/>
      <c r="L50" s="20"/>
      <c r="M50" s="20"/>
      <c r="N50" s="20"/>
    </row>
    <row r="51" spans="1:14" ht="15" customHeight="1">
      <c r="A51" s="106"/>
      <c r="B51" s="106"/>
      <c r="C51" s="106"/>
      <c r="D51" s="106"/>
      <c r="E51" s="19"/>
      <c r="F51" s="19"/>
      <c r="G51" s="19"/>
      <c r="H51" s="19"/>
      <c r="I51" s="20"/>
      <c r="J51" s="20"/>
      <c r="K51" s="20"/>
      <c r="L51" s="20"/>
      <c r="M51" s="20"/>
      <c r="N51" s="20"/>
    </row>
    <row r="52" spans="1:14" ht="15" customHeight="1">
      <c r="A52" s="151"/>
      <c r="B52" s="152"/>
      <c r="C52" s="152"/>
      <c r="D52" s="152"/>
      <c r="E52" s="19"/>
      <c r="F52" s="19"/>
      <c r="G52" s="19"/>
      <c r="H52" s="19"/>
      <c r="I52" s="20"/>
      <c r="J52" s="20"/>
      <c r="K52" s="20"/>
      <c r="L52" s="20"/>
      <c r="M52" s="20"/>
      <c r="N52" s="20"/>
    </row>
    <row r="53" spans="1:14">
      <c r="I53" s="20"/>
      <c r="J53" s="20"/>
      <c r="K53" s="20"/>
      <c r="L53" s="20"/>
      <c r="M53" s="20"/>
      <c r="N53" s="20"/>
    </row>
    <row r="54" spans="1:14">
      <c r="I54" s="20"/>
      <c r="J54" s="20"/>
      <c r="K54" s="20"/>
      <c r="L54" s="20"/>
      <c r="M54" s="20"/>
      <c r="N54" s="20"/>
    </row>
    <row r="55" spans="1:14">
      <c r="I55" s="20"/>
      <c r="J55" s="20"/>
      <c r="K55" s="20"/>
      <c r="L55" s="20"/>
      <c r="M55" s="20"/>
      <c r="N55" s="20"/>
    </row>
    <row r="56" spans="1:14">
      <c r="I56" s="20"/>
      <c r="J56" s="20"/>
      <c r="K56" s="20"/>
      <c r="L56" s="20"/>
      <c r="M56" s="20"/>
      <c r="N56" s="20"/>
    </row>
  </sheetData>
  <mergeCells count="34">
    <mergeCell ref="B21:D21"/>
    <mergeCell ref="A2:C7"/>
    <mergeCell ref="L2:N2"/>
    <mergeCell ref="F6:G6"/>
    <mergeCell ref="E8:H8"/>
    <mergeCell ref="E9:H9"/>
    <mergeCell ref="B17:D17"/>
    <mergeCell ref="I17:K17"/>
    <mergeCell ref="B18:D18"/>
    <mergeCell ref="B19:D19"/>
    <mergeCell ref="B20:D20"/>
    <mergeCell ref="F2:H3"/>
    <mergeCell ref="B33:D33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A52:D52"/>
    <mergeCell ref="M40:N40"/>
    <mergeCell ref="A43:D43"/>
    <mergeCell ref="A44:D44"/>
    <mergeCell ref="B34:D34"/>
    <mergeCell ref="G36:G37"/>
    <mergeCell ref="H36:H37"/>
    <mergeCell ref="M36:N36"/>
    <mergeCell ref="I37:K37"/>
    <mergeCell ref="M37:N37"/>
  </mergeCells>
  <dataValidations count="1">
    <dataValidation type="list" showInputMessage="1" showErrorMessage="1" sqref="A18:A35 A38:A39">
      <formula1>Articles!$A$2:$A$66</formula1>
    </dataValidation>
  </dataValidations>
  <printOptions horizontalCentered="1"/>
  <pageMargins left="0.19685039370078741" right="0.19685039370078741" top="0.74803149606299213" bottom="0.35433070866141736" header="0.31496062992125984" footer="0.31496062992125984"/>
  <pageSetup paperSize="9" orientation="portrait" r:id="rId1"/>
  <headerFooter alignWithMargins="0">
    <oddHeader>&amp;CRégie Chantier d'Insertion GRAND CHÂTELLERAULT n° 253037 
créée par l'arrêté n° 2016/31 de la Communauté d'Agglomération de GRAND CHÂTELLERAULT</oddHeader>
    <oddFooter>&amp;C&amp;G Produits issus de culture biologique certifiée par Bureau Véritas FR-BIO-10
Communauté d'Agglomération de GRAND CHÂTELLERAULT 
Régie de recettes du Chantier d'Insertion Site de PLEUMARTIN
27 Avenue jourde 86450 PLEUMARTIN
Tel: 05 49 20 15 64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C1"/>
  <sheetViews>
    <sheetView workbookViewId="0">
      <selection activeCell="E10" sqref="E10"/>
    </sheetView>
  </sheetViews>
  <sheetFormatPr baseColWidth="10" defaultRowHeight="15"/>
  <sheetData>
    <row r="1" spans="1:3">
      <c r="A1" s="125" t="s">
        <v>283</v>
      </c>
      <c r="B1" s="125" t="s">
        <v>306</v>
      </c>
      <c r="C1" s="125" t="s">
        <v>307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N57"/>
  <sheetViews>
    <sheetView topLeftCell="A13" zoomScaleNormal="100" workbookViewId="0">
      <selection activeCell="B13" sqref="B13"/>
    </sheetView>
  </sheetViews>
  <sheetFormatPr baseColWidth="10" defaultRowHeight="12.75"/>
  <cols>
    <col min="1" max="1" width="11.7109375" style="38" customWidth="1"/>
    <col min="2" max="2" width="10.28515625" style="38" customWidth="1"/>
    <col min="3" max="3" width="14.28515625" style="38" customWidth="1"/>
    <col min="4" max="4" width="17" style="38" customWidth="1"/>
    <col min="5" max="5" width="7.28515625" style="38" customWidth="1"/>
    <col min="6" max="6" width="8.85546875" style="38" customWidth="1"/>
    <col min="7" max="7" width="11" style="38" customWidth="1"/>
    <col min="8" max="8" width="19.85546875" style="38" customWidth="1"/>
    <col min="9" max="11" width="14.28515625" style="35" customWidth="1"/>
    <col min="12" max="12" width="12.7109375" style="35" customWidth="1"/>
    <col min="13" max="13" width="13.42578125" style="35" customWidth="1"/>
    <col min="14" max="14" width="19.85546875" style="35" customWidth="1"/>
    <col min="15" max="16384" width="11.42578125" style="38"/>
  </cols>
  <sheetData>
    <row r="1" spans="1:14" s="21" customFormat="1" ht="20.25">
      <c r="A1" s="139" t="s">
        <v>188</v>
      </c>
      <c r="B1" s="139"/>
      <c r="C1" s="139"/>
      <c r="D1" s="19"/>
      <c r="E1" s="19"/>
      <c r="F1" s="163" t="s">
        <v>283</v>
      </c>
      <c r="G1" s="163"/>
      <c r="H1" s="163"/>
      <c r="I1" s="20"/>
      <c r="J1" s="20"/>
      <c r="K1" s="20"/>
      <c r="L1" s="149"/>
      <c r="M1" s="149"/>
      <c r="N1" s="149"/>
    </row>
    <row r="2" spans="1:14" s="21" customFormat="1" ht="13.5">
      <c r="A2" s="139"/>
      <c r="B2" s="139"/>
      <c r="C2" s="139"/>
      <c r="D2" s="19"/>
      <c r="E2" s="19"/>
      <c r="F2" s="164" t="s">
        <v>303</v>
      </c>
      <c r="G2" s="164"/>
      <c r="H2" s="164"/>
      <c r="I2" s="20"/>
      <c r="J2" s="20"/>
      <c r="K2" s="20"/>
      <c r="L2" s="20"/>
      <c r="M2" s="20"/>
      <c r="N2" s="20"/>
    </row>
    <row r="3" spans="1:14" s="21" customFormat="1" ht="13.5">
      <c r="A3" s="139"/>
      <c r="B3" s="139"/>
      <c r="C3" s="139"/>
      <c r="D3" s="19"/>
      <c r="E3" s="19"/>
      <c r="F3" s="106"/>
      <c r="G3" s="106"/>
      <c r="H3" s="106"/>
      <c r="I3" s="20"/>
      <c r="J3" s="20"/>
      <c r="K3" s="20"/>
      <c r="L3" s="20"/>
      <c r="M3" s="20"/>
      <c r="N3" s="20"/>
    </row>
    <row r="4" spans="1:14" s="21" customFormat="1" ht="14.25">
      <c r="A4" s="139"/>
      <c r="B4" s="139"/>
      <c r="C4" s="139"/>
      <c r="D4" s="19"/>
      <c r="E4" s="19"/>
      <c r="F4" s="135" t="s">
        <v>173</v>
      </c>
      <c r="G4" s="135"/>
      <c r="H4" s="26">
        <f ca="1">NOW()</f>
        <v>44104.68632025463</v>
      </c>
      <c r="I4" s="48"/>
      <c r="J4" s="48"/>
      <c r="K4" s="20"/>
      <c r="L4" s="20"/>
      <c r="M4" s="20"/>
      <c r="N4" s="20"/>
    </row>
    <row r="5" spans="1:14" s="21" customFormat="1" ht="13.5">
      <c r="A5" s="139"/>
      <c r="B5" s="139"/>
      <c r="C5" s="139"/>
      <c r="D5" s="19"/>
      <c r="E5" s="19"/>
      <c r="F5" s="19"/>
      <c r="G5" s="19"/>
      <c r="H5" s="19"/>
      <c r="I5" s="20"/>
      <c r="J5" s="20"/>
      <c r="K5" s="20"/>
      <c r="L5" s="20"/>
      <c r="M5" s="20"/>
      <c r="N5" s="20"/>
    </row>
    <row r="6" spans="1:14" s="21" customFormat="1" ht="13.5">
      <c r="A6" s="19"/>
      <c r="B6" s="19"/>
      <c r="C6" s="19"/>
      <c r="D6" s="19"/>
      <c r="E6" s="133"/>
      <c r="F6" s="133"/>
      <c r="G6" s="133"/>
      <c r="H6" s="133"/>
      <c r="I6" s="20"/>
      <c r="J6" s="20"/>
      <c r="K6" s="20"/>
      <c r="L6" s="20"/>
      <c r="M6" s="20"/>
      <c r="N6" s="20"/>
    </row>
    <row r="7" spans="1:14" s="21" customFormat="1" ht="13.5">
      <c r="A7" s="19"/>
      <c r="B7" s="19"/>
      <c r="C7" s="19"/>
      <c r="D7" s="19"/>
      <c r="E7" s="124" t="str">
        <f>IFERROR(VLOOKUP($B$9,' Particuliers '!$A$2:$E$500,3)&amp;" " &amp;VLOOKUP($B$9,' Particuliers '!$A$2:$E$500,4)&amp;" " &amp;VLOOKUP($B$9,' Particuliers '!$A$2:$E$500,5),"Saisir code client")</f>
        <v xml:space="preserve">Mr RIVIERE </v>
      </c>
      <c r="F7" s="124"/>
      <c r="G7" s="124"/>
      <c r="H7" s="124"/>
      <c r="I7" s="49"/>
      <c r="J7" s="20"/>
      <c r="K7" s="20"/>
      <c r="L7" s="20"/>
      <c r="M7" s="20"/>
      <c r="N7" s="20"/>
    </row>
    <row r="8" spans="1:14" s="21" customFormat="1" ht="13.5">
      <c r="A8" s="19"/>
      <c r="B8" s="19"/>
      <c r="C8" s="19"/>
      <c r="D8" s="19"/>
      <c r="E8" s="19">
        <f>IFERROR(VLOOKUP($B$9,' Particuliers '!$A$2:$F$500,6),"Saisir code client")</f>
        <v>0</v>
      </c>
      <c r="F8" s="19"/>
      <c r="G8" s="19"/>
      <c r="H8" s="19"/>
      <c r="I8" s="20"/>
      <c r="J8" s="20"/>
      <c r="K8" s="20"/>
      <c r="L8" s="20"/>
      <c r="M8" s="20"/>
      <c r="N8" s="20"/>
    </row>
    <row r="9" spans="1:14" s="21" customFormat="1" ht="13.5">
      <c r="A9" s="40" t="s">
        <v>178</v>
      </c>
      <c r="B9" s="118" t="s">
        <v>221</v>
      </c>
      <c r="C9" s="19"/>
      <c r="D9" s="19"/>
      <c r="E9" s="61" t="str">
        <f>IFERROR(VLOOKUP($B$9,' Particuliers '!$A$2:$G$500,7)&amp;"","Saisir code client")</f>
        <v/>
      </c>
      <c r="F9" s="19" t="str">
        <f>IFERROR(VLOOKUP($B$9,' Particuliers '!$A$2:$H$500,8)&amp;"","Saisir code client")</f>
        <v/>
      </c>
      <c r="G9" s="19"/>
      <c r="H9" s="19"/>
      <c r="I9" s="20"/>
      <c r="J9" s="20"/>
      <c r="K9" s="20"/>
      <c r="L9" s="20"/>
      <c r="M9" s="20"/>
      <c r="N9" s="20"/>
    </row>
    <row r="10" spans="1:14" s="21" customFormat="1" ht="13.5">
      <c r="A10" s="40" t="s">
        <v>284</v>
      </c>
      <c r="B10" s="90" t="str">
        <f ca="1">"D"&amp;YEAR(TODAY())&amp;TEXT(1,"0000")</f>
        <v>D20200001</v>
      </c>
      <c r="C10" s="19"/>
      <c r="D10" s="19"/>
      <c r="E10" s="19"/>
      <c r="F10" s="19"/>
      <c r="G10" s="19"/>
      <c r="H10" s="61"/>
      <c r="I10" s="46"/>
      <c r="J10" s="20"/>
      <c r="K10" s="20"/>
      <c r="L10" s="20"/>
      <c r="M10" s="20"/>
      <c r="N10" s="20"/>
    </row>
    <row r="11" spans="1:14" s="21" customFormat="1" ht="13.5">
      <c r="A11" s="91" t="s">
        <v>285</v>
      </c>
      <c r="B11" s="91"/>
      <c r="C11" s="91"/>
      <c r="D11" s="19"/>
      <c r="E11" s="19"/>
      <c r="F11" s="19"/>
      <c r="G11" s="19"/>
      <c r="H11" s="19"/>
      <c r="I11" s="49"/>
      <c r="J11" s="20"/>
      <c r="K11" s="20"/>
      <c r="L11" s="20"/>
      <c r="M11" s="20"/>
      <c r="N11" s="20"/>
    </row>
    <row r="12" spans="1:14" s="21" customFormat="1" ht="15">
      <c r="A12" s="91" t="s">
        <v>286</v>
      </c>
      <c r="B12" s="105" t="s">
        <v>302</v>
      </c>
      <c r="C12" s="19"/>
      <c r="D12" s="19"/>
      <c r="E12" s="19"/>
      <c r="F12" s="19"/>
      <c r="G12" s="25"/>
      <c r="H12" s="26"/>
      <c r="I12" s="20"/>
      <c r="J12" s="20"/>
      <c r="K12" s="20"/>
      <c r="L12" s="20"/>
      <c r="M12" s="27"/>
      <c r="N12" s="28"/>
    </row>
    <row r="13" spans="1:14" s="21" customFormat="1" ht="15.75">
      <c r="A13" s="91" t="s">
        <v>7</v>
      </c>
      <c r="B13" s="97"/>
      <c r="C13" s="19"/>
      <c r="D13" s="19"/>
      <c r="E13" s="19"/>
      <c r="F13" s="19"/>
      <c r="G13" s="19"/>
      <c r="H13" s="19"/>
      <c r="I13" s="20"/>
      <c r="J13" s="20"/>
      <c r="K13" s="20"/>
      <c r="L13" s="20"/>
      <c r="M13" s="20"/>
      <c r="N13" s="20"/>
    </row>
    <row r="14" spans="1:14" s="21" customFormat="1" ht="15.75">
      <c r="A14" s="91"/>
      <c r="B14" s="97"/>
      <c r="C14" s="19"/>
      <c r="D14" s="19"/>
      <c r="E14" s="19"/>
      <c r="F14" s="19"/>
      <c r="G14" s="19"/>
      <c r="H14" s="19"/>
      <c r="I14" s="20"/>
      <c r="J14" s="20"/>
      <c r="K14" s="20"/>
      <c r="L14" s="20"/>
      <c r="M14" s="20"/>
      <c r="N14" s="20"/>
    </row>
    <row r="15" spans="1:14" s="32" customFormat="1" ht="24.95" customHeight="1">
      <c r="A15" s="43" t="s">
        <v>183</v>
      </c>
      <c r="B15" s="136" t="s">
        <v>184</v>
      </c>
      <c r="C15" s="137"/>
      <c r="D15" s="138"/>
      <c r="E15" s="44" t="s">
        <v>44</v>
      </c>
      <c r="F15" s="45" t="s">
        <v>172</v>
      </c>
      <c r="G15" s="45" t="s">
        <v>187</v>
      </c>
      <c r="H15" s="45" t="s">
        <v>174</v>
      </c>
      <c r="I15" s="150"/>
      <c r="J15" s="150"/>
      <c r="K15" s="150"/>
      <c r="L15" s="63"/>
      <c r="M15" s="63"/>
      <c r="N15" s="63"/>
    </row>
    <row r="16" spans="1:14" s="32" customFormat="1" ht="15" customHeight="1">
      <c r="A16" s="39" t="s">
        <v>52</v>
      </c>
      <c r="B16" s="130" t="str">
        <f>IF(A16="","",VLOOKUP($A16,Articles!A:J,2,0))</f>
        <v>BIGARREAU Burlat France biologique</v>
      </c>
      <c r="C16" s="131"/>
      <c r="D16" s="132"/>
      <c r="E16" s="62" t="str">
        <f>IF(A16="","",VLOOKUP($A16,Articles!A:J,3,0))</f>
        <v>le kg</v>
      </c>
      <c r="F16" s="33">
        <v>5</v>
      </c>
      <c r="G16" s="34">
        <f>IF(A16="","",VLOOKUP($A16,Articles!A:J,4,0))</f>
        <v>7</v>
      </c>
      <c r="H16" s="34">
        <f>IFERROR(F16*G16,"")</f>
        <v>35</v>
      </c>
      <c r="I16" s="70"/>
      <c r="J16" s="71"/>
      <c r="K16" s="71"/>
      <c r="L16" s="71"/>
      <c r="M16" s="63"/>
      <c r="N16" s="63"/>
    </row>
    <row r="17" spans="1:14" s="32" customFormat="1" ht="15" customHeight="1">
      <c r="A17" s="39" t="s">
        <v>55</v>
      </c>
      <c r="B17" s="130" t="str">
        <f>IF(A17="","",VLOOKUP($A17,Articles!A:J,2,0))</f>
        <v>CÉLERI-BRANCHE France biologique</v>
      </c>
      <c r="C17" s="131"/>
      <c r="D17" s="132"/>
      <c r="E17" s="62" t="str">
        <f>IF(A17="","",VLOOKUP($A17,Articles!A:J,3,0))</f>
        <v>le kg</v>
      </c>
      <c r="F17" s="33">
        <v>2</v>
      </c>
      <c r="G17" s="34">
        <f>IF(A17="","",VLOOKUP($A17,Articles!A:J,4,0))</f>
        <v>0</v>
      </c>
      <c r="H17" s="34">
        <f t="shared" ref="H17:H25" si="0">IFERROR(F17*G17,"")</f>
        <v>0</v>
      </c>
      <c r="I17" s="70"/>
      <c r="J17" s="71"/>
      <c r="K17" s="71"/>
      <c r="L17" s="71"/>
      <c r="M17" s="63"/>
      <c r="N17" s="63"/>
    </row>
    <row r="18" spans="1:14" s="32" customFormat="1" ht="15" customHeight="1">
      <c r="A18" s="39" t="s">
        <v>53</v>
      </c>
      <c r="B18" s="130" t="str">
        <f>IF(A18="","",VLOOKUP($A18,Articles!A:J,2,0))</f>
        <v>CAROTTE France avec fane biologique</v>
      </c>
      <c r="C18" s="131"/>
      <c r="D18" s="132"/>
      <c r="E18" s="62" t="str">
        <f>IF(A18="","",VLOOKUP($A18,Articles!A:J,3,0))</f>
        <v>la botte</v>
      </c>
      <c r="F18" s="33">
        <v>6</v>
      </c>
      <c r="G18" s="34">
        <f>IF(A18="","",VLOOKUP($A18,Articles!A:J,4,0))</f>
        <v>1.7</v>
      </c>
      <c r="H18" s="34">
        <f t="shared" si="0"/>
        <v>10.199999999999999</v>
      </c>
      <c r="I18" s="70"/>
      <c r="J18" s="71"/>
      <c r="K18" s="71"/>
      <c r="L18" s="71"/>
      <c r="M18" s="63"/>
      <c r="N18" s="63"/>
    </row>
    <row r="19" spans="1:14" s="32" customFormat="1" ht="15" customHeight="1">
      <c r="A19" s="39" t="s">
        <v>54</v>
      </c>
      <c r="B19" s="130" t="str">
        <f>IF(A19="","",VLOOKUP($A19,Articles!A:J,2,0))</f>
        <v>CAROTTE France lavée biologique</v>
      </c>
      <c r="C19" s="131"/>
      <c r="D19" s="132"/>
      <c r="E19" s="62" t="str">
        <f>IF(A19="","",VLOOKUP($A19,Articles!A:J,3,0))</f>
        <v>le kg</v>
      </c>
      <c r="F19" s="33">
        <v>1</v>
      </c>
      <c r="G19" s="34">
        <f>IF(A19="","",VLOOKUP($A19,Articles!A:J,4,0))</f>
        <v>1.4</v>
      </c>
      <c r="H19" s="34">
        <f t="shared" si="0"/>
        <v>1.4</v>
      </c>
      <c r="I19" s="70"/>
      <c r="J19" s="71"/>
      <c r="K19" s="71"/>
      <c r="L19" s="71"/>
      <c r="M19" s="63"/>
      <c r="N19" s="63"/>
    </row>
    <row r="20" spans="1:14" s="32" customFormat="1" ht="15" customHeight="1">
      <c r="A20" s="39"/>
      <c r="B20" s="130" t="str">
        <f>IF(A20="","",VLOOKUP($A20,Articles!A:J,2,0))</f>
        <v/>
      </c>
      <c r="C20" s="131"/>
      <c r="D20" s="132"/>
      <c r="E20" s="62" t="str">
        <f>IF(A20="","",VLOOKUP($A20,Articles!A:J,3,0))</f>
        <v/>
      </c>
      <c r="F20" s="33"/>
      <c r="G20" s="34" t="str">
        <f>IF(A20="","",VLOOKUP($A20,Articles!A:J,4,0))</f>
        <v/>
      </c>
      <c r="H20" s="34" t="str">
        <f t="shared" si="0"/>
        <v/>
      </c>
      <c r="I20" s="63"/>
      <c r="J20" s="63"/>
      <c r="K20" s="63"/>
      <c r="L20" s="63"/>
      <c r="M20" s="63"/>
      <c r="N20" s="63"/>
    </row>
    <row r="21" spans="1:14" s="32" customFormat="1" ht="15" customHeight="1">
      <c r="A21" s="39"/>
      <c r="B21" s="130" t="str">
        <f>IF(A21="","",VLOOKUP($A21,Articles!A:J,2,0))</f>
        <v/>
      </c>
      <c r="C21" s="131"/>
      <c r="D21" s="132"/>
      <c r="E21" s="62" t="str">
        <f>IF(A21="","",VLOOKUP($A21,Articles!A:J,3,0))</f>
        <v/>
      </c>
      <c r="F21" s="33"/>
      <c r="G21" s="34" t="str">
        <f>IF(A21="","",VLOOKUP($A21,Articles!A:J,4,0))</f>
        <v/>
      </c>
      <c r="H21" s="34" t="str">
        <f t="shared" si="0"/>
        <v/>
      </c>
      <c r="I21" s="63"/>
      <c r="J21" s="63"/>
      <c r="K21" s="63"/>
      <c r="L21" s="63"/>
      <c r="M21" s="63"/>
      <c r="N21" s="63"/>
    </row>
    <row r="22" spans="1:14" s="32" customFormat="1" ht="15" customHeight="1">
      <c r="A22" s="39"/>
      <c r="B22" s="130" t="str">
        <f>IF(A22="","",VLOOKUP($A22,Articles!A:J,2,0))</f>
        <v/>
      </c>
      <c r="C22" s="131"/>
      <c r="D22" s="132"/>
      <c r="E22" s="62" t="str">
        <f>IF(A22="","",VLOOKUP($A22,Articles!A:J,3,0))</f>
        <v/>
      </c>
      <c r="F22" s="33"/>
      <c r="G22" s="34" t="str">
        <f>IF(A22="","",VLOOKUP($A22,Articles!A:J,4,0))</f>
        <v/>
      </c>
      <c r="H22" s="34" t="str">
        <f t="shared" si="0"/>
        <v/>
      </c>
      <c r="I22" s="68"/>
      <c r="J22" s="69"/>
      <c r="K22" s="69"/>
      <c r="L22" s="69"/>
      <c r="M22" s="63"/>
      <c r="N22" s="63"/>
    </row>
    <row r="23" spans="1:14" s="32" customFormat="1" ht="15" customHeight="1">
      <c r="A23" s="39"/>
      <c r="B23" s="130" t="str">
        <f>IF(A23="","",VLOOKUP($A23,Articles!A:J,2,0))</f>
        <v/>
      </c>
      <c r="C23" s="131"/>
      <c r="D23" s="132"/>
      <c r="E23" s="62" t="str">
        <f>IF(A23="","",VLOOKUP($A23,Articles!A:J,3,0))</f>
        <v/>
      </c>
      <c r="F23" s="33"/>
      <c r="G23" s="34" t="str">
        <f>IF(A23="","",VLOOKUP($A23,Articles!A:J,4,0))</f>
        <v/>
      </c>
      <c r="H23" s="34" t="str">
        <f t="shared" si="0"/>
        <v/>
      </c>
      <c r="I23" s="68"/>
      <c r="J23" s="69"/>
      <c r="K23" s="69"/>
      <c r="L23" s="69"/>
      <c r="M23" s="63"/>
      <c r="N23" s="63"/>
    </row>
    <row r="24" spans="1:14" s="32" customFormat="1" ht="15" customHeight="1">
      <c r="A24" s="39"/>
      <c r="B24" s="130" t="str">
        <f>IF(A24="","",VLOOKUP($A24,Articles!A:J,2,0))</f>
        <v/>
      </c>
      <c r="C24" s="131"/>
      <c r="D24" s="132"/>
      <c r="E24" s="62" t="str">
        <f>IF(A24="","",VLOOKUP($A24,Articles!A:J,3,0))</f>
        <v/>
      </c>
      <c r="F24" s="33"/>
      <c r="G24" s="34" t="str">
        <f>IF(A24="","",VLOOKUP($A24,Articles!A:J,4,0))</f>
        <v/>
      </c>
      <c r="H24" s="34" t="str">
        <f t="shared" si="0"/>
        <v/>
      </c>
      <c r="I24" s="68"/>
      <c r="J24" s="69"/>
      <c r="K24" s="69"/>
      <c r="L24" s="69"/>
      <c r="M24" s="63"/>
      <c r="N24" s="63"/>
    </row>
    <row r="25" spans="1:14" s="32" customFormat="1" ht="15" customHeight="1">
      <c r="A25" s="39"/>
      <c r="B25" s="130" t="str">
        <f>IF(A25="","",VLOOKUP($A25,Articles!A:J,2,0))</f>
        <v/>
      </c>
      <c r="C25" s="131"/>
      <c r="D25" s="132"/>
      <c r="E25" s="62" t="str">
        <f>IF(A25="","",VLOOKUP($A25,Articles!A:J,3,0))</f>
        <v/>
      </c>
      <c r="F25" s="33"/>
      <c r="G25" s="34" t="str">
        <f>IF(A25="","",VLOOKUP($A25,Articles!A:J,4,0))</f>
        <v/>
      </c>
      <c r="H25" s="34" t="str">
        <f t="shared" si="0"/>
        <v/>
      </c>
      <c r="I25" s="68"/>
      <c r="J25" s="69"/>
      <c r="K25" s="69"/>
      <c r="L25" s="69"/>
      <c r="M25" s="63"/>
      <c r="N25" s="63"/>
    </row>
    <row r="26" spans="1:14" s="21" customFormat="1" ht="15" customHeight="1">
      <c r="A26" s="96"/>
      <c r="B26" s="73"/>
      <c r="C26" s="73"/>
      <c r="D26" s="73"/>
      <c r="E26" s="73"/>
      <c r="F26" s="19"/>
      <c r="G26" s="161" t="s">
        <v>300</v>
      </c>
      <c r="H26" s="141">
        <f>SUM(H16:H25)</f>
        <v>46.6</v>
      </c>
      <c r="I26" s="35"/>
      <c r="J26" s="36"/>
      <c r="K26" s="35"/>
      <c r="L26" s="20"/>
      <c r="M26" s="146"/>
      <c r="N26" s="146"/>
    </row>
    <row r="27" spans="1:14" s="21" customFormat="1" ht="15" customHeight="1">
      <c r="A27" s="96" t="s">
        <v>287</v>
      </c>
      <c r="B27"/>
      <c r="C27"/>
      <c r="D27" s="73"/>
      <c r="E27" s="73"/>
      <c r="F27" s="73"/>
      <c r="G27" s="162"/>
      <c r="H27" s="165"/>
      <c r="I27" s="147"/>
      <c r="J27" s="147"/>
      <c r="K27" s="147"/>
      <c r="L27" s="20"/>
      <c r="M27" s="148"/>
      <c r="N27" s="148"/>
    </row>
    <row r="28" spans="1:14" s="21" customFormat="1" ht="15" customHeight="1">
      <c r="A28" t="s">
        <v>288</v>
      </c>
      <c r="B28" s="3"/>
      <c r="C28"/>
      <c r="D28" s="19"/>
      <c r="E28" s="19"/>
      <c r="F28" s="92">
        <f>0.3*H26</f>
        <v>13.98</v>
      </c>
      <c r="G28" s="77"/>
      <c r="H28" s="78"/>
      <c r="I28" s="65"/>
      <c r="J28" s="65"/>
      <c r="K28" s="65"/>
      <c r="L28" s="73"/>
      <c r="M28" s="64"/>
      <c r="N28" s="64"/>
    </row>
    <row r="29" spans="1:14" s="21" customFormat="1" ht="15" customHeight="1">
      <c r="A29" t="s">
        <v>301</v>
      </c>
      <c r="B29"/>
      <c r="C29"/>
      <c r="D29" s="76"/>
      <c r="E29" s="19"/>
      <c r="F29" s="92">
        <f>0.7*H26</f>
        <v>32.619999999999997</v>
      </c>
      <c r="G29" s="19"/>
      <c r="H29" s="19"/>
      <c r="I29" s="37"/>
      <c r="J29" s="20"/>
      <c r="K29" s="20"/>
      <c r="L29" s="73"/>
      <c r="M29" s="148"/>
      <c r="N29" s="148"/>
    </row>
    <row r="30" spans="1:14" s="116" customFormat="1" ht="15" customHeight="1">
      <c r="A30" s="109"/>
      <c r="B30" s="109"/>
      <c r="C30" s="109"/>
      <c r="D30" s="110"/>
      <c r="E30" s="111"/>
      <c r="F30" s="93"/>
      <c r="G30" s="111"/>
      <c r="H30" s="111"/>
      <c r="I30" s="112"/>
      <c r="J30" s="113"/>
      <c r="K30" s="113"/>
      <c r="L30" s="114"/>
      <c r="M30" s="115"/>
      <c r="N30" s="115"/>
    </row>
    <row r="31" spans="1:14" s="21" customFormat="1" ht="15" customHeight="1">
      <c r="A31" t="s">
        <v>298</v>
      </c>
      <c r="B31"/>
      <c r="C31"/>
      <c r="D31" s="76"/>
      <c r="E31" s="19"/>
      <c r="F31" s="93"/>
      <c r="G31" s="19"/>
      <c r="H31" s="19"/>
      <c r="I31" s="37"/>
      <c r="J31" s="20"/>
      <c r="K31" s="20"/>
      <c r="L31" s="73"/>
      <c r="M31" s="101"/>
      <c r="N31" s="101"/>
    </row>
    <row r="32" spans="1:14" s="21" customFormat="1" ht="15" customHeight="1">
      <c r="A32" t="s">
        <v>299</v>
      </c>
      <c r="B32"/>
      <c r="C32"/>
      <c r="D32" s="76"/>
      <c r="E32" s="19"/>
      <c r="F32" s="93"/>
      <c r="G32" s="19"/>
      <c r="H32" s="19"/>
      <c r="I32" s="37"/>
      <c r="J32" s="20"/>
      <c r="K32" s="20"/>
      <c r="L32" s="73"/>
      <c r="M32" s="101"/>
      <c r="N32" s="101"/>
    </row>
    <row r="33" spans="1:14" s="21" customFormat="1" ht="15" customHeight="1">
      <c r="A33" s="107"/>
      <c r="B33"/>
      <c r="C33"/>
      <c r="D33" s="76"/>
      <c r="E33" s="19"/>
      <c r="F33" s="93"/>
      <c r="G33" s="19"/>
      <c r="H33" s="19"/>
      <c r="I33" s="37"/>
      <c r="J33" s="20"/>
      <c r="K33" s="20"/>
      <c r="L33" s="73"/>
      <c r="M33" s="101"/>
      <c r="N33" s="101"/>
    </row>
    <row r="34" spans="1:14" s="21" customFormat="1" ht="15" customHeight="1">
      <c r="A34" s="166" t="s">
        <v>291</v>
      </c>
      <c r="B34" s="166"/>
      <c r="C34" s="166"/>
      <c r="D34" s="166"/>
      <c r="E34" s="166"/>
      <c r="F34" s="166"/>
      <c r="G34" s="166"/>
      <c r="H34" s="166"/>
      <c r="I34" s="37"/>
      <c r="J34" s="20"/>
      <c r="K34" s="20"/>
      <c r="L34" s="20"/>
      <c r="M34" s="101"/>
      <c r="N34" s="101"/>
    </row>
    <row r="35" spans="1:14" s="21" customFormat="1" ht="15" customHeight="1">
      <c r="A35" s="166"/>
      <c r="B35" s="166"/>
      <c r="C35" s="166"/>
      <c r="D35" s="166"/>
      <c r="E35" s="166"/>
      <c r="F35" s="166"/>
      <c r="G35" s="166"/>
      <c r="H35" s="166"/>
      <c r="I35" s="37"/>
      <c r="J35" s="20"/>
      <c r="K35" s="20"/>
      <c r="L35" s="20"/>
      <c r="M35" s="101"/>
      <c r="N35" s="101"/>
    </row>
    <row r="36" spans="1:14" s="21" customFormat="1" ht="15" customHeight="1">
      <c r="A36" s="73"/>
      <c r="B36" s="19"/>
      <c r="C36" s="19"/>
      <c r="D36" s="19"/>
      <c r="E36" s="19"/>
      <c r="F36" s="19"/>
      <c r="G36" s="19"/>
      <c r="H36" s="19"/>
      <c r="I36" s="37"/>
      <c r="J36" s="96"/>
      <c r="K36" s="96"/>
      <c r="L36"/>
      <c r="M36" s="73"/>
      <c r="N36" s="101"/>
    </row>
    <row r="37" spans="1:14" s="21" customFormat="1" ht="15" customHeight="1">
      <c r="A37" s="73"/>
      <c r="B37" s="73"/>
      <c r="C37" s="73"/>
      <c r="D37" s="73"/>
      <c r="E37" s="73"/>
      <c r="F37" s="73"/>
      <c r="G37" s="19"/>
      <c r="H37" s="19"/>
      <c r="I37" s="37"/>
      <c r="J37"/>
      <c r="K37"/>
      <c r="L37"/>
      <c r="M37" s="19"/>
      <c r="N37" s="81"/>
    </row>
    <row r="38" spans="1:14" s="21" customFormat="1" ht="15" customHeight="1">
      <c r="A38"/>
      <c r="B38"/>
      <c r="C38"/>
      <c r="D38" s="76"/>
      <c r="E38" s="19"/>
      <c r="F38" s="93"/>
      <c r="G38" s="19"/>
      <c r="H38" s="19"/>
      <c r="I38" s="37"/>
      <c r="J38" s="20"/>
      <c r="K38" s="20"/>
      <c r="L38" s="20"/>
      <c r="M38" s="81"/>
      <c r="N38" s="81"/>
    </row>
    <row r="39" spans="1:14" s="21" customFormat="1" ht="15" customHeight="1">
      <c r="A39" s="145" t="s">
        <v>177</v>
      </c>
      <c r="B39" s="145"/>
      <c r="C39" s="145"/>
      <c r="D39" s="145" t="s">
        <v>289</v>
      </c>
      <c r="E39" s="145"/>
      <c r="F39" s="145"/>
      <c r="G39" s="145"/>
      <c r="H39" s="145"/>
      <c r="I39" s="37"/>
      <c r="J39" s="20"/>
      <c r="K39" s="20"/>
      <c r="L39" s="20"/>
      <c r="M39" s="81"/>
      <c r="N39" s="81"/>
    </row>
    <row r="40" spans="1:14" s="21" customFormat="1" ht="15" customHeight="1">
      <c r="A40" s="140" t="s">
        <v>175</v>
      </c>
      <c r="B40" s="140"/>
      <c r="C40" s="140"/>
      <c r="D40" s="76"/>
      <c r="E40" s="19"/>
      <c r="F40" s="93"/>
      <c r="G40" s="19"/>
      <c r="H40" s="19"/>
      <c r="I40" s="37"/>
      <c r="J40" s="20"/>
      <c r="K40" s="20"/>
      <c r="L40" s="20"/>
      <c r="M40" s="81"/>
      <c r="N40" s="81"/>
    </row>
    <row r="41" spans="1:14" s="21" customFormat="1" ht="15" customHeight="1">
      <c r="A41" s="67"/>
      <c r="B41" s="67"/>
      <c r="C41" s="67"/>
      <c r="D41" s="95" t="s">
        <v>290</v>
      </c>
      <c r="E41" s="19"/>
      <c r="F41" s="91"/>
      <c r="G41" s="95" t="s">
        <v>292</v>
      </c>
      <c r="H41" s="19"/>
      <c r="I41" s="37"/>
      <c r="J41" s="20"/>
      <c r="K41" s="20"/>
      <c r="L41" s="20"/>
      <c r="M41" s="64"/>
      <c r="N41" s="64"/>
    </row>
    <row r="42" spans="1:14" s="21" customFormat="1" ht="15" customHeight="1">
      <c r="A42" s="94"/>
      <c r="B42" s="94"/>
      <c r="C42" s="94"/>
      <c r="D42" s="108"/>
      <c r="E42" s="104"/>
      <c r="F42" s="104"/>
      <c r="G42" s="104"/>
      <c r="H42" s="94"/>
      <c r="I42" s="37"/>
      <c r="J42" s="20"/>
      <c r="K42" s="20"/>
      <c r="L42" s="20"/>
      <c r="M42" s="81"/>
      <c r="N42" s="81"/>
    </row>
    <row r="43" spans="1:14" s="21" customFormat="1" ht="15" customHeight="1">
      <c r="A43" s="94"/>
      <c r="B43" s="94"/>
      <c r="C43" s="94"/>
      <c r="D43" s="108"/>
      <c r="E43" s="94"/>
      <c r="F43" s="94"/>
      <c r="G43" s="94"/>
      <c r="H43" s="94"/>
      <c r="I43" s="37"/>
      <c r="J43" s="20"/>
      <c r="K43" s="20"/>
      <c r="L43" s="20"/>
      <c r="M43" s="81"/>
      <c r="N43" s="81"/>
    </row>
    <row r="44" spans="1:14" s="21" customFormat="1" ht="15" customHeight="1">
      <c r="A44" s="79"/>
      <c r="B44" s="79"/>
      <c r="C44" s="79"/>
      <c r="D44" s="79"/>
      <c r="E44" s="19"/>
      <c r="F44" s="91"/>
      <c r="G44" s="19"/>
      <c r="H44" s="19"/>
      <c r="I44" s="37"/>
      <c r="J44" s="20"/>
      <c r="K44" s="20"/>
      <c r="L44" s="20"/>
      <c r="M44" s="81"/>
      <c r="N44" s="81"/>
    </row>
    <row r="45" spans="1:14" s="21" customFormat="1" ht="13.5" customHeight="1">
      <c r="A45" s="140"/>
      <c r="B45" s="140"/>
      <c r="C45" s="140"/>
      <c r="D45" s="79"/>
      <c r="E45" s="19"/>
      <c r="F45" s="19"/>
      <c r="G45" s="19"/>
      <c r="H45" s="19"/>
      <c r="I45" s="20"/>
      <c r="J45" s="20"/>
      <c r="K45" s="20"/>
      <c r="L45" s="20"/>
      <c r="M45" s="20"/>
      <c r="N45" s="20"/>
    </row>
    <row r="46" spans="1:14" s="21" customFormat="1" ht="13.5" customHeight="1">
      <c r="A46" s="75"/>
      <c r="B46" s="75"/>
      <c r="C46" s="75"/>
      <c r="D46" s="75"/>
      <c r="E46" s="74"/>
      <c r="F46" s="19"/>
      <c r="G46" s="19"/>
      <c r="H46" s="19"/>
      <c r="I46" s="20"/>
      <c r="J46" s="20"/>
      <c r="K46" s="20"/>
      <c r="L46" s="20"/>
      <c r="M46" s="20"/>
      <c r="N46" s="20"/>
    </row>
    <row r="47" spans="1:14" ht="12.75" customHeight="1">
      <c r="A47" s="75"/>
      <c r="B47" s="75"/>
      <c r="C47" s="75"/>
      <c r="D47" s="75"/>
      <c r="E47" s="74"/>
      <c r="F47" s="19"/>
      <c r="G47" s="19"/>
      <c r="H47" s="19"/>
      <c r="I47" s="20"/>
      <c r="J47" s="20"/>
      <c r="K47" s="20"/>
      <c r="L47" s="20"/>
      <c r="M47" s="20"/>
      <c r="N47" s="20"/>
    </row>
    <row r="48" spans="1:14" ht="15" customHeight="1">
      <c r="A48" s="75"/>
      <c r="B48" s="75"/>
      <c r="C48" s="75"/>
      <c r="D48" s="75"/>
      <c r="E48" s="74"/>
      <c r="F48" s="19"/>
      <c r="G48" s="19"/>
      <c r="H48" s="19"/>
      <c r="I48" s="20"/>
      <c r="J48" s="20"/>
      <c r="K48" s="20"/>
      <c r="L48" s="20"/>
      <c r="M48" s="20"/>
      <c r="N48" s="20"/>
    </row>
    <row r="49" spans="1:14" ht="15" customHeight="1">
      <c r="A49" s="75"/>
      <c r="B49" s="75"/>
      <c r="C49" s="75"/>
      <c r="D49" s="75"/>
      <c r="E49" s="75"/>
      <c r="F49" s="19"/>
      <c r="G49" s="19"/>
      <c r="H49" s="19"/>
      <c r="I49" s="20"/>
      <c r="J49" s="20"/>
      <c r="K49" s="20"/>
      <c r="L49" s="20"/>
      <c r="M49" s="20"/>
      <c r="N49" s="20"/>
    </row>
    <row r="50" spans="1:14" ht="15" customHeight="1">
      <c r="A50" s="117"/>
      <c r="B50" s="117"/>
      <c r="C50" s="117"/>
      <c r="D50" s="117"/>
      <c r="E50" s="19"/>
      <c r="F50" s="19"/>
      <c r="G50" s="19"/>
      <c r="H50" s="19"/>
      <c r="I50" s="20"/>
      <c r="J50" s="20"/>
      <c r="K50" s="20"/>
      <c r="L50" s="20"/>
      <c r="M50" s="20"/>
      <c r="N50" s="20"/>
    </row>
    <row r="51" spans="1:14" ht="15" customHeight="1">
      <c r="A51" s="66"/>
      <c r="B51" s="66"/>
      <c r="C51" s="66"/>
      <c r="D51" s="66"/>
      <c r="E51" s="19"/>
      <c r="F51" s="19"/>
      <c r="G51" s="19"/>
      <c r="H51" s="19"/>
      <c r="I51" s="20"/>
      <c r="J51" s="20"/>
      <c r="K51" s="20"/>
      <c r="L51" s="20"/>
      <c r="M51" s="20"/>
      <c r="N51" s="20"/>
    </row>
    <row r="52" spans="1:14" ht="15" customHeight="1">
      <c r="A52" s="66"/>
      <c r="B52" s="66"/>
      <c r="C52" s="66"/>
      <c r="D52" s="66"/>
      <c r="E52" s="19"/>
      <c r="F52" s="19"/>
      <c r="G52" s="19"/>
      <c r="H52" s="19"/>
      <c r="I52" s="20"/>
      <c r="J52" s="20"/>
      <c r="K52" s="20"/>
      <c r="L52" s="20"/>
      <c r="M52" s="20"/>
      <c r="N52" s="20"/>
    </row>
    <row r="53" spans="1:14" ht="15" customHeight="1">
      <c r="A53" s="151"/>
      <c r="B53" s="152"/>
      <c r="C53" s="152"/>
      <c r="D53" s="152"/>
      <c r="E53" s="19"/>
      <c r="F53" s="19"/>
      <c r="G53" s="19"/>
      <c r="H53" s="19"/>
      <c r="I53" s="20"/>
      <c r="J53" s="20"/>
      <c r="K53" s="20"/>
      <c r="L53" s="20"/>
      <c r="M53" s="20"/>
      <c r="N53" s="20"/>
    </row>
    <row r="54" spans="1:14">
      <c r="I54" s="20"/>
      <c r="J54" s="20"/>
      <c r="K54" s="20"/>
      <c r="L54" s="20"/>
      <c r="M54" s="20"/>
      <c r="N54" s="20"/>
    </row>
    <row r="55" spans="1:14">
      <c r="I55" s="20"/>
      <c r="J55" s="20"/>
      <c r="K55" s="20"/>
      <c r="L55" s="20"/>
      <c r="M55" s="20"/>
      <c r="N55" s="20"/>
    </row>
    <row r="56" spans="1:14">
      <c r="I56" s="20"/>
      <c r="J56" s="20"/>
      <c r="K56" s="20"/>
      <c r="L56" s="20"/>
      <c r="M56" s="20"/>
      <c r="N56" s="20"/>
    </row>
    <row r="57" spans="1:14">
      <c r="I57" s="20"/>
      <c r="J57" s="20"/>
      <c r="K57" s="20"/>
      <c r="L57" s="20"/>
      <c r="M57" s="20"/>
      <c r="N57" s="20"/>
    </row>
  </sheetData>
  <mergeCells count="30">
    <mergeCell ref="A53:D53"/>
    <mergeCell ref="M29:N29"/>
    <mergeCell ref="A45:C45"/>
    <mergeCell ref="A39:C39"/>
    <mergeCell ref="A40:C40"/>
    <mergeCell ref="D39:H39"/>
    <mergeCell ref="H26:H27"/>
    <mergeCell ref="M26:N26"/>
    <mergeCell ref="I27:K27"/>
    <mergeCell ref="M27:N27"/>
    <mergeCell ref="A34:H35"/>
    <mergeCell ref="L1:N1"/>
    <mergeCell ref="F4:G4"/>
    <mergeCell ref="E6:H6"/>
    <mergeCell ref="B15:D15"/>
    <mergeCell ref="I15:K15"/>
    <mergeCell ref="B19:D19"/>
    <mergeCell ref="A1:C5"/>
    <mergeCell ref="F1:H1"/>
    <mergeCell ref="B16:D16"/>
    <mergeCell ref="B17:D17"/>
    <mergeCell ref="B18:D18"/>
    <mergeCell ref="F2:H2"/>
    <mergeCell ref="B25:D25"/>
    <mergeCell ref="G26:G27"/>
    <mergeCell ref="B20:D20"/>
    <mergeCell ref="B21:D21"/>
    <mergeCell ref="B22:D22"/>
    <mergeCell ref="B23:D23"/>
    <mergeCell ref="B24:D24"/>
  </mergeCells>
  <dataValidations count="4">
    <dataValidation type="list" allowBlank="1" showInputMessage="1" showErrorMessage="1" sqref="B11">
      <formula1>"Mr DRAULT Thierry, Mr DOS SANTOS Sébastien, Mr PHILIPPONNEAU Luc"</formula1>
    </dataValidation>
    <dataValidation type="list" allowBlank="1" showInputMessage="1" showErrorMessage="1" sqref="B13:B14">
      <formula1>"luc.philipponneau@grand-chatellerault.fr,sebastien.dos santos@grand-chatellerault.fr,thierry.drault@grand-chatellerault.fr"</formula1>
    </dataValidation>
    <dataValidation type="list" allowBlank="1" showInputMessage="1" showErrorMessage="1" sqref="F1:H1">
      <formula1>" Devis pour Titre, Devis"</formula1>
    </dataValidation>
    <dataValidation type="list" allowBlank="1" showInputMessage="1" showErrorMessage="1" sqref="B12">
      <formula1>"Numéro pro"</formula1>
    </dataValidation>
  </dataValidations>
  <printOptions horizontalCentered="1"/>
  <pageMargins left="0.19685039370078741" right="0.19685039370078741" top="0.74803149606299213" bottom="0.35433070866141736" header="0.31496062992125984" footer="0.31496062992125984"/>
  <pageSetup paperSize="9" orientation="portrait" r:id="rId1"/>
  <headerFooter alignWithMargins="0">
    <oddHeader>&amp;CRégie Chantier d'Insertion GRAND CHÂTELLERAULT n° 253037 
créée par l'arrêté n° 2016/31 de la Communauté d'Agglomération de GRAND CHÂTELLERAULT</oddHeader>
    <oddFooter>&amp;CCommunauté d'Agglomération de GRAND CHÂTELLERAULT 
Régie de recettes du Chantier d'Insertion Site de PLEUMARTIN
27 Avenue jourde 86450 PLEUMARTIN
Tel: 05 49 20 15 64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6"/>
  <dimension ref="A1:G11"/>
  <sheetViews>
    <sheetView workbookViewId="0">
      <selection activeCell="A2" sqref="A2:A31"/>
    </sheetView>
  </sheetViews>
  <sheetFormatPr baseColWidth="10" defaultRowHeight="15"/>
  <cols>
    <col min="3" max="3" width="26.7109375" customWidth="1"/>
    <col min="4" max="4" width="28.5703125" customWidth="1"/>
  </cols>
  <sheetData>
    <row r="1" spans="1:7">
      <c r="A1" s="125" t="s">
        <v>276</v>
      </c>
      <c r="B1" s="126" t="s">
        <v>277</v>
      </c>
      <c r="C1" s="125" t="s">
        <v>278</v>
      </c>
      <c r="D1" s="125" t="s">
        <v>309</v>
      </c>
      <c r="E1" s="125" t="s">
        <v>4</v>
      </c>
      <c r="F1" s="125" t="s">
        <v>5</v>
      </c>
      <c r="G1" s="125" t="s">
        <v>308</v>
      </c>
    </row>
    <row r="2" spans="1:7">
      <c r="A2" s="47"/>
      <c r="B2" s="47"/>
      <c r="C2" s="47"/>
      <c r="D2" s="47"/>
      <c r="E2" s="47"/>
      <c r="F2" s="47"/>
      <c r="G2" s="47"/>
    </row>
    <row r="3" spans="1:7">
      <c r="A3" s="47"/>
      <c r="B3" s="47"/>
      <c r="C3" s="47"/>
      <c r="D3" s="47"/>
      <c r="E3" s="47"/>
      <c r="F3" s="47"/>
      <c r="G3" s="47"/>
    </row>
    <row r="4" spans="1:7">
      <c r="A4" s="47"/>
      <c r="B4" s="86"/>
      <c r="C4" s="47"/>
      <c r="D4" s="47"/>
      <c r="E4" s="47"/>
      <c r="F4" s="47"/>
      <c r="G4" s="47"/>
    </row>
    <row r="5" spans="1:7">
      <c r="B5" s="88"/>
    </row>
    <row r="6" spans="1:7">
      <c r="B6" s="88"/>
    </row>
    <row r="7" spans="1:7">
      <c r="B7" s="88"/>
    </row>
    <row r="8" spans="1:7">
      <c r="B8" s="88"/>
    </row>
    <row r="9" spans="1:7">
      <c r="B9" s="88"/>
    </row>
    <row r="10" spans="1:7">
      <c r="B10" s="88"/>
    </row>
    <row r="11" spans="1:7">
      <c r="B11" s="8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G11"/>
  <sheetViews>
    <sheetView tabSelected="1" workbookViewId="0">
      <selection activeCell="A2" sqref="A2:XFD3"/>
    </sheetView>
  </sheetViews>
  <sheetFormatPr baseColWidth="10" defaultRowHeight="15"/>
  <sheetData>
    <row r="1" spans="1:7" ht="15.75" thickBot="1">
      <c r="A1" s="82" t="s">
        <v>282</v>
      </c>
      <c r="B1" s="83" t="s">
        <v>277</v>
      </c>
      <c r="C1" s="84" t="s">
        <v>278</v>
      </c>
      <c r="D1" s="84" t="s">
        <v>279</v>
      </c>
      <c r="E1" s="84" t="s">
        <v>5</v>
      </c>
      <c r="F1" s="84" t="s">
        <v>280</v>
      </c>
      <c r="G1" s="85" t="s">
        <v>281</v>
      </c>
    </row>
    <row r="2" spans="1:7">
      <c r="A2" s="47"/>
      <c r="B2" s="47"/>
      <c r="C2" s="47"/>
      <c r="D2" s="47"/>
      <c r="E2" s="47"/>
      <c r="F2" s="47"/>
      <c r="G2" s="47"/>
    </row>
    <row r="3" spans="1:7">
      <c r="A3" s="47"/>
      <c r="B3" s="47"/>
      <c r="C3" s="47"/>
      <c r="D3" s="47"/>
      <c r="E3" s="47"/>
      <c r="F3" s="47"/>
      <c r="G3" s="47"/>
    </row>
    <row r="4" spans="1:7">
      <c r="A4" s="47"/>
      <c r="B4" s="86"/>
      <c r="C4" s="47"/>
      <c r="D4" s="47"/>
      <c r="E4" s="47"/>
      <c r="F4" s="47"/>
      <c r="G4" s="87"/>
    </row>
    <row r="5" spans="1:7">
      <c r="B5" s="88"/>
      <c r="G5" s="89"/>
    </row>
    <row r="6" spans="1:7">
      <c r="B6" s="88"/>
      <c r="G6" s="89"/>
    </row>
    <row r="7" spans="1:7">
      <c r="B7" s="88"/>
      <c r="G7" s="89"/>
    </row>
    <row r="8" spans="1:7">
      <c r="B8" s="88"/>
      <c r="G8" s="89"/>
    </row>
    <row r="9" spans="1:7">
      <c r="B9" s="88"/>
      <c r="G9" s="89"/>
    </row>
    <row r="10" spans="1:7">
      <c r="B10" s="88"/>
      <c r="G10" s="89"/>
    </row>
    <row r="11" spans="1:7">
      <c r="B11" s="88"/>
      <c r="G11" s="8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</vt:i4>
      </vt:variant>
    </vt:vector>
  </HeadingPairs>
  <TitlesOfParts>
    <vt:vector size="17" baseType="lpstr">
      <vt:lpstr> Particuliers </vt:lpstr>
      <vt:lpstr> Professionnels </vt:lpstr>
      <vt:lpstr>Articles</vt:lpstr>
      <vt:lpstr>Factures Légumes</vt:lpstr>
      <vt:lpstr>Factures Légumes pro</vt:lpstr>
      <vt:lpstr>Paramétres</vt:lpstr>
      <vt:lpstr>Devis</vt:lpstr>
      <vt:lpstr>Historique_Devis</vt:lpstr>
      <vt:lpstr>Historique_Facture</vt:lpstr>
      <vt:lpstr>Particuliers</vt:lpstr>
      <vt:lpstr>Professionnels</vt:lpstr>
      <vt:lpstr>Devis!TD</vt:lpstr>
      <vt:lpstr>'Factures Légumes pro'!TD</vt:lpstr>
      <vt:lpstr>TD</vt:lpstr>
      <vt:lpstr>Devis!Zone_d_impression</vt:lpstr>
      <vt:lpstr>'Factures Légumes'!Zone_d_impression</vt:lpstr>
      <vt:lpstr>'Factures Légumes pro'!Zone_d_impression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philipponneau</dc:creator>
  <cp:lastModifiedBy>luc philipponneau</cp:lastModifiedBy>
  <cp:lastPrinted>2020-09-28T20:38:13Z</cp:lastPrinted>
  <dcterms:created xsi:type="dcterms:W3CDTF">2020-09-25T09:08:05Z</dcterms:created>
  <dcterms:modified xsi:type="dcterms:W3CDTF">2020-09-30T14:28:18Z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DataFormExcel" visible="true"/>
      </mso:documentControls>
    </mso:qat>
  </mso:ribbon>
</mso:customUI>
</file>