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salomon\Desktop\"/>
    </mc:Choice>
  </mc:AlternateContent>
  <xr:revisionPtr revIDLastSave="0" documentId="13_ncr:1_{B5E20E15-7848-4C8B-A843-7C4EF0E8DEDC}" xr6:coauthVersionLast="45" xr6:coauthVersionMax="45" xr10:uidLastSave="{00000000-0000-0000-0000-000000000000}"/>
  <bookViews>
    <workbookView xWindow="-120" yWindow="-120" windowWidth="29040" windowHeight="15840" tabRatio="835" xr2:uid="{F878850E-A0F5-4BAA-B3BB-918A1C8D4BF5}"/>
  </bookViews>
  <sheets>
    <sheet name="Données" sheetId="7" r:id="rId1"/>
    <sheet name="Vacances" sheetId="12" state="hidden" r:id="rId2"/>
    <sheet name="Source" sheetId="5" r:id="rId3"/>
  </sheets>
  <externalReferences>
    <externalReference r:id="rId4"/>
  </externalReferences>
  <definedNames>
    <definedName name="_xlnm._FilterDatabase" localSheetId="2" hidden="1">Source!$B$2:$T$2</definedName>
    <definedName name="Date">Source!#REF!</definedName>
    <definedName name="Employés">TableauEmployés[Employés]</definedName>
    <definedName name="Fériés">Source!$Z$3:$Z$17</definedName>
    <definedName name="Motifs">Source!$B$3:$B$15</definedName>
    <definedName name="postes">Source!$L$3:$L$9</definedName>
    <definedName name="Segment_Année">#N/A</definedName>
    <definedName name="Segment_Date">#N/A</definedName>
    <definedName name="Segment_Début_de_la_semaine">#N/A</definedName>
    <definedName name="Segment_Mois">#N/A</definedName>
    <definedName name="Segment_Motif">#N/A</definedName>
    <definedName name="Segment_Nom">#N/A</definedName>
    <definedName name="Segment_Poste">#N/A</definedName>
    <definedName name="Segment_Statut">#N/A</definedName>
    <definedName name="Statut">Source!$X$3:$X$8</definedName>
    <definedName name="TableauCalendrier">#REF!</definedName>
    <definedName name="Temps">Source!$V$3:$V$25</definedName>
  </definedNames>
  <calcPr calcId="191029"/>
  <pivotCaches>
    <pivotCache cacheId="12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6" i="7" l="1"/>
  <c r="R6" i="7"/>
  <c r="H6" i="7"/>
  <c r="E6" i="7"/>
  <c r="D6" i="7"/>
  <c r="C6" i="7"/>
  <c r="U7" i="7"/>
  <c r="R7" i="7"/>
  <c r="H7" i="7"/>
  <c r="E7" i="7"/>
  <c r="D7" i="7"/>
  <c r="C7" i="7"/>
  <c r="U8" i="7"/>
  <c r="R8" i="7"/>
  <c r="H8" i="7"/>
  <c r="E8" i="7"/>
  <c r="D8" i="7"/>
  <c r="C8" i="7"/>
  <c r="U9" i="7"/>
  <c r="R9" i="7"/>
  <c r="H9" i="7"/>
  <c r="E9" i="7"/>
  <c r="D9" i="7"/>
  <c r="C9" i="7"/>
  <c r="U10" i="7"/>
  <c r="R10" i="7"/>
  <c r="H10" i="7"/>
  <c r="E10" i="7"/>
  <c r="D10" i="7"/>
  <c r="C10" i="7"/>
  <c r="U11" i="7"/>
  <c r="R11" i="7"/>
  <c r="H11" i="7"/>
  <c r="S11" i="7" s="1"/>
  <c r="E11" i="7"/>
  <c r="D11" i="7"/>
  <c r="C11" i="7"/>
  <c r="U12" i="7"/>
  <c r="R12" i="7"/>
  <c r="H12" i="7"/>
  <c r="S12" i="7" s="1"/>
  <c r="E12" i="7"/>
  <c r="D12" i="7"/>
  <c r="C12" i="7"/>
  <c r="U13" i="7"/>
  <c r="R13" i="7"/>
  <c r="H13" i="7"/>
  <c r="E13" i="7"/>
  <c r="D13" i="7"/>
  <c r="C13" i="7"/>
  <c r="U14" i="7"/>
  <c r="R14" i="7"/>
  <c r="H14" i="7"/>
  <c r="E14" i="7"/>
  <c r="D14" i="7"/>
  <c r="C14" i="7"/>
  <c r="U15" i="7"/>
  <c r="R15" i="7"/>
  <c r="H15" i="7"/>
  <c r="E15" i="7"/>
  <c r="D15" i="7"/>
  <c r="C15" i="7"/>
  <c r="U16" i="7"/>
  <c r="R16" i="7"/>
  <c r="H16" i="7"/>
  <c r="E16" i="7"/>
  <c r="D16" i="7"/>
  <c r="C16" i="7"/>
  <c r="U17" i="7"/>
  <c r="R17" i="7"/>
  <c r="H17" i="7"/>
  <c r="E17" i="7"/>
  <c r="D17" i="7"/>
  <c r="C17" i="7"/>
  <c r="U18" i="7"/>
  <c r="R18" i="7"/>
  <c r="H18" i="7"/>
  <c r="E18" i="7"/>
  <c r="D18" i="7"/>
  <c r="C18" i="7"/>
  <c r="U19" i="7"/>
  <c r="R19" i="7"/>
  <c r="H19" i="7"/>
  <c r="E19" i="7"/>
  <c r="D19" i="7"/>
  <c r="C19" i="7"/>
  <c r="U20" i="7"/>
  <c r="R20" i="7"/>
  <c r="H20" i="7"/>
  <c r="E20" i="7"/>
  <c r="D20" i="7"/>
  <c r="C20" i="7"/>
  <c r="U21" i="7"/>
  <c r="R21" i="7"/>
  <c r="H21" i="7"/>
  <c r="E21" i="7"/>
  <c r="D21" i="7"/>
  <c r="C21" i="7"/>
  <c r="U22" i="7"/>
  <c r="R22" i="7"/>
  <c r="H22" i="7"/>
  <c r="S22" i="7" s="1"/>
  <c r="E22" i="7"/>
  <c r="D22" i="7"/>
  <c r="C22" i="7"/>
  <c r="U23" i="7"/>
  <c r="R23" i="7"/>
  <c r="H23" i="7"/>
  <c r="S23" i="7" s="1"/>
  <c r="E23" i="7"/>
  <c r="D23" i="7"/>
  <c r="C23" i="7"/>
  <c r="U24" i="7"/>
  <c r="R24" i="7"/>
  <c r="H24" i="7"/>
  <c r="E24" i="7"/>
  <c r="D24" i="7"/>
  <c r="C24" i="7"/>
  <c r="U25" i="7"/>
  <c r="R25" i="7"/>
  <c r="H25" i="7"/>
  <c r="E25" i="7"/>
  <c r="D25" i="7"/>
  <c r="C25" i="7"/>
  <c r="U26" i="7"/>
  <c r="R26" i="7"/>
  <c r="O26" i="7"/>
  <c r="K26" i="7"/>
  <c r="H26" i="7"/>
  <c r="E26" i="7"/>
  <c r="D26" i="7"/>
  <c r="C26" i="7"/>
  <c r="P27" i="7"/>
  <c r="U27" i="7"/>
  <c r="R27" i="7"/>
  <c r="N27" i="7"/>
  <c r="L27" i="7"/>
  <c r="M27" i="7" s="1"/>
  <c r="I27" i="7"/>
  <c r="J27" i="7" s="1"/>
  <c r="H27" i="7"/>
  <c r="E27" i="7"/>
  <c r="D27" i="7"/>
  <c r="C27" i="7"/>
  <c r="C28" i="7"/>
  <c r="D28" i="7"/>
  <c r="E28" i="7"/>
  <c r="H28" i="7"/>
  <c r="I28" i="7"/>
  <c r="J28" i="7" s="1"/>
  <c r="K28" i="7"/>
  <c r="L28" i="7"/>
  <c r="M28" i="7" s="1"/>
  <c r="N28" i="7"/>
  <c r="O28" i="7"/>
  <c r="P28" i="7"/>
  <c r="R28" i="7"/>
  <c r="U28" i="7"/>
  <c r="C29" i="7"/>
  <c r="R29" i="7"/>
  <c r="R30" i="7"/>
  <c r="P30" i="7"/>
  <c r="P29" i="7"/>
  <c r="O30" i="7"/>
  <c r="O29" i="7"/>
  <c r="N30" i="7"/>
  <c r="N29" i="7"/>
  <c r="L30" i="7"/>
  <c r="M30" i="7" s="1"/>
  <c r="L29" i="7"/>
  <c r="M29" i="7" s="1"/>
  <c r="K30" i="7"/>
  <c r="K29" i="7"/>
  <c r="I30" i="7"/>
  <c r="J30" i="7" s="1"/>
  <c r="I29" i="7"/>
  <c r="J29" i="7" s="1"/>
  <c r="C30" i="7"/>
  <c r="D30" i="7"/>
  <c r="D29" i="7"/>
  <c r="E30" i="7"/>
  <c r="E29" i="7"/>
  <c r="H30" i="7"/>
  <c r="H29" i="7"/>
  <c r="U30" i="7"/>
  <c r="U29" i="7"/>
  <c r="S28" i="7" l="1"/>
  <c r="N26" i="7"/>
  <c r="I26" i="7"/>
  <c r="J26" i="7" s="1"/>
  <c r="P26" i="7"/>
  <c r="L26" i="7"/>
  <c r="M26" i="7" s="1"/>
  <c r="S27" i="7"/>
  <c r="O27" i="7"/>
  <c r="K27" i="7"/>
  <c r="S30" i="7"/>
  <c r="S29" i="7"/>
  <c r="N25" i="7" l="1"/>
  <c r="I25" i="7"/>
  <c r="P25" i="7"/>
  <c r="L25" i="7"/>
  <c r="M25" i="7" s="1"/>
  <c r="O25" i="7"/>
  <c r="K25" i="7"/>
  <c r="S26" i="7"/>
  <c r="J25" i="7" l="1"/>
  <c r="S25" i="7"/>
  <c r="N24" i="7"/>
  <c r="P24" i="7"/>
  <c r="I24" i="7"/>
  <c r="L24" i="7"/>
  <c r="M24" i="7" s="1"/>
  <c r="O24" i="7"/>
  <c r="K24" i="7"/>
  <c r="N23" i="7" l="1"/>
  <c r="P23" i="7"/>
  <c r="L23" i="7"/>
  <c r="M23" i="7" s="1"/>
  <c r="I23" i="7"/>
  <c r="J23" i="7" s="1"/>
  <c r="O23" i="7"/>
  <c r="K23" i="7"/>
  <c r="J24" i="7"/>
  <c r="S24" i="7"/>
  <c r="N22" i="7" l="1"/>
  <c r="I22" i="7"/>
  <c r="J22" i="7" s="1"/>
  <c r="P22" i="7"/>
  <c r="L22" i="7"/>
  <c r="M22" i="7" s="1"/>
  <c r="O22" i="7"/>
  <c r="K22" i="7"/>
  <c r="N21" i="7" l="1"/>
  <c r="I21" i="7"/>
  <c r="P21" i="7"/>
  <c r="L21" i="7"/>
  <c r="M21" i="7" s="1"/>
  <c r="K21" i="7"/>
  <c r="O21" i="7"/>
  <c r="N20" i="7" l="1"/>
  <c r="I20" i="7"/>
  <c r="P20" i="7"/>
  <c r="L20" i="7"/>
  <c r="M20" i="7" s="1"/>
  <c r="O20" i="7"/>
  <c r="K20" i="7"/>
  <c r="J21" i="7"/>
  <c r="S21" i="7"/>
  <c r="J20" i="7" l="1"/>
  <c r="S20" i="7"/>
  <c r="N19" i="7"/>
  <c r="I19" i="7"/>
  <c r="P19" i="7"/>
  <c r="L19" i="7"/>
  <c r="M19" i="7" s="1"/>
  <c r="O19" i="7"/>
  <c r="K19" i="7"/>
  <c r="J19" i="7" l="1"/>
  <c r="S19" i="7"/>
  <c r="N18" i="7"/>
  <c r="I18" i="7"/>
  <c r="P18" i="7"/>
  <c r="L18" i="7"/>
  <c r="M18" i="7" s="1"/>
  <c r="O18" i="7"/>
  <c r="K18" i="7"/>
  <c r="J18" i="7" l="1"/>
  <c r="S18" i="7"/>
  <c r="N17" i="7"/>
  <c r="I17" i="7"/>
  <c r="P17" i="7"/>
  <c r="L17" i="7"/>
  <c r="M17" i="7" s="1"/>
  <c r="K17" i="7"/>
  <c r="O17" i="7"/>
  <c r="J17" i="7" l="1"/>
  <c r="S17" i="7"/>
  <c r="N16" i="7"/>
  <c r="I16" i="7"/>
  <c r="P16" i="7"/>
  <c r="L16" i="7"/>
  <c r="M16" i="7" s="1"/>
  <c r="O16" i="7"/>
  <c r="K16" i="7"/>
  <c r="N15" i="7" l="1"/>
  <c r="I15" i="7"/>
  <c r="P15" i="7"/>
  <c r="L15" i="7"/>
  <c r="M15" i="7" s="1"/>
  <c r="O15" i="7"/>
  <c r="K15" i="7"/>
  <c r="J16" i="7"/>
  <c r="S16" i="7"/>
  <c r="N14" i="7" l="1"/>
  <c r="I14" i="7"/>
  <c r="P14" i="7"/>
  <c r="L14" i="7"/>
  <c r="M14" i="7" s="1"/>
  <c r="O14" i="7"/>
  <c r="K14" i="7"/>
  <c r="J15" i="7"/>
  <c r="S15" i="7"/>
  <c r="N13" i="7" l="1"/>
  <c r="P13" i="7"/>
  <c r="L13" i="7"/>
  <c r="M13" i="7" s="1"/>
  <c r="I13" i="7"/>
  <c r="K13" i="7"/>
  <c r="O13" i="7"/>
  <c r="J14" i="7"/>
  <c r="S14" i="7"/>
  <c r="N12" i="7" l="1"/>
  <c r="I12" i="7"/>
  <c r="J12" i="7" s="1"/>
  <c r="P12" i="7"/>
  <c r="L12" i="7"/>
  <c r="M12" i="7" s="1"/>
  <c r="O12" i="7"/>
  <c r="K12" i="7"/>
  <c r="J13" i="7"/>
  <c r="S13" i="7"/>
  <c r="N11" i="7" l="1"/>
  <c r="I11" i="7"/>
  <c r="J11" i="7" s="1"/>
  <c r="P11" i="7"/>
  <c r="L11" i="7"/>
  <c r="M11" i="7" s="1"/>
  <c r="O11" i="7"/>
  <c r="K11" i="7"/>
  <c r="N10" i="7" l="1"/>
  <c r="O10" i="7"/>
  <c r="K10" i="7"/>
  <c r="I10" i="7"/>
  <c r="P10" i="7"/>
  <c r="L10" i="7"/>
  <c r="M10" i="7" s="1"/>
  <c r="J10" i="7" l="1"/>
  <c r="S10" i="7"/>
  <c r="O9" i="7"/>
  <c r="K9" i="7"/>
  <c r="N9" i="7"/>
  <c r="P9" i="7"/>
  <c r="L9" i="7"/>
  <c r="M9" i="7" s="1"/>
  <c r="I9" i="7"/>
  <c r="J9" i="7" l="1"/>
  <c r="S9" i="7"/>
  <c r="N8" i="7"/>
  <c r="P8" i="7"/>
  <c r="I8" i="7"/>
  <c r="L8" i="7"/>
  <c r="M8" i="7" s="1"/>
  <c r="O8" i="7"/>
  <c r="K8" i="7"/>
  <c r="J8" i="7" l="1"/>
  <c r="S8" i="7"/>
  <c r="N7" i="7"/>
  <c r="O7" i="7"/>
  <c r="I7" i="7"/>
  <c r="P7" i="7"/>
  <c r="L7" i="7"/>
  <c r="M7" i="7" s="1"/>
  <c r="K7" i="7"/>
  <c r="O6" i="7" l="1"/>
  <c r="K6" i="7"/>
  <c r="N6" i="7"/>
  <c r="I6" i="7"/>
  <c r="P6" i="7"/>
  <c r="L6" i="7"/>
  <c r="M6" i="7" s="1"/>
  <c r="J7" i="7"/>
  <c r="S7" i="7"/>
  <c r="J6" i="7" l="1"/>
  <c r="S6" i="7"/>
  <c r="I1" i="5" l="1"/>
  <c r="L2" i="7" l="1"/>
  <c r="S4" i="7" l="1"/>
</calcChain>
</file>

<file path=xl/sharedStrings.xml><?xml version="1.0" encoding="utf-8"?>
<sst xmlns="http://schemas.openxmlformats.org/spreadsheetml/2006/main" count="276" uniqueCount="92">
  <si>
    <t>Mois</t>
  </si>
  <si>
    <t>Employés</t>
  </si>
  <si>
    <t>Vacances</t>
  </si>
  <si>
    <t>Décès</t>
  </si>
  <si>
    <t>Étiquettes de lignes</t>
  </si>
  <si>
    <t>Total général</t>
  </si>
  <si>
    <t>Date</t>
  </si>
  <si>
    <t>Jour</t>
  </si>
  <si>
    <t>Commentaires</t>
  </si>
  <si>
    <t>Férié</t>
  </si>
  <si>
    <t>janvier</t>
  </si>
  <si>
    <t>Adjointes</t>
  </si>
  <si>
    <t>(Tous)</t>
  </si>
  <si>
    <t>Nom</t>
  </si>
  <si>
    <t>Poste</t>
  </si>
  <si>
    <t>Motif</t>
  </si>
  <si>
    <t>Temps</t>
  </si>
  <si>
    <t>Somme de Temps</t>
  </si>
  <si>
    <t>Année</t>
  </si>
  <si>
    <t>Semaine</t>
  </si>
  <si>
    <t>mai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</si>
  <si>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</si>
  <si>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</si>
  <si>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</si>
  <si>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</si>
  <si>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</si>
  <si>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</si>
  <si>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</si>
  <si>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</si>
  <si>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</si>
  <si>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</si>
  <si>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Début de la semaine</t>
  </si>
  <si>
    <t>#jour semaine</t>
  </si>
  <si>
    <t>jour semaine</t>
  </si>
  <si>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</si>
  <si>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</si>
  <si>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</si>
  <si>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</si>
  <si>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</si>
  <si>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</si>
  <si>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</si>
  <si>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</si>
  <si>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# Mois</t>
  </si>
  <si>
    <t>Étiquettes de colonnes</t>
  </si>
  <si>
    <t>Non-disponible</t>
  </si>
  <si>
    <t>Steve</t>
  </si>
  <si>
    <t>Tommy</t>
  </si>
  <si>
    <t>Sylvie</t>
  </si>
  <si>
    <t>Nicolas</t>
  </si>
  <si>
    <t>Patrick Aresta</t>
  </si>
  <si>
    <t>Vickie Saucier</t>
  </si>
  <si>
    <t>Experts généraux</t>
  </si>
  <si>
    <t>P-Bureau</t>
  </si>
  <si>
    <t>P-Télétravail</t>
  </si>
  <si>
    <t>SOLDE</t>
  </si>
  <si>
    <t>Motifs</t>
  </si>
  <si>
    <t>o</t>
  </si>
  <si>
    <t>n</t>
  </si>
  <si>
    <t>Calendrier absence</t>
  </si>
  <si>
    <t>Chantal</t>
  </si>
  <si>
    <t/>
  </si>
  <si>
    <t>Temps par défaut</t>
  </si>
  <si>
    <t>Postes possibles</t>
  </si>
  <si>
    <t>Date de fin</t>
  </si>
  <si>
    <t>Nombre de jours</t>
  </si>
  <si>
    <t>Statut</t>
  </si>
  <si>
    <t>En attente</t>
  </si>
  <si>
    <t>Colonnes à insérer</t>
  </si>
  <si>
    <t>Actif / Inactif</t>
  </si>
  <si>
    <t>actif</t>
  </si>
  <si>
    <t>Colonne1</t>
  </si>
  <si>
    <t>Refusé</t>
  </si>
  <si>
    <t>Réservé</t>
  </si>
  <si>
    <t>Approuvé</t>
  </si>
  <si>
    <t>Ancienneté</t>
  </si>
  <si>
    <t>Nouvelle demande</t>
  </si>
  <si>
    <t>Maladie / Familial</t>
  </si>
  <si>
    <t>Rang</t>
  </si>
  <si>
    <t>Doublon</t>
  </si>
  <si>
    <t>Annulé</t>
  </si>
  <si>
    <t>vacances</t>
  </si>
  <si>
    <t>Total vacances</t>
  </si>
  <si>
    <t>Disponible</t>
  </si>
  <si>
    <t xml:space="preserve">Total Maladie / Familial </t>
  </si>
  <si>
    <t>Sans Solde</t>
  </si>
  <si>
    <t>Férié 2020</t>
  </si>
  <si>
    <t>Férié 2021</t>
  </si>
  <si>
    <t>vide</t>
  </si>
  <si>
    <t>mdp</t>
  </si>
  <si>
    <t>titi</t>
  </si>
  <si>
    <t>toto</t>
  </si>
  <si>
    <t>Boss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</si>
</sst>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8" x14ac:knownFonts="1">
    <font>
      <sz val="11"/>
      <color theme="1"/>
      <name val="Century Gothic"/>
      <family val="2"/>
    </font>
    <font>
      <sz val="11"/>
      <name val="Century Gothic"/>
      <family val="2"/>
    </font>
    <font>
      <b/>
      <sz val="11"/>
      <color rgb="FFFA7D00"/>
      <name val="Century Gothic"/>
      <family val="2"/>
    </font>
    <font>
      <sz val="11"/>
      <color rgb="FF000000"/>
      <name val="Century Gothic"/>
      <family val="2"/>
    </font>
    <font>
      <sz val="8"/>
      <color rgb="FF000000"/>
      <name val="Segoe UI"/>
      <family val="2"/>
    </font>
    <font>
      <b/>
      <sz val="11"/>
      <color theme="0"/>
      <name val="Century Gothic"/>
      <family val="2"/>
    </font>
    <font>
      <sz val="11"/>
      <color theme="0"/>
      <name val="Century Gothic"/>
      <family val="2"/>
    </font>
    <font>
      <sz val="8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/>
        <bgColor theme="4"/>
      </patternFill>
    </fill>
    <fill>
      <patternFill patternType="solid">
        <fgColor theme="7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2" fillId="2" borderId="1" applyNumberFormat="0" applyAlignment="0" applyProtection="0"/>
  </cellStyleXfs>
  <cellXfs count="4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Fill="1" applyBorder="1"/>
    <xf numFmtId="0" fontId="2" fillId="0" borderId="0" xfId="1" applyFill="1" applyBorder="1" applyAlignment="1">
      <alignment horizontal="center"/>
    </xf>
    <xf numFmtId="16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0" fontId="2" fillId="0" borderId="0" xfId="1" applyFill="1" applyBorder="1" applyAlignment="1">
      <alignment horizontal="left"/>
    </xf>
    <xf numFmtId="164" fontId="2" fillId="0" borderId="0" xfId="1" applyNumberFormat="1" applyFill="1" applyBorder="1" applyAlignment="1">
      <alignment horizontal="left"/>
    </xf>
    <xf numFmtId="0" fontId="2" fillId="0" borderId="0" xfId="1" applyNumberFormat="1" applyFill="1" applyBorder="1" applyAlignment="1">
      <alignment horizontal="left"/>
    </xf>
    <xf numFmtId="0" fontId="0" fillId="0" borderId="0" xfId="0" applyNumberFormat="1" applyAlignment="1">
      <alignment horizontal="right"/>
    </xf>
    <xf numFmtId="0" fontId="2" fillId="0" borderId="0" xfId="1" applyFill="1" applyBorder="1" applyAlignment="1">
      <alignment horizontal="right"/>
    </xf>
    <xf numFmtId="0" fontId="0" fillId="0" borderId="0" xfId="0" applyAlignment="1">
      <alignment horizontal="right"/>
    </xf>
    <xf numFmtId="164" fontId="1" fillId="0" borderId="0" xfId="0" applyNumberFormat="1" applyFont="1" applyFill="1" applyBorder="1"/>
    <xf numFmtId="0" fontId="6" fillId="0" borderId="0" xfId="0" applyFont="1" applyFill="1" applyBorder="1"/>
    <xf numFmtId="164" fontId="6" fillId="0" borderId="0" xfId="0" applyNumberFormat="1" applyFont="1" applyFill="1" applyBorder="1"/>
    <xf numFmtId="0" fontId="5" fillId="0" borderId="0" xfId="0" applyFont="1" applyFill="1" applyBorder="1"/>
    <xf numFmtId="0" fontId="2" fillId="0" borderId="0" xfId="1" applyNumberFormat="1" applyFill="1" applyBorder="1" applyAlignment="1">
      <alignment horizontal="right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horizontal="left"/>
    </xf>
    <xf numFmtId="1" fontId="2" fillId="0" borderId="0" xfId="1" applyNumberFormat="1" applyFill="1" applyBorder="1" applyAlignment="1">
      <alignment horizontal="left"/>
    </xf>
    <xf numFmtId="1" fontId="0" fillId="0" borderId="0" xfId="0" applyNumberFormat="1" applyAlignment="1">
      <alignment horizontal="left" vertical="center"/>
    </xf>
    <xf numFmtId="164" fontId="1" fillId="6" borderId="3" xfId="0" applyNumberFormat="1" applyFont="1" applyFill="1" applyBorder="1"/>
    <xf numFmtId="164" fontId="1" fillId="4" borderId="3" xfId="0" applyNumberFormat="1" applyFont="1" applyFill="1" applyBorder="1"/>
    <xf numFmtId="164" fontId="5" fillId="5" borderId="2" xfId="0" applyNumberFormat="1" applyFont="1" applyFill="1" applyBorder="1"/>
    <xf numFmtId="164" fontId="1" fillId="6" borderId="4" xfId="0" applyNumberFormat="1" applyFont="1" applyFill="1" applyBorder="1"/>
    <xf numFmtId="49" fontId="1" fillId="0" borderId="0" xfId="0" applyNumberFormat="1" applyFont="1" applyFill="1" applyBorder="1"/>
    <xf numFmtId="0" fontId="1" fillId="3" borderId="0" xfId="0" applyFont="1" applyFill="1" applyBorder="1"/>
    <xf numFmtId="0" fontId="0" fillId="0" borderId="0" xfId="0" applyAlignment="1">
      <alignment horizontal="right" vertical="center"/>
    </xf>
    <xf numFmtId="0" fontId="5" fillId="0" borderId="0" xfId="0" applyFont="1"/>
  </cellXfs>
  <cellStyles count="2">
    <cellStyle name="Calcul" xfId="1" builtinId="22"/>
    <cellStyle name="Normal" xfId="0" builtinId="0"/>
  </cellStyles>
  <dxfs count="72"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1" formatCode="0"/>
      <alignment horizontal="lef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4" formatCode="[$-F800]dddd\,\ mmmm\ dd\,\ yyyy"/>
      <fill>
        <patternFill patternType="solid">
          <fgColor theme="4" tint="0.79998168889431442"/>
          <bgColor theme="7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solid">
          <fgColor theme="4" tint="0.79998168889431442"/>
          <bgColor theme="7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numFmt numFmtId="164" formatCode="[$-F800]dddd\,\ mmmm\ dd\,\ yyyy"/>
      <fill>
        <patternFill patternType="solid">
          <fgColor theme="4"/>
          <bgColor theme="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4" formatCode="[$-F800]dddd\,\ mmmm\ dd\,\ 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numFmt numFmtId="164" formatCode="[$-F800]dddd\,\ mmmm\ dd\,\ 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numFmt numFmtId="164" formatCode="[$-F800]dddd\,\ mmmm\ dd\,\ yyyy"/>
      <fill>
        <patternFill>
          <fgColor indexed="64"/>
          <bgColor indexed="15"/>
        </patternFill>
      </fill>
      <alignment horizontal="left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C00000"/>
        </patternFill>
      </fill>
    </dxf>
  </dxfs>
  <tableStyles count="1" defaultTableStyle="TableStyleMedium2" defaultPivotStyle="PivotStyleLight16">
    <tableStyle name="Style de segment 1" pivot="0" table="0" count="1" xr9:uid="{54BF9809-9C5C-4F0D-B4EE-5C0A460DFF9E}">
      <tableStyleElement type="headerRow" dxfId="71"/>
    </tableStyle>
  </tableStyles>
  <colors>
    <mruColors>
      <color rgb="FFCCCCFF"/>
      <color rgb="FFF3C4BF"/>
      <color rgb="FFCC0000"/>
      <color rgb="FFCCECFF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microsoft.com/office/2007/relationships/slicerCache" Target="slicerCaches/slicerCache8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microsoft.com/office/2007/relationships/slicerCache" Target="slicerCaches/slicerCache7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7/relationships/slicerCache" Target="slicerCaches/slicerCache6.xml"/><Relationship Id="rId5" Type="http://schemas.openxmlformats.org/officeDocument/2006/relationships/pivotCacheDefinition" Target="pivotCache/pivotCacheDefinition1.xml"/><Relationship Id="rId15" Type="http://schemas.openxmlformats.org/officeDocument/2006/relationships/styles" Target="styles.xml"/><Relationship Id="rId10" Type="http://schemas.microsoft.com/office/2007/relationships/slicerCache" Target="slicerCaches/slicerCache5.xml"/><Relationship Id="rId4" Type="http://schemas.openxmlformats.org/officeDocument/2006/relationships/externalLink" Target="externalLinks/externalLink1.xml"/><Relationship Id="rId9" Type="http://schemas.microsoft.com/office/2007/relationships/slicerCache" Target="slicerCaches/slicerCache4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1590114</xdr:colOff>
      <xdr:row>0</xdr:row>
      <xdr:rowOff>531157</xdr:rowOff>
    </xdr:from>
    <xdr:to>
      <xdr:col>20</xdr:col>
      <xdr:colOff>774122</xdr:colOff>
      <xdr:row>2</xdr:row>
      <xdr:rowOff>2102223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24614" y="531157"/>
              <a:ext cx="1604479" cy="36441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19</xdr:col>
      <xdr:colOff>48902</xdr:colOff>
      <xdr:row>0</xdr:row>
      <xdr:rowOff>521633</xdr:rowOff>
    </xdr:from>
    <xdr:to>
      <xdr:col>19</xdr:col>
      <xdr:colOff>1539844</xdr:colOff>
      <xdr:row>2</xdr:row>
      <xdr:rowOff>2102224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Poste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83402" y="521633"/>
              <a:ext cx="1490942" cy="36536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16</xdr:col>
      <xdr:colOff>392703</xdr:colOff>
      <xdr:row>0</xdr:row>
      <xdr:rowOff>521632</xdr:rowOff>
    </xdr:from>
    <xdr:to>
      <xdr:col>18</xdr:col>
      <xdr:colOff>795057</xdr:colOff>
      <xdr:row>2</xdr:row>
      <xdr:rowOff>2111748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Motif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64468" y="521632"/>
              <a:ext cx="1769471" cy="36632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42023</xdr:colOff>
      <xdr:row>0</xdr:row>
      <xdr:rowOff>512110</xdr:rowOff>
    </xdr:from>
    <xdr:to>
      <xdr:col>1</xdr:col>
      <xdr:colOff>1151404</xdr:colOff>
      <xdr:row>2</xdr:row>
      <xdr:rowOff>2130799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Année">
              <a:extLst>
                <a:ext uri="{FF2B5EF4-FFF2-40B4-BE49-F238E27FC236}">
                  <a16:creationId xmlns:a16="http://schemas.microsoft.com/office/drawing/2014/main" id="{00000000-0008-0000-02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76" y="512110"/>
              <a:ext cx="1109381" cy="369177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1189504</xdr:colOff>
      <xdr:row>0</xdr:row>
      <xdr:rowOff>512109</xdr:rowOff>
    </xdr:from>
    <xdr:to>
      <xdr:col>2</xdr:col>
      <xdr:colOff>1220725</xdr:colOff>
      <xdr:row>2</xdr:row>
      <xdr:rowOff>2130799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Mois">
              <a:extLst>
                <a:ext uri="{FF2B5EF4-FFF2-40B4-BE49-F238E27FC236}">
                  <a16:creationId xmlns:a16="http://schemas.microsoft.com/office/drawing/2014/main" id="{00000000-0008-0000-02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33357" y="512109"/>
              <a:ext cx="1319897" cy="369177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114301</xdr:colOff>
      <xdr:row>0</xdr:row>
      <xdr:rowOff>19051</xdr:rowOff>
    </xdr:from>
    <xdr:to>
      <xdr:col>20</xdr:col>
      <xdr:colOff>762000</xdr:colOff>
      <xdr:row>0</xdr:row>
      <xdr:rowOff>400050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 txBox="1"/>
      </xdr:nvSpPr>
      <xdr:spPr>
        <a:xfrm>
          <a:off x="114301" y="19051"/>
          <a:ext cx="12402670" cy="380999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CA" sz="2800" b="1">
              <a:solidFill>
                <a:schemeClr val="bg1"/>
              </a:solidFill>
            </a:rPr>
            <a:t>TABLEAU - ABSENCES</a:t>
          </a:r>
        </a:p>
      </xdr:txBody>
    </xdr:sp>
    <xdr:clientData fPrintsWithSheet="0"/>
  </xdr:twoCellAnchor>
  <xdr:twoCellAnchor editAs="absolute">
    <xdr:from>
      <xdr:col>2</xdr:col>
      <xdr:colOff>1280521</xdr:colOff>
      <xdr:row>0</xdr:row>
      <xdr:rowOff>502584</xdr:rowOff>
    </xdr:from>
    <xdr:to>
      <xdr:col>5</xdr:col>
      <xdr:colOff>1208243</xdr:colOff>
      <xdr:row>2</xdr:row>
      <xdr:rowOff>2111748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Début de la semaine">
              <a:extLst>
                <a:ext uri="{FF2B5EF4-FFF2-40B4-BE49-F238E27FC236}">
                  <a16:creationId xmlns:a16="http://schemas.microsoft.com/office/drawing/2014/main" id="{00000000-0008-0000-0200-00000E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ut de la 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3050" y="502584"/>
              <a:ext cx="1832722" cy="368225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304800</xdr:colOff>
          <xdr:row>0</xdr:row>
          <xdr:rowOff>47625</xdr:rowOff>
        </xdr:from>
        <xdr:to>
          <xdr:col>19</xdr:col>
          <xdr:colOff>2343150</xdr:colOff>
          <xdr:row>0</xdr:row>
          <xdr:rowOff>381000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2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entury Gothic"/>
                </a:rPr>
                <a:t>Nouvelle inscription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1241052</xdr:colOff>
      <xdr:row>0</xdr:row>
      <xdr:rowOff>495860</xdr:rowOff>
    </xdr:from>
    <xdr:to>
      <xdr:col>16</xdr:col>
      <xdr:colOff>353545</xdr:colOff>
      <xdr:row>2</xdr:row>
      <xdr:rowOff>2102223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ate">
              <a:extLst>
                <a:ext uri="{FF2B5EF4-FFF2-40B4-BE49-F238E27FC236}">
                  <a16:creationId xmlns:a16="http://schemas.microsoft.com/office/drawing/2014/main" id="{00000000-0008-0000-02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78581" y="495860"/>
              <a:ext cx="1846729" cy="36794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2343150</xdr:colOff>
          <xdr:row>0</xdr:row>
          <xdr:rowOff>38100</xdr:rowOff>
        </xdr:from>
        <xdr:to>
          <xdr:col>20</xdr:col>
          <xdr:colOff>704850</xdr:colOff>
          <xdr:row>0</xdr:row>
          <xdr:rowOff>257175</xdr:rowOff>
        </xdr:to>
        <xdr:sp macro="" textlink="">
          <xdr:nvSpPr>
            <xdr:cNvPr id="1050" name="Option 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2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2343150</xdr:colOff>
          <xdr:row>0</xdr:row>
          <xdr:rowOff>209550</xdr:rowOff>
        </xdr:from>
        <xdr:to>
          <xdr:col>21</xdr:col>
          <xdr:colOff>314325</xdr:colOff>
          <xdr:row>0</xdr:row>
          <xdr:rowOff>409575</xdr:rowOff>
        </xdr:to>
        <xdr:sp macro="" textlink="">
          <xdr:nvSpPr>
            <xdr:cNvPr id="1051" name="Option 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2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Agrandir</a:t>
              </a:r>
            </a:p>
          </xdr:txBody>
        </xdr:sp>
        <xdr:clientData/>
      </xdr:twoCellAnchor>
    </mc:Choice>
    <mc:Fallback/>
  </mc:AlternateContent>
  <xdr:twoCellAnchor editAs="absolute">
    <xdr:from>
      <xdr:col>0</xdr:col>
      <xdr:colOff>104775</xdr:colOff>
      <xdr:row>0</xdr:row>
      <xdr:rowOff>521634</xdr:rowOff>
    </xdr:from>
    <xdr:to>
      <xdr:col>0</xdr:col>
      <xdr:colOff>1200150</xdr:colOff>
      <xdr:row>2</xdr:row>
      <xdr:rowOff>2140324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Statut">
              <a:extLst>
                <a:ext uri="{FF2B5EF4-FFF2-40B4-BE49-F238E27FC236}">
                  <a16:creationId xmlns:a16="http://schemas.microsoft.com/office/drawing/2014/main" id="{00000000-0008-0000-02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775" y="521634"/>
              <a:ext cx="1095375" cy="369177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907675</xdr:colOff>
      <xdr:row>0</xdr:row>
      <xdr:rowOff>100855</xdr:rowOff>
    </xdr:from>
    <xdr:to>
      <xdr:col>11</xdr:col>
      <xdr:colOff>582705</xdr:colOff>
      <xdr:row>0</xdr:row>
      <xdr:rowOff>448236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6947646" y="100855"/>
          <a:ext cx="5390030" cy="347381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>
              <a:solidFill>
                <a:schemeClr val="bg1"/>
              </a:solidFill>
            </a:rPr>
            <a:t>Le mot de passe doit commencer par une lettre ou caractère spécial</a:t>
          </a:r>
        </a:p>
        <a:p>
          <a:endParaRPr lang="fr-CA" sz="14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03-R&#233;viseurs\Calendrier%202020093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1 Vacances"/>
      <sheetName val="2020 Vacances "/>
      <sheetName val="Données"/>
      <sheetName val="Tableau de bord"/>
      <sheetName val="GESTION"/>
      <sheetName val="Vacances"/>
      <sheetName val="ABSENCES PAR SEMAINE"/>
      <sheetName val="Source"/>
      <sheetName val="Guide"/>
      <sheetName val="Feuil1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>
        <row r="3">
          <cell r="P3">
            <v>1</v>
          </cell>
          <cell r="Q3" t="str">
            <v>janvier</v>
          </cell>
        </row>
        <row r="4">
          <cell r="P4">
            <v>2</v>
          </cell>
          <cell r="Q4" t="str">
            <v>février</v>
          </cell>
        </row>
        <row r="5">
          <cell r="P5">
            <v>3</v>
          </cell>
          <cell r="Q5" t="str">
            <v>mars</v>
          </cell>
        </row>
        <row r="6">
          <cell r="P6">
            <v>4</v>
          </cell>
          <cell r="Q6" t="str">
            <v>avril</v>
          </cell>
        </row>
        <row r="7">
          <cell r="P7">
            <v>5</v>
          </cell>
          <cell r="Q7" t="str">
            <v>mai</v>
          </cell>
        </row>
        <row r="8">
          <cell r="P8">
            <v>6</v>
          </cell>
          <cell r="Q8" t="str">
            <v>juin</v>
          </cell>
        </row>
        <row r="9">
          <cell r="P9">
            <v>7</v>
          </cell>
          <cell r="Q9" t="str">
            <v>juillet</v>
          </cell>
        </row>
        <row r="10">
          <cell r="P10">
            <v>8</v>
          </cell>
          <cell r="Q10" t="str">
            <v>août</v>
          </cell>
        </row>
        <row r="11">
          <cell r="P11">
            <v>9</v>
          </cell>
          <cell r="Q11" t="str">
            <v>septembre</v>
          </cell>
        </row>
        <row r="12">
          <cell r="P12">
            <v>10</v>
          </cell>
          <cell r="Q12" t="str">
            <v>octobre</v>
          </cell>
        </row>
        <row r="13">
          <cell r="P13">
            <v>11</v>
          </cell>
          <cell r="Q13" t="str">
            <v>novembre</v>
          </cell>
        </row>
        <row r="14">
          <cell r="P14">
            <v>12</v>
          </cell>
          <cell r="Q14" t="str">
            <v>décembre</v>
          </cell>
        </row>
      </sheetData>
      <sheetData sheetId="8" refreshError="1"/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Julie Salomon" refreshedDate="44104.479429513885" createdVersion="6" refreshedVersion="6" minRefreshableVersion="3" recordCount="274" xr:uid="{84030411-99E5-4C38-94BF-9E2EDA9E8870}">
  <cacheSource type="worksheet">
    <worksheetSource name="Tableau2"/>
  </cacheSource>
  <cacheFields count="21">
    <cacheField name="Statut" numFmtId="164">
      <sharedItems containsBlank="1"/>
    </cacheField>
    <cacheField name="Nom" numFmtId="0">
      <sharedItems containsMixedTypes="1" containsNumber="1" containsInteger="1" minValue="1" maxValue="1" count="59">
        <s v="Aline"/>
        <s v="Christian"/>
        <s v="Louise"/>
        <s v="Stephanie"/>
        <s v="Anais"/>
        <s v="Chantal"/>
        <s v="Marlène"/>
        <s v="Kassandra"/>
        <s v="Madeleine"/>
        <s v="Lynn"/>
        <s v="Sophie"/>
        <s v="Cloé L.R."/>
        <s v="Julie S"/>
        <s v="Patrice"/>
        <s v="Marc"/>
        <s v="Marie-Noelle"/>
        <s v="Nicolas"/>
        <s v="Andrée"/>
        <s v="Chloé"/>
        <s v="Christine"/>
        <s v="Denis"/>
        <s v="Gabriel"/>
        <s v="Geneviève"/>
        <s v="Isabelle"/>
        <s v="Jacques"/>
        <s v="Jean-François"/>
        <s v="Jean-Luc"/>
        <s v="Jennyfer"/>
        <s v="Jérôme"/>
        <s v="Jessica"/>
        <s v="Jocelyne"/>
        <s v="Julie"/>
        <s v="Katy"/>
        <s v="Lucie"/>
        <s v="Marc T"/>
        <s v="Marc Thuber"/>
        <s v="Marie-Claude"/>
        <s v="John Doe"/>
        <s v="Marie-Josée"/>
        <s v="Marylie"/>
        <s v="Mathieu"/>
        <s v="Michel"/>
        <s v="Nancy"/>
        <s v="Olivier"/>
        <s v="Patrick Aresta"/>
        <s v="Paul"/>
        <s v="Pierre"/>
        <s v="Pierre L."/>
        <s v="Roberto"/>
        <s v="Roch"/>
        <s v="Serge D."/>
        <s v="Steve"/>
        <s v="Sylvie"/>
        <s v="Tommy"/>
        <s v="Vickie Saucier"/>
        <s v="Vincent"/>
        <s v="Yolaine"/>
        <s v="Yvan"/>
        <n v="1" u="1"/>
      </sharedItems>
    </cacheField>
    <cacheField name="Poste" numFmtId="0">
      <sharedItems containsMixedTypes="1" containsNumber="1" containsInteger="1" minValue="0" maxValue="0" count="10">
        <s v="Adjointes"/>
        <s v="Pertes majeures"/>
        <s v="Experts généraux"/>
        <s v="Responsabilité civile"/>
        <s v="Réviseurs"/>
        <s v="Québec"/>
        <s v="Saguenay"/>
        <e v="#N/A"/>
        <s v="Auto"/>
        <n v="0" u="1"/>
      </sharedItems>
    </cacheField>
    <cacheField name="Rang" numFmtId="0">
      <sharedItems containsMixedTypes="1" containsNumber="1" containsInteger="1" minValue="0" maxValue="12"/>
    </cacheField>
    <cacheField name="Début de la semaine" numFmtId="164">
      <sharedItems containsSemiMixedTypes="0" containsNonDate="0" containsDate="1" containsString="0" minDate="2019-12-30T00:00:00" maxDate="2120-12-31T00:00:00" count="35">
        <d v="2021-01-25T00:00:00"/>
        <d v="2021-01-11T00:00:00"/>
        <d v="2021-01-04T00:00:00"/>
        <d v="2020-12-28T00:00:00"/>
        <d v="2020-12-21T00:00:00"/>
        <d v="2020-09-28T00:00:00"/>
        <d v="2020-09-21T00:00:00"/>
        <d v="2020-09-14T00:00:00"/>
        <d v="2020-09-07T00:00:00"/>
        <d v="2020-08-31T00:00:00"/>
        <d v="2020-03-16T00:00:00"/>
        <d v="2020-03-09T00:00:00"/>
        <d v="2020-03-02T00:00:00"/>
        <d v="2020-02-24T00:00:00"/>
        <d v="2020-02-17T00:00:00"/>
        <d v="2020-02-10T00:00:00"/>
        <d v="2020-02-03T00:00:00"/>
        <d v="2020-01-20T00:00:00"/>
        <d v="2020-01-13T00:00:00"/>
        <d v="2020-01-06T00:00:00"/>
        <d v="2019-12-30T00:00:00"/>
        <d v="2021-09-20T00:00:00" u="1"/>
        <d v="2020-11-30T00:00:00" u="1"/>
        <d v="2020-11-09T00:00:00" u="1"/>
        <d v="2022-12-19T00:00:00" u="1"/>
        <d v="2120-12-30T00:00:00" u="1"/>
        <d v="2020-10-12T00:00:00" u="1"/>
        <d v="2020-10-05T00:00:00" u="1"/>
        <d v="2022-09-26T00:00:00" u="1"/>
        <d v="2020-05-11T00:00:00" u="1"/>
        <d v="2020-01-27T00:00:00" u="1"/>
        <d v="2020-03-30T00:00:00" u="1"/>
        <d v="2020-08-10T00:00:00" u="1"/>
        <d v="2021-01-18T00:00:00" u="1"/>
        <d v="2021-09-27T00:00:00" u="1"/>
      </sharedItems>
    </cacheField>
    <cacheField name="Date" numFmtId="164">
      <sharedItems containsSemiMixedTypes="0" containsNonDate="0" containsDate="1" containsString="0" minDate="2020-01-01T00:00:00" maxDate="2021-01-24T00:00:00" count="96">
        <d v="2021-01-23T00:00:00"/>
        <d v="2021-01-22T00:00:00"/>
        <d v="2021-01-21T00:00:00"/>
        <d v="2021-01-05T00:00:00"/>
        <d v="2021-01-04T00:00:00"/>
        <d v="2021-01-03T00:00:00"/>
        <d v="2021-01-02T00:00:00"/>
        <d v="2021-01-01T00:00:00"/>
        <d v="2020-12-31T00:00:00"/>
        <d v="2020-12-30T00:00:00"/>
        <d v="2020-12-29T00:00:00"/>
        <d v="2020-12-28T00:00:00"/>
        <d v="2020-12-27T00:00:00"/>
        <d v="2020-12-26T00:00:00"/>
        <d v="2020-12-25T00:00:00"/>
        <d v="2020-12-24T00:00:00"/>
        <d v="2020-12-23T00:00:00"/>
        <d v="2020-12-22T00:00:00"/>
        <d v="2020-12-21T00:00:00"/>
        <d v="2020-09-30T00:00:00"/>
        <d v="2020-09-29T00:00:00"/>
        <d v="2020-09-28T00:00:00"/>
        <d v="2020-09-27T00:00:00"/>
        <d v="2020-09-26T00:00:00"/>
        <d v="2020-09-25T00:00:00"/>
        <d v="2020-09-24T00:00:00"/>
        <d v="2020-09-23T00:00:00"/>
        <d v="2020-09-22T00:00:00"/>
        <d v="2020-09-21T00:00:00"/>
        <d v="2020-09-20T00:00:00"/>
        <d v="2020-09-19T00:00:00"/>
        <d v="2020-09-18T00:00:00"/>
        <d v="2020-09-17T00:00:00"/>
        <d v="2020-09-16T00:00:00"/>
        <d v="2020-09-15T00:00:00"/>
        <d v="2020-09-14T00:00:00"/>
        <d v="2020-09-13T00:00:00"/>
        <d v="2020-09-12T00:00:00"/>
        <d v="2020-09-11T00:00:00"/>
        <d v="2020-09-10T00:00:00"/>
        <d v="2020-09-09T00:00:00"/>
        <d v="2020-09-08T00:00:00"/>
        <d v="2020-09-07T00:00:00"/>
        <d v="2020-09-06T00:00:00"/>
        <d v="2020-09-05T00:00:00"/>
        <d v="2020-09-04T00:00:00"/>
        <d v="2020-03-20T00:00:00"/>
        <d v="2020-03-19T00:00:00"/>
        <d v="2020-03-18T00:00:00"/>
        <d v="2020-03-17T00:00:00"/>
        <d v="2020-03-16T00:00:00"/>
        <d v="2020-03-15T00:00:00"/>
        <d v="2020-03-14T00:00:00"/>
        <d v="2020-03-13T00:00:00"/>
        <d v="2020-03-12T00:00:00"/>
        <d v="2020-03-11T00:00:00"/>
        <d v="2020-03-10T00:00:00"/>
        <d v="2020-03-09T00:00:00"/>
        <d v="2020-03-08T00:00:00"/>
        <d v="2020-03-07T00:00:00"/>
        <d v="2020-03-06T00:00:00"/>
        <d v="2020-03-05T00:00:00"/>
        <d v="2020-03-04T00:00:00"/>
        <d v="2020-03-03T00:00:00"/>
        <d v="2020-03-02T00:00:00"/>
        <d v="2020-03-01T00:00:00"/>
        <d v="2020-02-28T00:00:00"/>
        <d v="2020-02-27T00:00:00"/>
        <d v="2020-02-26T00:00:00"/>
        <d v="2020-02-25T00:00:00"/>
        <d v="2020-02-24T00:00:00"/>
        <d v="2020-02-21T00:00:00"/>
        <d v="2020-02-20T00:00:00"/>
        <d v="2020-02-19T00:00:00"/>
        <d v="2020-02-18T00:00:00"/>
        <d v="2020-02-17T00:00:00"/>
        <d v="2020-02-13T00:00:00"/>
        <d v="2020-02-11T00:00:00"/>
        <d v="2020-02-07T00:00:00"/>
        <d v="2020-02-05T00:00:00"/>
        <d v="2020-02-03T00:00:00"/>
        <d v="2020-01-20T00:00:00"/>
        <d v="2020-01-17T00:00:00"/>
        <d v="2020-01-16T00:00:00"/>
        <d v="2020-01-15T00:00:00"/>
        <d v="2020-01-14T00:00:00"/>
        <d v="2020-01-10T00:00:00"/>
        <d v="2020-01-09T00:00:00"/>
        <d v="2020-01-08T00:00:00"/>
        <d v="2020-01-07T00:00:00"/>
        <d v="2020-01-06T00:00:00"/>
        <d v="2020-01-05T00:00:00"/>
        <d v="2020-01-04T00:00:00"/>
        <d v="2020-01-03T00:00:00"/>
        <d v="2020-01-02T00:00:00"/>
        <d v="2020-01-01T00:00:00"/>
      </sharedItems>
    </cacheField>
    <cacheField name="Date de fin" numFmtId="164">
      <sharedItems containsDate="1" containsMixedTypes="1" minDate="2020-01-01T00:00:00" maxDate="2021-01-24T00:00:00"/>
    </cacheField>
    <cacheField name="jour semaine" numFmtId="0">
      <sharedItems count="7">
        <s v="Samedi"/>
        <s v="Vendredi"/>
        <s v="Jeudi"/>
        <s v="Mardi"/>
        <s v="Lundi"/>
        <s v="Dimanche"/>
        <s v="Mercredi"/>
      </sharedItems>
    </cacheField>
    <cacheField name="Nombre de jours" numFmtId="0">
      <sharedItems containsMixedTypes="1" containsNumber="1" containsInteger="1" minValue="1" maxValue="25"/>
    </cacheField>
    <cacheField name="Colonnes à insérer" numFmtId="0">
      <sharedItems containsSemiMixedTypes="0" containsString="0" containsNumber="1" containsInteger="1" minValue="0" maxValue="23"/>
    </cacheField>
    <cacheField name="Année" numFmtId="1">
      <sharedItems containsSemiMixedTypes="0" containsString="0" containsNumber="1" containsInteger="1" minValue="1900" maxValue="2121" count="5">
        <n v="2021"/>
        <n v="2020"/>
        <n v="2022" u="1"/>
        <n v="1900" u="1"/>
        <n v="2121" u="1"/>
      </sharedItems>
    </cacheField>
    <cacheField name="# Mois" numFmtId="0">
      <sharedItems containsSemiMixedTypes="0" containsString="0" containsNumber="1" containsInteger="1" minValue="1" maxValue="12" count="5">
        <n v="1"/>
        <n v="12"/>
        <n v="9"/>
        <n v="3"/>
        <n v="2"/>
      </sharedItems>
    </cacheField>
    <cacheField name="Mois" numFmtId="0">
      <sharedItems containsMixedTypes="1" containsNumber="1" containsInteger="1" minValue="1" maxValue="9" count="8">
        <s v="janvier"/>
        <s v="décembre"/>
        <s v="septembre"/>
        <s v="mars"/>
        <s v="février"/>
        <n v="9" u="1"/>
        <n v="1" u="1"/>
        <n v="5" u="1"/>
      </sharedItems>
    </cacheField>
    <cacheField name="Jour" numFmtId="0">
      <sharedItems containsSemiMixedTypes="0" containsString="0" containsNumber="1" containsInteger="1" minValue="1" maxValue="31" count="31">
        <n v="23"/>
        <n v="22"/>
        <n v="21"/>
        <n v="5"/>
        <n v="4"/>
        <n v="3"/>
        <n v="2"/>
        <n v="1"/>
        <n v="31"/>
        <n v="30"/>
        <n v="29"/>
        <n v="28"/>
        <n v="27"/>
        <n v="26"/>
        <n v="25"/>
        <n v="24"/>
        <n v="20"/>
        <n v="19"/>
        <n v="18"/>
        <n v="17"/>
        <n v="16"/>
        <n v="15"/>
        <n v="14"/>
        <n v="13"/>
        <n v="12"/>
        <n v="11"/>
        <n v="10"/>
        <n v="9"/>
        <n v="8"/>
        <n v="7"/>
        <n v="6"/>
      </sharedItems>
    </cacheField>
    <cacheField name="#jour semaine" numFmtId="0">
      <sharedItems containsSemiMixedTypes="0" containsString="0" containsNumber="1" containsInteger="1" minValue="1" maxValue="7"/>
    </cacheField>
    <cacheField name="Semaine" numFmtId="0">
      <sharedItems containsSemiMixedTypes="0" containsString="0" containsNumber="1" containsInteger="1" minValue="1" maxValue="53"/>
    </cacheField>
    <cacheField name="Motif" numFmtId="0">
      <sharedItems containsBlank="1" count="22">
        <s v=""/>
        <s v="vacances"/>
        <s v="Disponible"/>
        <s v="P-Bureau"/>
        <s v="Maladie / Familial"/>
        <s v="Procès"/>
        <s v="Total vacances"/>
        <s v="Vacances annuelles"/>
        <m u="1"/>
        <s v="Vacances - am" u="1"/>
        <s v="Férié" u="1"/>
        <s v="Non-disponible" u="1"/>
        <s v="Familial - Allouées" u="1"/>
        <s v="Vacances allouées" u="1"/>
        <s v="Familial" u="1"/>
        <s v="Maladie" u="1"/>
        <s v="Vacances - Allouées" u="1"/>
        <s v="Familial - pm" u="1"/>
        <s v="P-Télétravail" u="1"/>
        <s v="Décès" u="1"/>
        <s v="École" u="1"/>
        <s v="Maladie - Allouées" u="1"/>
      </sharedItems>
    </cacheField>
    <cacheField name="Calendrier absence" numFmtId="0">
      <sharedItems/>
    </cacheField>
    <cacheField name="Temps" numFmtId="0">
      <sharedItems containsString="0" containsBlank="1" containsNumber="1" containsInteger="1" minValue="-1" maxValue="31"/>
    </cacheField>
    <cacheField name="Commentaires" numFmtId="0">
      <sharedItems containsBlank="1"/>
    </cacheField>
    <cacheField name="Doublon" numFmtId="0">
      <sharedItems containsSemiMixedTypes="0" containsString="0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4">
  <r>
    <s v=""/>
    <x v="0"/>
    <x v="0"/>
    <n v="2"/>
    <x v="0"/>
    <x v="0"/>
    <d v="2021-01-23T00:00:00"/>
    <x v="0"/>
    <n v="1"/>
    <n v="0"/>
    <x v="0"/>
    <x v="0"/>
    <x v="0"/>
    <x v="0"/>
    <n v="6"/>
    <n v="4"/>
    <x v="0"/>
    <e v="#N/A"/>
    <n v="0"/>
    <s v=""/>
    <n v="1"/>
  </r>
  <r>
    <s v=""/>
    <x v="0"/>
    <x v="0"/>
    <n v="2"/>
    <x v="0"/>
    <x v="1"/>
    <d v="2021-01-23T00:00:00"/>
    <x v="1"/>
    <n v="2"/>
    <n v="0"/>
    <x v="0"/>
    <x v="0"/>
    <x v="0"/>
    <x v="1"/>
    <n v="5"/>
    <n v="4"/>
    <x v="0"/>
    <e v="#N/A"/>
    <n v="-1"/>
    <s v=""/>
    <n v="1"/>
  </r>
  <r>
    <s v=""/>
    <x v="0"/>
    <x v="0"/>
    <n v="2"/>
    <x v="0"/>
    <x v="2"/>
    <d v="2021-01-23T00:00:00"/>
    <x v="2"/>
    <n v="3"/>
    <n v="1"/>
    <x v="0"/>
    <x v="0"/>
    <x v="0"/>
    <x v="2"/>
    <n v="4"/>
    <n v="4"/>
    <x v="1"/>
    <s v="o"/>
    <n v="-1"/>
    <s v=""/>
    <n v="1"/>
  </r>
  <r>
    <s v=""/>
    <x v="1"/>
    <x v="1"/>
    <n v="0"/>
    <x v="1"/>
    <x v="3"/>
    <d v="2021-01-05T00:00:00"/>
    <x v="3"/>
    <n v="1"/>
    <n v="0"/>
    <x v="0"/>
    <x v="0"/>
    <x v="0"/>
    <x v="3"/>
    <n v="2"/>
    <n v="2"/>
    <x v="2"/>
    <e v="#N/A"/>
    <n v="0"/>
    <s v=""/>
    <n v="1"/>
  </r>
  <r>
    <s v=""/>
    <x v="1"/>
    <x v="1"/>
    <n v="0"/>
    <x v="1"/>
    <x v="4"/>
    <d v="2021-01-05T00:00:00"/>
    <x v="4"/>
    <n v="2"/>
    <n v="0"/>
    <x v="0"/>
    <x v="0"/>
    <x v="0"/>
    <x v="4"/>
    <n v="1"/>
    <n v="2"/>
    <x v="2"/>
    <e v="#N/A"/>
    <n v="0"/>
    <s v=""/>
    <n v="1"/>
  </r>
  <r>
    <s v=""/>
    <x v="1"/>
    <x v="1"/>
    <n v="0"/>
    <x v="1"/>
    <x v="5"/>
    <d v="2021-01-05T00:00:00"/>
    <x v="5"/>
    <n v="3"/>
    <n v="1"/>
    <x v="0"/>
    <x v="0"/>
    <x v="0"/>
    <x v="5"/>
    <n v="7"/>
    <n v="2"/>
    <x v="2"/>
    <e v="#N/A"/>
    <n v="0"/>
    <s v=""/>
    <n v="1"/>
  </r>
  <r>
    <s v=""/>
    <x v="1"/>
    <x v="1"/>
    <n v="0"/>
    <x v="2"/>
    <x v="6"/>
    <d v="2021-01-05T00:00:00"/>
    <x v="0"/>
    <n v="4"/>
    <n v="2"/>
    <x v="0"/>
    <x v="0"/>
    <x v="0"/>
    <x v="6"/>
    <n v="6"/>
    <n v="1"/>
    <x v="2"/>
    <e v="#N/A"/>
    <n v="0"/>
    <s v=""/>
    <n v="1"/>
  </r>
  <r>
    <s v=""/>
    <x v="1"/>
    <x v="1"/>
    <n v="0"/>
    <x v="2"/>
    <x v="7"/>
    <d v="2021-01-05T00:00:00"/>
    <x v="1"/>
    <n v="5"/>
    <n v="3"/>
    <x v="0"/>
    <x v="0"/>
    <x v="0"/>
    <x v="7"/>
    <n v="5"/>
    <n v="1"/>
    <x v="2"/>
    <e v="#N/A"/>
    <n v="0"/>
    <s v=""/>
    <n v="1"/>
  </r>
  <r>
    <s v=""/>
    <x v="1"/>
    <x v="1"/>
    <n v="0"/>
    <x v="3"/>
    <x v="8"/>
    <d v="2021-01-05T00:00:00"/>
    <x v="2"/>
    <n v="6"/>
    <n v="4"/>
    <x v="1"/>
    <x v="1"/>
    <x v="1"/>
    <x v="8"/>
    <n v="4"/>
    <n v="53"/>
    <x v="2"/>
    <e v="#N/A"/>
    <n v="0"/>
    <s v=""/>
    <n v="1"/>
  </r>
  <r>
    <s v=""/>
    <x v="2"/>
    <x v="2"/>
    <n v="0"/>
    <x v="3"/>
    <x v="8"/>
    <d v="2020-12-31T00:00:00"/>
    <x v="2"/>
    <n v="1"/>
    <n v="0"/>
    <x v="1"/>
    <x v="1"/>
    <x v="1"/>
    <x v="8"/>
    <n v="4"/>
    <n v="53"/>
    <x v="2"/>
    <e v="#N/A"/>
    <n v="0"/>
    <s v=""/>
    <n v="1"/>
  </r>
  <r>
    <s v=""/>
    <x v="1"/>
    <x v="1"/>
    <n v="0"/>
    <x v="3"/>
    <x v="9"/>
    <d v="2021-01-05T00:00:00"/>
    <x v="6"/>
    <n v="7"/>
    <n v="5"/>
    <x v="1"/>
    <x v="1"/>
    <x v="1"/>
    <x v="9"/>
    <n v="3"/>
    <n v="53"/>
    <x v="2"/>
    <e v="#N/A"/>
    <n v="0"/>
    <s v=""/>
    <n v="1"/>
  </r>
  <r>
    <s v=""/>
    <x v="2"/>
    <x v="2"/>
    <n v="0"/>
    <x v="3"/>
    <x v="9"/>
    <d v="2020-12-31T00:00:00"/>
    <x v="6"/>
    <n v="2"/>
    <n v="0"/>
    <x v="1"/>
    <x v="1"/>
    <x v="1"/>
    <x v="9"/>
    <n v="3"/>
    <n v="53"/>
    <x v="2"/>
    <e v="#N/A"/>
    <n v="0"/>
    <s v=""/>
    <n v="1"/>
  </r>
  <r>
    <s v=""/>
    <x v="1"/>
    <x v="1"/>
    <n v="0"/>
    <x v="3"/>
    <x v="10"/>
    <d v="2021-01-05T00:00:00"/>
    <x v="3"/>
    <n v="8"/>
    <n v="6"/>
    <x v="1"/>
    <x v="1"/>
    <x v="1"/>
    <x v="10"/>
    <n v="2"/>
    <n v="53"/>
    <x v="2"/>
    <e v="#N/A"/>
    <n v="0"/>
    <s v=""/>
    <n v="1"/>
  </r>
  <r>
    <s v=""/>
    <x v="2"/>
    <x v="2"/>
    <n v="0"/>
    <x v="3"/>
    <x v="10"/>
    <d v="2020-12-31T00:00:00"/>
    <x v="3"/>
    <n v="3"/>
    <n v="1"/>
    <x v="1"/>
    <x v="1"/>
    <x v="1"/>
    <x v="10"/>
    <n v="2"/>
    <n v="53"/>
    <x v="2"/>
    <e v="#N/A"/>
    <n v="0"/>
    <s v=""/>
    <n v="1"/>
  </r>
  <r>
    <s v=""/>
    <x v="1"/>
    <x v="1"/>
    <n v="0"/>
    <x v="3"/>
    <x v="11"/>
    <d v="2021-01-05T00:00:00"/>
    <x v="4"/>
    <n v="9"/>
    <n v="7"/>
    <x v="1"/>
    <x v="1"/>
    <x v="1"/>
    <x v="11"/>
    <n v="1"/>
    <n v="53"/>
    <x v="2"/>
    <e v="#N/A"/>
    <n v="0"/>
    <s v=""/>
    <n v="1"/>
  </r>
  <r>
    <s v=""/>
    <x v="2"/>
    <x v="2"/>
    <n v="0"/>
    <x v="3"/>
    <x v="11"/>
    <d v="2020-12-31T00:00:00"/>
    <x v="4"/>
    <n v="4"/>
    <n v="2"/>
    <x v="1"/>
    <x v="1"/>
    <x v="1"/>
    <x v="11"/>
    <n v="1"/>
    <n v="53"/>
    <x v="2"/>
    <e v="#N/A"/>
    <n v="0"/>
    <s v=""/>
    <n v="1"/>
  </r>
  <r>
    <s v=""/>
    <x v="1"/>
    <x v="1"/>
    <n v="0"/>
    <x v="3"/>
    <x v="12"/>
    <d v="2021-01-05T00:00:00"/>
    <x v="5"/>
    <n v="10"/>
    <n v="8"/>
    <x v="1"/>
    <x v="1"/>
    <x v="1"/>
    <x v="12"/>
    <n v="7"/>
    <n v="53"/>
    <x v="2"/>
    <e v="#N/A"/>
    <n v="0"/>
    <s v=""/>
    <n v="1"/>
  </r>
  <r>
    <s v=""/>
    <x v="2"/>
    <x v="2"/>
    <n v="0"/>
    <x v="3"/>
    <x v="12"/>
    <d v="2020-12-31T00:00:00"/>
    <x v="5"/>
    <n v="5"/>
    <n v="3"/>
    <x v="1"/>
    <x v="1"/>
    <x v="1"/>
    <x v="12"/>
    <n v="7"/>
    <n v="53"/>
    <x v="2"/>
    <e v="#N/A"/>
    <n v="0"/>
    <s v=""/>
    <n v="1"/>
  </r>
  <r>
    <s v=""/>
    <x v="1"/>
    <x v="1"/>
    <n v="0"/>
    <x v="4"/>
    <x v="13"/>
    <d v="2021-01-05T00:00:00"/>
    <x v="0"/>
    <n v="11"/>
    <n v="9"/>
    <x v="1"/>
    <x v="1"/>
    <x v="1"/>
    <x v="13"/>
    <n v="6"/>
    <n v="52"/>
    <x v="2"/>
    <e v="#N/A"/>
    <n v="0"/>
    <s v=""/>
    <n v="1"/>
  </r>
  <r>
    <s v=""/>
    <x v="2"/>
    <x v="2"/>
    <n v="0"/>
    <x v="4"/>
    <x v="13"/>
    <d v="2020-12-31T00:00:00"/>
    <x v="0"/>
    <n v="6"/>
    <n v="4"/>
    <x v="1"/>
    <x v="1"/>
    <x v="1"/>
    <x v="13"/>
    <n v="6"/>
    <n v="52"/>
    <x v="2"/>
    <e v="#N/A"/>
    <n v="0"/>
    <s v=""/>
    <n v="1"/>
  </r>
  <r>
    <s v=""/>
    <x v="1"/>
    <x v="1"/>
    <n v="0"/>
    <x v="4"/>
    <x v="14"/>
    <d v="2021-01-05T00:00:00"/>
    <x v="1"/>
    <n v="12"/>
    <n v="10"/>
    <x v="1"/>
    <x v="1"/>
    <x v="1"/>
    <x v="14"/>
    <n v="5"/>
    <n v="52"/>
    <x v="2"/>
    <e v="#N/A"/>
    <n v="0"/>
    <s v=""/>
    <n v="1"/>
  </r>
  <r>
    <s v=""/>
    <x v="2"/>
    <x v="2"/>
    <n v="0"/>
    <x v="4"/>
    <x v="14"/>
    <d v="2020-12-31T00:00:00"/>
    <x v="1"/>
    <n v="7"/>
    <n v="5"/>
    <x v="1"/>
    <x v="1"/>
    <x v="1"/>
    <x v="14"/>
    <n v="5"/>
    <n v="52"/>
    <x v="2"/>
    <e v="#N/A"/>
    <n v="0"/>
    <s v=""/>
    <n v="1"/>
  </r>
  <r>
    <s v=""/>
    <x v="1"/>
    <x v="1"/>
    <n v="0"/>
    <x v="4"/>
    <x v="15"/>
    <d v="2021-01-05T00:00:00"/>
    <x v="2"/>
    <n v="13"/>
    <n v="11"/>
    <x v="1"/>
    <x v="1"/>
    <x v="1"/>
    <x v="15"/>
    <n v="4"/>
    <n v="52"/>
    <x v="2"/>
    <e v="#N/A"/>
    <n v="0"/>
    <s v=""/>
    <n v="1"/>
  </r>
  <r>
    <s v=""/>
    <x v="2"/>
    <x v="2"/>
    <n v="0"/>
    <x v="4"/>
    <x v="15"/>
    <d v="2020-12-31T00:00:00"/>
    <x v="2"/>
    <n v="8"/>
    <n v="6"/>
    <x v="1"/>
    <x v="1"/>
    <x v="1"/>
    <x v="15"/>
    <n v="4"/>
    <n v="52"/>
    <x v="2"/>
    <e v="#N/A"/>
    <n v="0"/>
    <s v=""/>
    <n v="1"/>
  </r>
  <r>
    <s v=""/>
    <x v="1"/>
    <x v="1"/>
    <n v="0"/>
    <x v="4"/>
    <x v="16"/>
    <d v="2021-01-05T00:00:00"/>
    <x v="6"/>
    <n v="14"/>
    <n v="12"/>
    <x v="1"/>
    <x v="1"/>
    <x v="1"/>
    <x v="0"/>
    <n v="3"/>
    <n v="52"/>
    <x v="2"/>
    <e v="#N/A"/>
    <n v="0"/>
    <s v=""/>
    <n v="1"/>
  </r>
  <r>
    <s v=""/>
    <x v="2"/>
    <x v="2"/>
    <n v="0"/>
    <x v="4"/>
    <x v="16"/>
    <d v="2020-12-31T00:00:00"/>
    <x v="6"/>
    <n v="9"/>
    <n v="7"/>
    <x v="1"/>
    <x v="1"/>
    <x v="1"/>
    <x v="0"/>
    <n v="3"/>
    <n v="52"/>
    <x v="2"/>
    <e v="#N/A"/>
    <n v="0"/>
    <s v=""/>
    <n v="1"/>
  </r>
  <r>
    <s v=""/>
    <x v="1"/>
    <x v="1"/>
    <n v="0"/>
    <x v="4"/>
    <x v="17"/>
    <d v="2021-01-05T00:00:00"/>
    <x v="3"/>
    <n v="15"/>
    <n v="13"/>
    <x v="1"/>
    <x v="1"/>
    <x v="1"/>
    <x v="1"/>
    <n v="2"/>
    <n v="52"/>
    <x v="2"/>
    <e v="#N/A"/>
    <n v="0"/>
    <s v=""/>
    <n v="1"/>
  </r>
  <r>
    <s v=""/>
    <x v="2"/>
    <x v="2"/>
    <n v="0"/>
    <x v="4"/>
    <x v="17"/>
    <d v="2020-12-31T00:00:00"/>
    <x v="3"/>
    <n v="10"/>
    <n v="8"/>
    <x v="1"/>
    <x v="1"/>
    <x v="1"/>
    <x v="1"/>
    <n v="2"/>
    <n v="52"/>
    <x v="2"/>
    <e v="#N/A"/>
    <n v="0"/>
    <s v=""/>
    <n v="1"/>
  </r>
  <r>
    <s v=""/>
    <x v="1"/>
    <x v="1"/>
    <n v="0"/>
    <x v="4"/>
    <x v="18"/>
    <d v="2021-01-05T00:00:00"/>
    <x v="4"/>
    <n v="16"/>
    <n v="14"/>
    <x v="1"/>
    <x v="1"/>
    <x v="1"/>
    <x v="2"/>
    <n v="1"/>
    <n v="52"/>
    <x v="2"/>
    <e v="#N/A"/>
    <n v="0"/>
    <s v=""/>
    <n v="1"/>
  </r>
  <r>
    <s v=""/>
    <x v="2"/>
    <x v="2"/>
    <n v="0"/>
    <x v="4"/>
    <x v="18"/>
    <d v="2020-12-31T00:00:00"/>
    <x v="4"/>
    <n v="11"/>
    <n v="9"/>
    <x v="1"/>
    <x v="1"/>
    <x v="1"/>
    <x v="2"/>
    <n v="1"/>
    <n v="52"/>
    <x v="2"/>
    <e v="#N/A"/>
    <n v="0"/>
    <s v=""/>
    <n v="1"/>
  </r>
  <r>
    <s v=""/>
    <x v="3"/>
    <x v="0"/>
    <n v="0"/>
    <x v="5"/>
    <x v="19"/>
    <d v="2020-09-30T00:00:00"/>
    <x v="6"/>
    <n v="1"/>
    <n v="0"/>
    <x v="1"/>
    <x v="2"/>
    <x v="2"/>
    <x v="9"/>
    <n v="3"/>
    <n v="40"/>
    <x v="1"/>
    <s v="o"/>
    <n v="-1"/>
    <s v=""/>
    <n v="2"/>
  </r>
  <r>
    <s v=""/>
    <x v="3"/>
    <x v="0"/>
    <n v="0"/>
    <x v="5"/>
    <x v="19"/>
    <d v="2020-09-30T00:00:00"/>
    <x v="6"/>
    <n v="1"/>
    <n v="0"/>
    <x v="1"/>
    <x v="2"/>
    <x v="2"/>
    <x v="9"/>
    <n v="3"/>
    <n v="40"/>
    <x v="0"/>
    <e v="#N/A"/>
    <n v="-1"/>
    <s v=""/>
    <n v="2"/>
  </r>
  <r>
    <s v=""/>
    <x v="3"/>
    <x v="0"/>
    <n v="0"/>
    <x v="5"/>
    <x v="20"/>
    <d v="2020-09-30T00:00:00"/>
    <x v="3"/>
    <n v="2"/>
    <n v="0"/>
    <x v="1"/>
    <x v="2"/>
    <x v="2"/>
    <x v="10"/>
    <n v="2"/>
    <n v="40"/>
    <x v="1"/>
    <s v="o"/>
    <n v="-1"/>
    <s v=""/>
    <n v="2"/>
  </r>
  <r>
    <s v=""/>
    <x v="3"/>
    <x v="0"/>
    <n v="0"/>
    <x v="5"/>
    <x v="20"/>
    <d v="2020-09-30T00:00:00"/>
    <x v="3"/>
    <n v="2"/>
    <n v="0"/>
    <x v="1"/>
    <x v="2"/>
    <x v="2"/>
    <x v="10"/>
    <n v="2"/>
    <n v="40"/>
    <x v="0"/>
    <e v="#N/A"/>
    <n v="-1"/>
    <s v=""/>
    <n v="2"/>
  </r>
  <r>
    <s v=""/>
    <x v="3"/>
    <x v="0"/>
    <n v="0"/>
    <x v="5"/>
    <x v="21"/>
    <d v="2020-09-30T00:00:00"/>
    <x v="4"/>
    <n v="3"/>
    <n v="1"/>
    <x v="1"/>
    <x v="2"/>
    <x v="2"/>
    <x v="11"/>
    <n v="1"/>
    <n v="40"/>
    <x v="1"/>
    <s v="o"/>
    <n v="-1"/>
    <s v=""/>
    <n v="2"/>
  </r>
  <r>
    <s v=""/>
    <x v="3"/>
    <x v="0"/>
    <n v="0"/>
    <x v="5"/>
    <x v="21"/>
    <d v="2020-09-30T00:00:00"/>
    <x v="4"/>
    <n v="3"/>
    <n v="1"/>
    <x v="1"/>
    <x v="2"/>
    <x v="2"/>
    <x v="11"/>
    <n v="1"/>
    <n v="40"/>
    <x v="0"/>
    <e v="#N/A"/>
    <n v="-1"/>
    <s v=""/>
    <n v="2"/>
  </r>
  <r>
    <s v=""/>
    <x v="3"/>
    <x v="0"/>
    <n v="0"/>
    <x v="5"/>
    <x v="22"/>
    <d v="2020-09-30T00:00:00"/>
    <x v="5"/>
    <n v="4"/>
    <n v="2"/>
    <x v="1"/>
    <x v="2"/>
    <x v="2"/>
    <x v="12"/>
    <n v="7"/>
    <n v="40"/>
    <x v="1"/>
    <s v="o"/>
    <n v="0"/>
    <s v=""/>
    <n v="2"/>
  </r>
  <r>
    <s v=""/>
    <x v="3"/>
    <x v="0"/>
    <n v="0"/>
    <x v="5"/>
    <x v="22"/>
    <d v="2020-09-30T00:00:00"/>
    <x v="5"/>
    <n v="4"/>
    <n v="2"/>
    <x v="1"/>
    <x v="2"/>
    <x v="2"/>
    <x v="12"/>
    <n v="7"/>
    <n v="40"/>
    <x v="0"/>
    <e v="#N/A"/>
    <n v="0"/>
    <s v=""/>
    <n v="2"/>
  </r>
  <r>
    <s v=""/>
    <x v="3"/>
    <x v="0"/>
    <n v="0"/>
    <x v="6"/>
    <x v="23"/>
    <d v="2020-09-30T00:00:00"/>
    <x v="0"/>
    <n v="5"/>
    <n v="3"/>
    <x v="1"/>
    <x v="2"/>
    <x v="2"/>
    <x v="13"/>
    <n v="6"/>
    <n v="39"/>
    <x v="1"/>
    <s v="o"/>
    <n v="0"/>
    <s v=""/>
    <n v="2"/>
  </r>
  <r>
    <s v=""/>
    <x v="3"/>
    <x v="0"/>
    <n v="0"/>
    <x v="6"/>
    <x v="23"/>
    <d v="2020-09-30T00:00:00"/>
    <x v="0"/>
    <n v="5"/>
    <n v="3"/>
    <x v="1"/>
    <x v="2"/>
    <x v="2"/>
    <x v="13"/>
    <n v="6"/>
    <n v="39"/>
    <x v="0"/>
    <e v="#N/A"/>
    <n v="0"/>
    <s v=""/>
    <n v="2"/>
  </r>
  <r>
    <s v=""/>
    <x v="3"/>
    <x v="0"/>
    <n v="0"/>
    <x v="6"/>
    <x v="24"/>
    <d v="2020-09-30T00:00:00"/>
    <x v="1"/>
    <n v="6"/>
    <n v="4"/>
    <x v="1"/>
    <x v="2"/>
    <x v="2"/>
    <x v="14"/>
    <n v="5"/>
    <n v="39"/>
    <x v="0"/>
    <e v="#N/A"/>
    <n v="-1"/>
    <s v=""/>
    <n v="1"/>
  </r>
  <r>
    <s v=""/>
    <x v="3"/>
    <x v="0"/>
    <n v="0"/>
    <x v="6"/>
    <x v="25"/>
    <d v="2020-09-30T00:00:00"/>
    <x v="2"/>
    <n v="7"/>
    <n v="5"/>
    <x v="1"/>
    <x v="2"/>
    <x v="2"/>
    <x v="15"/>
    <n v="4"/>
    <n v="39"/>
    <x v="0"/>
    <e v="#N/A"/>
    <n v="-1"/>
    <s v=""/>
    <n v="1"/>
  </r>
  <r>
    <s v=""/>
    <x v="3"/>
    <x v="0"/>
    <n v="0"/>
    <x v="6"/>
    <x v="26"/>
    <d v="2020-09-30T00:00:00"/>
    <x v="6"/>
    <n v="8"/>
    <n v="6"/>
    <x v="1"/>
    <x v="2"/>
    <x v="2"/>
    <x v="0"/>
    <n v="3"/>
    <n v="39"/>
    <x v="0"/>
    <e v="#N/A"/>
    <n v="-1"/>
    <s v=""/>
    <n v="1"/>
  </r>
  <r>
    <s v=""/>
    <x v="3"/>
    <x v="0"/>
    <n v="0"/>
    <x v="6"/>
    <x v="27"/>
    <d v="2020-09-30T00:00:00"/>
    <x v="3"/>
    <n v="9"/>
    <n v="7"/>
    <x v="1"/>
    <x v="2"/>
    <x v="2"/>
    <x v="1"/>
    <n v="2"/>
    <n v="39"/>
    <x v="0"/>
    <e v="#N/A"/>
    <n v="-1"/>
    <s v=""/>
    <n v="1"/>
  </r>
  <r>
    <s v=""/>
    <x v="3"/>
    <x v="0"/>
    <n v="0"/>
    <x v="6"/>
    <x v="28"/>
    <d v="2020-09-30T00:00:00"/>
    <x v="4"/>
    <n v="10"/>
    <n v="8"/>
    <x v="1"/>
    <x v="2"/>
    <x v="2"/>
    <x v="2"/>
    <n v="1"/>
    <n v="39"/>
    <x v="0"/>
    <e v="#N/A"/>
    <n v="-1"/>
    <s v=""/>
    <n v="1"/>
  </r>
  <r>
    <s v=""/>
    <x v="3"/>
    <x v="0"/>
    <n v="0"/>
    <x v="6"/>
    <x v="29"/>
    <d v="2020-09-20T00:00:00"/>
    <x v="5"/>
    <n v="1"/>
    <n v="0"/>
    <x v="1"/>
    <x v="2"/>
    <x v="2"/>
    <x v="16"/>
    <n v="7"/>
    <n v="39"/>
    <x v="1"/>
    <s v="o"/>
    <n v="0"/>
    <s v=""/>
    <n v="2"/>
  </r>
  <r>
    <s v=""/>
    <x v="3"/>
    <x v="0"/>
    <n v="0"/>
    <x v="6"/>
    <x v="29"/>
    <d v="2020-09-30T00:00:00"/>
    <x v="5"/>
    <n v="11"/>
    <n v="9"/>
    <x v="1"/>
    <x v="2"/>
    <x v="2"/>
    <x v="16"/>
    <n v="7"/>
    <n v="39"/>
    <x v="0"/>
    <e v="#N/A"/>
    <n v="0"/>
    <s v=""/>
    <n v="2"/>
  </r>
  <r>
    <s v=""/>
    <x v="3"/>
    <x v="0"/>
    <n v="0"/>
    <x v="7"/>
    <x v="30"/>
    <d v="2020-09-20T00:00:00"/>
    <x v="0"/>
    <n v="2"/>
    <n v="0"/>
    <x v="1"/>
    <x v="2"/>
    <x v="2"/>
    <x v="17"/>
    <n v="6"/>
    <n v="38"/>
    <x v="1"/>
    <s v="o"/>
    <n v="0"/>
    <s v=""/>
    <n v="2"/>
  </r>
  <r>
    <s v=""/>
    <x v="3"/>
    <x v="0"/>
    <n v="0"/>
    <x v="7"/>
    <x v="30"/>
    <d v="2020-09-30T00:00:00"/>
    <x v="0"/>
    <n v="12"/>
    <n v="10"/>
    <x v="1"/>
    <x v="2"/>
    <x v="2"/>
    <x v="17"/>
    <n v="6"/>
    <n v="38"/>
    <x v="0"/>
    <e v="#N/A"/>
    <n v="0"/>
    <s v=""/>
    <n v="2"/>
  </r>
  <r>
    <s v=""/>
    <x v="3"/>
    <x v="0"/>
    <n v="0"/>
    <x v="7"/>
    <x v="31"/>
    <d v="2020-09-20T00:00:00"/>
    <x v="1"/>
    <n v="3"/>
    <n v="1"/>
    <x v="1"/>
    <x v="2"/>
    <x v="2"/>
    <x v="18"/>
    <n v="5"/>
    <n v="38"/>
    <x v="1"/>
    <s v="o"/>
    <n v="-1"/>
    <s v=""/>
    <n v="2"/>
  </r>
  <r>
    <s v=""/>
    <x v="3"/>
    <x v="0"/>
    <n v="0"/>
    <x v="7"/>
    <x v="31"/>
    <d v="2020-09-30T00:00:00"/>
    <x v="1"/>
    <n v="13"/>
    <n v="11"/>
    <x v="1"/>
    <x v="2"/>
    <x v="2"/>
    <x v="18"/>
    <n v="5"/>
    <n v="38"/>
    <x v="0"/>
    <e v="#N/A"/>
    <n v="-1"/>
    <s v=""/>
    <n v="2"/>
  </r>
  <r>
    <s v=""/>
    <x v="3"/>
    <x v="0"/>
    <n v="0"/>
    <x v="7"/>
    <x v="32"/>
    <d v="2020-09-30T00:00:00"/>
    <x v="2"/>
    <n v="14"/>
    <n v="12"/>
    <x v="1"/>
    <x v="2"/>
    <x v="2"/>
    <x v="19"/>
    <n v="4"/>
    <n v="38"/>
    <x v="0"/>
    <e v="#N/A"/>
    <n v="-1"/>
    <s v=""/>
    <n v="1"/>
  </r>
  <r>
    <s v=""/>
    <x v="3"/>
    <x v="0"/>
    <n v="0"/>
    <x v="7"/>
    <x v="33"/>
    <d v="2020-09-30T00:00:00"/>
    <x v="6"/>
    <n v="15"/>
    <n v="13"/>
    <x v="1"/>
    <x v="2"/>
    <x v="2"/>
    <x v="20"/>
    <n v="3"/>
    <n v="38"/>
    <x v="0"/>
    <e v="#N/A"/>
    <n v="-1"/>
    <s v=""/>
    <n v="1"/>
  </r>
  <r>
    <s v=""/>
    <x v="3"/>
    <x v="0"/>
    <n v="0"/>
    <x v="7"/>
    <x v="34"/>
    <d v="2020-09-30T00:00:00"/>
    <x v="3"/>
    <n v="16"/>
    <n v="14"/>
    <x v="1"/>
    <x v="2"/>
    <x v="2"/>
    <x v="21"/>
    <n v="2"/>
    <n v="38"/>
    <x v="0"/>
    <e v="#N/A"/>
    <n v="-1"/>
    <s v=""/>
    <n v="1"/>
  </r>
  <r>
    <s v=""/>
    <x v="3"/>
    <x v="0"/>
    <n v="0"/>
    <x v="7"/>
    <x v="35"/>
    <d v="2020-09-30T00:00:00"/>
    <x v="4"/>
    <n v="17"/>
    <n v="15"/>
    <x v="1"/>
    <x v="2"/>
    <x v="2"/>
    <x v="22"/>
    <n v="1"/>
    <n v="38"/>
    <x v="0"/>
    <e v="#N/A"/>
    <n v="-1"/>
    <s v=""/>
    <n v="1"/>
  </r>
  <r>
    <s v=""/>
    <x v="3"/>
    <x v="0"/>
    <n v="0"/>
    <x v="7"/>
    <x v="36"/>
    <d v="2020-09-30T00:00:00"/>
    <x v="5"/>
    <n v="18"/>
    <n v="16"/>
    <x v="1"/>
    <x v="2"/>
    <x v="2"/>
    <x v="23"/>
    <n v="7"/>
    <n v="38"/>
    <x v="0"/>
    <e v="#N/A"/>
    <n v="0"/>
    <s v=""/>
    <n v="1"/>
  </r>
  <r>
    <s v=""/>
    <x v="3"/>
    <x v="0"/>
    <n v="0"/>
    <x v="8"/>
    <x v="37"/>
    <d v="2020-09-30T00:00:00"/>
    <x v="0"/>
    <n v="19"/>
    <n v="17"/>
    <x v="1"/>
    <x v="2"/>
    <x v="2"/>
    <x v="24"/>
    <n v="6"/>
    <n v="37"/>
    <x v="0"/>
    <e v="#N/A"/>
    <n v="0"/>
    <s v=""/>
    <n v="1"/>
  </r>
  <r>
    <s v=""/>
    <x v="3"/>
    <x v="0"/>
    <n v="0"/>
    <x v="8"/>
    <x v="38"/>
    <d v="2020-09-30T00:00:00"/>
    <x v="1"/>
    <n v="20"/>
    <n v="18"/>
    <x v="1"/>
    <x v="2"/>
    <x v="2"/>
    <x v="25"/>
    <n v="5"/>
    <n v="37"/>
    <x v="0"/>
    <e v="#N/A"/>
    <n v="-1"/>
    <s v=""/>
    <n v="1"/>
  </r>
  <r>
    <s v=""/>
    <x v="3"/>
    <x v="0"/>
    <n v="0"/>
    <x v="8"/>
    <x v="39"/>
    <d v="2020-09-30T00:00:00"/>
    <x v="2"/>
    <n v="21"/>
    <n v="19"/>
    <x v="1"/>
    <x v="2"/>
    <x v="2"/>
    <x v="26"/>
    <n v="4"/>
    <n v="37"/>
    <x v="0"/>
    <e v="#N/A"/>
    <n v="-1"/>
    <s v=""/>
    <n v="1"/>
  </r>
  <r>
    <s v=""/>
    <x v="4"/>
    <x v="0"/>
    <n v="7"/>
    <x v="8"/>
    <x v="39"/>
    <d v="2020-09-10T00:00:00"/>
    <x v="2"/>
    <n v="1"/>
    <n v="0"/>
    <x v="1"/>
    <x v="2"/>
    <x v="2"/>
    <x v="26"/>
    <n v="4"/>
    <n v="37"/>
    <x v="1"/>
    <s v="o"/>
    <n v="-1"/>
    <s v=""/>
    <n v="1"/>
  </r>
  <r>
    <s v=""/>
    <x v="3"/>
    <x v="0"/>
    <n v="0"/>
    <x v="8"/>
    <x v="40"/>
    <d v="2020-09-30T00:00:00"/>
    <x v="6"/>
    <n v="22"/>
    <n v="20"/>
    <x v="1"/>
    <x v="2"/>
    <x v="2"/>
    <x v="27"/>
    <n v="3"/>
    <n v="37"/>
    <x v="0"/>
    <e v="#N/A"/>
    <n v="-1"/>
    <s v=""/>
    <n v="1"/>
  </r>
  <r>
    <s v=""/>
    <x v="4"/>
    <x v="0"/>
    <n v="7"/>
    <x v="8"/>
    <x v="40"/>
    <d v="2020-09-10T00:00:00"/>
    <x v="6"/>
    <n v="2"/>
    <n v="0"/>
    <x v="1"/>
    <x v="2"/>
    <x v="2"/>
    <x v="27"/>
    <n v="3"/>
    <n v="37"/>
    <x v="1"/>
    <s v="o"/>
    <n v="-1"/>
    <s v=""/>
    <n v="1"/>
  </r>
  <r>
    <s v=""/>
    <x v="3"/>
    <x v="0"/>
    <n v="0"/>
    <x v="8"/>
    <x v="41"/>
    <d v="2020-09-30T00:00:00"/>
    <x v="3"/>
    <n v="23"/>
    <n v="21"/>
    <x v="1"/>
    <x v="2"/>
    <x v="2"/>
    <x v="28"/>
    <n v="2"/>
    <n v="37"/>
    <x v="0"/>
    <e v="#N/A"/>
    <n v="-1"/>
    <s v=""/>
    <n v="1"/>
  </r>
  <r>
    <s v=""/>
    <x v="4"/>
    <x v="0"/>
    <n v="7"/>
    <x v="8"/>
    <x v="41"/>
    <d v="2020-09-10T00:00:00"/>
    <x v="3"/>
    <n v="3"/>
    <n v="1"/>
    <x v="1"/>
    <x v="2"/>
    <x v="2"/>
    <x v="28"/>
    <n v="2"/>
    <n v="37"/>
    <x v="1"/>
    <s v="o"/>
    <n v="-1"/>
    <s v=""/>
    <n v="1"/>
  </r>
  <r>
    <s v=""/>
    <x v="3"/>
    <x v="0"/>
    <n v="0"/>
    <x v="8"/>
    <x v="42"/>
    <d v="2020-09-30T00:00:00"/>
    <x v="4"/>
    <n v="24"/>
    <n v="22"/>
    <x v="1"/>
    <x v="2"/>
    <x v="2"/>
    <x v="29"/>
    <n v="1"/>
    <n v="37"/>
    <x v="0"/>
    <e v="#N/A"/>
    <n v="-1"/>
    <s v=""/>
    <n v="1"/>
  </r>
  <r>
    <s v=""/>
    <x v="4"/>
    <x v="0"/>
    <n v="7"/>
    <x v="8"/>
    <x v="42"/>
    <d v="2020-09-10T00:00:00"/>
    <x v="4"/>
    <n v="4"/>
    <n v="2"/>
    <x v="1"/>
    <x v="2"/>
    <x v="2"/>
    <x v="29"/>
    <n v="1"/>
    <n v="37"/>
    <x v="1"/>
    <s v="o"/>
    <n v="-1"/>
    <s v=""/>
    <n v="1"/>
  </r>
  <r>
    <s v=""/>
    <x v="3"/>
    <x v="0"/>
    <n v="0"/>
    <x v="8"/>
    <x v="43"/>
    <d v="2020-09-30T00:00:00"/>
    <x v="5"/>
    <n v="25"/>
    <n v="23"/>
    <x v="1"/>
    <x v="2"/>
    <x v="2"/>
    <x v="30"/>
    <n v="7"/>
    <n v="37"/>
    <x v="0"/>
    <e v="#N/A"/>
    <n v="0"/>
    <s v=""/>
    <n v="2"/>
  </r>
  <r>
    <s v=""/>
    <x v="3"/>
    <x v="0"/>
    <n v="0"/>
    <x v="8"/>
    <x v="43"/>
    <d v="2020-09-06T00:00:00"/>
    <x v="5"/>
    <n v="1"/>
    <n v="0"/>
    <x v="1"/>
    <x v="2"/>
    <x v="2"/>
    <x v="30"/>
    <n v="7"/>
    <n v="37"/>
    <x v="0"/>
    <e v="#N/A"/>
    <n v="0"/>
    <s v=""/>
    <n v="2"/>
  </r>
  <r>
    <s v=""/>
    <x v="4"/>
    <x v="0"/>
    <n v="7"/>
    <x v="8"/>
    <x v="43"/>
    <d v="2020-09-10T00:00:00"/>
    <x v="5"/>
    <n v="5"/>
    <n v="3"/>
    <x v="1"/>
    <x v="2"/>
    <x v="2"/>
    <x v="30"/>
    <n v="7"/>
    <n v="37"/>
    <x v="1"/>
    <s v="o"/>
    <n v="0"/>
    <s v=""/>
    <n v="1"/>
  </r>
  <r>
    <s v=""/>
    <x v="4"/>
    <x v="0"/>
    <n v="7"/>
    <x v="9"/>
    <x v="44"/>
    <d v="2020-09-10T00:00:00"/>
    <x v="0"/>
    <n v="6"/>
    <n v="4"/>
    <x v="1"/>
    <x v="2"/>
    <x v="2"/>
    <x v="3"/>
    <n v="6"/>
    <n v="36"/>
    <x v="1"/>
    <s v="o"/>
    <n v="0"/>
    <s v=""/>
    <n v="1"/>
  </r>
  <r>
    <s v=""/>
    <x v="4"/>
    <x v="0"/>
    <n v="7"/>
    <x v="9"/>
    <x v="45"/>
    <d v="2020-09-10T00:00:00"/>
    <x v="1"/>
    <n v="7"/>
    <n v="5"/>
    <x v="1"/>
    <x v="2"/>
    <x v="2"/>
    <x v="4"/>
    <n v="5"/>
    <n v="36"/>
    <x v="1"/>
    <s v="o"/>
    <n v="-1"/>
    <s v=""/>
    <n v="1"/>
  </r>
  <r>
    <s v=""/>
    <x v="5"/>
    <x v="3"/>
    <n v="0"/>
    <x v="10"/>
    <x v="46"/>
    <d v="2020-03-20T00:00:00"/>
    <x v="1"/>
    <n v="1"/>
    <n v="0"/>
    <x v="1"/>
    <x v="3"/>
    <x v="3"/>
    <x v="16"/>
    <n v="5"/>
    <n v="12"/>
    <x v="1"/>
    <s v="o"/>
    <n v="-1"/>
    <s v=""/>
    <n v="1"/>
  </r>
  <r>
    <s v=""/>
    <x v="5"/>
    <x v="3"/>
    <n v="0"/>
    <x v="10"/>
    <x v="47"/>
    <d v="2020-03-20T00:00:00"/>
    <x v="2"/>
    <n v="2"/>
    <n v="0"/>
    <x v="1"/>
    <x v="3"/>
    <x v="3"/>
    <x v="17"/>
    <n v="4"/>
    <n v="12"/>
    <x v="1"/>
    <s v="o"/>
    <n v="-1"/>
    <s v=""/>
    <n v="1"/>
  </r>
  <r>
    <s v=""/>
    <x v="5"/>
    <x v="3"/>
    <n v="0"/>
    <x v="10"/>
    <x v="48"/>
    <d v="2020-03-20T00:00:00"/>
    <x v="6"/>
    <n v="3"/>
    <n v="1"/>
    <x v="1"/>
    <x v="3"/>
    <x v="3"/>
    <x v="18"/>
    <n v="3"/>
    <n v="12"/>
    <x v="1"/>
    <s v="o"/>
    <n v="-1"/>
    <s v=""/>
    <n v="1"/>
  </r>
  <r>
    <s v=""/>
    <x v="5"/>
    <x v="3"/>
    <n v="0"/>
    <x v="10"/>
    <x v="49"/>
    <d v="2020-03-20T00:00:00"/>
    <x v="3"/>
    <n v="4"/>
    <n v="2"/>
    <x v="1"/>
    <x v="3"/>
    <x v="3"/>
    <x v="19"/>
    <n v="2"/>
    <n v="12"/>
    <x v="1"/>
    <s v="o"/>
    <n v="-1"/>
    <s v=""/>
    <n v="1"/>
  </r>
  <r>
    <s v=""/>
    <x v="5"/>
    <x v="3"/>
    <n v="0"/>
    <x v="10"/>
    <x v="50"/>
    <d v="2020-03-20T00:00:00"/>
    <x v="4"/>
    <n v="5"/>
    <n v="3"/>
    <x v="1"/>
    <x v="3"/>
    <x v="3"/>
    <x v="20"/>
    <n v="1"/>
    <n v="12"/>
    <x v="1"/>
    <s v="o"/>
    <n v="-1"/>
    <s v=""/>
    <n v="1"/>
  </r>
  <r>
    <s v=""/>
    <x v="5"/>
    <x v="3"/>
    <n v="0"/>
    <x v="10"/>
    <x v="51"/>
    <d v="2020-03-20T00:00:00"/>
    <x v="5"/>
    <n v="6"/>
    <n v="4"/>
    <x v="1"/>
    <x v="3"/>
    <x v="3"/>
    <x v="21"/>
    <n v="7"/>
    <n v="12"/>
    <x v="1"/>
    <s v="o"/>
    <n v="0"/>
    <s v=""/>
    <n v="1"/>
  </r>
  <r>
    <s v=""/>
    <x v="5"/>
    <x v="3"/>
    <n v="0"/>
    <x v="11"/>
    <x v="52"/>
    <d v="2020-03-20T00:00:00"/>
    <x v="0"/>
    <n v="7"/>
    <n v="5"/>
    <x v="1"/>
    <x v="3"/>
    <x v="3"/>
    <x v="22"/>
    <n v="6"/>
    <n v="11"/>
    <x v="1"/>
    <s v="o"/>
    <n v="0"/>
    <s v=""/>
    <n v="1"/>
  </r>
  <r>
    <s v=""/>
    <x v="4"/>
    <x v="0"/>
    <n v="7"/>
    <x v="11"/>
    <x v="52"/>
    <d v="2020-03-14T00:00:00"/>
    <x v="0"/>
    <n v="1"/>
    <n v="0"/>
    <x v="1"/>
    <x v="3"/>
    <x v="3"/>
    <x v="22"/>
    <n v="6"/>
    <n v="11"/>
    <x v="3"/>
    <s v="n"/>
    <n v="0"/>
    <s v=""/>
    <n v="1"/>
  </r>
  <r>
    <s v=""/>
    <x v="5"/>
    <x v="3"/>
    <n v="0"/>
    <x v="11"/>
    <x v="53"/>
    <d v="2020-03-20T00:00:00"/>
    <x v="1"/>
    <n v="8"/>
    <n v="6"/>
    <x v="1"/>
    <x v="3"/>
    <x v="3"/>
    <x v="23"/>
    <n v="5"/>
    <n v="11"/>
    <x v="1"/>
    <s v="o"/>
    <n v="-1"/>
    <s v=""/>
    <n v="1"/>
  </r>
  <r>
    <s v=""/>
    <x v="4"/>
    <x v="0"/>
    <n v="7"/>
    <x v="11"/>
    <x v="53"/>
    <d v="2020-03-14T00:00:00"/>
    <x v="1"/>
    <n v="2"/>
    <n v="0"/>
    <x v="1"/>
    <x v="3"/>
    <x v="3"/>
    <x v="23"/>
    <n v="5"/>
    <n v="11"/>
    <x v="3"/>
    <s v="n"/>
    <n v="0"/>
    <s v=""/>
    <n v="1"/>
  </r>
  <r>
    <s v=""/>
    <x v="5"/>
    <x v="3"/>
    <n v="0"/>
    <x v="11"/>
    <x v="54"/>
    <d v="2020-03-20T00:00:00"/>
    <x v="2"/>
    <n v="9"/>
    <n v="7"/>
    <x v="1"/>
    <x v="3"/>
    <x v="3"/>
    <x v="24"/>
    <n v="4"/>
    <n v="11"/>
    <x v="1"/>
    <s v="o"/>
    <n v="-1"/>
    <s v=""/>
    <n v="1"/>
  </r>
  <r>
    <s v=""/>
    <x v="4"/>
    <x v="0"/>
    <n v="7"/>
    <x v="11"/>
    <x v="54"/>
    <d v="2020-03-14T00:00:00"/>
    <x v="2"/>
    <n v="3"/>
    <n v="1"/>
    <x v="1"/>
    <x v="3"/>
    <x v="3"/>
    <x v="24"/>
    <n v="4"/>
    <n v="11"/>
    <x v="3"/>
    <s v="n"/>
    <n v="0"/>
    <s v=""/>
    <n v="1"/>
  </r>
  <r>
    <s v=""/>
    <x v="5"/>
    <x v="3"/>
    <n v="0"/>
    <x v="11"/>
    <x v="55"/>
    <d v="2020-03-20T00:00:00"/>
    <x v="6"/>
    <n v="10"/>
    <n v="8"/>
    <x v="1"/>
    <x v="3"/>
    <x v="3"/>
    <x v="25"/>
    <n v="3"/>
    <n v="11"/>
    <x v="1"/>
    <s v="o"/>
    <n v="-1"/>
    <s v=""/>
    <n v="1"/>
  </r>
  <r>
    <s v=""/>
    <x v="4"/>
    <x v="0"/>
    <n v="7"/>
    <x v="11"/>
    <x v="55"/>
    <d v="2020-03-14T00:00:00"/>
    <x v="6"/>
    <n v="4"/>
    <n v="2"/>
    <x v="1"/>
    <x v="3"/>
    <x v="3"/>
    <x v="25"/>
    <n v="3"/>
    <n v="11"/>
    <x v="3"/>
    <s v="n"/>
    <n v="0"/>
    <s v=""/>
    <n v="1"/>
  </r>
  <r>
    <s v="Approuvé"/>
    <x v="6"/>
    <x v="0"/>
    <n v="1"/>
    <x v="11"/>
    <x v="55"/>
    <d v="2020-03-11T00:00:00"/>
    <x v="6"/>
    <n v="1"/>
    <n v="0"/>
    <x v="1"/>
    <x v="3"/>
    <x v="3"/>
    <x v="25"/>
    <n v="3"/>
    <n v="11"/>
    <x v="1"/>
    <s v="o"/>
    <n v="-1"/>
    <s v=""/>
    <n v="1"/>
  </r>
  <r>
    <s v=""/>
    <x v="5"/>
    <x v="3"/>
    <n v="0"/>
    <x v="11"/>
    <x v="56"/>
    <d v="2020-03-20T00:00:00"/>
    <x v="3"/>
    <n v="11"/>
    <n v="9"/>
    <x v="1"/>
    <x v="3"/>
    <x v="3"/>
    <x v="26"/>
    <n v="2"/>
    <n v="11"/>
    <x v="1"/>
    <s v="o"/>
    <n v="-1"/>
    <s v=""/>
    <n v="1"/>
  </r>
  <r>
    <s v=""/>
    <x v="4"/>
    <x v="0"/>
    <n v="7"/>
    <x v="11"/>
    <x v="56"/>
    <d v="2020-03-14T00:00:00"/>
    <x v="3"/>
    <n v="5"/>
    <n v="3"/>
    <x v="1"/>
    <x v="3"/>
    <x v="3"/>
    <x v="26"/>
    <n v="2"/>
    <n v="11"/>
    <x v="3"/>
    <s v="n"/>
    <n v="0"/>
    <s v=""/>
    <n v="1"/>
  </r>
  <r>
    <s v="Approuvé"/>
    <x v="6"/>
    <x v="0"/>
    <n v="1"/>
    <x v="11"/>
    <x v="56"/>
    <d v="2020-03-11T00:00:00"/>
    <x v="3"/>
    <n v="2"/>
    <n v="0"/>
    <x v="1"/>
    <x v="3"/>
    <x v="3"/>
    <x v="26"/>
    <n v="2"/>
    <n v="11"/>
    <x v="1"/>
    <s v="o"/>
    <n v="-1"/>
    <s v=""/>
    <n v="1"/>
  </r>
  <r>
    <s v=""/>
    <x v="5"/>
    <x v="3"/>
    <n v="0"/>
    <x v="11"/>
    <x v="57"/>
    <d v="2020-03-20T00:00:00"/>
    <x v="4"/>
    <n v="12"/>
    <n v="10"/>
    <x v="1"/>
    <x v="3"/>
    <x v="3"/>
    <x v="27"/>
    <n v="1"/>
    <n v="11"/>
    <x v="1"/>
    <s v="o"/>
    <n v="-1"/>
    <s v=""/>
    <n v="1"/>
  </r>
  <r>
    <s v="Approuvé"/>
    <x v="6"/>
    <x v="0"/>
    <n v="1"/>
    <x v="11"/>
    <x v="57"/>
    <d v="2020-03-11T00:00:00"/>
    <x v="4"/>
    <n v="3"/>
    <n v="1"/>
    <x v="1"/>
    <x v="3"/>
    <x v="3"/>
    <x v="27"/>
    <n v="1"/>
    <n v="11"/>
    <x v="1"/>
    <s v="o"/>
    <n v="-1"/>
    <s v=""/>
    <n v="1"/>
  </r>
  <r>
    <s v=""/>
    <x v="5"/>
    <x v="3"/>
    <n v="0"/>
    <x v="11"/>
    <x v="58"/>
    <d v="2020-03-20T00:00:00"/>
    <x v="5"/>
    <n v="13"/>
    <n v="11"/>
    <x v="1"/>
    <x v="3"/>
    <x v="3"/>
    <x v="28"/>
    <n v="7"/>
    <n v="11"/>
    <x v="1"/>
    <s v="o"/>
    <n v="0"/>
    <s v=""/>
    <n v="1"/>
  </r>
  <r>
    <s v="Approuvé"/>
    <x v="6"/>
    <x v="0"/>
    <n v="1"/>
    <x v="11"/>
    <x v="58"/>
    <d v="2020-03-11T00:00:00"/>
    <x v="5"/>
    <n v="4"/>
    <n v="2"/>
    <x v="1"/>
    <x v="3"/>
    <x v="3"/>
    <x v="28"/>
    <n v="7"/>
    <n v="11"/>
    <x v="1"/>
    <s v="o"/>
    <n v="0"/>
    <s v=""/>
    <n v="1"/>
  </r>
  <r>
    <s v=""/>
    <x v="5"/>
    <x v="3"/>
    <n v="0"/>
    <x v="12"/>
    <x v="59"/>
    <d v="2020-03-20T00:00:00"/>
    <x v="0"/>
    <n v="14"/>
    <n v="12"/>
    <x v="1"/>
    <x v="3"/>
    <x v="3"/>
    <x v="29"/>
    <n v="6"/>
    <n v="10"/>
    <x v="1"/>
    <s v="o"/>
    <n v="0"/>
    <s v=""/>
    <n v="1"/>
  </r>
  <r>
    <s v="Approuvé"/>
    <x v="6"/>
    <x v="0"/>
    <n v="1"/>
    <x v="12"/>
    <x v="59"/>
    <d v="2020-03-11T00:00:00"/>
    <x v="0"/>
    <n v="5"/>
    <n v="3"/>
    <x v="1"/>
    <x v="3"/>
    <x v="3"/>
    <x v="29"/>
    <n v="6"/>
    <n v="10"/>
    <x v="1"/>
    <s v="o"/>
    <n v="0"/>
    <s v=""/>
    <n v="1"/>
  </r>
  <r>
    <s v=""/>
    <x v="5"/>
    <x v="3"/>
    <n v="0"/>
    <x v="12"/>
    <x v="60"/>
    <d v="2020-03-20T00:00:00"/>
    <x v="1"/>
    <n v="15"/>
    <n v="13"/>
    <x v="1"/>
    <x v="3"/>
    <x v="3"/>
    <x v="30"/>
    <n v="5"/>
    <n v="10"/>
    <x v="1"/>
    <s v="o"/>
    <n v="-1"/>
    <s v=""/>
    <n v="1"/>
  </r>
  <r>
    <s v="Approuvé"/>
    <x v="6"/>
    <x v="0"/>
    <n v="1"/>
    <x v="12"/>
    <x v="60"/>
    <d v="2020-03-11T00:00:00"/>
    <x v="1"/>
    <n v="6"/>
    <n v="4"/>
    <x v="1"/>
    <x v="3"/>
    <x v="3"/>
    <x v="30"/>
    <n v="5"/>
    <n v="10"/>
    <x v="1"/>
    <s v="o"/>
    <n v="-1"/>
    <s v=""/>
    <n v="1"/>
  </r>
  <r>
    <s v=""/>
    <x v="5"/>
    <x v="3"/>
    <n v="0"/>
    <x v="12"/>
    <x v="61"/>
    <d v="2020-03-20T00:00:00"/>
    <x v="2"/>
    <n v="16"/>
    <n v="14"/>
    <x v="1"/>
    <x v="3"/>
    <x v="3"/>
    <x v="3"/>
    <n v="4"/>
    <n v="10"/>
    <x v="1"/>
    <s v="o"/>
    <n v="-1"/>
    <s v=""/>
    <n v="1"/>
  </r>
  <r>
    <s v="Approuvé"/>
    <x v="6"/>
    <x v="0"/>
    <n v="1"/>
    <x v="12"/>
    <x v="61"/>
    <d v="2020-03-11T00:00:00"/>
    <x v="2"/>
    <n v="7"/>
    <n v="5"/>
    <x v="1"/>
    <x v="3"/>
    <x v="3"/>
    <x v="3"/>
    <n v="4"/>
    <n v="10"/>
    <x v="1"/>
    <s v="o"/>
    <n v="-1"/>
    <s v=""/>
    <n v="1"/>
  </r>
  <r>
    <s v=""/>
    <x v="5"/>
    <x v="3"/>
    <n v="0"/>
    <x v="12"/>
    <x v="62"/>
    <d v="2020-03-20T00:00:00"/>
    <x v="6"/>
    <n v="17"/>
    <n v="15"/>
    <x v="1"/>
    <x v="3"/>
    <x v="3"/>
    <x v="4"/>
    <n v="3"/>
    <n v="10"/>
    <x v="1"/>
    <s v="o"/>
    <n v="-1"/>
    <s v=""/>
    <n v="1"/>
  </r>
  <r>
    <s v="Approuvé"/>
    <x v="6"/>
    <x v="0"/>
    <n v="1"/>
    <x v="12"/>
    <x v="62"/>
    <d v="2020-03-11T00:00:00"/>
    <x v="6"/>
    <n v="8"/>
    <n v="6"/>
    <x v="1"/>
    <x v="3"/>
    <x v="3"/>
    <x v="4"/>
    <n v="3"/>
    <n v="10"/>
    <x v="1"/>
    <s v="o"/>
    <n v="-1"/>
    <s v=""/>
    <n v="1"/>
  </r>
  <r>
    <s v=""/>
    <x v="5"/>
    <x v="3"/>
    <n v="0"/>
    <x v="12"/>
    <x v="63"/>
    <d v="2020-03-20T00:00:00"/>
    <x v="3"/>
    <n v="18"/>
    <n v="16"/>
    <x v="1"/>
    <x v="3"/>
    <x v="3"/>
    <x v="5"/>
    <n v="2"/>
    <n v="10"/>
    <x v="1"/>
    <s v="o"/>
    <n v="-1"/>
    <s v=""/>
    <n v="1"/>
  </r>
  <r>
    <s v="Approuvé"/>
    <x v="7"/>
    <x v="0"/>
    <n v="12"/>
    <x v="12"/>
    <x v="63"/>
    <d v="2020-03-03T00:00:00"/>
    <x v="3"/>
    <n v="1"/>
    <n v="0"/>
    <x v="1"/>
    <x v="3"/>
    <x v="3"/>
    <x v="5"/>
    <n v="2"/>
    <n v="10"/>
    <x v="4"/>
    <s v="n"/>
    <n v="-1"/>
    <s v="familial"/>
    <n v="1"/>
  </r>
  <r>
    <s v="Approuvé"/>
    <x v="6"/>
    <x v="0"/>
    <n v="1"/>
    <x v="12"/>
    <x v="63"/>
    <d v="2020-03-11T00:00:00"/>
    <x v="3"/>
    <n v="9"/>
    <n v="7"/>
    <x v="1"/>
    <x v="3"/>
    <x v="3"/>
    <x v="5"/>
    <n v="2"/>
    <n v="10"/>
    <x v="1"/>
    <s v="o"/>
    <n v="-1"/>
    <s v=""/>
    <n v="1"/>
  </r>
  <r>
    <s v=""/>
    <x v="5"/>
    <x v="3"/>
    <n v="0"/>
    <x v="12"/>
    <x v="64"/>
    <d v="2020-03-20T00:00:00"/>
    <x v="4"/>
    <n v="19"/>
    <n v="17"/>
    <x v="1"/>
    <x v="3"/>
    <x v="3"/>
    <x v="6"/>
    <n v="1"/>
    <n v="10"/>
    <x v="1"/>
    <s v="o"/>
    <n v="-1"/>
    <s v=""/>
    <n v="1"/>
  </r>
  <r>
    <s v=""/>
    <x v="5"/>
    <x v="3"/>
    <n v="0"/>
    <x v="12"/>
    <x v="65"/>
    <d v="2020-03-20T00:00:00"/>
    <x v="5"/>
    <n v="20"/>
    <n v="18"/>
    <x v="1"/>
    <x v="3"/>
    <x v="3"/>
    <x v="7"/>
    <n v="7"/>
    <n v="10"/>
    <x v="1"/>
    <s v="o"/>
    <n v="0"/>
    <s v=""/>
    <n v="1"/>
  </r>
  <r>
    <s v="Approuvé"/>
    <x v="8"/>
    <x v="0"/>
    <n v="8"/>
    <x v="13"/>
    <x v="66"/>
    <d v="2020-02-28T00:00:00"/>
    <x v="1"/>
    <n v="1"/>
    <n v="0"/>
    <x v="1"/>
    <x v="4"/>
    <x v="4"/>
    <x v="11"/>
    <n v="5"/>
    <n v="9"/>
    <x v="4"/>
    <s v="n"/>
    <n v="-1"/>
    <s v=""/>
    <n v="1"/>
  </r>
  <r>
    <s v="Approuvé"/>
    <x v="6"/>
    <x v="0"/>
    <n v="1"/>
    <x v="13"/>
    <x v="66"/>
    <d v="2020-02-28T00:00:00"/>
    <x v="1"/>
    <n v="1"/>
    <n v="0"/>
    <x v="1"/>
    <x v="4"/>
    <x v="4"/>
    <x v="11"/>
    <n v="5"/>
    <n v="9"/>
    <x v="4"/>
    <s v="n"/>
    <n v="-1"/>
    <s v=""/>
    <n v="1"/>
  </r>
  <r>
    <s v="Approuvé"/>
    <x v="6"/>
    <x v="0"/>
    <n v="1"/>
    <x v="13"/>
    <x v="67"/>
    <d v="2020-02-28T00:00:00"/>
    <x v="2"/>
    <n v="2"/>
    <n v="0"/>
    <x v="1"/>
    <x v="4"/>
    <x v="4"/>
    <x v="12"/>
    <n v="4"/>
    <n v="9"/>
    <x v="4"/>
    <s v="n"/>
    <n v="-1"/>
    <s v=""/>
    <n v="1"/>
  </r>
  <r>
    <s v="Approuvé"/>
    <x v="6"/>
    <x v="0"/>
    <n v="1"/>
    <x v="13"/>
    <x v="68"/>
    <d v="2020-02-26T00:00:00"/>
    <x v="6"/>
    <n v="1"/>
    <n v="0"/>
    <x v="1"/>
    <x v="4"/>
    <x v="4"/>
    <x v="13"/>
    <n v="3"/>
    <n v="9"/>
    <x v="4"/>
    <s v="n"/>
    <n v="-1"/>
    <s v=""/>
    <n v="1"/>
  </r>
  <r>
    <s v="Approuvé"/>
    <x v="9"/>
    <x v="4"/>
    <n v="0"/>
    <x v="13"/>
    <x v="69"/>
    <d v="2020-02-25T00:00:00"/>
    <x v="3"/>
    <n v="1"/>
    <n v="0"/>
    <x v="1"/>
    <x v="4"/>
    <x v="4"/>
    <x v="14"/>
    <n v="2"/>
    <n v="9"/>
    <x v="1"/>
    <s v="o"/>
    <n v="-1"/>
    <s v=""/>
    <n v="1"/>
  </r>
  <r>
    <s v="Approuvé"/>
    <x v="10"/>
    <x v="0"/>
    <n v="3"/>
    <x v="13"/>
    <x v="69"/>
    <d v="2020-02-25T00:00:00"/>
    <x v="3"/>
    <n v="1"/>
    <n v="0"/>
    <x v="1"/>
    <x v="4"/>
    <x v="4"/>
    <x v="14"/>
    <n v="2"/>
    <n v="9"/>
    <x v="4"/>
    <s v="n"/>
    <n v="-1"/>
    <s v=""/>
    <n v="1"/>
  </r>
  <r>
    <s v="Approuvé"/>
    <x v="11"/>
    <x v="0"/>
    <n v="9"/>
    <x v="13"/>
    <x v="70"/>
    <d v="2020-02-24T00:00:00"/>
    <x v="4"/>
    <n v="1"/>
    <n v="0"/>
    <x v="1"/>
    <x v="4"/>
    <x v="4"/>
    <x v="15"/>
    <n v="1"/>
    <n v="9"/>
    <x v="4"/>
    <s v="n"/>
    <n v="-1"/>
    <s v=""/>
    <n v="1"/>
  </r>
  <r>
    <s v="Approuvé"/>
    <x v="7"/>
    <x v="0"/>
    <n v="12"/>
    <x v="13"/>
    <x v="70"/>
    <d v="2020-02-24T00:00:00"/>
    <x v="4"/>
    <n v="1"/>
    <n v="0"/>
    <x v="1"/>
    <x v="4"/>
    <x v="4"/>
    <x v="15"/>
    <n v="1"/>
    <n v="9"/>
    <x v="4"/>
    <s v="n"/>
    <n v="-1"/>
    <s v=""/>
    <n v="1"/>
  </r>
  <r>
    <s v="Approuvé"/>
    <x v="9"/>
    <x v="4"/>
    <n v="0"/>
    <x v="13"/>
    <x v="70"/>
    <d v="2020-02-25T00:00:00"/>
    <x v="4"/>
    <n v="2"/>
    <n v="0"/>
    <x v="1"/>
    <x v="4"/>
    <x v="4"/>
    <x v="15"/>
    <n v="1"/>
    <n v="9"/>
    <x v="1"/>
    <s v="o"/>
    <n v="-1"/>
    <s v=""/>
    <n v="1"/>
  </r>
  <r>
    <s v="Approuvé"/>
    <x v="9"/>
    <x v="4"/>
    <n v="0"/>
    <x v="14"/>
    <x v="71"/>
    <d v="2020-02-21T00:00:00"/>
    <x v="1"/>
    <n v="1"/>
    <n v="0"/>
    <x v="1"/>
    <x v="4"/>
    <x v="4"/>
    <x v="2"/>
    <n v="5"/>
    <n v="8"/>
    <x v="1"/>
    <s v="o"/>
    <n v="-1"/>
    <s v=""/>
    <n v="1"/>
  </r>
  <r>
    <s v="Approuvé"/>
    <x v="9"/>
    <x v="4"/>
    <n v="0"/>
    <x v="14"/>
    <x v="72"/>
    <d v="2020-02-21T00:00:00"/>
    <x v="2"/>
    <n v="2"/>
    <n v="0"/>
    <x v="1"/>
    <x v="4"/>
    <x v="4"/>
    <x v="16"/>
    <n v="4"/>
    <n v="8"/>
    <x v="1"/>
    <s v="o"/>
    <n v="-1"/>
    <s v=""/>
    <n v="1"/>
  </r>
  <r>
    <s v="Approuvé"/>
    <x v="12"/>
    <x v="4"/>
    <n v="0"/>
    <x v="14"/>
    <x v="73"/>
    <d v="2020-02-19T00:00:00"/>
    <x v="6"/>
    <n v="1"/>
    <n v="0"/>
    <x v="1"/>
    <x v="4"/>
    <x v="4"/>
    <x v="17"/>
    <n v="3"/>
    <n v="8"/>
    <x v="1"/>
    <s v="o"/>
    <n v="-1"/>
    <s v=""/>
    <n v="1"/>
  </r>
  <r>
    <s v="Approuvé"/>
    <x v="9"/>
    <x v="4"/>
    <n v="0"/>
    <x v="14"/>
    <x v="73"/>
    <d v="2020-02-21T00:00:00"/>
    <x v="6"/>
    <n v="3"/>
    <n v="1"/>
    <x v="1"/>
    <x v="4"/>
    <x v="4"/>
    <x v="17"/>
    <n v="3"/>
    <n v="8"/>
    <x v="1"/>
    <s v="o"/>
    <n v="-1"/>
    <s v=""/>
    <n v="1"/>
  </r>
  <r>
    <s v="Approuvé"/>
    <x v="9"/>
    <x v="4"/>
    <n v="0"/>
    <x v="14"/>
    <x v="74"/>
    <d v="2020-02-21T00:00:00"/>
    <x v="3"/>
    <n v="4"/>
    <n v="2"/>
    <x v="1"/>
    <x v="4"/>
    <x v="4"/>
    <x v="18"/>
    <n v="2"/>
    <n v="8"/>
    <x v="1"/>
    <s v="o"/>
    <n v="-1"/>
    <s v=""/>
    <n v="1"/>
  </r>
  <r>
    <s v="Approuvé"/>
    <x v="13"/>
    <x v="4"/>
    <n v="0"/>
    <x v="14"/>
    <x v="74"/>
    <d v="2020-02-18T00:00:00"/>
    <x v="3"/>
    <n v="1"/>
    <n v="0"/>
    <x v="1"/>
    <x v="4"/>
    <x v="4"/>
    <x v="18"/>
    <n v="2"/>
    <n v="8"/>
    <x v="1"/>
    <s v="o"/>
    <n v="-1"/>
    <s v=""/>
    <n v="1"/>
  </r>
  <r>
    <s v="Approuvé"/>
    <x v="11"/>
    <x v="0"/>
    <n v="9"/>
    <x v="14"/>
    <x v="75"/>
    <d v="2020-02-17T00:00:00"/>
    <x v="4"/>
    <n v="1"/>
    <n v="0"/>
    <x v="1"/>
    <x v="4"/>
    <x v="4"/>
    <x v="19"/>
    <n v="1"/>
    <n v="8"/>
    <x v="4"/>
    <s v="n"/>
    <n v="-1"/>
    <m/>
    <n v="1"/>
  </r>
  <r>
    <s v="Approuvé"/>
    <x v="10"/>
    <x v="0"/>
    <n v="3"/>
    <x v="14"/>
    <x v="75"/>
    <d v="2020-02-17T00:00:00"/>
    <x v="4"/>
    <n v="1"/>
    <n v="0"/>
    <x v="1"/>
    <x v="4"/>
    <x v="4"/>
    <x v="19"/>
    <n v="1"/>
    <n v="8"/>
    <x v="4"/>
    <s v="n"/>
    <n v="-1"/>
    <s v="familial"/>
    <n v="1"/>
  </r>
  <r>
    <s v="Approuvé"/>
    <x v="7"/>
    <x v="0"/>
    <n v="12"/>
    <x v="15"/>
    <x v="76"/>
    <d v="2020-02-13T00:00:00"/>
    <x v="2"/>
    <n v="1"/>
    <n v="0"/>
    <x v="1"/>
    <x v="4"/>
    <x v="4"/>
    <x v="23"/>
    <n v="4"/>
    <n v="7"/>
    <x v="4"/>
    <s v="n"/>
    <n v="-1"/>
    <s v="familial"/>
    <n v="1"/>
  </r>
  <r>
    <s v="Approuvé"/>
    <x v="12"/>
    <x v="4"/>
    <n v="0"/>
    <x v="15"/>
    <x v="77"/>
    <d v="2020-02-11T00:00:00"/>
    <x v="3"/>
    <n v="1"/>
    <n v="0"/>
    <x v="1"/>
    <x v="4"/>
    <x v="4"/>
    <x v="25"/>
    <n v="2"/>
    <n v="7"/>
    <x v="1"/>
    <s v="o"/>
    <n v="-1"/>
    <m/>
    <n v="1"/>
  </r>
  <r>
    <s v="Approuvé"/>
    <x v="0"/>
    <x v="0"/>
    <n v="2"/>
    <x v="16"/>
    <x v="78"/>
    <d v="2020-02-07T00:00:00"/>
    <x v="1"/>
    <n v="1"/>
    <n v="0"/>
    <x v="1"/>
    <x v="4"/>
    <x v="4"/>
    <x v="29"/>
    <n v="5"/>
    <n v="6"/>
    <x v="4"/>
    <s v="n"/>
    <n v="-1"/>
    <m/>
    <n v="1"/>
  </r>
  <r>
    <s v="Approuvé"/>
    <x v="0"/>
    <x v="0"/>
    <n v="2"/>
    <x v="16"/>
    <x v="79"/>
    <d v="2020-02-05T00:00:00"/>
    <x v="6"/>
    <n v="1"/>
    <n v="0"/>
    <x v="1"/>
    <x v="4"/>
    <x v="4"/>
    <x v="3"/>
    <n v="3"/>
    <n v="6"/>
    <x v="4"/>
    <s v="n"/>
    <n v="-1"/>
    <m/>
    <n v="1"/>
  </r>
  <r>
    <s v="Approuvé"/>
    <x v="10"/>
    <x v="0"/>
    <n v="3"/>
    <x v="16"/>
    <x v="80"/>
    <d v="2020-02-03T00:00:00"/>
    <x v="4"/>
    <n v="1"/>
    <n v="0"/>
    <x v="1"/>
    <x v="4"/>
    <x v="4"/>
    <x v="5"/>
    <n v="1"/>
    <n v="6"/>
    <x v="4"/>
    <s v="n"/>
    <n v="-1"/>
    <s v="familial"/>
    <n v="1"/>
  </r>
  <r>
    <s v="Approuvé"/>
    <x v="14"/>
    <x v="4"/>
    <n v="0"/>
    <x v="17"/>
    <x v="81"/>
    <d v="2020-01-20T00:00:00"/>
    <x v="4"/>
    <n v="1"/>
    <n v="0"/>
    <x v="1"/>
    <x v="0"/>
    <x v="0"/>
    <x v="16"/>
    <n v="1"/>
    <n v="4"/>
    <x v="1"/>
    <s v="o"/>
    <n v="-1"/>
    <m/>
    <n v="1"/>
  </r>
  <r>
    <s v="Approuvé"/>
    <x v="9"/>
    <x v="4"/>
    <n v="0"/>
    <x v="18"/>
    <x v="82"/>
    <d v="2020-01-17T00:00:00"/>
    <x v="1"/>
    <n v="1"/>
    <n v="0"/>
    <x v="1"/>
    <x v="0"/>
    <x v="0"/>
    <x v="19"/>
    <n v="5"/>
    <n v="3"/>
    <x v="1"/>
    <s v="o"/>
    <n v="-1"/>
    <m/>
    <n v="1"/>
  </r>
  <r>
    <s v="Approuvé"/>
    <x v="15"/>
    <x v="0"/>
    <n v="6"/>
    <x v="18"/>
    <x v="82"/>
    <d v="2020-01-17T00:00:00"/>
    <x v="1"/>
    <n v="1"/>
    <n v="0"/>
    <x v="1"/>
    <x v="0"/>
    <x v="0"/>
    <x v="19"/>
    <n v="5"/>
    <n v="3"/>
    <x v="4"/>
    <s v="n"/>
    <n v="-1"/>
    <m/>
    <n v="1"/>
  </r>
  <r>
    <s v="Approuvé"/>
    <x v="9"/>
    <x v="4"/>
    <n v="0"/>
    <x v="18"/>
    <x v="83"/>
    <d v="2020-01-16T00:00:00"/>
    <x v="2"/>
    <n v="1"/>
    <n v="0"/>
    <x v="1"/>
    <x v="0"/>
    <x v="0"/>
    <x v="20"/>
    <n v="4"/>
    <n v="3"/>
    <x v="1"/>
    <s v="o"/>
    <n v="-1"/>
    <m/>
    <n v="1"/>
  </r>
  <r>
    <s v="Approuvé"/>
    <x v="15"/>
    <x v="0"/>
    <n v="6"/>
    <x v="18"/>
    <x v="84"/>
    <d v="2020-01-15T00:00:00"/>
    <x v="6"/>
    <n v="1"/>
    <n v="0"/>
    <x v="1"/>
    <x v="0"/>
    <x v="0"/>
    <x v="21"/>
    <n v="3"/>
    <n v="3"/>
    <x v="4"/>
    <s v="n"/>
    <n v="-1"/>
    <m/>
    <n v="1"/>
  </r>
  <r>
    <s v="Approuvé"/>
    <x v="12"/>
    <x v="4"/>
    <n v="0"/>
    <x v="18"/>
    <x v="85"/>
    <d v="2020-01-14T00:00:00"/>
    <x v="3"/>
    <n v="1"/>
    <n v="0"/>
    <x v="1"/>
    <x v="0"/>
    <x v="0"/>
    <x v="22"/>
    <n v="2"/>
    <n v="3"/>
    <x v="1"/>
    <s v="o"/>
    <n v="-1"/>
    <m/>
    <n v="1"/>
  </r>
  <r>
    <s v=""/>
    <x v="16"/>
    <x v="2"/>
    <n v="0"/>
    <x v="19"/>
    <x v="86"/>
    <d v="2020-01-10T00:00:00"/>
    <x v="1"/>
    <n v="1"/>
    <n v="0"/>
    <x v="1"/>
    <x v="0"/>
    <x v="0"/>
    <x v="26"/>
    <n v="5"/>
    <n v="2"/>
    <x v="1"/>
    <s v="o"/>
    <n v="-1"/>
    <s v=""/>
    <n v="1"/>
  </r>
  <r>
    <s v=""/>
    <x v="5"/>
    <x v="3"/>
    <n v="0"/>
    <x v="19"/>
    <x v="87"/>
    <d v="2020-01-09T00:00:00"/>
    <x v="2"/>
    <n v="1"/>
    <n v="0"/>
    <x v="1"/>
    <x v="0"/>
    <x v="0"/>
    <x v="27"/>
    <n v="4"/>
    <n v="2"/>
    <x v="1"/>
    <s v="o"/>
    <n v="-1"/>
    <s v=""/>
    <n v="1"/>
  </r>
  <r>
    <s v=""/>
    <x v="16"/>
    <x v="2"/>
    <n v="0"/>
    <x v="19"/>
    <x v="87"/>
    <d v="2020-01-10T00:00:00"/>
    <x v="2"/>
    <n v="2"/>
    <n v="0"/>
    <x v="1"/>
    <x v="0"/>
    <x v="0"/>
    <x v="27"/>
    <n v="4"/>
    <n v="2"/>
    <x v="1"/>
    <s v="o"/>
    <n v="-1"/>
    <s v=""/>
    <n v="1"/>
  </r>
  <r>
    <s v=""/>
    <x v="17"/>
    <x v="0"/>
    <n v="0"/>
    <x v="19"/>
    <x v="87"/>
    <d v="2020-01-10T00:00:00"/>
    <x v="2"/>
    <n v="2"/>
    <n v="0"/>
    <x v="1"/>
    <x v="0"/>
    <x v="0"/>
    <x v="27"/>
    <n v="4"/>
    <n v="2"/>
    <x v="1"/>
    <s v="o"/>
    <n v="-1"/>
    <s v=""/>
    <n v="2"/>
  </r>
  <r>
    <s v=""/>
    <x v="17"/>
    <x v="0"/>
    <n v="0"/>
    <x v="19"/>
    <x v="87"/>
    <d v="2020-01-10T00:00:00"/>
    <x v="2"/>
    <n v="2"/>
    <n v="0"/>
    <x v="1"/>
    <x v="0"/>
    <x v="0"/>
    <x v="27"/>
    <n v="4"/>
    <n v="2"/>
    <x v="1"/>
    <s v="o"/>
    <n v="-1"/>
    <s v=""/>
    <n v="2"/>
  </r>
  <r>
    <s v=""/>
    <x v="5"/>
    <x v="3"/>
    <n v="0"/>
    <x v="19"/>
    <x v="88"/>
    <d v="2020-01-09T00:00:00"/>
    <x v="6"/>
    <n v="2"/>
    <n v="0"/>
    <x v="1"/>
    <x v="0"/>
    <x v="0"/>
    <x v="28"/>
    <n v="3"/>
    <n v="2"/>
    <x v="1"/>
    <s v="o"/>
    <n v="-1"/>
    <s v=""/>
    <n v="1"/>
  </r>
  <r>
    <s v=""/>
    <x v="16"/>
    <x v="2"/>
    <n v="0"/>
    <x v="19"/>
    <x v="88"/>
    <d v="2020-01-10T00:00:00"/>
    <x v="6"/>
    <n v="3"/>
    <n v="1"/>
    <x v="1"/>
    <x v="0"/>
    <x v="0"/>
    <x v="28"/>
    <n v="3"/>
    <n v="2"/>
    <x v="1"/>
    <s v="o"/>
    <n v="-1"/>
    <s v=""/>
    <n v="1"/>
  </r>
  <r>
    <s v=""/>
    <x v="17"/>
    <x v="0"/>
    <n v="0"/>
    <x v="19"/>
    <x v="88"/>
    <d v="2020-01-08T00:00:00"/>
    <x v="6"/>
    <n v="1"/>
    <n v="0"/>
    <x v="1"/>
    <x v="0"/>
    <x v="0"/>
    <x v="28"/>
    <n v="3"/>
    <n v="2"/>
    <x v="5"/>
    <e v="#N/A"/>
    <n v="-1"/>
    <s v=""/>
    <n v="1"/>
  </r>
  <r>
    <s v="Approuvé"/>
    <x v="13"/>
    <x v="4"/>
    <n v="0"/>
    <x v="19"/>
    <x v="88"/>
    <d v="2020-01-08T00:00:00"/>
    <x v="6"/>
    <n v="1"/>
    <n v="0"/>
    <x v="1"/>
    <x v="0"/>
    <x v="0"/>
    <x v="28"/>
    <n v="3"/>
    <n v="2"/>
    <x v="1"/>
    <s v="o"/>
    <n v="-1"/>
    <m/>
    <n v="1"/>
  </r>
  <r>
    <s v=""/>
    <x v="3"/>
    <x v="0"/>
    <n v="0"/>
    <x v="19"/>
    <x v="89"/>
    <d v="2020-01-07T00:00:00"/>
    <x v="3"/>
    <n v="1"/>
    <n v="0"/>
    <x v="1"/>
    <x v="0"/>
    <x v="0"/>
    <x v="29"/>
    <n v="2"/>
    <n v="2"/>
    <x v="1"/>
    <s v="o"/>
    <n v="-1"/>
    <s v=""/>
    <n v="1"/>
  </r>
  <r>
    <s v="Refusé"/>
    <x v="5"/>
    <x v="3"/>
    <n v="0"/>
    <x v="19"/>
    <x v="89"/>
    <d v="2020-01-09T00:00:00"/>
    <x v="3"/>
    <n v="3"/>
    <n v="1"/>
    <x v="1"/>
    <x v="0"/>
    <x v="0"/>
    <x v="29"/>
    <n v="2"/>
    <n v="2"/>
    <x v="1"/>
    <s v="o"/>
    <n v="-1"/>
    <s v=""/>
    <n v="1"/>
  </r>
  <r>
    <s v=""/>
    <x v="16"/>
    <x v="2"/>
    <n v="0"/>
    <x v="19"/>
    <x v="89"/>
    <d v="2020-01-10T00:00:00"/>
    <x v="3"/>
    <n v="4"/>
    <n v="2"/>
    <x v="1"/>
    <x v="0"/>
    <x v="0"/>
    <x v="29"/>
    <n v="2"/>
    <n v="2"/>
    <x v="1"/>
    <s v="o"/>
    <n v="-1"/>
    <s v=""/>
    <n v="1"/>
  </r>
  <r>
    <s v="Approuvé"/>
    <x v="13"/>
    <x v="4"/>
    <n v="0"/>
    <x v="19"/>
    <x v="89"/>
    <d v="2020-01-07T00:00:00"/>
    <x v="3"/>
    <n v="1"/>
    <n v="0"/>
    <x v="1"/>
    <x v="0"/>
    <x v="0"/>
    <x v="29"/>
    <n v="2"/>
    <n v="2"/>
    <x v="1"/>
    <s v="o"/>
    <n v="-1"/>
    <m/>
    <n v="1"/>
  </r>
  <r>
    <s v=""/>
    <x v="3"/>
    <x v="0"/>
    <n v="0"/>
    <x v="19"/>
    <x v="90"/>
    <d v="2020-01-07T00:00:00"/>
    <x v="4"/>
    <n v="2"/>
    <n v="0"/>
    <x v="1"/>
    <x v="0"/>
    <x v="0"/>
    <x v="30"/>
    <n v="1"/>
    <n v="2"/>
    <x v="1"/>
    <s v="o"/>
    <n v="-1"/>
    <s v=""/>
    <n v="1"/>
  </r>
  <r>
    <s v="Annulé"/>
    <x v="5"/>
    <x v="3"/>
    <n v="0"/>
    <x v="19"/>
    <x v="90"/>
    <d v="2020-01-06T00:00:00"/>
    <x v="4"/>
    <n v="1"/>
    <n v="0"/>
    <x v="1"/>
    <x v="0"/>
    <x v="0"/>
    <x v="30"/>
    <n v="1"/>
    <n v="2"/>
    <x v="0"/>
    <e v="#N/A"/>
    <n v="-1"/>
    <s v=""/>
    <n v="2"/>
  </r>
  <r>
    <s v=""/>
    <x v="5"/>
    <x v="3"/>
    <n v="0"/>
    <x v="19"/>
    <x v="90"/>
    <d v="2020-01-09T00:00:00"/>
    <x v="4"/>
    <n v="4"/>
    <n v="2"/>
    <x v="1"/>
    <x v="0"/>
    <x v="0"/>
    <x v="30"/>
    <n v="1"/>
    <n v="2"/>
    <x v="1"/>
    <s v="o"/>
    <n v="-1"/>
    <s v=""/>
    <n v="2"/>
  </r>
  <r>
    <s v=""/>
    <x v="16"/>
    <x v="2"/>
    <n v="0"/>
    <x v="19"/>
    <x v="90"/>
    <d v="2020-01-10T00:00:00"/>
    <x v="4"/>
    <n v="5"/>
    <n v="3"/>
    <x v="1"/>
    <x v="0"/>
    <x v="0"/>
    <x v="30"/>
    <n v="1"/>
    <n v="2"/>
    <x v="1"/>
    <s v="o"/>
    <n v="-1"/>
    <s v=""/>
    <n v="1"/>
  </r>
  <r>
    <s v="Approuvé"/>
    <x v="13"/>
    <x v="4"/>
    <n v="0"/>
    <x v="19"/>
    <x v="90"/>
    <d v="2020-01-06T00:00:00"/>
    <x v="4"/>
    <n v="1"/>
    <n v="0"/>
    <x v="1"/>
    <x v="0"/>
    <x v="0"/>
    <x v="30"/>
    <n v="1"/>
    <n v="2"/>
    <x v="1"/>
    <s v="o"/>
    <n v="-1"/>
    <m/>
    <n v="1"/>
  </r>
  <r>
    <s v=""/>
    <x v="3"/>
    <x v="0"/>
    <n v="0"/>
    <x v="19"/>
    <x v="91"/>
    <d v="2020-01-07T00:00:00"/>
    <x v="5"/>
    <n v="3"/>
    <n v="1"/>
    <x v="1"/>
    <x v="0"/>
    <x v="0"/>
    <x v="3"/>
    <n v="7"/>
    <n v="2"/>
    <x v="1"/>
    <s v="o"/>
    <n v="0"/>
    <s v=""/>
    <n v="1"/>
  </r>
  <r>
    <s v=""/>
    <x v="3"/>
    <x v="0"/>
    <n v="0"/>
    <x v="20"/>
    <x v="92"/>
    <d v="2020-01-07T00:00:00"/>
    <x v="0"/>
    <n v="4"/>
    <n v="2"/>
    <x v="1"/>
    <x v="0"/>
    <x v="0"/>
    <x v="4"/>
    <n v="6"/>
    <n v="1"/>
    <x v="1"/>
    <s v="o"/>
    <n v="0"/>
    <s v=""/>
    <n v="1"/>
  </r>
  <r>
    <s v=""/>
    <x v="3"/>
    <x v="0"/>
    <n v="0"/>
    <x v="20"/>
    <x v="93"/>
    <d v="2020-01-07T00:00:00"/>
    <x v="1"/>
    <n v="5"/>
    <n v="3"/>
    <x v="1"/>
    <x v="0"/>
    <x v="0"/>
    <x v="5"/>
    <n v="5"/>
    <n v="1"/>
    <x v="1"/>
    <s v="o"/>
    <n v="-1"/>
    <s v=""/>
    <n v="2"/>
  </r>
  <r>
    <s v="Approuvé"/>
    <x v="3"/>
    <x v="0"/>
    <n v="0"/>
    <x v="20"/>
    <x v="93"/>
    <d v="2020-01-03T00:00:00"/>
    <x v="1"/>
    <n v="1"/>
    <n v="0"/>
    <x v="1"/>
    <x v="0"/>
    <x v="0"/>
    <x v="5"/>
    <n v="5"/>
    <n v="1"/>
    <x v="1"/>
    <s v="o"/>
    <n v="-1"/>
    <m/>
    <n v="2"/>
  </r>
  <r>
    <s v="Approuvé"/>
    <x v="13"/>
    <x v="4"/>
    <n v="0"/>
    <x v="20"/>
    <x v="93"/>
    <d v="2020-01-03T00:00:00"/>
    <x v="1"/>
    <n v="1"/>
    <n v="0"/>
    <x v="1"/>
    <x v="0"/>
    <x v="0"/>
    <x v="5"/>
    <n v="5"/>
    <n v="1"/>
    <x v="1"/>
    <s v="o"/>
    <n v="-1"/>
    <m/>
    <n v="1"/>
  </r>
  <r>
    <s v="Approuvé"/>
    <x v="10"/>
    <x v="0"/>
    <n v="3"/>
    <x v="20"/>
    <x v="93"/>
    <d v="2020-01-03T00:00:00"/>
    <x v="1"/>
    <n v="1"/>
    <n v="0"/>
    <x v="1"/>
    <x v="0"/>
    <x v="0"/>
    <x v="5"/>
    <n v="5"/>
    <n v="1"/>
    <x v="1"/>
    <s v="o"/>
    <n v="-1"/>
    <m/>
    <n v="1"/>
  </r>
  <r>
    <s v=""/>
    <x v="3"/>
    <x v="0"/>
    <n v="0"/>
    <x v="20"/>
    <x v="94"/>
    <d v="2020-01-07T00:00:00"/>
    <x v="2"/>
    <n v="6"/>
    <n v="4"/>
    <x v="1"/>
    <x v="0"/>
    <x v="0"/>
    <x v="6"/>
    <n v="4"/>
    <n v="1"/>
    <x v="1"/>
    <s v="o"/>
    <n v="-1"/>
    <s v=""/>
    <n v="1"/>
  </r>
  <r>
    <s v="Approuvé"/>
    <x v="0"/>
    <x v="0"/>
    <n v="2"/>
    <x v="20"/>
    <x v="95"/>
    <d v="2020-01-01T00:00:00"/>
    <x v="6"/>
    <n v="1"/>
    <n v="0"/>
    <x v="1"/>
    <x v="0"/>
    <x v="0"/>
    <x v="7"/>
    <n v="3"/>
    <n v="1"/>
    <x v="4"/>
    <s v="n"/>
    <n v="-1"/>
    <s v="Banque de maladie dont 2  familial"/>
    <n v="2"/>
  </r>
  <r>
    <s v="Approuvé"/>
    <x v="0"/>
    <x v="0"/>
    <n v="2"/>
    <x v="20"/>
    <x v="95"/>
    <s v="1 janvier 2020"/>
    <x v="6"/>
    <n v="1"/>
    <n v="0"/>
    <x v="1"/>
    <x v="0"/>
    <x v="0"/>
    <x v="7"/>
    <n v="3"/>
    <n v="1"/>
    <x v="6"/>
    <s v="n"/>
    <n v="-1"/>
    <m/>
    <n v="2"/>
  </r>
  <r>
    <s v="Approuvé"/>
    <x v="4"/>
    <x v="0"/>
    <n v="7"/>
    <x v="20"/>
    <x v="95"/>
    <d v="2020-01-01T00:00:00"/>
    <x v="6"/>
    <n v="1"/>
    <n v="0"/>
    <x v="1"/>
    <x v="0"/>
    <x v="0"/>
    <x v="7"/>
    <n v="3"/>
    <n v="1"/>
    <x v="4"/>
    <s v="n"/>
    <n v="-1"/>
    <s v="Banque de maladie dont 2  familial"/>
    <n v="2"/>
  </r>
  <r>
    <s v="Nouvelle demande"/>
    <x v="4"/>
    <x v="0"/>
    <n v="7"/>
    <x v="20"/>
    <x v="95"/>
    <d v="2020-01-01T00:00:00"/>
    <x v="6"/>
    <n v="1"/>
    <n v="0"/>
    <x v="1"/>
    <x v="0"/>
    <x v="0"/>
    <x v="7"/>
    <n v="3"/>
    <n v="1"/>
    <x v="7"/>
    <e v="#N/A"/>
    <n v="20"/>
    <s v="Vacances allouées"/>
    <n v="2"/>
  </r>
  <r>
    <s v="Approuvé"/>
    <x v="17"/>
    <x v="0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17"/>
    <x v="0"/>
    <n v="0"/>
    <x v="20"/>
    <x v="95"/>
    <d v="2020-01-01T00:00:00"/>
    <x v="6"/>
    <s v="3"/>
    <n v="1"/>
    <x v="1"/>
    <x v="0"/>
    <x v="0"/>
    <x v="7"/>
    <n v="3"/>
    <n v="1"/>
    <x v="7"/>
    <e v="#N/A"/>
    <m/>
    <s v="Vacances allouées"/>
    <n v="2"/>
  </r>
  <r>
    <s v="Approuvé"/>
    <x v="5"/>
    <x v="3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5"/>
    <x v="3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18"/>
    <x v="3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18"/>
    <x v="3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1"/>
    <x v="1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1"/>
    <x v="1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19"/>
    <x v="0"/>
    <n v="4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19"/>
    <x v="0"/>
    <n v="4"/>
    <x v="20"/>
    <x v="95"/>
    <d v="2020-01-01T00:00:00"/>
    <x v="6"/>
    <n v="1"/>
    <n v="0"/>
    <x v="1"/>
    <x v="0"/>
    <x v="0"/>
    <x v="7"/>
    <n v="3"/>
    <n v="1"/>
    <x v="7"/>
    <e v="#N/A"/>
    <n v="8"/>
    <s v="Vacances allouées"/>
    <n v="2"/>
  </r>
  <r>
    <s v="Approuvé"/>
    <x v="11"/>
    <x v="0"/>
    <n v="9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11"/>
    <x v="0"/>
    <n v="9"/>
    <x v="20"/>
    <x v="95"/>
    <d v="2020-01-01T00:00:00"/>
    <x v="6"/>
    <n v="1"/>
    <n v="0"/>
    <x v="1"/>
    <x v="0"/>
    <x v="0"/>
    <x v="7"/>
    <n v="3"/>
    <n v="1"/>
    <x v="7"/>
    <e v="#N/A"/>
    <n v="10"/>
    <s v="Vacances allouées"/>
    <n v="2"/>
  </r>
  <r>
    <s v="Approuvé"/>
    <x v="20"/>
    <x v="5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20"/>
    <x v="5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21"/>
    <x v="3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21"/>
    <x v="3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22"/>
    <x v="3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22"/>
    <x v="3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23"/>
    <x v="5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23"/>
    <x v="5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24"/>
    <x v="4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24"/>
    <x v="4"/>
    <n v="0"/>
    <x v="20"/>
    <x v="95"/>
    <d v="2020-01-01T00:00:00"/>
    <x v="6"/>
    <n v="1"/>
    <n v="0"/>
    <x v="1"/>
    <x v="0"/>
    <x v="0"/>
    <x v="7"/>
    <n v="3"/>
    <n v="1"/>
    <x v="7"/>
    <e v="#N/A"/>
    <n v="25"/>
    <s v="Vacances allouées"/>
    <n v="2"/>
  </r>
  <r>
    <s v="Approuvé"/>
    <x v="25"/>
    <x v="5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25"/>
    <x v="5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26"/>
    <x v="5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26"/>
    <x v="5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27"/>
    <x v="0"/>
    <n v="1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27"/>
    <x v="0"/>
    <n v="1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28"/>
    <x v="5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28"/>
    <x v="5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29"/>
    <x v="0"/>
    <n v="11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29"/>
    <x v="0"/>
    <n v="11"/>
    <x v="20"/>
    <x v="95"/>
    <d v="2020-01-01T00:00:00"/>
    <x v="6"/>
    <n v="1"/>
    <n v="0"/>
    <x v="1"/>
    <x v="0"/>
    <x v="0"/>
    <x v="7"/>
    <n v="3"/>
    <n v="1"/>
    <x v="7"/>
    <e v="#N/A"/>
    <n v="17"/>
    <s v="Vacances allouées"/>
    <n v="2"/>
  </r>
  <r>
    <s v="Approuvé"/>
    <x v="30"/>
    <x v="5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30"/>
    <x v="5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31"/>
    <x v="0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31"/>
    <x v="0"/>
    <n v="0"/>
    <x v="20"/>
    <x v="95"/>
    <d v="2020-01-01T00:00:00"/>
    <x v="6"/>
    <n v="1"/>
    <n v="0"/>
    <x v="1"/>
    <x v="0"/>
    <x v="0"/>
    <x v="7"/>
    <n v="3"/>
    <n v="1"/>
    <x v="7"/>
    <e v="#N/A"/>
    <n v="15"/>
    <s v="Vacances allouées"/>
    <n v="2"/>
  </r>
  <r>
    <s v="Approuvé"/>
    <x v="12"/>
    <x v="4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12"/>
    <x v="4"/>
    <n v="0"/>
    <x v="20"/>
    <x v="95"/>
    <d v="2020-01-01T00:00:00"/>
    <x v="6"/>
    <n v="1"/>
    <n v="0"/>
    <x v="1"/>
    <x v="0"/>
    <x v="0"/>
    <x v="7"/>
    <n v="3"/>
    <n v="1"/>
    <x v="7"/>
    <e v="#N/A"/>
    <n v="20"/>
    <s v="Vacances allouées"/>
    <n v="2"/>
  </r>
  <r>
    <s v="Approuvé"/>
    <x v="7"/>
    <x v="0"/>
    <n v="12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7"/>
    <x v="0"/>
    <n v="12"/>
    <x v="20"/>
    <x v="95"/>
    <d v="2020-01-01T00:00:00"/>
    <x v="6"/>
    <n v="1"/>
    <n v="0"/>
    <x v="1"/>
    <x v="0"/>
    <x v="0"/>
    <x v="7"/>
    <n v="3"/>
    <n v="1"/>
    <x v="7"/>
    <e v="#N/A"/>
    <n v="15"/>
    <s v="Vacances allouées"/>
    <n v="2"/>
  </r>
  <r>
    <s v="Approuvé"/>
    <x v="32"/>
    <x v="3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32"/>
    <x v="3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2"/>
    <x v="2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2"/>
    <x v="2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33"/>
    <x v="3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33"/>
    <x v="3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9"/>
    <x v="4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9"/>
    <x v="4"/>
    <n v="0"/>
    <x v="20"/>
    <x v="95"/>
    <d v="2020-01-01T00:00:00"/>
    <x v="6"/>
    <n v="1"/>
    <n v="0"/>
    <x v="1"/>
    <x v="0"/>
    <x v="0"/>
    <x v="7"/>
    <n v="3"/>
    <n v="1"/>
    <x v="7"/>
    <e v="#N/A"/>
    <n v="31"/>
    <s v="Vacances allouées"/>
    <n v="2"/>
  </r>
  <r>
    <s v="Approuvé"/>
    <x v="8"/>
    <x v="0"/>
    <n v="8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8"/>
    <x v="0"/>
    <n v="8"/>
    <x v="20"/>
    <x v="95"/>
    <d v="2020-01-01T00:00:00"/>
    <x v="6"/>
    <n v="1"/>
    <n v="0"/>
    <x v="1"/>
    <x v="0"/>
    <x v="0"/>
    <x v="7"/>
    <n v="3"/>
    <n v="1"/>
    <x v="7"/>
    <e v="#N/A"/>
    <n v="20"/>
    <s v="Vacances allouées"/>
    <n v="2"/>
  </r>
  <r>
    <s v="Approuvé"/>
    <x v="14"/>
    <x v="4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14"/>
    <x v="4"/>
    <n v="0"/>
    <x v="20"/>
    <x v="95"/>
    <d v="2020-01-01T00:00:00"/>
    <x v="6"/>
    <n v="1"/>
    <n v="0"/>
    <x v="1"/>
    <x v="0"/>
    <x v="0"/>
    <x v="7"/>
    <n v="3"/>
    <n v="1"/>
    <x v="7"/>
    <e v="#N/A"/>
    <n v="25"/>
    <s v="Vacances allouées"/>
    <n v="2"/>
  </r>
  <r>
    <s v="Approuvé"/>
    <x v="34"/>
    <x v="2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34"/>
    <x v="2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35"/>
    <x v="3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35"/>
    <x v="3"/>
    <n v="0"/>
    <x v="20"/>
    <x v="95"/>
    <d v="2020-01-01T00:00:00"/>
    <x v="6"/>
    <n v="1"/>
    <n v="0"/>
    <x v="1"/>
    <x v="0"/>
    <x v="0"/>
    <x v="7"/>
    <n v="3"/>
    <n v="1"/>
    <x v="7"/>
    <e v="#N/A"/>
    <m/>
    <s v="Vacances allouées"/>
    <n v="2"/>
  </r>
  <r>
    <s v="Approuvé"/>
    <x v="36"/>
    <x v="6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m/>
    <x v="37"/>
    <x v="7"/>
    <e v="#N/A"/>
    <x v="20"/>
    <x v="95"/>
    <d v="2020-01-01T00:00:00"/>
    <x v="6"/>
    <n v="1"/>
    <n v="0"/>
    <x v="1"/>
    <x v="0"/>
    <x v="0"/>
    <x v="7"/>
    <n v="3"/>
    <n v="1"/>
    <x v="1"/>
    <s v="o"/>
    <n v="-1"/>
    <m/>
    <n v="1"/>
  </r>
  <r>
    <s v="En attente"/>
    <x v="36"/>
    <x v="6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38"/>
    <x v="5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38"/>
    <x v="5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15"/>
    <x v="0"/>
    <n v="6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15"/>
    <x v="0"/>
    <n v="6"/>
    <x v="20"/>
    <x v="95"/>
    <d v="2020-01-01T00:00:00"/>
    <x v="6"/>
    <n v="1"/>
    <n v="0"/>
    <x v="1"/>
    <x v="0"/>
    <x v="0"/>
    <x v="7"/>
    <n v="3"/>
    <n v="1"/>
    <x v="1"/>
    <s v="o"/>
    <n v="18"/>
    <s v="Vacances allouées"/>
    <n v="2"/>
  </r>
  <r>
    <s v="Approuvé"/>
    <x v="6"/>
    <x v="0"/>
    <n v="1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6"/>
    <x v="0"/>
    <n v="1"/>
    <x v="20"/>
    <x v="95"/>
    <d v="2020-01-01T00:00:00"/>
    <x v="6"/>
    <n v="1"/>
    <n v="0"/>
    <x v="1"/>
    <x v="0"/>
    <x v="0"/>
    <x v="7"/>
    <n v="3"/>
    <n v="1"/>
    <x v="1"/>
    <s v="o"/>
    <n v="20"/>
    <s v="Vacances allouées"/>
    <n v="2"/>
  </r>
  <r>
    <s v="Approuvé"/>
    <x v="39"/>
    <x v="0"/>
    <n v="5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39"/>
    <x v="0"/>
    <n v="5"/>
    <x v="20"/>
    <x v="95"/>
    <d v="2020-01-01T00:00:00"/>
    <x v="6"/>
    <s v="3"/>
    <n v="1"/>
    <x v="1"/>
    <x v="0"/>
    <x v="0"/>
    <x v="7"/>
    <n v="3"/>
    <n v="1"/>
    <x v="1"/>
    <s v="o"/>
    <n v="9"/>
    <s v="Vacances allouées"/>
    <n v="2"/>
  </r>
  <r>
    <s v="Approuvé"/>
    <x v="40"/>
    <x v="3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40"/>
    <x v="3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41"/>
    <x v="3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41"/>
    <x v="3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42"/>
    <x v="4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42"/>
    <x v="4"/>
    <n v="0"/>
    <x v="20"/>
    <x v="95"/>
    <d v="2020-01-01T00:00:00"/>
    <x v="6"/>
    <n v="1"/>
    <n v="0"/>
    <x v="1"/>
    <x v="0"/>
    <x v="0"/>
    <x v="7"/>
    <n v="3"/>
    <n v="1"/>
    <x v="1"/>
    <s v="o"/>
    <n v="20"/>
    <s v="Vacances allouées"/>
    <n v="2"/>
  </r>
  <r>
    <s v="Approuvé"/>
    <x v="16"/>
    <x v="2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16"/>
    <x v="2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43"/>
    <x v="5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43"/>
    <x v="5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13"/>
    <x v="4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13"/>
    <x v="4"/>
    <n v="0"/>
    <x v="20"/>
    <x v="95"/>
    <d v="2020-01-01T00:00:00"/>
    <x v="6"/>
    <n v="1"/>
    <n v="0"/>
    <x v="1"/>
    <x v="0"/>
    <x v="0"/>
    <x v="7"/>
    <n v="3"/>
    <n v="1"/>
    <x v="1"/>
    <s v="o"/>
    <n v="29"/>
    <s v="Vacances allouées"/>
    <n v="2"/>
  </r>
  <r>
    <s v="Approuvé"/>
    <x v="44"/>
    <x v="2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44"/>
    <x v="2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45"/>
    <x v="3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45"/>
    <x v="3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46"/>
    <x v="4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46"/>
    <x v="4"/>
    <n v="0"/>
    <x v="20"/>
    <x v="95"/>
    <d v="2020-01-01T00:00:00"/>
    <x v="6"/>
    <s v="4"/>
    <n v="2"/>
    <x v="1"/>
    <x v="0"/>
    <x v="0"/>
    <x v="7"/>
    <n v="3"/>
    <n v="1"/>
    <x v="1"/>
    <s v="o"/>
    <n v="25"/>
    <s v="Vacances allouées"/>
    <n v="2"/>
  </r>
  <r>
    <s v="Approuvé"/>
    <x v="47"/>
    <x v="3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47"/>
    <x v="3"/>
    <n v="0"/>
    <x v="20"/>
    <x v="95"/>
    <d v="2020-01-01T00:00:00"/>
    <x v="6"/>
    <s v="4"/>
    <n v="2"/>
    <x v="1"/>
    <x v="0"/>
    <x v="0"/>
    <x v="7"/>
    <n v="3"/>
    <n v="1"/>
    <x v="1"/>
    <s v="o"/>
    <m/>
    <s v="Vacances allouées"/>
    <n v="2"/>
  </r>
  <r>
    <s v="Approuvé"/>
    <x v="48"/>
    <x v="6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48"/>
    <x v="6"/>
    <n v="0"/>
    <x v="20"/>
    <x v="95"/>
    <d v="2020-01-01T00:00:00"/>
    <x v="6"/>
    <s v="4"/>
    <n v="2"/>
    <x v="1"/>
    <x v="0"/>
    <x v="0"/>
    <x v="7"/>
    <n v="3"/>
    <n v="1"/>
    <x v="1"/>
    <s v="o"/>
    <m/>
    <s v="Vacances allouées"/>
    <n v="2"/>
  </r>
  <r>
    <s v="Approuvé"/>
    <x v="49"/>
    <x v="8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49"/>
    <x v="8"/>
    <n v="0"/>
    <x v="20"/>
    <x v="95"/>
    <d v="2020-01-01T00:00:00"/>
    <x v="6"/>
    <s v="4"/>
    <n v="2"/>
    <x v="1"/>
    <x v="0"/>
    <x v="0"/>
    <x v="7"/>
    <n v="3"/>
    <n v="1"/>
    <x v="1"/>
    <s v="o"/>
    <m/>
    <s v="Vacances allouées"/>
    <n v="2"/>
  </r>
  <r>
    <s v="Approuvé"/>
    <x v="50"/>
    <x v="3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50"/>
    <x v="3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10"/>
    <x v="0"/>
    <n v="3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10"/>
    <x v="0"/>
    <n v="3"/>
    <x v="20"/>
    <x v="95"/>
    <d v="2020-01-01T00:00:00"/>
    <x v="6"/>
    <n v="1"/>
    <n v="0"/>
    <x v="1"/>
    <x v="0"/>
    <x v="0"/>
    <x v="7"/>
    <n v="3"/>
    <n v="1"/>
    <x v="1"/>
    <s v="o"/>
    <n v="15"/>
    <s v="Vacances allouées"/>
    <n v="2"/>
  </r>
  <r>
    <s v="Approuvé"/>
    <x v="3"/>
    <x v="0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Approuvé"/>
    <x v="3"/>
    <x v="0"/>
    <n v="0"/>
    <x v="20"/>
    <x v="95"/>
    <d v="2020-01-01T00:00:00"/>
    <x v="6"/>
    <s v="2"/>
    <n v="0"/>
    <x v="1"/>
    <x v="0"/>
    <x v="0"/>
    <x v="7"/>
    <n v="3"/>
    <n v="1"/>
    <x v="1"/>
    <s v="o"/>
    <n v="20"/>
    <s v="Vacances allouées"/>
    <n v="2"/>
  </r>
  <r>
    <s v="Approuvé"/>
    <x v="51"/>
    <x v="2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51"/>
    <x v="2"/>
    <n v="0"/>
    <x v="20"/>
    <x v="95"/>
    <d v="2020-01-01T00:00:00"/>
    <x v="6"/>
    <s v="2"/>
    <n v="0"/>
    <x v="1"/>
    <x v="0"/>
    <x v="0"/>
    <x v="7"/>
    <n v="3"/>
    <n v="1"/>
    <x v="1"/>
    <s v="o"/>
    <m/>
    <s v="Vacances allouées"/>
    <n v="2"/>
  </r>
  <r>
    <s v="Approuvé"/>
    <x v="52"/>
    <x v="2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52"/>
    <x v="2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53"/>
    <x v="2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53"/>
    <x v="2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54"/>
    <x v="2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54"/>
    <x v="2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55"/>
    <x v="1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55"/>
    <x v="1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56"/>
    <x v="3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56"/>
    <x v="3"/>
    <n v="0"/>
    <x v="20"/>
    <x v="95"/>
    <d v="2020-01-01T00:00:00"/>
    <x v="6"/>
    <n v="1"/>
    <n v="0"/>
    <x v="1"/>
    <x v="0"/>
    <x v="0"/>
    <x v="7"/>
    <n v="3"/>
    <n v="1"/>
    <x v="1"/>
    <s v="o"/>
    <m/>
    <s v="Vacances allouées"/>
    <n v="2"/>
  </r>
  <r>
    <s v="Approuvé"/>
    <x v="57"/>
    <x v="8"/>
    <n v="0"/>
    <x v="20"/>
    <x v="95"/>
    <d v="2020-01-01T00:00:00"/>
    <x v="6"/>
    <n v="1"/>
    <n v="0"/>
    <x v="1"/>
    <x v="0"/>
    <x v="0"/>
    <x v="7"/>
    <n v="3"/>
    <n v="1"/>
    <x v="4"/>
    <s v="n"/>
    <n v="5"/>
    <s v="Banque de maladie dont 2  familial"/>
    <n v="2"/>
  </r>
  <r>
    <s v="En attente"/>
    <x v="57"/>
    <x v="8"/>
    <n v="0"/>
    <x v="20"/>
    <x v="95"/>
    <d v="2020-01-01T00:00:00"/>
    <x v="6"/>
    <s v="7"/>
    <n v="5"/>
    <x v="1"/>
    <x v="0"/>
    <x v="0"/>
    <x v="7"/>
    <n v="3"/>
    <n v="1"/>
    <x v="1"/>
    <s v="o"/>
    <m/>
    <s v="Vacances allouées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46ECF44-A2B8-471A-91F9-7C1DE3C9E7C8}" name="Tableau croisé dynamique1" cacheId="12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outline="1" outlineData="1" multipleFieldFilters="0">
  <location ref="A7:H17" firstHeaderRow="1" firstDataRow="2" firstDataCol="1" rowPageCount="4" colPageCount="1"/>
  <pivotFields count="21">
    <pivotField showAll="0"/>
    <pivotField axis="axisCol" showAll="0">
      <items count="60">
        <item m="1" x="58"/>
        <item x="4"/>
        <item x="19"/>
        <item x="6"/>
        <item x="8"/>
        <item x="42"/>
        <item x="12"/>
        <item x="17"/>
        <item x="9"/>
        <item x="0"/>
        <item x="7"/>
        <item x="3"/>
        <item x="11"/>
        <item x="31"/>
        <item x="29"/>
        <item x="13"/>
        <item x="14"/>
        <item x="34"/>
        <item x="16"/>
        <item x="15"/>
        <item x="51"/>
        <item x="39"/>
        <item x="2"/>
        <item x="24"/>
        <item x="46"/>
        <item x="44"/>
        <item x="53"/>
        <item x="54"/>
        <item x="52"/>
        <item x="5"/>
        <item x="10"/>
        <item x="18"/>
        <item x="1"/>
        <item x="20"/>
        <item x="21"/>
        <item x="22"/>
        <item x="23"/>
        <item x="25"/>
        <item x="26"/>
        <item x="27"/>
        <item x="28"/>
        <item x="30"/>
        <item x="32"/>
        <item x="33"/>
        <item x="35"/>
        <item x="36"/>
        <item x="38"/>
        <item x="40"/>
        <item x="41"/>
        <item x="43"/>
        <item x="45"/>
        <item x="47"/>
        <item x="48"/>
        <item x="49"/>
        <item x="50"/>
        <item x="55"/>
        <item x="56"/>
        <item x="57"/>
        <item x="37"/>
        <item t="default"/>
      </items>
    </pivotField>
    <pivotField axis="axisPage" showAll="0">
      <items count="11">
        <item sd="0" x="0"/>
        <item x="2"/>
        <item sd="0" x="4"/>
        <item x="3"/>
        <item x="1"/>
        <item x="5"/>
        <item x="6"/>
        <item x="8"/>
        <item m="1" x="9"/>
        <item x="7"/>
        <item t="default"/>
      </items>
    </pivotField>
    <pivotField showAll="0"/>
    <pivotField axis="axisRow" showAll="0">
      <items count="36">
        <item m="1" x="29"/>
        <item x="6"/>
        <item x="5"/>
        <item m="1" x="27"/>
        <item m="1" x="26"/>
        <item x="18"/>
        <item x="19"/>
        <item m="1" x="31"/>
        <item x="16"/>
        <item m="1" x="28"/>
        <item m="1" x="34"/>
        <item m="1" x="33"/>
        <item x="20"/>
        <item m="1" x="30"/>
        <item x="13"/>
        <item m="1" x="25"/>
        <item m="1" x="24"/>
        <item m="1" x="22"/>
        <item x="7"/>
        <item x="8"/>
        <item x="9"/>
        <item m="1" x="32"/>
        <item x="15"/>
        <item x="4"/>
        <item m="1" x="23"/>
        <item m="1" x="21"/>
        <item x="11"/>
        <item x="12"/>
        <item x="14"/>
        <item x="17"/>
        <item x="3"/>
        <item x="2"/>
        <item x="1"/>
        <item x="0"/>
        <item x="10"/>
        <item t="default"/>
      </items>
    </pivotField>
    <pivotField showAll="0"/>
    <pivotField showAll="0"/>
    <pivotField axis="axisRow" showAll="0">
      <items count="8">
        <item x="5"/>
        <item x="4"/>
        <item x="3"/>
        <item x="6"/>
        <item x="2"/>
        <item x="1"/>
        <item x="0"/>
        <item t="default"/>
      </items>
    </pivotField>
    <pivotField showAll="0"/>
    <pivotField showAll="0"/>
    <pivotField axis="axisPage" showAll="0">
      <items count="6">
        <item m="1" x="3"/>
        <item x="1"/>
        <item m="1" x="2"/>
        <item x="0"/>
        <item m="1" x="4"/>
        <item t="default"/>
      </items>
    </pivotField>
    <pivotField showAll="0"/>
    <pivotField axis="axisPage" showAll="0">
      <items count="9">
        <item m="1" x="6"/>
        <item m="1" x="7"/>
        <item m="1" x="5"/>
        <item x="0"/>
        <item x="4"/>
        <item x="3"/>
        <item x="2"/>
        <item x="1"/>
        <item t="default"/>
      </items>
    </pivotField>
    <pivotField showAll="0"/>
    <pivotField showAll="0"/>
    <pivotField showAll="0"/>
    <pivotField axis="axisPage" multipleItemSelectionAllowed="1" showAll="0">
      <items count="23">
        <item m="1" x="19"/>
        <item h="1" m="1" x="17"/>
        <item m="1" x="15"/>
        <item x="1"/>
        <item h="1" m="1" x="9"/>
        <item h="1" m="1" x="8"/>
        <item m="1" x="14"/>
        <item m="1" x="10"/>
        <item h="1" x="3"/>
        <item h="1" m="1" x="11"/>
        <item h="1" m="1" x="16"/>
        <item h="1" m="1" x="12"/>
        <item h="1" m="1" x="20"/>
        <item h="1" m="1" x="18"/>
        <item h="1" m="1" x="21"/>
        <item h="1" x="5"/>
        <item h="1" x="4"/>
        <item h="1" x="0"/>
        <item h="1" x="2"/>
        <item h="1" x="6"/>
        <item h="1" x="7"/>
        <item h="1" m="1" x="13"/>
        <item t="default"/>
      </items>
    </pivotField>
    <pivotField showAll="0"/>
    <pivotField dataField="1" showAll="0"/>
    <pivotField showAll="0"/>
    <pivotField showAll="0"/>
  </pivotFields>
  <rowFields count="2">
    <field x="4"/>
    <field x="7"/>
  </rowFields>
  <rowItems count="9">
    <i>
      <x v="6"/>
    </i>
    <i r="1">
      <x v="1"/>
    </i>
    <i r="1">
      <x v="2"/>
    </i>
    <i r="1">
      <x v="3"/>
    </i>
    <i r="1">
      <x v="4"/>
    </i>
    <i r="1">
      <x v="5"/>
    </i>
    <i>
      <x v="12"/>
    </i>
    <i r="1">
      <x v="3"/>
    </i>
    <i t="grand">
      <x/>
    </i>
  </rowItems>
  <colFields count="1">
    <field x="1"/>
  </colFields>
  <colItems count="7">
    <i>
      <x v="18"/>
    </i>
    <i>
      <x v="20"/>
    </i>
    <i>
      <x v="25"/>
    </i>
    <i>
      <x v="26"/>
    </i>
    <i>
      <x v="27"/>
    </i>
    <i>
      <x v="28"/>
    </i>
    <i t="grand">
      <x/>
    </i>
  </colItems>
  <pageFields count="4">
    <pageField fld="2" item="1" hier="-1"/>
    <pageField fld="16" hier="-1"/>
    <pageField fld="10" item="1" hier="-1"/>
    <pageField fld="12" hier="-1"/>
  </pageFields>
  <dataFields count="1">
    <dataField name="Somme de Temps" fld="1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81E2B036-68F5-40E3-AC23-A0B3CBDB75AF}" sourceName="Nom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oste" xr10:uid="{C79CCC7F-E893-40AF-A587-C38FCFE08FB7}" sourceName="Poste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tif" xr10:uid="{F75033A9-AF11-4DE0-861D-579E0C818C8F}" sourceName="Motif">
  <extLst>
    <x:ext xmlns:x15="http://schemas.microsoft.com/office/spreadsheetml/2010/11/main" uri="{2F2917AC-EB37-4324-AD4E-5DD8C200BD13}">
      <x15:tableSlicerCache tableId="2" column="4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A7E4E52A-6E51-46BD-9BAF-79DBC6CB7A57}" sourceName="Année">
  <extLst>
    <x:ext xmlns:x15="http://schemas.microsoft.com/office/spreadsheetml/2010/11/main" uri="{2F2917AC-EB37-4324-AD4E-5DD8C200BD13}">
      <x15:tableSlicerCache tableId="2" column="17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C49A24C7-9669-464B-8A2A-801A3E586B19}" sourceName="Mois">
  <extLst>
    <x:ext xmlns:x15="http://schemas.microsoft.com/office/spreadsheetml/2010/11/main" uri="{2F2917AC-EB37-4324-AD4E-5DD8C200BD13}">
      <x15:tableSlicerCache tableId="2" column="19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ut_de_la_semaine" xr10:uid="{706D647D-37C4-47E7-97BB-D28D4627A92F}" sourceName="Début de la semaine">
  <extLst>
    <x:ext xmlns:x15="http://schemas.microsoft.com/office/spreadsheetml/2010/11/main" uri="{2F2917AC-EB37-4324-AD4E-5DD8C200BD13}">
      <x15:tableSlicerCache tableId="2" column="22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F2859326-AAEF-4FE9-B865-3D360144267D}" sourceName="Date">
  <extLst>
    <x:ext xmlns:x15="http://schemas.microsoft.com/office/spreadsheetml/2010/11/main" uri="{2F2917AC-EB37-4324-AD4E-5DD8C200BD13}">
      <x15:tableSlicerCache tableId="2" column="6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" xr10:uid="{96629812-4536-4558-AFD5-87D10F6FD3ED}" sourceName="Statut">
  <extLst>
    <x:ext xmlns:x15="http://schemas.microsoft.com/office/spreadsheetml/2010/11/main" uri="{2F2917AC-EB37-4324-AD4E-5DD8C200BD13}">
      <x15:tableSlicerCache tableId="2" column="1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3466C53F-4B23-4C62-8852-27DA7D1A7D7D}" cache="Segment_Nom" caption="Nom" style="SlicerStyleLight4" rowHeight="252000"/>
  <slicer name="Poste" xr10:uid="{91626C08-9C82-4142-9F09-9EF7B388A86A}" cache="Segment_Poste" caption="Poste" style="SlicerStyleLight4" rowHeight="252000"/>
  <slicer name="Motif" xr10:uid="{6C53B65A-4556-4075-A96C-A13AF73D3827}" cache="Segment_Motif" caption="Motif" style="SlicerStyleLight6" rowHeight="252000"/>
  <slicer name="Année" xr10:uid="{5712DE55-026D-4E23-B8E3-66BBA194FCFD}" cache="Segment_Année" caption="Année" style="SlicerStyleOther2" rowHeight="252000"/>
  <slicer name="Mois" xr10:uid="{A0E91FB9-0085-4E33-8D73-719F9A4A894D}" cache="Segment_Mois" caption="Mois" rowHeight="252000"/>
  <slicer name="Début de la semaine" xr10:uid="{3337B10F-570B-4242-A94A-E2A4F36CC6CF}" cache="Segment_Début_de_la_semaine" caption="Début de la semaine" rowHeight="252000"/>
  <slicer name="Date" xr10:uid="{72CA01BF-4F9F-40CF-AF8A-891725BC1F8A}" cache="Segment_Date" caption="Date" rowHeight="252000"/>
  <slicer name="Statut" xr10:uid="{CF0919F6-EC32-40E6-B98D-372A27B77025}" cache="Segment_Statut" caption="Statut" style="SlicerStyleDark2" rowHeight="2730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6B69C1-1124-427A-A637-C5BC73D10DC6}" name="Tableau2" displayName="Tableau2" ref="A5:U30" totalsRowShown="0" headerRowDxfId="70" dataDxfId="69">
  <autoFilter ref="A5:U30" xr:uid="{1F952266-23C0-4875-ADE5-B9D166276FB3}"/>
  <sortState xmlns:xlrd2="http://schemas.microsoft.com/office/spreadsheetml/2017/richdata2" ref="A6:U30">
    <sortCondition descending="1" ref="F5:F30"/>
  </sortState>
  <tableColumns count="21">
    <tableColumn id="10" xr3:uid="{F24ECB0A-39B5-4DF4-B7FA-1459A09ABB1A}" name="Statut" dataDxfId="68"/>
    <tableColumn id="1" xr3:uid="{D9C89DDF-837E-4E3C-8525-5ADDDE92A30C}" name="Nom" dataDxfId="67"/>
    <tableColumn id="2" xr3:uid="{9233AC08-25F7-4BF1-8997-753132461C2C}" name="Poste" dataDxfId="14">
      <calculatedColumnFormula>VLOOKUP(B6,TableauEmployés[#All],2,FALSE)</calculatedColumnFormula>
    </tableColumn>
    <tableColumn id="14" xr3:uid="{0E902A2A-F006-4DBC-852C-FF7BA841A7BD}" name="Rang" dataDxfId="15">
      <calculatedColumnFormula>VLOOKUP(B6,TableauEmployés[#All],3,FALSE)</calculatedColumnFormula>
    </tableColumn>
    <tableColumn id="22" xr3:uid="{02151811-7203-41C1-B046-BA26BB28443A}" name="Début de la semaine" dataDxfId="19">
      <calculatedColumnFormula>7*[1]!Tableau2[[#This Row],[Semaine]]+DATE([1]!Tableau2[[#This Row],[Année]],1,1)-WEEKDAY(DATE([1]!Tableau2[[#This Row],[Année]],1,3))-3</calculatedColumnFormula>
    </tableColumn>
    <tableColumn id="6" xr3:uid="{BCBBE133-FB5D-4DB0-8A5E-47F7CA5D3D44}" name="Date" dataDxfId="66"/>
    <tableColumn id="11" xr3:uid="{CAABBC6A-9874-4016-94E5-DA49378900E7}" name="Date de fin" dataDxfId="65"/>
    <tableColumn id="7" xr3:uid="{5DBE77D6-8A89-44A7-BEE2-3E4771F5139A}" name="jour semaine" dataDxfId="18">
      <calculatedColumnFormula>VLOOKUP([1]!Tableau2[[#This Row],['#jour semaine]],[1]Source!$S$3:$T$9,2,FALSE)</calculatedColumnFormula>
    </tableColumn>
    <tableColumn id="8" xr3:uid="{36DA7C31-D895-4F56-B73F-CE386AF7BFE4}" name="Nombre de jours" dataDxfId="13">
      <calculatedColumnFormula>Tableau2[[#This Row],[Date de fin]]-Tableau2[[#This Row],[Date]]+1</calculatedColumnFormula>
    </tableColumn>
    <tableColumn id="13" xr3:uid="{5629FE16-D41A-4E91-86BC-F03098D03DDA}" name="Colonnes à insérer" dataDxfId="12">
      <calculatedColumnFormula>IF(Tableau2[[#This Row],[Nombre de jours]]-2&lt;0,0,Tableau2[[#This Row],[Nombre de jours]]-2)</calculatedColumnFormula>
    </tableColumn>
    <tableColumn id="17" xr3:uid="{8EB8CC2C-F387-413B-AFB7-DBFB8A8FE799}" name="Année" dataDxfId="11">
      <calculatedColumnFormula>YEAR(Tableau2[[#This Row],[Date]])</calculatedColumnFormula>
    </tableColumn>
    <tableColumn id="18" xr3:uid="{E7569B9F-25B7-440D-9248-A8C61312C00E}" name="# Mois" dataDxfId="10">
      <calculatedColumnFormula>MONTH(Tableau2[[#This Row],[Date]])</calculatedColumnFormula>
    </tableColumn>
    <tableColumn id="19" xr3:uid="{1C26B5CE-79C8-497F-B1A1-B884709EE769}" name="Mois" dataDxfId="9">
      <calculatedColumnFormula>VLOOKUP(Tableau2[[#This Row],['# Mois]],[1]Source!$P$3:$Q$14,2,FALSE)</calculatedColumnFormula>
    </tableColumn>
    <tableColumn id="12" xr3:uid="{42EC0FD8-4A9E-479A-A19D-75B7C5982ECE}" name="Jour" dataDxfId="8">
      <calculatedColumnFormula>DAY(Tableau2[[#This Row],[Date]])</calculatedColumnFormula>
    </tableColumn>
    <tableColumn id="16" xr3:uid="{C08FE34E-6764-42DE-82EC-31C31E8DDE54}" name="#jour semaine" dataDxfId="7">
      <calculatedColumnFormula>WEEKDAY(Tableau2[[#This Row],[Date]],2)</calculatedColumnFormula>
    </tableColumn>
    <tableColumn id="9" xr3:uid="{A306DD41-2306-49D3-B282-7371553817AA}" name="Semaine" dataDxfId="6">
      <calculatedColumnFormula>WEEKNUM(Tableau2[[#This Row],[Date]])</calculatedColumnFormula>
    </tableColumn>
    <tableColumn id="4" xr3:uid="{F77E13F2-92A2-4F5F-B265-07F4CA3912A0}" name="Motif" dataDxfId="64"/>
    <tableColumn id="3" xr3:uid="{B1CD502E-8030-48F8-8327-94998F174355}" name="Calendrier absence" dataDxfId="5">
      <calculatedColumnFormula>VLOOKUP(Tableau2[[#This Row],[Motif]],Source!$B$2:$D$10,3,FALSE)</calculatedColumnFormula>
    </tableColumn>
    <tableColumn id="5" xr3:uid="{9C7DF414-8F4E-4653-A189-87D925C946C3}" name="Temps" dataDxfId="4">
      <calculatedColumnFormula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calculatedColumnFormula>
    </tableColumn>
    <tableColumn id="21" xr3:uid="{28D70C85-74F2-4F7D-9C5C-E69A66B70463}" name="Commentaires" dataDxfId="63"/>
    <tableColumn id="15" xr3:uid="{FF9EE603-9E06-4C68-8E63-C0CF89BA66FD}" name="Doublon" dataDxfId="17">
      <calculatedColumnFormula>SUMPRODUCT(([1]!Tableau2[Nom] = [1]!Tableau2[[#This Row],[Nom]]) * ([1]!Tableau2[Date] = [1]!Tableau2[[#This Row],[Date]]))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6916D4-E3EE-4EFE-8928-F7B66A392540}" name="TableauEmployés" displayName="TableauEmployés" ref="F2:J61" totalsRowShown="0" headerRowDxfId="62" dataDxfId="61" tableBorderDxfId="60">
  <autoFilter ref="F2:J61" xr:uid="{AF6BB0B1-9EB4-4D43-8066-B0AFD7A72881}"/>
  <sortState xmlns:xlrd2="http://schemas.microsoft.com/office/spreadsheetml/2017/richdata2" ref="F3:J61">
    <sortCondition ref="F2:F61"/>
  </sortState>
  <tableColumns count="5">
    <tableColumn id="1" xr3:uid="{6FB87C66-8E7C-4843-94DC-092D4234F1EA}" name="Employés" dataDxfId="59"/>
    <tableColumn id="2" xr3:uid="{CA05FD1E-EEBB-4634-B8C1-F533C3F69789}" name="Poste" dataDxfId="58"/>
    <tableColumn id="4" xr3:uid="{7963E64E-3785-43C6-9933-BA75C380BE82}" name="Ancienneté" dataDxfId="16"/>
    <tableColumn id="5" xr3:uid="{BCD77871-E6AE-4499-AE0C-B7E092ADCACA}" name="mdp" dataDxfId="57"/>
    <tableColumn id="3" xr3:uid="{93A5031A-87A4-43A2-9089-A64DD7EC26D0}" name="Actif / Inactif" dataDxfId="5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337EFC2-45EA-4AE3-9008-E81C11C782D5}" name="TableauMotifs" displayName="TableauMotifs" ref="B2:D15" totalsRowShown="0" headerRowDxfId="55" dataDxfId="54" tableBorderDxfId="53">
  <autoFilter ref="B2:D15" xr:uid="{A3237334-02FD-4F98-8B87-6B191B67D70B}"/>
  <tableColumns count="3">
    <tableColumn id="1" xr3:uid="{2F4E005E-7FCC-4A33-89B2-4CBF3633108B}" name="Motifs" dataDxfId="52"/>
    <tableColumn id="2" xr3:uid="{20A3A037-4BDB-4428-8891-F87DA2B09236}" name="Temps par défaut" dataDxfId="51"/>
    <tableColumn id="3" xr3:uid="{C673CF65-066E-47CF-A66E-B7FD10E524E6}" name="Calendrier absence" dataDxfId="5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7C3B648-CA67-4BD0-995F-A43AEA7ABB65}" name="Tableau5" displayName="Tableau5" ref="L2:L11" totalsRowShown="0" headerRowDxfId="49" dataDxfId="48">
  <autoFilter ref="L2:L11" xr:uid="{5DFF8F22-7C96-4B48-9DF5-323EFE0EFC04}"/>
  <tableColumns count="1">
    <tableColumn id="1" xr3:uid="{AF2C3D2C-C413-4C7A-89CA-924202A8DC73}" name="Postes possibles" dataDxfId="4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C482E2D-AC21-44D2-B36B-DDB34CDE7927}" name="TableauAnnées" displayName="TableauAnnées" ref="N2:N7" totalsRowShown="0" headerRowDxfId="46" dataDxfId="45" tableBorderDxfId="44">
  <autoFilter ref="N2:N7" xr:uid="{F872146B-3983-4A82-8FFA-F0EA08073B80}"/>
  <tableColumns count="1">
    <tableColumn id="1" xr3:uid="{6C65ADC0-4EF9-41F7-81FB-0DC03179C5CA}" name="Année" dataDxfId="4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5A75259-3D94-4574-B583-E9666C0AAA58}" name="TableauMois" displayName="TableauMois" ref="P2:Q14" totalsRowShown="0" headerRowDxfId="42" dataDxfId="41">
  <autoFilter ref="P2:Q14" xr:uid="{A576C959-7B15-4A82-9BAD-88B4B0409564}"/>
  <tableColumns count="2">
    <tableColumn id="1" xr3:uid="{B8553C35-B07E-4E81-8D06-82BE718072C2}" name="Mois" dataDxfId="40"/>
    <tableColumn id="2" xr3:uid="{D130AA35-4D7C-4D3D-9CFE-1C4799F94195}" name="Colonne1" dataDxfId="3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61C0F2A-C19C-49F7-97A2-41AFDFE68BAD}" name="TableauJours" displayName="TableauJours" ref="S2:T9" totalsRowShown="0" headerRowDxfId="38" dataDxfId="37">
  <autoFilter ref="S2:T9" xr:uid="{2ADF514E-3196-4F1C-ACBC-02A270841ACD}"/>
  <tableColumns count="2">
    <tableColumn id="1" xr3:uid="{E751DE72-CB9F-4E13-956B-1B463CCC229D}" name="Jours" dataDxfId="36"/>
    <tableColumn id="2" xr3:uid="{6A8DDA0C-9054-48BE-B0C0-E445CCDCA098}" name="Colonne1" dataDxfId="3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3635AA2-8A3F-4C5D-9FE9-4BBDCB5BAFD1}" name="TableauTemps" displayName="TableauTemps" ref="V2:V25" totalsRowShown="0" headerRowDxfId="34" dataDxfId="33">
  <autoFilter ref="V2:V25" xr:uid="{7A85A446-C8A1-4A4B-BC6B-C0B92A860ED1}"/>
  <tableColumns count="1">
    <tableColumn id="1" xr3:uid="{B50B416E-7A88-431A-909A-6192332A9FDB}" name="Temps" dataDxfId="3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9615985-0B40-44DB-AFD2-CD97436D5189}" name="TableauStatut" displayName="TableauStatut" ref="X2:X8" totalsRowShown="0" headerRowDxfId="31" dataDxfId="30">
  <autoFilter ref="X2:X8" xr:uid="{B4547712-BB3B-42D8-A539-A170FCB924F8}"/>
  <tableColumns count="1">
    <tableColumn id="1" xr3:uid="{DE240243-0F05-4F40-85B1-6899753DD978}" name="Statut" dataDxfId="2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D93FFCF-24D3-4C6E-95C7-D197288C6DD8}" name="TableauFériés" displayName="TableauFériés" ref="Z2:Z13" totalsRowShown="0" headerRowDxfId="28" dataDxfId="27">
  <autoFilter ref="Z2:Z13" xr:uid="{AEB4B64C-B8B3-4F96-A9C2-3888DC233A24}"/>
  <tableColumns count="1">
    <tableColumn id="1" xr3:uid="{4694C73D-7BAC-4FF0-A44E-BDFFE1615BA6}" name="Férié 2020" dataDxfId="2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126689C-BE16-4DFA-B6EF-DBC93739F894}" name="Fériés2021" displayName="Fériés2021" ref="AB2:AB14" totalsRowShown="0" headerRowDxfId="25" dataDxfId="23" headerRowBorderDxfId="24" tableBorderDxfId="22" totalsRowBorderDxfId="21">
  <autoFilter ref="AB2:AB14" xr:uid="{FCC6652D-2490-454A-9D17-91314138F4F1}"/>
  <tableColumns count="1">
    <tableColumn id="1" xr3:uid="{6DF62DA4-05D2-4A21-9A5A-70D256C00777}" name="Férié 2021" dataDxfId="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microsoft.com/office/2007/relationships/slicer" Target="../slicers/slicer1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335D2-BEBB-4BE8-B64A-A16FCB59F2F7}">
  <sheetPr codeName="Feuil7"/>
  <dimension ref="A1:U30"/>
  <sheetViews>
    <sheetView showGridLines="0" tabSelected="1" zoomScale="85" zoomScaleNormal="85" workbookViewId="0">
      <selection activeCell="X3" sqref="X3"/>
    </sheetView>
  </sheetViews>
  <sheetFormatPr baseColWidth="10" defaultRowHeight="16.5" x14ac:dyDescent="0.3"/>
  <cols>
    <col min="1" max="1" width="16.375" style="2" customWidth="1"/>
    <col min="2" max="2" width="16.875" style="2" customWidth="1"/>
    <col min="3" max="3" width="20.375" style="2" customWidth="1"/>
    <col min="4" max="4" width="4.5" style="2" customWidth="1"/>
    <col min="5" max="5" width="18" style="2" hidden="1" customWidth="1"/>
    <col min="6" max="6" width="18" style="9" customWidth="1"/>
    <col min="7" max="7" width="18" style="9" hidden="1" customWidth="1"/>
    <col min="8" max="8" width="18" style="9" customWidth="1"/>
    <col min="9" max="9" width="18" style="16" hidden="1" customWidth="1"/>
    <col min="10" max="10" width="18" style="14" hidden="1" customWidth="1"/>
    <col min="11" max="11" width="18" style="29" hidden="1" customWidth="1"/>
    <col min="12" max="12" width="18" style="10" hidden="1" customWidth="1"/>
    <col min="13" max="14" width="18" style="2" hidden="1" customWidth="1"/>
    <col min="15" max="16" width="18" style="10" hidden="1" customWidth="1"/>
    <col min="17" max="17" width="18" customWidth="1"/>
    <col min="18" max="18" width="18" style="2" hidden="1" customWidth="1"/>
    <col min="19" max="19" width="10.5" style="2" customWidth="1"/>
    <col min="20" max="20" width="31.75" style="2" customWidth="1"/>
    <col min="21" max="21" width="10.25" style="6" customWidth="1"/>
  </cols>
  <sheetData>
    <row r="1" spans="1:21" ht="54" customHeight="1" x14ac:dyDescent="0.3">
      <c r="H1" s="2"/>
      <c r="I1" s="14"/>
      <c r="L1" s="2"/>
      <c r="N1" s="10"/>
      <c r="P1" s="2"/>
      <c r="Q1" s="2"/>
      <c r="R1" s="6"/>
      <c r="S1" s="6"/>
      <c r="U1"/>
    </row>
    <row r="2" spans="1:21" ht="109.5" customHeight="1" x14ac:dyDescent="0.3">
      <c r="H2" s="2"/>
      <c r="I2" s="14"/>
      <c r="L2" s="2">
        <f>SUMPRODUCT(COUNTIF(Tableau2[[#All],[Nom]],Tableau2[[#All],[Date]]))</f>
        <v>0</v>
      </c>
      <c r="N2" s="10"/>
      <c r="P2" s="2"/>
      <c r="Q2" s="2"/>
      <c r="R2" s="6"/>
      <c r="S2" s="6"/>
      <c r="U2"/>
    </row>
    <row r="3" spans="1:21" ht="172.5" customHeight="1" x14ac:dyDescent="0.3">
      <c r="H3" s="2"/>
      <c r="I3" s="14"/>
      <c r="L3" s="2"/>
      <c r="N3" s="10"/>
      <c r="P3" s="2"/>
      <c r="Q3" s="2"/>
      <c r="R3" s="6"/>
      <c r="S3" s="6"/>
      <c r="U3"/>
    </row>
    <row r="4" spans="1:21" ht="32.25" customHeight="1" x14ac:dyDescent="0.3">
      <c r="A4" s="11"/>
      <c r="B4" s="11"/>
      <c r="C4" s="11"/>
      <c r="D4" s="11"/>
      <c r="E4" s="11"/>
      <c r="F4" s="12"/>
      <c r="G4" s="12"/>
      <c r="H4" s="11"/>
      <c r="I4" s="15"/>
      <c r="J4" s="21"/>
      <c r="K4" s="30"/>
      <c r="L4" s="11"/>
      <c r="M4" s="11"/>
      <c r="N4" s="13"/>
      <c r="O4" s="13"/>
      <c r="P4" s="11"/>
      <c r="Q4" s="11" t="s">
        <v>54</v>
      </c>
      <c r="R4" s="8"/>
      <c r="S4" s="8">
        <f>SUBTOTAL(9,Tableau2[Temps])</f>
        <v>-18</v>
      </c>
      <c r="T4" s="11"/>
      <c r="U4"/>
    </row>
    <row r="5" spans="1:21" s="28" customFormat="1" x14ac:dyDescent="0.3">
      <c r="A5" s="22" t="s">
        <v>65</v>
      </c>
      <c r="B5" s="23" t="s">
        <v>13</v>
      </c>
      <c r="C5" s="23" t="s">
        <v>14</v>
      </c>
      <c r="D5" s="24" t="s">
        <v>77</v>
      </c>
      <c r="E5" s="22" t="s">
        <v>31</v>
      </c>
      <c r="F5" s="22" t="s">
        <v>6</v>
      </c>
      <c r="G5" s="22" t="s">
        <v>63</v>
      </c>
      <c r="H5" s="23" t="s">
        <v>33</v>
      </c>
      <c r="I5" s="25" t="s">
        <v>64</v>
      </c>
      <c r="J5" s="25" t="s">
        <v>67</v>
      </c>
      <c r="K5" s="31" t="s">
        <v>18</v>
      </c>
      <c r="L5" s="23" t="s">
        <v>42</v>
      </c>
      <c r="M5" s="23" t="s">
        <v>0</v>
      </c>
      <c r="N5" s="26" t="s">
        <v>7</v>
      </c>
      <c r="O5" s="23" t="s">
        <v>32</v>
      </c>
      <c r="P5" s="23" t="s">
        <v>19</v>
      </c>
      <c r="Q5" s="23" t="s">
        <v>15</v>
      </c>
      <c r="R5" s="27" t="s">
        <v>58</v>
      </c>
      <c r="S5" s="27" t="s">
        <v>16</v>
      </c>
      <c r="T5" s="23" t="s">
        <v>8</v>
      </c>
      <c r="U5" s="27" t="s">
        <v>78</v>
      </c>
    </row>
    <row r="6" spans="1:21" s="28" customFormat="1" x14ac:dyDescent="0.3">
      <c r="A6" s="22" t="s">
        <v>60</v>
      </c>
      <c r="B6" s="23" t="s">
        <v>90</v>
      </c>
      <c r="C6" s="23" t="str">
        <f>VLOOKUP(B6,TableauEmployés[#All],2,FALSE)</f>
        <v>Adjointes</v>
      </c>
      <c r="D6" s="24">
        <f>VLOOKUP(B6,TableauEmployés[#All],3,FALSE)</f>
        <v>7</v>
      </c>
      <c r="E6" s="22">
        <f>7*[1]!Tableau2[[#This Row],[Semaine]]+DATE([1]!Tableau2[[#This Row],[Année]],1,1)-WEEKDAY(DATE([1]!Tableau2[[#This Row],[Année]],1,3))-3</f>
        <v>44221</v>
      </c>
      <c r="F6" s="22">
        <v>44099</v>
      </c>
      <c r="G6" s="22">
        <v>44099</v>
      </c>
      <c r="H6" s="23" t="str">
        <f>VLOOKUP([1]!Tableau2[[#This Row],['#jour semaine]],[1]Source!$S$3:$T$9,2,FALSE)</f>
        <v>Samedi</v>
      </c>
      <c r="I6" s="25">
        <f>Tableau2[[#This Row],[Date de fin]]-Tableau2[[#This Row],[Date]]+1</f>
        <v>1</v>
      </c>
      <c r="J6" s="25">
        <f>IF(Tableau2[[#This Row],[Nombre de jours]]-2&lt;0,0,Tableau2[[#This Row],[Nombre de jours]]-2)</f>
        <v>0</v>
      </c>
      <c r="K6" s="31">
        <f>YEAR(Tableau2[[#This Row],[Date]])</f>
        <v>2020</v>
      </c>
      <c r="L6" s="23">
        <f>MONTH(Tableau2[[#This Row],[Date]])</f>
        <v>9</v>
      </c>
      <c r="M6" s="23" t="str">
        <f>VLOOKUP(Tableau2[[#This Row],['# Mois]],[1]Source!$P$3:$Q$14,2,FALSE)</f>
        <v>septembre</v>
      </c>
      <c r="N6" s="26">
        <f>DAY(Tableau2[[#This Row],[Date]])</f>
        <v>25</v>
      </c>
      <c r="O6" s="23">
        <f>WEEKDAY(Tableau2[[#This Row],[Date]],2)</f>
        <v>5</v>
      </c>
      <c r="P6" s="23">
        <f>WEEKNUM(Tableau2[[#This Row],[Date]])</f>
        <v>39</v>
      </c>
      <c r="Q6" s="23" t="s">
        <v>2</v>
      </c>
      <c r="R6" s="27" t="str">
        <f>VLOOKUP(Tableau2[[#This Row],[Motif]],Source!$B$2:$D$10,3,FALSE)</f>
        <v>o</v>
      </c>
      <c r="S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6" s="23" t="s">
        <v>60</v>
      </c>
      <c r="U6" s="27">
        <f>SUMPRODUCT(([1]!Tableau2[Nom] = [1]!Tableau2[[#This Row],[Nom]]) * ([1]!Tableau2[Date] = [1]!Tableau2[[#This Row],[Date]]))</f>
        <v>1</v>
      </c>
    </row>
    <row r="7" spans="1:21" s="28" customFormat="1" x14ac:dyDescent="0.3">
      <c r="A7" s="22" t="s">
        <v>60</v>
      </c>
      <c r="B7" s="23" t="s">
        <v>90</v>
      </c>
      <c r="C7" s="23" t="str">
        <f>VLOOKUP(B7,TableauEmployés[#All],2,FALSE)</f>
        <v>Adjointes</v>
      </c>
      <c r="D7" s="24">
        <f>VLOOKUP(B7,TableauEmployés[#All],3,FALSE)</f>
        <v>7</v>
      </c>
      <c r="E7" s="22">
        <f>7*[1]!Tableau2[[#This Row],[Semaine]]+DATE([1]!Tableau2[[#This Row],[Année]],1,1)-WEEKDAY(DATE([1]!Tableau2[[#This Row],[Année]],1,3))-3</f>
        <v>44221</v>
      </c>
      <c r="F7" s="22">
        <v>44098</v>
      </c>
      <c r="G7" s="22">
        <v>44099</v>
      </c>
      <c r="H7" s="23" t="str">
        <f>VLOOKUP([1]!Tableau2[[#This Row],['#jour semaine]],[1]Source!$S$3:$T$9,2,FALSE)</f>
        <v>Vendredi</v>
      </c>
      <c r="I7" s="25">
        <f>Tableau2[[#This Row],[Date de fin]]-Tableau2[[#This Row],[Date]]+1</f>
        <v>2</v>
      </c>
      <c r="J7" s="25">
        <f>IF(Tableau2[[#This Row],[Nombre de jours]]-2&lt;0,0,Tableau2[[#This Row],[Nombre de jours]]-2)</f>
        <v>0</v>
      </c>
      <c r="K7" s="31">
        <f>YEAR(Tableau2[[#This Row],[Date]])</f>
        <v>2020</v>
      </c>
      <c r="L7" s="23">
        <f>MONTH(Tableau2[[#This Row],[Date]])</f>
        <v>9</v>
      </c>
      <c r="M7" s="23" t="str">
        <f>VLOOKUP(Tableau2[[#This Row],['# Mois]],[1]Source!$P$3:$Q$14,2,FALSE)</f>
        <v>septembre</v>
      </c>
      <c r="N7" s="26">
        <f>DAY(Tableau2[[#This Row],[Date]])</f>
        <v>24</v>
      </c>
      <c r="O7" s="23">
        <f>WEEKDAY(Tableau2[[#This Row],[Date]],2)</f>
        <v>4</v>
      </c>
      <c r="P7" s="23">
        <f>WEEKNUM(Tableau2[[#This Row],[Date]])</f>
        <v>39</v>
      </c>
      <c r="Q7" s="23" t="s">
        <v>2</v>
      </c>
      <c r="R7" s="27" t="str">
        <f>VLOOKUP(Tableau2[[#This Row],[Motif]],Source!$B$2:$D$10,3,FALSE)</f>
        <v>o</v>
      </c>
      <c r="S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7" s="23" t="s">
        <v>60</v>
      </c>
      <c r="U7" s="27">
        <f>SUMPRODUCT(([1]!Tableau2[Nom] = [1]!Tableau2[[#This Row],[Nom]]) * ([1]!Tableau2[Date] = [1]!Tableau2[[#This Row],[Date]]))</f>
        <v>1</v>
      </c>
    </row>
    <row r="8" spans="1:21" s="28" customFormat="1" x14ac:dyDescent="0.3">
      <c r="A8" s="22" t="s">
        <v>60</v>
      </c>
      <c r="B8" s="23" t="s">
        <v>90</v>
      </c>
      <c r="C8" s="23" t="str">
        <f>VLOOKUP(B8,TableauEmployés[#All],2,FALSE)</f>
        <v>Adjointes</v>
      </c>
      <c r="D8" s="24">
        <f>VLOOKUP(B8,TableauEmployés[#All],3,FALSE)</f>
        <v>7</v>
      </c>
      <c r="E8" s="22">
        <f>7*[1]!Tableau2[[#This Row],[Semaine]]+DATE([1]!Tableau2[[#This Row],[Année]],1,1)-WEEKDAY(DATE([1]!Tableau2[[#This Row],[Année]],1,3))-3</f>
        <v>44221</v>
      </c>
      <c r="F8" s="22">
        <v>44097</v>
      </c>
      <c r="G8" s="22">
        <v>44099</v>
      </c>
      <c r="H8" s="23" t="str">
        <f>VLOOKUP([1]!Tableau2[[#This Row],['#jour semaine]],[1]Source!$S$3:$T$9,2,FALSE)</f>
        <v>Jeudi</v>
      </c>
      <c r="I8" s="25">
        <f>Tableau2[[#This Row],[Date de fin]]-Tableau2[[#This Row],[Date]]+1</f>
        <v>3</v>
      </c>
      <c r="J8" s="25">
        <f>IF(Tableau2[[#This Row],[Nombre de jours]]-2&lt;0,0,Tableau2[[#This Row],[Nombre de jours]]-2)</f>
        <v>1</v>
      </c>
      <c r="K8" s="31">
        <f>YEAR(Tableau2[[#This Row],[Date]])</f>
        <v>2020</v>
      </c>
      <c r="L8" s="23">
        <f>MONTH(Tableau2[[#This Row],[Date]])</f>
        <v>9</v>
      </c>
      <c r="M8" s="23" t="str">
        <f>VLOOKUP(Tableau2[[#This Row],['# Mois]],[1]Source!$P$3:$Q$14,2,FALSE)</f>
        <v>septembre</v>
      </c>
      <c r="N8" s="26">
        <f>DAY(Tableau2[[#This Row],[Date]])</f>
        <v>23</v>
      </c>
      <c r="O8" s="23">
        <f>WEEKDAY(Tableau2[[#This Row],[Date]],2)</f>
        <v>3</v>
      </c>
      <c r="P8" s="23">
        <f>WEEKNUM(Tableau2[[#This Row],[Date]])</f>
        <v>39</v>
      </c>
      <c r="Q8" s="23" t="s">
        <v>2</v>
      </c>
      <c r="R8" s="27" t="str">
        <f>VLOOKUP(Tableau2[[#This Row],[Motif]],Source!$B$2:$D$10,3,FALSE)</f>
        <v>o</v>
      </c>
      <c r="S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8" s="23" t="s">
        <v>60</v>
      </c>
      <c r="U8" s="27">
        <f>SUMPRODUCT(([1]!Tableau2[Nom] = [1]!Tableau2[[#This Row],[Nom]]) * ([1]!Tableau2[Date] = [1]!Tableau2[[#This Row],[Date]]))</f>
        <v>1</v>
      </c>
    </row>
    <row r="9" spans="1:21" s="28" customFormat="1" x14ac:dyDescent="0.3">
      <c r="A9" s="22" t="s">
        <v>60</v>
      </c>
      <c r="B9" s="23" t="s">
        <v>90</v>
      </c>
      <c r="C9" s="23" t="str">
        <f>VLOOKUP(B9,TableauEmployés[#All],2,FALSE)</f>
        <v>Adjointes</v>
      </c>
      <c r="D9" s="24">
        <f>VLOOKUP(B9,TableauEmployés[#All],3,FALSE)</f>
        <v>7</v>
      </c>
      <c r="E9" s="22">
        <f>7*[1]!Tableau2[[#This Row],[Semaine]]+DATE([1]!Tableau2[[#This Row],[Année]],1,1)-WEEKDAY(DATE([1]!Tableau2[[#This Row],[Année]],1,3))-3</f>
        <v>44207</v>
      </c>
      <c r="F9" s="22">
        <v>44096</v>
      </c>
      <c r="G9" s="22">
        <v>44099</v>
      </c>
      <c r="H9" s="23" t="str">
        <f>VLOOKUP([1]!Tableau2[[#This Row],['#jour semaine]],[1]Source!$S$3:$T$9,2,FALSE)</f>
        <v>Mardi</v>
      </c>
      <c r="I9" s="25">
        <f>Tableau2[[#This Row],[Date de fin]]-Tableau2[[#This Row],[Date]]+1</f>
        <v>4</v>
      </c>
      <c r="J9" s="25">
        <f>IF(Tableau2[[#This Row],[Nombre de jours]]-2&lt;0,0,Tableau2[[#This Row],[Nombre de jours]]-2)</f>
        <v>2</v>
      </c>
      <c r="K9" s="31">
        <f>YEAR(Tableau2[[#This Row],[Date]])</f>
        <v>2020</v>
      </c>
      <c r="L9" s="23">
        <f>MONTH(Tableau2[[#This Row],[Date]])</f>
        <v>9</v>
      </c>
      <c r="M9" s="23" t="str">
        <f>VLOOKUP(Tableau2[[#This Row],['# Mois]],[1]Source!$P$3:$Q$14,2,FALSE)</f>
        <v>septembre</v>
      </c>
      <c r="N9" s="26">
        <f>DAY(Tableau2[[#This Row],[Date]])</f>
        <v>22</v>
      </c>
      <c r="O9" s="23">
        <f>WEEKDAY(Tableau2[[#This Row],[Date]],2)</f>
        <v>2</v>
      </c>
      <c r="P9" s="23">
        <f>WEEKNUM(Tableau2[[#This Row],[Date]])</f>
        <v>39</v>
      </c>
      <c r="Q9" s="23" t="s">
        <v>2</v>
      </c>
      <c r="R9" s="27" t="str">
        <f>VLOOKUP(Tableau2[[#This Row],[Motif]],Source!$B$2:$D$10,3,FALSE)</f>
        <v>o</v>
      </c>
      <c r="S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9" s="23" t="s">
        <v>60</v>
      </c>
      <c r="U9" s="27">
        <f>SUMPRODUCT(([1]!Tableau2[Nom] = [1]!Tableau2[[#This Row],[Nom]]) * ([1]!Tableau2[Date] = [1]!Tableau2[[#This Row],[Date]]))</f>
        <v>1</v>
      </c>
    </row>
    <row r="10" spans="1:21" s="28" customFormat="1" x14ac:dyDescent="0.3">
      <c r="A10" s="22" t="s">
        <v>60</v>
      </c>
      <c r="B10" s="23" t="s">
        <v>90</v>
      </c>
      <c r="C10" s="23" t="str">
        <f>VLOOKUP(B10,TableauEmployés[#All],2,FALSE)</f>
        <v>Adjointes</v>
      </c>
      <c r="D10" s="24">
        <f>VLOOKUP(B10,TableauEmployés[#All],3,FALSE)</f>
        <v>7</v>
      </c>
      <c r="E10" s="22">
        <f>7*[1]!Tableau2[[#This Row],[Semaine]]+DATE([1]!Tableau2[[#This Row],[Année]],1,1)-WEEKDAY(DATE([1]!Tableau2[[#This Row],[Année]],1,3))-3</f>
        <v>44207</v>
      </c>
      <c r="F10" s="22">
        <v>44095</v>
      </c>
      <c r="G10" s="22">
        <v>44099</v>
      </c>
      <c r="H10" s="23" t="str">
        <f>VLOOKUP([1]!Tableau2[[#This Row],['#jour semaine]],[1]Source!$S$3:$T$9,2,FALSE)</f>
        <v>Lundi</v>
      </c>
      <c r="I10" s="25">
        <f>Tableau2[[#This Row],[Date de fin]]-Tableau2[[#This Row],[Date]]+1</f>
        <v>5</v>
      </c>
      <c r="J10" s="25">
        <f>IF(Tableau2[[#This Row],[Nombre de jours]]-2&lt;0,0,Tableau2[[#This Row],[Nombre de jours]]-2)</f>
        <v>3</v>
      </c>
      <c r="K10" s="31">
        <f>YEAR(Tableau2[[#This Row],[Date]])</f>
        <v>2020</v>
      </c>
      <c r="L10" s="23">
        <f>MONTH(Tableau2[[#This Row],[Date]])</f>
        <v>9</v>
      </c>
      <c r="M10" s="23" t="str">
        <f>VLOOKUP(Tableau2[[#This Row],['# Mois]],[1]Source!$P$3:$Q$14,2,FALSE)</f>
        <v>septembre</v>
      </c>
      <c r="N10" s="26">
        <f>DAY(Tableau2[[#This Row],[Date]])</f>
        <v>21</v>
      </c>
      <c r="O10" s="23">
        <f>WEEKDAY(Tableau2[[#This Row],[Date]],2)</f>
        <v>1</v>
      </c>
      <c r="P10" s="23">
        <f>WEEKNUM(Tableau2[[#This Row],[Date]])</f>
        <v>39</v>
      </c>
      <c r="Q10" s="23" t="s">
        <v>2</v>
      </c>
      <c r="R10" s="27" t="str">
        <f>VLOOKUP(Tableau2[[#This Row],[Motif]],Source!$B$2:$D$10,3,FALSE)</f>
        <v>o</v>
      </c>
      <c r="S1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0" s="23" t="s">
        <v>60</v>
      </c>
      <c r="U10" s="27">
        <f>SUMPRODUCT(([1]!Tableau2[Nom] = [1]!Tableau2[[#This Row],[Nom]]) * ([1]!Tableau2[Date] = [1]!Tableau2[[#This Row],[Date]]))</f>
        <v>1</v>
      </c>
    </row>
    <row r="11" spans="1:21" s="28" customFormat="1" x14ac:dyDescent="0.3">
      <c r="A11" s="22" t="s">
        <v>60</v>
      </c>
      <c r="B11" s="23" t="s">
        <v>90</v>
      </c>
      <c r="C11" s="23" t="str">
        <f>VLOOKUP(B11,TableauEmployés[#All],2,FALSE)</f>
        <v>Adjointes</v>
      </c>
      <c r="D11" s="24">
        <f>VLOOKUP(B11,TableauEmployés[#All],3,FALSE)</f>
        <v>7</v>
      </c>
      <c r="E11" s="22">
        <f>7*[1]!Tableau2[[#This Row],[Semaine]]+DATE([1]!Tableau2[[#This Row],[Année]],1,1)-WEEKDAY(DATE([1]!Tableau2[[#This Row],[Année]],1,3))-3</f>
        <v>44207</v>
      </c>
      <c r="F11" s="22">
        <v>44094</v>
      </c>
      <c r="G11" s="22">
        <v>44099</v>
      </c>
      <c r="H11" s="23" t="str">
        <f>VLOOKUP([1]!Tableau2[[#This Row],['#jour semaine]],[1]Source!$S$3:$T$9,2,FALSE)</f>
        <v>Dimanche</v>
      </c>
      <c r="I11" s="25">
        <f>Tableau2[[#This Row],[Date de fin]]-Tableau2[[#This Row],[Date]]+1</f>
        <v>6</v>
      </c>
      <c r="J11" s="25">
        <f>IF(Tableau2[[#This Row],[Nombre de jours]]-2&lt;0,0,Tableau2[[#This Row],[Nombre de jours]]-2)</f>
        <v>4</v>
      </c>
      <c r="K11" s="31">
        <f>YEAR(Tableau2[[#This Row],[Date]])</f>
        <v>2020</v>
      </c>
      <c r="L11" s="23">
        <f>MONTH(Tableau2[[#This Row],[Date]])</f>
        <v>9</v>
      </c>
      <c r="M11" s="23" t="str">
        <f>VLOOKUP(Tableau2[[#This Row],['# Mois]],[1]Source!$P$3:$Q$14,2,FALSE)</f>
        <v>septembre</v>
      </c>
      <c r="N11" s="26">
        <f>DAY(Tableau2[[#This Row],[Date]])</f>
        <v>20</v>
      </c>
      <c r="O11" s="23">
        <f>WEEKDAY(Tableau2[[#This Row],[Date]],2)</f>
        <v>7</v>
      </c>
      <c r="P11" s="23">
        <f>WEEKNUM(Tableau2[[#This Row],[Date]])</f>
        <v>39</v>
      </c>
      <c r="Q11" s="23" t="s">
        <v>2</v>
      </c>
      <c r="R11" s="27" t="str">
        <f>VLOOKUP(Tableau2[[#This Row],[Motif]],Source!$B$2:$D$10,3,FALSE)</f>
        <v>o</v>
      </c>
      <c r="S11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1" s="23" t="s">
        <v>60</v>
      </c>
      <c r="U11" s="27">
        <f>SUMPRODUCT(([1]!Tableau2[Nom] = [1]!Tableau2[[#This Row],[Nom]]) * ([1]!Tableau2[Date] = [1]!Tableau2[[#This Row],[Date]]))</f>
        <v>1</v>
      </c>
    </row>
    <row r="12" spans="1:21" s="28" customFormat="1" x14ac:dyDescent="0.3">
      <c r="A12" s="22" t="s">
        <v>60</v>
      </c>
      <c r="B12" s="23" t="s">
        <v>90</v>
      </c>
      <c r="C12" s="23" t="str">
        <f>VLOOKUP(B12,TableauEmployés[#All],2,FALSE)</f>
        <v>Adjointes</v>
      </c>
      <c r="D12" s="24">
        <f>VLOOKUP(B12,TableauEmployés[#All],3,FALSE)</f>
        <v>7</v>
      </c>
      <c r="E12" s="22">
        <f>7*[1]!Tableau2[[#This Row],[Semaine]]+DATE([1]!Tableau2[[#This Row],[Année]],1,1)-WEEKDAY(DATE([1]!Tableau2[[#This Row],[Année]],1,3))-3</f>
        <v>44200</v>
      </c>
      <c r="F12" s="22">
        <v>44093</v>
      </c>
      <c r="G12" s="22">
        <v>44099</v>
      </c>
      <c r="H12" s="23" t="str">
        <f>VLOOKUP([1]!Tableau2[[#This Row],['#jour semaine]],[1]Source!$S$3:$T$9,2,FALSE)</f>
        <v>Samedi</v>
      </c>
      <c r="I12" s="25">
        <f>Tableau2[[#This Row],[Date de fin]]-Tableau2[[#This Row],[Date]]+1</f>
        <v>7</v>
      </c>
      <c r="J12" s="25">
        <f>IF(Tableau2[[#This Row],[Nombre de jours]]-2&lt;0,0,Tableau2[[#This Row],[Nombre de jours]]-2)</f>
        <v>5</v>
      </c>
      <c r="K12" s="31">
        <f>YEAR(Tableau2[[#This Row],[Date]])</f>
        <v>2020</v>
      </c>
      <c r="L12" s="23">
        <f>MONTH(Tableau2[[#This Row],[Date]])</f>
        <v>9</v>
      </c>
      <c r="M12" s="23" t="str">
        <f>VLOOKUP(Tableau2[[#This Row],['# Mois]],[1]Source!$P$3:$Q$14,2,FALSE)</f>
        <v>septembre</v>
      </c>
      <c r="N12" s="26">
        <f>DAY(Tableau2[[#This Row],[Date]])</f>
        <v>19</v>
      </c>
      <c r="O12" s="23">
        <f>WEEKDAY(Tableau2[[#This Row],[Date]],2)</f>
        <v>6</v>
      </c>
      <c r="P12" s="23">
        <f>WEEKNUM(Tableau2[[#This Row],[Date]])</f>
        <v>38</v>
      </c>
      <c r="Q12" s="23" t="s">
        <v>2</v>
      </c>
      <c r="R12" s="27" t="str">
        <f>VLOOKUP(Tableau2[[#This Row],[Motif]],Source!$B$2:$D$10,3,FALSE)</f>
        <v>o</v>
      </c>
      <c r="S12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2" s="23" t="s">
        <v>60</v>
      </c>
      <c r="U12" s="27">
        <f>SUMPRODUCT(([1]!Tableau2[Nom] = [1]!Tableau2[[#This Row],[Nom]]) * ([1]!Tableau2[Date] = [1]!Tableau2[[#This Row],[Date]]))</f>
        <v>1</v>
      </c>
    </row>
    <row r="13" spans="1:21" s="28" customFormat="1" x14ac:dyDescent="0.3">
      <c r="A13" s="22" t="s">
        <v>60</v>
      </c>
      <c r="B13" s="23" t="s">
        <v>90</v>
      </c>
      <c r="C13" s="23" t="str">
        <f>VLOOKUP(B13,TableauEmployés[#All],2,FALSE)</f>
        <v>Adjointes</v>
      </c>
      <c r="D13" s="24">
        <f>VLOOKUP(B13,TableauEmployés[#All],3,FALSE)</f>
        <v>7</v>
      </c>
      <c r="E13" s="22">
        <f>7*[1]!Tableau2[[#This Row],[Semaine]]+DATE([1]!Tableau2[[#This Row],[Année]],1,1)-WEEKDAY(DATE([1]!Tableau2[[#This Row],[Année]],1,3))-3</f>
        <v>44200</v>
      </c>
      <c r="F13" s="22">
        <v>44092</v>
      </c>
      <c r="G13" s="22">
        <v>44099</v>
      </c>
      <c r="H13" s="23" t="str">
        <f>VLOOKUP([1]!Tableau2[[#This Row],['#jour semaine]],[1]Source!$S$3:$T$9,2,FALSE)</f>
        <v>Vendredi</v>
      </c>
      <c r="I13" s="25">
        <f>Tableau2[[#This Row],[Date de fin]]-Tableau2[[#This Row],[Date]]+1</f>
        <v>8</v>
      </c>
      <c r="J13" s="25">
        <f>IF(Tableau2[[#This Row],[Nombre de jours]]-2&lt;0,0,Tableau2[[#This Row],[Nombre de jours]]-2)</f>
        <v>6</v>
      </c>
      <c r="K13" s="31">
        <f>YEAR(Tableau2[[#This Row],[Date]])</f>
        <v>2020</v>
      </c>
      <c r="L13" s="23">
        <f>MONTH(Tableau2[[#This Row],[Date]])</f>
        <v>9</v>
      </c>
      <c r="M13" s="23" t="str">
        <f>VLOOKUP(Tableau2[[#This Row],['# Mois]],[1]Source!$P$3:$Q$14,2,FALSE)</f>
        <v>septembre</v>
      </c>
      <c r="N13" s="26">
        <f>DAY(Tableau2[[#This Row],[Date]])</f>
        <v>18</v>
      </c>
      <c r="O13" s="23">
        <f>WEEKDAY(Tableau2[[#This Row],[Date]],2)</f>
        <v>5</v>
      </c>
      <c r="P13" s="23">
        <f>WEEKNUM(Tableau2[[#This Row],[Date]])</f>
        <v>38</v>
      </c>
      <c r="Q13" s="23" t="s">
        <v>2</v>
      </c>
      <c r="R13" s="27" t="str">
        <f>VLOOKUP(Tableau2[[#This Row],[Motif]],Source!$B$2:$D$10,3,FALSE)</f>
        <v>o</v>
      </c>
      <c r="S13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3" s="23" t="s">
        <v>60</v>
      </c>
      <c r="U13" s="27">
        <f>SUMPRODUCT(([1]!Tableau2[Nom] = [1]!Tableau2[[#This Row],[Nom]]) * ([1]!Tableau2[Date] = [1]!Tableau2[[#This Row],[Date]]))</f>
        <v>1</v>
      </c>
    </row>
    <row r="14" spans="1:21" s="28" customFormat="1" x14ac:dyDescent="0.3">
      <c r="A14" s="22" t="s">
        <v>60</v>
      </c>
      <c r="B14" s="23" t="s">
        <v>90</v>
      </c>
      <c r="C14" s="23" t="str">
        <f>VLOOKUP(B14,TableauEmployés[#All],2,FALSE)</f>
        <v>Adjointes</v>
      </c>
      <c r="D14" s="24">
        <f>VLOOKUP(B14,TableauEmployés[#All],3,FALSE)</f>
        <v>7</v>
      </c>
      <c r="E14" s="22">
        <f>7*[1]!Tableau2[[#This Row],[Semaine]]+DATE([1]!Tableau2[[#This Row],[Année]],1,1)-WEEKDAY(DATE([1]!Tableau2[[#This Row],[Année]],1,3))-3</f>
        <v>44193</v>
      </c>
      <c r="F14" s="22">
        <v>44091</v>
      </c>
      <c r="G14" s="22">
        <v>44099</v>
      </c>
      <c r="H14" s="23" t="str">
        <f>VLOOKUP([1]!Tableau2[[#This Row],['#jour semaine]],[1]Source!$S$3:$T$9,2,FALSE)</f>
        <v>Jeudi</v>
      </c>
      <c r="I14" s="25">
        <f>Tableau2[[#This Row],[Date de fin]]-Tableau2[[#This Row],[Date]]+1</f>
        <v>9</v>
      </c>
      <c r="J14" s="25">
        <f>IF(Tableau2[[#This Row],[Nombre de jours]]-2&lt;0,0,Tableau2[[#This Row],[Nombre de jours]]-2)</f>
        <v>7</v>
      </c>
      <c r="K14" s="31">
        <f>YEAR(Tableau2[[#This Row],[Date]])</f>
        <v>2020</v>
      </c>
      <c r="L14" s="23">
        <f>MONTH(Tableau2[[#This Row],[Date]])</f>
        <v>9</v>
      </c>
      <c r="M14" s="23" t="str">
        <f>VLOOKUP(Tableau2[[#This Row],['# Mois]],[1]Source!$P$3:$Q$14,2,FALSE)</f>
        <v>septembre</v>
      </c>
      <c r="N14" s="26">
        <f>DAY(Tableau2[[#This Row],[Date]])</f>
        <v>17</v>
      </c>
      <c r="O14" s="23">
        <f>WEEKDAY(Tableau2[[#This Row],[Date]],2)</f>
        <v>4</v>
      </c>
      <c r="P14" s="23">
        <f>WEEKNUM(Tableau2[[#This Row],[Date]])</f>
        <v>38</v>
      </c>
      <c r="Q14" s="23" t="s">
        <v>2</v>
      </c>
      <c r="R14" s="27" t="str">
        <f>VLOOKUP(Tableau2[[#This Row],[Motif]],Source!$B$2:$D$10,3,FALSE)</f>
        <v>o</v>
      </c>
      <c r="S14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4" s="23" t="s">
        <v>60</v>
      </c>
      <c r="U14" s="27">
        <f>SUMPRODUCT(([1]!Tableau2[Nom] = [1]!Tableau2[[#This Row],[Nom]]) * ([1]!Tableau2[Date] = [1]!Tableau2[[#This Row],[Date]]))</f>
        <v>1</v>
      </c>
    </row>
    <row r="15" spans="1:21" s="28" customFormat="1" x14ac:dyDescent="0.3">
      <c r="A15" s="22" t="s">
        <v>60</v>
      </c>
      <c r="B15" s="23" t="s">
        <v>90</v>
      </c>
      <c r="C15" s="23" t="str">
        <f>VLOOKUP(B15,TableauEmployés[#All],2,FALSE)</f>
        <v>Adjointes</v>
      </c>
      <c r="D15" s="24">
        <f>VLOOKUP(B15,TableauEmployés[#All],3,FALSE)</f>
        <v>7</v>
      </c>
      <c r="E15" s="22">
        <f>7*[1]!Tableau2[[#This Row],[Semaine]]+DATE([1]!Tableau2[[#This Row],[Année]],1,1)-WEEKDAY(DATE([1]!Tableau2[[#This Row],[Année]],1,3))-3</f>
        <v>44193</v>
      </c>
      <c r="F15" s="22">
        <v>44090</v>
      </c>
      <c r="G15" s="22">
        <v>44099</v>
      </c>
      <c r="H15" s="23" t="str">
        <f>VLOOKUP([1]!Tableau2[[#This Row],['#jour semaine]],[1]Source!$S$3:$T$9,2,FALSE)</f>
        <v>Jeudi</v>
      </c>
      <c r="I15" s="25">
        <f>Tableau2[[#This Row],[Date de fin]]-Tableau2[[#This Row],[Date]]+1</f>
        <v>10</v>
      </c>
      <c r="J15" s="25">
        <f>IF(Tableau2[[#This Row],[Nombre de jours]]-2&lt;0,0,Tableau2[[#This Row],[Nombre de jours]]-2)</f>
        <v>8</v>
      </c>
      <c r="K15" s="31">
        <f>YEAR(Tableau2[[#This Row],[Date]])</f>
        <v>2020</v>
      </c>
      <c r="L15" s="23">
        <f>MONTH(Tableau2[[#This Row],[Date]])</f>
        <v>9</v>
      </c>
      <c r="M15" s="23" t="str">
        <f>VLOOKUP(Tableau2[[#This Row],['# Mois]],[1]Source!$P$3:$Q$14,2,FALSE)</f>
        <v>septembre</v>
      </c>
      <c r="N15" s="26">
        <f>DAY(Tableau2[[#This Row],[Date]])</f>
        <v>16</v>
      </c>
      <c r="O15" s="23">
        <f>WEEKDAY(Tableau2[[#This Row],[Date]],2)</f>
        <v>3</v>
      </c>
      <c r="P15" s="23">
        <f>WEEKNUM(Tableau2[[#This Row],[Date]])</f>
        <v>38</v>
      </c>
      <c r="Q15" s="23" t="s">
        <v>2</v>
      </c>
      <c r="R15" s="27" t="str">
        <f>VLOOKUP(Tableau2[[#This Row],[Motif]],Source!$B$2:$D$10,3,FALSE)</f>
        <v>o</v>
      </c>
      <c r="S15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5" s="23" t="s">
        <v>60</v>
      </c>
      <c r="U15" s="27">
        <f>SUMPRODUCT(([1]!Tableau2[Nom] = [1]!Tableau2[[#This Row],[Nom]]) * ([1]!Tableau2[Date] = [1]!Tableau2[[#This Row],[Date]]))</f>
        <v>1</v>
      </c>
    </row>
    <row r="16" spans="1:21" s="28" customFormat="1" x14ac:dyDescent="0.3">
      <c r="A16" s="22" t="s">
        <v>60</v>
      </c>
      <c r="B16" s="23" t="s">
        <v>90</v>
      </c>
      <c r="C16" s="23" t="str">
        <f>VLOOKUP(B16,TableauEmployés[#All],2,FALSE)</f>
        <v>Adjointes</v>
      </c>
      <c r="D16" s="24">
        <f>VLOOKUP(B16,TableauEmployés[#All],3,FALSE)</f>
        <v>7</v>
      </c>
      <c r="E16" s="22">
        <f>7*[1]!Tableau2[[#This Row],[Semaine]]+DATE([1]!Tableau2[[#This Row],[Année]],1,1)-WEEKDAY(DATE([1]!Tableau2[[#This Row],[Année]],1,3))-3</f>
        <v>44193</v>
      </c>
      <c r="F16" s="22">
        <v>44089</v>
      </c>
      <c r="G16" s="22">
        <v>44099</v>
      </c>
      <c r="H16" s="23" t="str">
        <f>VLOOKUP([1]!Tableau2[[#This Row],['#jour semaine]],[1]Source!$S$3:$T$9,2,FALSE)</f>
        <v>Mercredi</v>
      </c>
      <c r="I16" s="25">
        <f>Tableau2[[#This Row],[Date de fin]]-Tableau2[[#This Row],[Date]]+1</f>
        <v>11</v>
      </c>
      <c r="J16" s="25">
        <f>IF(Tableau2[[#This Row],[Nombre de jours]]-2&lt;0,0,Tableau2[[#This Row],[Nombre de jours]]-2)</f>
        <v>9</v>
      </c>
      <c r="K16" s="31">
        <f>YEAR(Tableau2[[#This Row],[Date]])</f>
        <v>2020</v>
      </c>
      <c r="L16" s="23">
        <f>MONTH(Tableau2[[#This Row],[Date]])</f>
        <v>9</v>
      </c>
      <c r="M16" s="23" t="str">
        <f>VLOOKUP(Tableau2[[#This Row],['# Mois]],[1]Source!$P$3:$Q$14,2,FALSE)</f>
        <v>septembre</v>
      </c>
      <c r="N16" s="26">
        <f>DAY(Tableau2[[#This Row],[Date]])</f>
        <v>15</v>
      </c>
      <c r="O16" s="23">
        <f>WEEKDAY(Tableau2[[#This Row],[Date]],2)</f>
        <v>2</v>
      </c>
      <c r="P16" s="23">
        <f>WEEKNUM(Tableau2[[#This Row],[Date]])</f>
        <v>38</v>
      </c>
      <c r="Q16" s="23" t="s">
        <v>2</v>
      </c>
      <c r="R16" s="27" t="str">
        <f>VLOOKUP(Tableau2[[#This Row],[Motif]],Source!$B$2:$D$10,3,FALSE)</f>
        <v>o</v>
      </c>
      <c r="S1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6" s="23" t="s">
        <v>60</v>
      </c>
      <c r="U16" s="27">
        <f>SUMPRODUCT(([1]!Tableau2[Nom] = [1]!Tableau2[[#This Row],[Nom]]) * ([1]!Tableau2[Date] = [1]!Tableau2[[#This Row],[Date]]))</f>
        <v>1</v>
      </c>
    </row>
    <row r="17" spans="1:21" s="28" customFormat="1" x14ac:dyDescent="0.3">
      <c r="A17" s="22" t="s">
        <v>60</v>
      </c>
      <c r="B17" s="23" t="s">
        <v>90</v>
      </c>
      <c r="C17" s="23" t="str">
        <f>VLOOKUP(B17,TableauEmployés[#All],2,FALSE)</f>
        <v>Adjointes</v>
      </c>
      <c r="D17" s="24">
        <f>VLOOKUP(B17,TableauEmployés[#All],3,FALSE)</f>
        <v>7</v>
      </c>
      <c r="E17" s="22">
        <f>7*[1]!Tableau2[[#This Row],[Semaine]]+DATE([1]!Tableau2[[#This Row],[Année]],1,1)-WEEKDAY(DATE([1]!Tableau2[[#This Row],[Année]],1,3))-3</f>
        <v>44193</v>
      </c>
      <c r="F17" s="22">
        <v>44088</v>
      </c>
      <c r="G17" s="22">
        <v>44099</v>
      </c>
      <c r="H17" s="23" t="str">
        <f>VLOOKUP([1]!Tableau2[[#This Row],['#jour semaine]],[1]Source!$S$3:$T$9,2,FALSE)</f>
        <v>Mercredi</v>
      </c>
      <c r="I17" s="25">
        <f>Tableau2[[#This Row],[Date de fin]]-Tableau2[[#This Row],[Date]]+1</f>
        <v>12</v>
      </c>
      <c r="J17" s="25">
        <f>IF(Tableau2[[#This Row],[Nombre de jours]]-2&lt;0,0,Tableau2[[#This Row],[Nombre de jours]]-2)</f>
        <v>10</v>
      </c>
      <c r="K17" s="31">
        <f>YEAR(Tableau2[[#This Row],[Date]])</f>
        <v>2020</v>
      </c>
      <c r="L17" s="23">
        <f>MONTH(Tableau2[[#This Row],[Date]])</f>
        <v>9</v>
      </c>
      <c r="M17" s="23" t="str">
        <f>VLOOKUP(Tableau2[[#This Row],['# Mois]],[1]Source!$P$3:$Q$14,2,FALSE)</f>
        <v>septembre</v>
      </c>
      <c r="N17" s="26">
        <f>DAY(Tableau2[[#This Row],[Date]])</f>
        <v>14</v>
      </c>
      <c r="O17" s="23">
        <f>WEEKDAY(Tableau2[[#This Row],[Date]],2)</f>
        <v>1</v>
      </c>
      <c r="P17" s="23">
        <f>WEEKNUM(Tableau2[[#This Row],[Date]])</f>
        <v>38</v>
      </c>
      <c r="Q17" s="23" t="s">
        <v>2</v>
      </c>
      <c r="R17" s="27" t="str">
        <f>VLOOKUP(Tableau2[[#This Row],[Motif]],Source!$B$2:$D$10,3,FALSE)</f>
        <v>o</v>
      </c>
      <c r="S1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7" s="23" t="s">
        <v>60</v>
      </c>
      <c r="U17" s="27">
        <f>SUMPRODUCT(([1]!Tableau2[Nom] = [1]!Tableau2[[#This Row],[Nom]]) * ([1]!Tableau2[Date] = [1]!Tableau2[[#This Row],[Date]]))</f>
        <v>1</v>
      </c>
    </row>
    <row r="18" spans="1:21" s="28" customFormat="1" x14ac:dyDescent="0.3">
      <c r="A18" s="22" t="s">
        <v>60</v>
      </c>
      <c r="B18" s="23" t="s">
        <v>90</v>
      </c>
      <c r="C18" s="23" t="str">
        <f>VLOOKUP(B18,TableauEmployés[#All],2,FALSE)</f>
        <v>Adjointes</v>
      </c>
      <c r="D18" s="24">
        <f>VLOOKUP(B18,TableauEmployés[#All],3,FALSE)</f>
        <v>7</v>
      </c>
      <c r="E18" s="22">
        <f>7*[1]!Tableau2[[#This Row],[Semaine]]+DATE([1]!Tableau2[[#This Row],[Année]],1,1)-WEEKDAY(DATE([1]!Tableau2[[#This Row],[Année]],1,3))-3</f>
        <v>44193</v>
      </c>
      <c r="F18" s="22">
        <v>44087</v>
      </c>
      <c r="G18" s="22">
        <v>44099</v>
      </c>
      <c r="H18" s="23" t="str">
        <f>VLOOKUP([1]!Tableau2[[#This Row],['#jour semaine]],[1]Source!$S$3:$T$9,2,FALSE)</f>
        <v>Mardi</v>
      </c>
      <c r="I18" s="25">
        <f>Tableau2[[#This Row],[Date de fin]]-Tableau2[[#This Row],[Date]]+1</f>
        <v>13</v>
      </c>
      <c r="J18" s="25">
        <f>IF(Tableau2[[#This Row],[Nombre de jours]]-2&lt;0,0,Tableau2[[#This Row],[Nombre de jours]]-2)</f>
        <v>11</v>
      </c>
      <c r="K18" s="31">
        <f>YEAR(Tableau2[[#This Row],[Date]])</f>
        <v>2020</v>
      </c>
      <c r="L18" s="23">
        <f>MONTH(Tableau2[[#This Row],[Date]])</f>
        <v>9</v>
      </c>
      <c r="M18" s="23" t="str">
        <f>VLOOKUP(Tableau2[[#This Row],['# Mois]],[1]Source!$P$3:$Q$14,2,FALSE)</f>
        <v>septembre</v>
      </c>
      <c r="N18" s="26">
        <f>DAY(Tableau2[[#This Row],[Date]])</f>
        <v>13</v>
      </c>
      <c r="O18" s="23">
        <f>WEEKDAY(Tableau2[[#This Row],[Date]],2)</f>
        <v>7</v>
      </c>
      <c r="P18" s="23">
        <f>WEEKNUM(Tableau2[[#This Row],[Date]])</f>
        <v>38</v>
      </c>
      <c r="Q18" s="23" t="s">
        <v>2</v>
      </c>
      <c r="R18" s="27" t="str">
        <f>VLOOKUP(Tableau2[[#This Row],[Motif]],Source!$B$2:$D$10,3,FALSE)</f>
        <v>o</v>
      </c>
      <c r="S1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8" s="23" t="s">
        <v>60</v>
      </c>
      <c r="U18" s="27">
        <f>SUMPRODUCT(([1]!Tableau2[Nom] = [1]!Tableau2[[#This Row],[Nom]]) * ([1]!Tableau2[Date] = [1]!Tableau2[[#This Row],[Date]]))</f>
        <v>1</v>
      </c>
    </row>
    <row r="19" spans="1:21" s="28" customFormat="1" x14ac:dyDescent="0.3">
      <c r="A19" s="22" t="s">
        <v>60</v>
      </c>
      <c r="B19" s="23" t="s">
        <v>90</v>
      </c>
      <c r="C19" s="23" t="str">
        <f>VLOOKUP(B19,TableauEmployés[#All],2,FALSE)</f>
        <v>Adjointes</v>
      </c>
      <c r="D19" s="24">
        <f>VLOOKUP(B19,TableauEmployés[#All],3,FALSE)</f>
        <v>7</v>
      </c>
      <c r="E19" s="22">
        <f>7*[1]!Tableau2[[#This Row],[Semaine]]+DATE([1]!Tableau2[[#This Row],[Année]],1,1)-WEEKDAY(DATE([1]!Tableau2[[#This Row],[Année]],1,3))-3</f>
        <v>44193</v>
      </c>
      <c r="F19" s="22">
        <v>44086</v>
      </c>
      <c r="G19" s="22">
        <v>44099</v>
      </c>
      <c r="H19" s="23" t="str">
        <f>VLOOKUP([1]!Tableau2[[#This Row],['#jour semaine]],[1]Source!$S$3:$T$9,2,FALSE)</f>
        <v>Mardi</v>
      </c>
      <c r="I19" s="25">
        <f>Tableau2[[#This Row],[Date de fin]]-Tableau2[[#This Row],[Date]]+1</f>
        <v>14</v>
      </c>
      <c r="J19" s="25">
        <f>IF(Tableau2[[#This Row],[Nombre de jours]]-2&lt;0,0,Tableau2[[#This Row],[Nombre de jours]]-2)</f>
        <v>12</v>
      </c>
      <c r="K19" s="31">
        <f>YEAR(Tableau2[[#This Row],[Date]])</f>
        <v>2020</v>
      </c>
      <c r="L19" s="23">
        <f>MONTH(Tableau2[[#This Row],[Date]])</f>
        <v>9</v>
      </c>
      <c r="M19" s="23" t="str">
        <f>VLOOKUP(Tableau2[[#This Row],['# Mois]],[1]Source!$P$3:$Q$14,2,FALSE)</f>
        <v>septembre</v>
      </c>
      <c r="N19" s="26">
        <f>DAY(Tableau2[[#This Row],[Date]])</f>
        <v>12</v>
      </c>
      <c r="O19" s="23">
        <f>WEEKDAY(Tableau2[[#This Row],[Date]],2)</f>
        <v>6</v>
      </c>
      <c r="P19" s="23">
        <f>WEEKNUM(Tableau2[[#This Row],[Date]])</f>
        <v>37</v>
      </c>
      <c r="Q19" s="23" t="s">
        <v>2</v>
      </c>
      <c r="R19" s="27" t="str">
        <f>VLOOKUP(Tableau2[[#This Row],[Motif]],Source!$B$2:$D$10,3,FALSE)</f>
        <v>o</v>
      </c>
      <c r="S1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9" s="23" t="s">
        <v>60</v>
      </c>
      <c r="U19" s="27">
        <f>SUMPRODUCT(([1]!Tableau2[Nom] = [1]!Tableau2[[#This Row],[Nom]]) * ([1]!Tableau2[Date] = [1]!Tableau2[[#This Row],[Date]]))</f>
        <v>1</v>
      </c>
    </row>
    <row r="20" spans="1:21" s="28" customFormat="1" x14ac:dyDescent="0.3">
      <c r="A20" s="22" t="s">
        <v>60</v>
      </c>
      <c r="B20" s="23" t="s">
        <v>90</v>
      </c>
      <c r="C20" s="23" t="str">
        <f>VLOOKUP(B20,TableauEmployés[#All],2,FALSE)</f>
        <v>Adjointes</v>
      </c>
      <c r="D20" s="24">
        <f>VLOOKUP(B20,TableauEmployés[#All],3,FALSE)</f>
        <v>7</v>
      </c>
      <c r="E20" s="22">
        <f>7*[1]!Tableau2[[#This Row],[Semaine]]+DATE([1]!Tableau2[[#This Row],[Année]],1,1)-WEEKDAY(DATE([1]!Tableau2[[#This Row],[Année]],1,3))-3</f>
        <v>44193</v>
      </c>
      <c r="F20" s="22">
        <v>44085</v>
      </c>
      <c r="G20" s="22">
        <v>44099</v>
      </c>
      <c r="H20" s="23" t="str">
        <f>VLOOKUP([1]!Tableau2[[#This Row],['#jour semaine]],[1]Source!$S$3:$T$9,2,FALSE)</f>
        <v>Lundi</v>
      </c>
      <c r="I20" s="25">
        <f>Tableau2[[#This Row],[Date de fin]]-Tableau2[[#This Row],[Date]]+1</f>
        <v>15</v>
      </c>
      <c r="J20" s="25">
        <f>IF(Tableau2[[#This Row],[Nombre de jours]]-2&lt;0,0,Tableau2[[#This Row],[Nombre de jours]]-2)</f>
        <v>13</v>
      </c>
      <c r="K20" s="31">
        <f>YEAR(Tableau2[[#This Row],[Date]])</f>
        <v>2020</v>
      </c>
      <c r="L20" s="23">
        <f>MONTH(Tableau2[[#This Row],[Date]])</f>
        <v>9</v>
      </c>
      <c r="M20" s="23" t="str">
        <f>VLOOKUP(Tableau2[[#This Row],['# Mois]],[1]Source!$P$3:$Q$14,2,FALSE)</f>
        <v>septembre</v>
      </c>
      <c r="N20" s="26">
        <f>DAY(Tableau2[[#This Row],[Date]])</f>
        <v>11</v>
      </c>
      <c r="O20" s="23">
        <f>WEEKDAY(Tableau2[[#This Row],[Date]],2)</f>
        <v>5</v>
      </c>
      <c r="P20" s="23">
        <f>WEEKNUM(Tableau2[[#This Row],[Date]])</f>
        <v>37</v>
      </c>
      <c r="Q20" s="23" t="s">
        <v>2</v>
      </c>
      <c r="R20" s="27" t="str">
        <f>VLOOKUP(Tableau2[[#This Row],[Motif]],Source!$B$2:$D$10,3,FALSE)</f>
        <v>o</v>
      </c>
      <c r="S2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0" s="23" t="s">
        <v>60</v>
      </c>
      <c r="U20" s="27">
        <f>SUMPRODUCT(([1]!Tableau2[Nom] = [1]!Tableau2[[#This Row],[Nom]]) * ([1]!Tableau2[Date] = [1]!Tableau2[[#This Row],[Date]]))</f>
        <v>1</v>
      </c>
    </row>
    <row r="21" spans="1:21" s="28" customFormat="1" x14ac:dyDescent="0.3">
      <c r="A21" s="22" t="s">
        <v>60</v>
      </c>
      <c r="B21" s="23" t="s">
        <v>90</v>
      </c>
      <c r="C21" s="23" t="str">
        <f>VLOOKUP(B21,TableauEmployés[#All],2,FALSE)</f>
        <v>Adjointes</v>
      </c>
      <c r="D21" s="24">
        <f>VLOOKUP(B21,TableauEmployés[#All],3,FALSE)</f>
        <v>7</v>
      </c>
      <c r="E21" s="22">
        <f>7*[1]!Tableau2[[#This Row],[Semaine]]+DATE([1]!Tableau2[[#This Row],[Année]],1,1)-WEEKDAY(DATE([1]!Tableau2[[#This Row],[Année]],1,3))-3</f>
        <v>44193</v>
      </c>
      <c r="F21" s="22">
        <v>44084</v>
      </c>
      <c r="G21" s="22">
        <v>44099</v>
      </c>
      <c r="H21" s="23" t="str">
        <f>VLOOKUP([1]!Tableau2[[#This Row],['#jour semaine]],[1]Source!$S$3:$T$9,2,FALSE)</f>
        <v>Lundi</v>
      </c>
      <c r="I21" s="25">
        <f>Tableau2[[#This Row],[Date de fin]]-Tableau2[[#This Row],[Date]]+1</f>
        <v>16</v>
      </c>
      <c r="J21" s="25">
        <f>IF(Tableau2[[#This Row],[Nombre de jours]]-2&lt;0,0,Tableau2[[#This Row],[Nombre de jours]]-2)</f>
        <v>14</v>
      </c>
      <c r="K21" s="31">
        <f>YEAR(Tableau2[[#This Row],[Date]])</f>
        <v>2020</v>
      </c>
      <c r="L21" s="23">
        <f>MONTH(Tableau2[[#This Row],[Date]])</f>
        <v>9</v>
      </c>
      <c r="M21" s="23" t="str">
        <f>VLOOKUP(Tableau2[[#This Row],['# Mois]],[1]Source!$P$3:$Q$14,2,FALSE)</f>
        <v>septembre</v>
      </c>
      <c r="N21" s="26">
        <f>DAY(Tableau2[[#This Row],[Date]])</f>
        <v>10</v>
      </c>
      <c r="O21" s="23">
        <f>WEEKDAY(Tableau2[[#This Row],[Date]],2)</f>
        <v>4</v>
      </c>
      <c r="P21" s="23">
        <f>WEEKNUM(Tableau2[[#This Row],[Date]])</f>
        <v>37</v>
      </c>
      <c r="Q21" s="23" t="s">
        <v>2</v>
      </c>
      <c r="R21" s="27" t="str">
        <f>VLOOKUP(Tableau2[[#This Row],[Motif]],Source!$B$2:$D$10,3,FALSE)</f>
        <v>o</v>
      </c>
      <c r="S21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1" s="23" t="s">
        <v>60</v>
      </c>
      <c r="U21" s="27">
        <f>SUMPRODUCT(([1]!Tableau2[Nom] = [1]!Tableau2[[#This Row],[Nom]]) * ([1]!Tableau2[Date] = [1]!Tableau2[[#This Row],[Date]]))</f>
        <v>1</v>
      </c>
    </row>
    <row r="22" spans="1:21" s="28" customFormat="1" x14ac:dyDescent="0.3">
      <c r="A22" s="22" t="s">
        <v>60</v>
      </c>
      <c r="B22" s="23" t="s">
        <v>90</v>
      </c>
      <c r="C22" s="23" t="str">
        <f>VLOOKUP(B22,TableauEmployés[#All],2,FALSE)</f>
        <v>Adjointes</v>
      </c>
      <c r="D22" s="24">
        <f>VLOOKUP(B22,TableauEmployés[#All],3,FALSE)</f>
        <v>7</v>
      </c>
      <c r="E22" s="22">
        <f>7*[1]!Tableau2[[#This Row],[Semaine]]+DATE([1]!Tableau2[[#This Row],[Année]],1,1)-WEEKDAY(DATE([1]!Tableau2[[#This Row],[Année]],1,3))-3</f>
        <v>44193</v>
      </c>
      <c r="F22" s="22">
        <v>44083</v>
      </c>
      <c r="G22" s="22">
        <v>44099</v>
      </c>
      <c r="H22" s="23" t="str">
        <f>VLOOKUP([1]!Tableau2[[#This Row],['#jour semaine]],[1]Source!$S$3:$T$9,2,FALSE)</f>
        <v>Dimanche</v>
      </c>
      <c r="I22" s="25">
        <f>Tableau2[[#This Row],[Date de fin]]-Tableau2[[#This Row],[Date]]+1</f>
        <v>17</v>
      </c>
      <c r="J22" s="25">
        <f>IF(Tableau2[[#This Row],[Nombre de jours]]-2&lt;0,0,Tableau2[[#This Row],[Nombre de jours]]-2)</f>
        <v>15</v>
      </c>
      <c r="K22" s="31">
        <f>YEAR(Tableau2[[#This Row],[Date]])</f>
        <v>2020</v>
      </c>
      <c r="L22" s="23">
        <f>MONTH(Tableau2[[#This Row],[Date]])</f>
        <v>9</v>
      </c>
      <c r="M22" s="23" t="str">
        <f>VLOOKUP(Tableau2[[#This Row],['# Mois]],[1]Source!$P$3:$Q$14,2,FALSE)</f>
        <v>septembre</v>
      </c>
      <c r="N22" s="26">
        <f>DAY(Tableau2[[#This Row],[Date]])</f>
        <v>9</v>
      </c>
      <c r="O22" s="23">
        <f>WEEKDAY(Tableau2[[#This Row],[Date]],2)</f>
        <v>3</v>
      </c>
      <c r="P22" s="23">
        <f>WEEKNUM(Tableau2[[#This Row],[Date]])</f>
        <v>37</v>
      </c>
      <c r="Q22" s="23" t="s">
        <v>2</v>
      </c>
      <c r="R22" s="27" t="str">
        <f>VLOOKUP(Tableau2[[#This Row],[Motif]],Source!$B$2:$D$10,3,FALSE)</f>
        <v>o</v>
      </c>
      <c r="S22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2" s="23" t="s">
        <v>60</v>
      </c>
      <c r="U22" s="27">
        <f>SUMPRODUCT(([1]!Tableau2[Nom] = [1]!Tableau2[[#This Row],[Nom]]) * ([1]!Tableau2[Date] = [1]!Tableau2[[#This Row],[Date]]))</f>
        <v>1</v>
      </c>
    </row>
    <row r="23" spans="1:21" s="28" customFormat="1" x14ac:dyDescent="0.3">
      <c r="A23" s="22" t="s">
        <v>60</v>
      </c>
      <c r="B23" s="23" t="s">
        <v>90</v>
      </c>
      <c r="C23" s="23" t="str">
        <f>VLOOKUP(B23,TableauEmployés[#All],2,FALSE)</f>
        <v>Adjointes</v>
      </c>
      <c r="D23" s="24">
        <f>VLOOKUP(B23,TableauEmployés[#All],3,FALSE)</f>
        <v>7</v>
      </c>
      <c r="E23" s="22">
        <f>7*[1]!Tableau2[[#This Row],[Semaine]]+DATE([1]!Tableau2[[#This Row],[Année]],1,1)-WEEKDAY(DATE([1]!Tableau2[[#This Row],[Année]],1,3))-3</f>
        <v>44193</v>
      </c>
      <c r="F23" s="22">
        <v>44082</v>
      </c>
      <c r="G23" s="22">
        <v>44099</v>
      </c>
      <c r="H23" s="23" t="str">
        <f>VLOOKUP([1]!Tableau2[[#This Row],['#jour semaine]],[1]Source!$S$3:$T$9,2,FALSE)</f>
        <v>Dimanche</v>
      </c>
      <c r="I23" s="25">
        <f>Tableau2[[#This Row],[Date de fin]]-Tableau2[[#This Row],[Date]]+1</f>
        <v>18</v>
      </c>
      <c r="J23" s="25">
        <f>IF(Tableau2[[#This Row],[Nombre de jours]]-2&lt;0,0,Tableau2[[#This Row],[Nombre de jours]]-2)</f>
        <v>16</v>
      </c>
      <c r="K23" s="31">
        <f>YEAR(Tableau2[[#This Row],[Date]])</f>
        <v>2020</v>
      </c>
      <c r="L23" s="23">
        <f>MONTH(Tableau2[[#This Row],[Date]])</f>
        <v>9</v>
      </c>
      <c r="M23" s="23" t="str">
        <f>VLOOKUP(Tableau2[[#This Row],['# Mois]],[1]Source!$P$3:$Q$14,2,FALSE)</f>
        <v>septembre</v>
      </c>
      <c r="N23" s="26">
        <f>DAY(Tableau2[[#This Row],[Date]])</f>
        <v>8</v>
      </c>
      <c r="O23" s="23">
        <f>WEEKDAY(Tableau2[[#This Row],[Date]],2)</f>
        <v>2</v>
      </c>
      <c r="P23" s="23">
        <f>WEEKNUM(Tableau2[[#This Row],[Date]])</f>
        <v>37</v>
      </c>
      <c r="Q23" s="23" t="s">
        <v>2</v>
      </c>
      <c r="R23" s="27" t="str">
        <f>VLOOKUP(Tableau2[[#This Row],[Motif]],Source!$B$2:$D$10,3,FALSE)</f>
        <v>o</v>
      </c>
      <c r="S23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3" s="23" t="s">
        <v>60</v>
      </c>
      <c r="U23" s="27">
        <f>SUMPRODUCT(([1]!Tableau2[Nom] = [1]!Tableau2[[#This Row],[Nom]]) * ([1]!Tableau2[Date] = [1]!Tableau2[[#This Row],[Date]]))</f>
        <v>1</v>
      </c>
    </row>
    <row r="24" spans="1:21" s="28" customFormat="1" x14ac:dyDescent="0.3">
      <c r="A24" s="22" t="s">
        <v>60</v>
      </c>
      <c r="B24" s="23" t="s">
        <v>90</v>
      </c>
      <c r="C24" s="23" t="str">
        <f>VLOOKUP(B24,TableauEmployés[#All],2,FALSE)</f>
        <v>Adjointes</v>
      </c>
      <c r="D24" s="24">
        <f>VLOOKUP(B24,TableauEmployés[#All],3,FALSE)</f>
        <v>7</v>
      </c>
      <c r="E24" s="22">
        <f>7*[1]!Tableau2[[#This Row],[Semaine]]+DATE([1]!Tableau2[[#This Row],[Année]],1,1)-WEEKDAY(DATE([1]!Tableau2[[#This Row],[Année]],1,3))-3</f>
        <v>44186</v>
      </c>
      <c r="F24" s="22">
        <v>44081</v>
      </c>
      <c r="G24" s="22">
        <v>44099</v>
      </c>
      <c r="H24" s="23" t="str">
        <f>VLOOKUP([1]!Tableau2[[#This Row],['#jour semaine]],[1]Source!$S$3:$T$9,2,FALSE)</f>
        <v>Samedi</v>
      </c>
      <c r="I24" s="25">
        <f>Tableau2[[#This Row],[Date de fin]]-Tableau2[[#This Row],[Date]]+1</f>
        <v>19</v>
      </c>
      <c r="J24" s="25">
        <f>IF(Tableau2[[#This Row],[Nombre de jours]]-2&lt;0,0,Tableau2[[#This Row],[Nombre de jours]]-2)</f>
        <v>17</v>
      </c>
      <c r="K24" s="31">
        <f>YEAR(Tableau2[[#This Row],[Date]])</f>
        <v>2020</v>
      </c>
      <c r="L24" s="23">
        <f>MONTH(Tableau2[[#This Row],[Date]])</f>
        <v>9</v>
      </c>
      <c r="M24" s="23" t="str">
        <f>VLOOKUP(Tableau2[[#This Row],['# Mois]],[1]Source!$P$3:$Q$14,2,FALSE)</f>
        <v>septembre</v>
      </c>
      <c r="N24" s="26">
        <f>DAY(Tableau2[[#This Row],[Date]])</f>
        <v>7</v>
      </c>
      <c r="O24" s="23">
        <f>WEEKDAY(Tableau2[[#This Row],[Date]],2)</f>
        <v>1</v>
      </c>
      <c r="P24" s="23">
        <f>WEEKNUM(Tableau2[[#This Row],[Date]])</f>
        <v>37</v>
      </c>
      <c r="Q24" s="23" t="s">
        <v>2</v>
      </c>
      <c r="R24" s="27" t="str">
        <f>VLOOKUP(Tableau2[[#This Row],[Motif]],Source!$B$2:$D$10,3,FALSE)</f>
        <v>o</v>
      </c>
      <c r="S24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4" s="23" t="s">
        <v>60</v>
      </c>
      <c r="U24" s="27">
        <f>SUMPRODUCT(([1]!Tableau2[Nom] = [1]!Tableau2[[#This Row],[Nom]]) * ([1]!Tableau2[Date] = [1]!Tableau2[[#This Row],[Date]]))</f>
        <v>1</v>
      </c>
    </row>
    <row r="25" spans="1:21" s="28" customFormat="1" x14ac:dyDescent="0.3">
      <c r="A25" s="22" t="s">
        <v>60</v>
      </c>
      <c r="B25" s="23" t="s">
        <v>90</v>
      </c>
      <c r="C25" s="23" t="str">
        <f>VLOOKUP(B25,TableauEmployés[#All],2,FALSE)</f>
        <v>Adjointes</v>
      </c>
      <c r="D25" s="24">
        <f>VLOOKUP(B25,TableauEmployés[#All],3,FALSE)</f>
        <v>7</v>
      </c>
      <c r="E25" s="22">
        <f>7*[1]!Tableau2[[#This Row],[Semaine]]+DATE([1]!Tableau2[[#This Row],[Année]],1,1)-WEEKDAY(DATE([1]!Tableau2[[#This Row],[Année]],1,3))-3</f>
        <v>44186</v>
      </c>
      <c r="F25" s="22">
        <v>44080</v>
      </c>
      <c r="G25" s="22">
        <v>44099</v>
      </c>
      <c r="H25" s="23" t="str">
        <f>VLOOKUP([1]!Tableau2[[#This Row],['#jour semaine]],[1]Source!$S$3:$T$9,2,FALSE)</f>
        <v>Samedi</v>
      </c>
      <c r="I25" s="25">
        <f>Tableau2[[#This Row],[Date de fin]]-Tableau2[[#This Row],[Date]]+1</f>
        <v>20</v>
      </c>
      <c r="J25" s="25">
        <f>IF(Tableau2[[#This Row],[Nombre de jours]]-2&lt;0,0,Tableau2[[#This Row],[Nombre de jours]]-2)</f>
        <v>18</v>
      </c>
      <c r="K25" s="31">
        <f>YEAR(Tableau2[[#This Row],[Date]])</f>
        <v>2020</v>
      </c>
      <c r="L25" s="23">
        <f>MONTH(Tableau2[[#This Row],[Date]])</f>
        <v>9</v>
      </c>
      <c r="M25" s="23" t="str">
        <f>VLOOKUP(Tableau2[[#This Row],['# Mois]],[1]Source!$P$3:$Q$14,2,FALSE)</f>
        <v>septembre</v>
      </c>
      <c r="N25" s="26">
        <f>DAY(Tableau2[[#This Row],[Date]])</f>
        <v>6</v>
      </c>
      <c r="O25" s="23">
        <f>WEEKDAY(Tableau2[[#This Row],[Date]],2)</f>
        <v>7</v>
      </c>
      <c r="P25" s="23">
        <f>WEEKNUM(Tableau2[[#This Row],[Date]])</f>
        <v>37</v>
      </c>
      <c r="Q25" s="23" t="s">
        <v>2</v>
      </c>
      <c r="R25" s="27" t="str">
        <f>VLOOKUP(Tableau2[[#This Row],[Motif]],Source!$B$2:$D$10,3,FALSE)</f>
        <v>o</v>
      </c>
      <c r="S25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5" s="23" t="s">
        <v>60</v>
      </c>
      <c r="U25" s="27">
        <f>SUMPRODUCT(([1]!Tableau2[Nom] = [1]!Tableau2[[#This Row],[Nom]]) * ([1]!Tableau2[Date] = [1]!Tableau2[[#This Row],[Date]]))</f>
        <v>1</v>
      </c>
    </row>
    <row r="26" spans="1:21" s="28" customFormat="1" x14ac:dyDescent="0.3">
      <c r="A26" s="22" t="s">
        <v>60</v>
      </c>
      <c r="B26" s="23" t="s">
        <v>90</v>
      </c>
      <c r="C26" s="23" t="str">
        <f>VLOOKUP(B26,TableauEmployés[#All],2,FALSE)</f>
        <v>Adjointes</v>
      </c>
      <c r="D26" s="24">
        <f>VLOOKUP(B26,TableauEmployés[#All],3,FALSE)</f>
        <v>7</v>
      </c>
      <c r="E26" s="22">
        <f>7*[1]!Tableau2[[#This Row],[Semaine]]+DATE([1]!Tableau2[[#This Row],[Année]],1,1)-WEEKDAY(DATE([1]!Tableau2[[#This Row],[Année]],1,3))-3</f>
        <v>44186</v>
      </c>
      <c r="F26" s="22">
        <v>44079</v>
      </c>
      <c r="G26" s="22">
        <v>44099</v>
      </c>
      <c r="H26" s="23" t="str">
        <f>VLOOKUP([1]!Tableau2[[#This Row],['#jour semaine]],[1]Source!$S$3:$T$9,2,FALSE)</f>
        <v>Vendredi</v>
      </c>
      <c r="I26" s="25">
        <f>Tableau2[[#This Row],[Date de fin]]-Tableau2[[#This Row],[Date]]+1</f>
        <v>21</v>
      </c>
      <c r="J26" s="25">
        <f>IF(Tableau2[[#This Row],[Nombre de jours]]-2&lt;0,0,Tableau2[[#This Row],[Nombre de jours]]-2)</f>
        <v>19</v>
      </c>
      <c r="K26" s="31">
        <f>YEAR(Tableau2[[#This Row],[Date]])</f>
        <v>2020</v>
      </c>
      <c r="L26" s="23">
        <f>MONTH(Tableau2[[#This Row],[Date]])</f>
        <v>9</v>
      </c>
      <c r="M26" s="23" t="str">
        <f>VLOOKUP(Tableau2[[#This Row],['# Mois]],[1]Source!$P$3:$Q$14,2,FALSE)</f>
        <v>septembre</v>
      </c>
      <c r="N26" s="26">
        <f>DAY(Tableau2[[#This Row],[Date]])</f>
        <v>5</v>
      </c>
      <c r="O26" s="23">
        <f>WEEKDAY(Tableau2[[#This Row],[Date]],2)</f>
        <v>6</v>
      </c>
      <c r="P26" s="23">
        <f>WEEKNUM(Tableau2[[#This Row],[Date]])</f>
        <v>36</v>
      </c>
      <c r="Q26" s="23" t="s">
        <v>2</v>
      </c>
      <c r="R26" s="27" t="str">
        <f>VLOOKUP(Tableau2[[#This Row],[Motif]],Source!$B$2:$D$10,3,FALSE)</f>
        <v>o</v>
      </c>
      <c r="S2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6" s="23" t="s">
        <v>60</v>
      </c>
      <c r="U26" s="27">
        <f>SUMPRODUCT(([1]!Tableau2[Nom] = [1]!Tableau2[[#This Row],[Nom]]) * ([1]!Tableau2[Date] = [1]!Tableau2[[#This Row],[Date]]))</f>
        <v>1</v>
      </c>
    </row>
    <row r="27" spans="1:21" s="28" customFormat="1" x14ac:dyDescent="0.3">
      <c r="A27" s="22" t="s">
        <v>60</v>
      </c>
      <c r="B27" s="23" t="s">
        <v>90</v>
      </c>
      <c r="C27" s="23" t="str">
        <f>VLOOKUP(B27,TableauEmployés[#All],2,FALSE)</f>
        <v>Adjointes</v>
      </c>
      <c r="D27" s="24">
        <f>VLOOKUP(B27,TableauEmployés[#All],3,FALSE)</f>
        <v>7</v>
      </c>
      <c r="E27" s="22">
        <f>7*[1]!Tableau2[[#This Row],[Semaine]]+DATE([1]!Tableau2[[#This Row],[Année]],1,1)-WEEKDAY(DATE([1]!Tableau2[[#This Row],[Année]],1,3))-3</f>
        <v>44186</v>
      </c>
      <c r="F27" s="22">
        <v>44078</v>
      </c>
      <c r="G27" s="22">
        <v>44099</v>
      </c>
      <c r="H27" s="23" t="str">
        <f>VLOOKUP([1]!Tableau2[[#This Row],['#jour semaine]],[1]Source!$S$3:$T$9,2,FALSE)</f>
        <v>Vendredi</v>
      </c>
      <c r="I27" s="25">
        <f>Tableau2[[#This Row],[Date de fin]]-Tableau2[[#This Row],[Date]]+1</f>
        <v>22</v>
      </c>
      <c r="J27" s="25">
        <f>IF(Tableau2[[#This Row],[Nombre de jours]]-2&lt;0,0,Tableau2[[#This Row],[Nombre de jours]]-2)</f>
        <v>20</v>
      </c>
      <c r="K27" s="31">
        <f>YEAR(Tableau2[[#This Row],[Date]])</f>
        <v>2020</v>
      </c>
      <c r="L27" s="23">
        <f>MONTH(Tableau2[[#This Row],[Date]])</f>
        <v>9</v>
      </c>
      <c r="M27" s="23" t="str">
        <f>VLOOKUP(Tableau2[[#This Row],['# Mois]],[1]Source!$P$3:$Q$14,2,FALSE)</f>
        <v>septembre</v>
      </c>
      <c r="N27" s="26">
        <f>DAY(Tableau2[[#This Row],[Date]])</f>
        <v>4</v>
      </c>
      <c r="O27" s="23">
        <f>WEEKDAY(Tableau2[[#This Row],[Date]],2)</f>
        <v>5</v>
      </c>
      <c r="P27" s="23">
        <f>WEEKNUM(Tableau2[[#This Row],[Date]])</f>
        <v>36</v>
      </c>
      <c r="Q27" s="23" t="s">
        <v>2</v>
      </c>
      <c r="R27" s="27" t="str">
        <f>VLOOKUP(Tableau2[[#This Row],[Motif]],Source!$B$2:$D$10,3,FALSE)</f>
        <v>o</v>
      </c>
      <c r="S2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7" s="23" t="s">
        <v>60</v>
      </c>
      <c r="U27" s="27">
        <f>SUMPRODUCT(([1]!Tableau2[Nom] = [1]!Tableau2[[#This Row],[Nom]]) * ([1]!Tableau2[Date] = [1]!Tableau2[[#This Row],[Date]]))</f>
        <v>1</v>
      </c>
    </row>
    <row r="28" spans="1:21" s="28" customFormat="1" x14ac:dyDescent="0.3">
      <c r="A28" s="22" t="s">
        <v>60</v>
      </c>
      <c r="B28" s="23" t="s">
        <v>90</v>
      </c>
      <c r="C28" s="23" t="str">
        <f>VLOOKUP(B28,TableauEmployés[#All],2,FALSE)</f>
        <v>Adjointes</v>
      </c>
      <c r="D28" s="24">
        <f>VLOOKUP(B28,TableauEmployés[#All],3,FALSE)</f>
        <v>7</v>
      </c>
      <c r="E28" s="22">
        <f>7*[1]!Tableau2[[#This Row],[Semaine]]+DATE([1]!Tableau2[[#This Row],[Année]],1,1)-WEEKDAY(DATE([1]!Tableau2[[#This Row],[Année]],1,3))-3</f>
        <v>44186</v>
      </c>
      <c r="F28" s="22">
        <v>44077</v>
      </c>
      <c r="G28" s="22">
        <v>44099</v>
      </c>
      <c r="H28" s="23" t="str">
        <f>VLOOKUP([1]!Tableau2[[#This Row],['#jour semaine]],[1]Source!$S$3:$T$9,2,FALSE)</f>
        <v>Jeudi</v>
      </c>
      <c r="I28" s="25">
        <f>Tableau2[[#This Row],[Date de fin]]-Tableau2[[#This Row],[Date]]+1</f>
        <v>23</v>
      </c>
      <c r="J28" s="25">
        <f>IF(Tableau2[[#This Row],[Nombre de jours]]-2&lt;0,0,Tableau2[[#This Row],[Nombre de jours]]-2)</f>
        <v>21</v>
      </c>
      <c r="K28" s="31">
        <f>YEAR(Tableau2[[#This Row],[Date]])</f>
        <v>2020</v>
      </c>
      <c r="L28" s="23">
        <f>MONTH(Tableau2[[#This Row],[Date]])</f>
        <v>9</v>
      </c>
      <c r="M28" s="23" t="str">
        <f>VLOOKUP(Tableau2[[#This Row],['# Mois]],[1]Source!$P$3:$Q$14,2,FALSE)</f>
        <v>septembre</v>
      </c>
      <c r="N28" s="26">
        <f>DAY(Tableau2[[#This Row],[Date]])</f>
        <v>3</v>
      </c>
      <c r="O28" s="23">
        <f>WEEKDAY(Tableau2[[#This Row],[Date]],2)</f>
        <v>4</v>
      </c>
      <c r="P28" s="23">
        <f>WEEKNUM(Tableau2[[#This Row],[Date]])</f>
        <v>36</v>
      </c>
      <c r="Q28" s="23" t="s">
        <v>2</v>
      </c>
      <c r="R28" s="27" t="str">
        <f>VLOOKUP(Tableau2[[#This Row],[Motif]],Source!$B$2:$D$10,3,FALSE)</f>
        <v>o</v>
      </c>
      <c r="S2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8" s="23" t="s">
        <v>60</v>
      </c>
      <c r="U28" s="27">
        <f>SUMPRODUCT(([1]!Tableau2[Nom] = [1]!Tableau2[[#This Row],[Nom]]) * ([1]!Tableau2[Date] = [1]!Tableau2[[#This Row],[Date]]))</f>
        <v>1</v>
      </c>
    </row>
    <row r="29" spans="1:21" s="28" customFormat="1" x14ac:dyDescent="0.3">
      <c r="A29" s="22"/>
      <c r="B29" s="23" t="s">
        <v>90</v>
      </c>
      <c r="C29" s="23" t="str">
        <f>VLOOKUP(B29,TableauEmployés[#All],2,FALSE)</f>
        <v>Adjointes</v>
      </c>
      <c r="D29" s="24">
        <f>VLOOKUP(B29,TableauEmployés[#All],3,FALSE)</f>
        <v>7</v>
      </c>
      <c r="E29" s="22">
        <f>7*[1]!Tableau2[[#This Row],[Semaine]]+DATE([1]!Tableau2[[#This Row],[Année]],1,1)-WEEKDAY(DATE([1]!Tableau2[[#This Row],[Année]],1,3))-3</f>
        <v>44186</v>
      </c>
      <c r="F29" s="22">
        <v>43911</v>
      </c>
      <c r="G29" s="22">
        <v>43911</v>
      </c>
      <c r="H29" s="23" t="str">
        <f>VLOOKUP([1]!Tableau2[[#This Row],['#jour semaine]],[1]Source!$S$3:$T$9,2,FALSE)</f>
        <v>Jeudi</v>
      </c>
      <c r="I29" s="25">
        <f>Tableau2[[#This Row],[Date de fin]]-Tableau2[[#This Row],[Date]]+1</f>
        <v>1</v>
      </c>
      <c r="J29" s="25">
        <f>IF(Tableau2[[#This Row],[Nombre de jours]]-2&lt;0,0,Tableau2[[#This Row],[Nombre de jours]]-2)</f>
        <v>0</v>
      </c>
      <c r="K29" s="31">
        <f>YEAR(Tableau2[[#This Row],[Date]])</f>
        <v>2020</v>
      </c>
      <c r="L29" s="23">
        <f>MONTH(Tableau2[[#This Row],[Date]])</f>
        <v>3</v>
      </c>
      <c r="M29" s="23" t="str">
        <f>VLOOKUP(Tableau2[[#This Row],['# Mois]],[1]Source!$P$3:$Q$14,2,FALSE)</f>
        <v>mars</v>
      </c>
      <c r="N29" s="26">
        <f>DAY(Tableau2[[#This Row],[Date]])</f>
        <v>21</v>
      </c>
      <c r="O29" s="23">
        <f>WEEKDAY(Tableau2[[#This Row],[Date]],2)</f>
        <v>6</v>
      </c>
      <c r="P29" s="23">
        <f>WEEKNUM(Tableau2[[#This Row],[Date]])</f>
        <v>12</v>
      </c>
      <c r="Q29" s="23" t="s">
        <v>2</v>
      </c>
      <c r="R29" s="27" t="str">
        <f>VLOOKUP(Tableau2[[#This Row],[Motif]],Source!$B$2:$D$10,3,FALSE)</f>
        <v>o</v>
      </c>
      <c r="S2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9" s="23"/>
      <c r="U29" s="27">
        <f>SUMPRODUCT(([1]!Tableau2[Nom] = [1]!Tableau2[[#This Row],[Nom]]) * ([1]!Tableau2[Date] = [1]!Tableau2[[#This Row],[Date]]))</f>
        <v>1</v>
      </c>
    </row>
    <row r="30" spans="1:21" s="28" customFormat="1" x14ac:dyDescent="0.3">
      <c r="A30" s="22" t="s">
        <v>60</v>
      </c>
      <c r="B30" s="23" t="s">
        <v>89</v>
      </c>
      <c r="C30" s="23" t="str">
        <f>VLOOKUP(B30,TableauEmployés[#All],2,FALSE)</f>
        <v>Adjointes</v>
      </c>
      <c r="D30" s="24">
        <f>VLOOKUP(B30,TableauEmployés[#All],3,FALSE)</f>
        <v>2</v>
      </c>
      <c r="E30" s="22">
        <f>7*[1]!Tableau2[[#This Row],[Semaine]]+DATE([1]!Tableau2[[#This Row],[Année]],1,1)-WEEKDAY(DATE([1]!Tableau2[[#This Row],[Année]],1,3))-3</f>
        <v>44186</v>
      </c>
      <c r="F30" s="22">
        <v>43910</v>
      </c>
      <c r="G30" s="22">
        <v>43910</v>
      </c>
      <c r="H30" s="23" t="str">
        <f>VLOOKUP([1]!Tableau2[[#This Row],['#jour semaine]],[1]Source!$S$3:$T$9,2,FALSE)</f>
        <v>Mercredi</v>
      </c>
      <c r="I30" s="38">
        <f>Tableau2[[#This Row],[Date de fin]]-Tableau2[[#This Row],[Date]]+1</f>
        <v>1</v>
      </c>
      <c r="J30" s="38">
        <f>IF(Tableau2[[#This Row],[Nombre de jours]]-2&lt;0,0,Tableau2[[#This Row],[Nombre de jours]]-2)</f>
        <v>0</v>
      </c>
      <c r="K30" s="31">
        <f>YEAR(Tableau2[[#This Row],[Date]])</f>
        <v>2020</v>
      </c>
      <c r="L30" s="23">
        <f>MONTH(Tableau2[[#This Row],[Date]])</f>
        <v>3</v>
      </c>
      <c r="M30" s="23" t="str">
        <f>VLOOKUP(Tableau2[[#This Row],['# Mois]],[1]Source!$P$3:$Q$14,2,FALSE)</f>
        <v>mars</v>
      </c>
      <c r="N30" s="23">
        <f>DAY(Tableau2[[#This Row],[Date]])</f>
        <v>20</v>
      </c>
      <c r="O30" s="23">
        <f>WEEKDAY(Tableau2[[#This Row],[Date]],2)</f>
        <v>5</v>
      </c>
      <c r="P30" s="23">
        <f>WEEKNUM(Tableau2[[#This Row],[Date]])</f>
        <v>12</v>
      </c>
      <c r="Q30" s="23" t="s">
        <v>2</v>
      </c>
      <c r="R30" s="27" t="str">
        <f>VLOOKUP(Tableau2[[#This Row],[Motif]],Source!$B$2:$D$10,3,FALSE)</f>
        <v>o</v>
      </c>
      <c r="S3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30" s="23" t="s">
        <v>60</v>
      </c>
      <c r="U30" s="27">
        <f>SUMPRODUCT(([1]!Tableau2[Nom] = [1]!Tableau2[[#This Row],[Nom]]) * ([1]!Tableau2[Date] = [1]!Tableau2[[#This Row],[Date]]))</f>
        <v>1</v>
      </c>
    </row>
  </sheetData>
  <sheetProtection formatRows="0"/>
  <conditionalFormatting sqref="U1:U6 U30:U1048576">
    <cfRule type="cellIs" dxfId="3" priority="17" operator="between">
      <formula>2</formula>
      <formula>500</formula>
    </cfRule>
  </conditionalFormatting>
  <conditionalFormatting sqref="U29">
    <cfRule type="cellIs" dxfId="2" priority="2" operator="between">
      <formula>2</formula>
      <formula>500</formula>
    </cfRule>
  </conditionalFormatting>
  <conditionalFormatting sqref="U7:U28">
    <cfRule type="cellIs" dxfId="0" priority="1" operator="between">
      <formula>2</formula>
      <formula>500</formula>
    </cfRule>
  </conditionalFormatting>
  <dataValidations count="2">
    <dataValidation type="list" allowBlank="1" showInputMessage="1" showErrorMessage="1" sqref="B6:B30" xr:uid="{E780558F-F7D8-4732-8A5E-69373A2555B2}">
      <formula1>Employés</formula1>
    </dataValidation>
    <dataValidation type="list" allowBlank="1" showInputMessage="1" showErrorMessage="1" sqref="A6:A30" xr:uid="{84FBE6D2-958C-4551-B1E7-0FC60371FD81}">
      <formula1>Statut</formula1>
    </dataValidation>
  </dataValidations>
  <pageMargins left="0.25" right="0.25" top="0.75" bottom="0.75" header="0.3" footer="0.3"/>
  <pageSetup paperSize="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lancerformulaire">
                <anchor>
                  <from>
                    <xdr:col>18</xdr:col>
                    <xdr:colOff>304800</xdr:colOff>
                    <xdr:row>0</xdr:row>
                    <xdr:rowOff>47625</xdr:rowOff>
                  </from>
                  <to>
                    <xdr:col>19</xdr:col>
                    <xdr:colOff>2343150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5" name="Option Button 26">
              <controlPr defaultSize="0" print="0" autoFill="0" autoLine="0" autoPict="0" macro="[0]!réduire">
                <anchor>
                  <from>
                    <xdr:col>19</xdr:col>
                    <xdr:colOff>2343150</xdr:colOff>
                    <xdr:row>0</xdr:row>
                    <xdr:rowOff>38100</xdr:rowOff>
                  </from>
                  <to>
                    <xdr:col>20</xdr:col>
                    <xdr:colOff>704850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6" name="Option Button 27">
              <controlPr defaultSize="0" autoFill="0" autoLine="0" autoPict="0" macro="[0]!Afficher">
                <anchor>
                  <from>
                    <xdr:col>19</xdr:col>
                    <xdr:colOff>2343150</xdr:colOff>
                    <xdr:row>0</xdr:row>
                    <xdr:rowOff>209550</xdr:rowOff>
                  </from>
                  <to>
                    <xdr:col>21</xdr:col>
                    <xdr:colOff>314325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8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A08EC-F420-4EE1-A2BF-3365A43B7F64}">
  <sheetPr codeName="Feuil2"/>
  <dimension ref="A2:H17"/>
  <sheetViews>
    <sheetView workbookViewId="0">
      <selection activeCell="A10" sqref="A10"/>
    </sheetView>
  </sheetViews>
  <sheetFormatPr baseColWidth="10" defaultRowHeight="16.5" x14ac:dyDescent="0.3"/>
  <cols>
    <col min="1" max="1" width="20.5" bestFit="1" customWidth="1"/>
    <col min="2" max="2" width="23.75" bestFit="1" customWidth="1"/>
    <col min="3" max="3" width="5.875" bestFit="1" customWidth="1"/>
    <col min="4" max="4" width="13.375" bestFit="1" customWidth="1"/>
    <col min="5" max="5" width="7.5" bestFit="1" customWidth="1"/>
    <col min="6" max="6" width="14.375" bestFit="1" customWidth="1"/>
    <col min="7" max="7" width="6.25" bestFit="1" customWidth="1"/>
    <col min="8" max="8" width="12.875" bestFit="1" customWidth="1"/>
    <col min="9" max="9" width="6.25" bestFit="1" customWidth="1"/>
    <col min="10" max="10" width="12.875" bestFit="1" customWidth="1"/>
    <col min="11" max="11" width="13.125" bestFit="1" customWidth="1"/>
    <col min="12" max="12" width="7.875" bestFit="1" customWidth="1"/>
    <col min="13" max="13" width="7.25" bestFit="1" customWidth="1"/>
    <col min="14" max="14" width="12.875" bestFit="1" customWidth="1"/>
    <col min="15" max="15" width="7.25" bestFit="1" customWidth="1"/>
    <col min="16" max="16" width="14.125" bestFit="1" customWidth="1"/>
    <col min="17" max="17" width="18.625" bestFit="1" customWidth="1"/>
    <col min="18" max="18" width="7.75" bestFit="1" customWidth="1"/>
    <col min="19" max="19" width="5.875" bestFit="1" customWidth="1"/>
    <col min="20" max="20" width="6.625" bestFit="1" customWidth="1"/>
    <col min="21" max="21" width="13.375" bestFit="1" customWidth="1"/>
    <col min="22" max="22" width="7.5" bestFit="1" customWidth="1"/>
    <col min="23" max="23" width="14.375" bestFit="1" customWidth="1"/>
    <col min="24" max="24" width="6.25" bestFit="1" customWidth="1"/>
    <col min="25" max="25" width="21.625" bestFit="1" customWidth="1"/>
    <col min="26" max="26" width="11.125" bestFit="1" customWidth="1"/>
    <col min="27" max="27" width="12.875" bestFit="1" customWidth="1"/>
    <col min="28" max="34" width="14" customWidth="1"/>
  </cols>
  <sheetData>
    <row r="2" spans="1:8" x14ac:dyDescent="0.3">
      <c r="A2" s="1" t="s">
        <v>14</v>
      </c>
      <c r="B2" t="s">
        <v>51</v>
      </c>
    </row>
    <row r="3" spans="1:8" x14ac:dyDescent="0.3">
      <c r="A3" s="1" t="s">
        <v>15</v>
      </c>
      <c r="B3" t="s">
        <v>80</v>
      </c>
    </row>
    <row r="4" spans="1:8" x14ac:dyDescent="0.3">
      <c r="A4" s="1" t="s">
        <v>18</v>
      </c>
      <c r="B4" s="2">
        <v>2020</v>
      </c>
    </row>
    <row r="5" spans="1:8" x14ac:dyDescent="0.3">
      <c r="A5" s="1" t="s">
        <v>0</v>
      </c>
      <c r="B5" t="s">
        <v>12</v>
      </c>
    </row>
    <row r="7" spans="1:8" hidden="1" x14ac:dyDescent="0.3">
      <c r="A7" s="1" t="s">
        <v>17</v>
      </c>
      <c r="B7" s="1" t="s">
        <v>43</v>
      </c>
    </row>
    <row r="8" spans="1:8" x14ac:dyDescent="0.3">
      <c r="A8" s="1" t="s">
        <v>4</v>
      </c>
      <c r="B8" t="s">
        <v>48</v>
      </c>
      <c r="C8" t="s">
        <v>45</v>
      </c>
      <c r="D8" t="s">
        <v>49</v>
      </c>
      <c r="E8" t="s">
        <v>46</v>
      </c>
      <c r="F8" t="s">
        <v>50</v>
      </c>
      <c r="G8" t="s">
        <v>47</v>
      </c>
      <c r="H8" t="s">
        <v>5</v>
      </c>
    </row>
    <row r="9" spans="1:8" x14ac:dyDescent="0.3">
      <c r="A9" s="5">
        <v>43836</v>
      </c>
      <c r="B9" s="4">
        <v>-5</v>
      </c>
      <c r="C9" s="4"/>
      <c r="D9" s="4"/>
      <c r="E9" s="4"/>
      <c r="F9" s="4"/>
      <c r="G9" s="4"/>
      <c r="H9" s="4">
        <v>-5</v>
      </c>
    </row>
    <row r="10" spans="1:8" x14ac:dyDescent="0.3">
      <c r="A10" s="3" t="s">
        <v>35</v>
      </c>
      <c r="B10" s="4">
        <v>-1</v>
      </c>
      <c r="C10" s="4"/>
      <c r="D10" s="4"/>
      <c r="E10" s="4"/>
      <c r="F10" s="4"/>
      <c r="G10" s="4"/>
      <c r="H10" s="4">
        <v>-1</v>
      </c>
    </row>
    <row r="11" spans="1:8" x14ac:dyDescent="0.3">
      <c r="A11" s="3" t="s">
        <v>36</v>
      </c>
      <c r="B11" s="4">
        <v>-1</v>
      </c>
      <c r="C11" s="4"/>
      <c r="D11" s="4"/>
      <c r="E11" s="4"/>
      <c r="F11" s="4"/>
      <c r="G11" s="4"/>
      <c r="H11" s="4">
        <v>-1</v>
      </c>
    </row>
    <row r="12" spans="1:8" x14ac:dyDescent="0.3">
      <c r="A12" s="3" t="s">
        <v>37</v>
      </c>
      <c r="B12" s="4">
        <v>-1</v>
      </c>
      <c r="C12" s="4"/>
      <c r="D12" s="4"/>
      <c r="E12" s="4"/>
      <c r="F12" s="4"/>
      <c r="G12" s="4"/>
      <c r="H12" s="4">
        <v>-1</v>
      </c>
    </row>
    <row r="13" spans="1:8" x14ac:dyDescent="0.3">
      <c r="A13" s="3" t="s">
        <v>38</v>
      </c>
      <c r="B13" s="4">
        <v>-1</v>
      </c>
      <c r="C13" s="4"/>
      <c r="D13" s="4"/>
      <c r="E13" s="4"/>
      <c r="F13" s="4"/>
      <c r="G13" s="4"/>
      <c r="H13" s="4">
        <v>-1</v>
      </c>
    </row>
    <row r="14" spans="1:8" x14ac:dyDescent="0.3">
      <c r="A14" s="3" t="s">
        <v>39</v>
      </c>
      <c r="B14" s="4">
        <v>-1</v>
      </c>
      <c r="C14" s="4"/>
      <c r="D14" s="4"/>
      <c r="E14" s="4"/>
      <c r="F14" s="4"/>
      <c r="G14" s="4"/>
      <c r="H14" s="4">
        <v>-1</v>
      </c>
    </row>
    <row r="15" spans="1:8" x14ac:dyDescent="0.3">
      <c r="A15" s="5">
        <v>43829</v>
      </c>
      <c r="B15" s="4"/>
      <c r="C15" s="4"/>
      <c r="D15" s="4"/>
      <c r="E15" s="4"/>
      <c r="F15" s="4"/>
      <c r="G15" s="4"/>
      <c r="H15" s="4"/>
    </row>
    <row r="16" spans="1:8" x14ac:dyDescent="0.3">
      <c r="A16" s="3" t="s">
        <v>37</v>
      </c>
      <c r="B16" s="4"/>
      <c r="C16" s="4"/>
      <c r="D16" s="4"/>
      <c r="E16" s="4"/>
      <c r="F16" s="4"/>
      <c r="G16" s="4"/>
      <c r="H16" s="4"/>
    </row>
    <row r="17" spans="1:8" x14ac:dyDescent="0.3">
      <c r="A17" s="2" t="s">
        <v>5</v>
      </c>
      <c r="B17" s="4">
        <v>-5</v>
      </c>
      <c r="C17" s="4"/>
      <c r="D17" s="4"/>
      <c r="E17" s="4"/>
      <c r="F17" s="4"/>
      <c r="G17" s="4"/>
      <c r="H17" s="4">
        <v>-5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3EDAA-2222-411B-9495-33E80D42922D}">
  <sheetPr codeName="Feuil3"/>
  <dimension ref="B1:AB61"/>
  <sheetViews>
    <sheetView zoomScale="85" zoomScaleNormal="85" workbookViewId="0">
      <selection activeCell="H5" sqref="H5"/>
    </sheetView>
  </sheetViews>
  <sheetFormatPr baseColWidth="10" defaultRowHeight="16.5" x14ac:dyDescent="0.3"/>
  <cols>
    <col min="1" max="1" width="2.25" style="7" customWidth="1"/>
    <col min="2" max="2" width="21.125" style="7" customWidth="1"/>
    <col min="3" max="3" width="18.5" style="7" customWidth="1"/>
    <col min="4" max="4" width="21.25" style="7" customWidth="1"/>
    <col min="5" max="5" width="2.25" style="7" customWidth="1"/>
    <col min="6" max="6" width="13.75" style="7" bestFit="1" customWidth="1"/>
    <col min="7" max="7" width="19.375" style="7" bestFit="1" customWidth="1"/>
    <col min="8" max="9" width="19.375" style="7" customWidth="1"/>
    <col min="10" max="10" width="14.5" style="7" customWidth="1"/>
    <col min="11" max="11" width="2.25" style="7" customWidth="1"/>
    <col min="12" max="12" width="19.5" style="7" customWidth="1"/>
    <col min="13" max="13" width="2.25" style="7" customWidth="1"/>
    <col min="14" max="14" width="13.125" style="7" bestFit="1" customWidth="1"/>
    <col min="15" max="15" width="2.25" style="7" customWidth="1"/>
    <col min="16" max="16" width="11" style="7"/>
    <col min="17" max="17" width="11.75" style="7" customWidth="1"/>
    <col min="18" max="18" width="2.25" style="7" customWidth="1"/>
    <col min="19" max="19" width="11" style="7"/>
    <col min="20" max="20" width="11.75" style="7" customWidth="1"/>
    <col min="21" max="21" width="1.5" style="7" customWidth="1"/>
    <col min="22" max="22" width="11" style="7"/>
    <col min="23" max="23" width="1.625" style="7" customWidth="1"/>
    <col min="24" max="24" width="15" style="7" customWidth="1"/>
    <col min="25" max="25" width="2.375" style="7" customWidth="1"/>
    <col min="26" max="26" width="17.75" style="17" bestFit="1" customWidth="1"/>
    <col min="27" max="27" width="2.625" style="7" customWidth="1"/>
    <col min="28" max="28" width="19.75" style="7" customWidth="1"/>
    <col min="29" max="29" width="2.625" style="7" customWidth="1"/>
    <col min="30" max="16384" width="11" style="7"/>
  </cols>
  <sheetData>
    <row r="1" spans="2:28" ht="36" customHeight="1" x14ac:dyDescent="0.3">
      <c r="F1" s="7" t="s">
        <v>59</v>
      </c>
      <c r="I1" s="36" t="e">
        <f>VLOOKUP(F1,TableauEmployés[#All],4,FALSE)</f>
        <v>#N/A</v>
      </c>
    </row>
    <row r="2" spans="2:28" s="18" customFormat="1" x14ac:dyDescent="0.3">
      <c r="B2" s="20" t="s">
        <v>55</v>
      </c>
      <c r="C2" s="20" t="s">
        <v>61</v>
      </c>
      <c r="D2" s="20" t="s">
        <v>58</v>
      </c>
      <c r="F2" s="20" t="s">
        <v>1</v>
      </c>
      <c r="G2" s="20" t="s">
        <v>14</v>
      </c>
      <c r="H2" s="39" t="s">
        <v>74</v>
      </c>
      <c r="I2" s="20" t="s">
        <v>88</v>
      </c>
      <c r="J2" s="20" t="s">
        <v>68</v>
      </c>
      <c r="L2" s="20" t="s">
        <v>62</v>
      </c>
      <c r="N2" s="20" t="s">
        <v>18</v>
      </c>
      <c r="P2" s="20" t="s">
        <v>0</v>
      </c>
      <c r="Q2" s="20" t="s">
        <v>70</v>
      </c>
      <c r="S2" s="20" t="s">
        <v>34</v>
      </c>
      <c r="T2" s="20" t="s">
        <v>70</v>
      </c>
      <c r="V2" s="18" t="s">
        <v>16</v>
      </c>
      <c r="X2" s="18" t="s">
        <v>65</v>
      </c>
      <c r="Z2" s="19" t="s">
        <v>85</v>
      </c>
      <c r="AB2" s="34" t="s">
        <v>86</v>
      </c>
    </row>
    <row r="3" spans="2:28" x14ac:dyDescent="0.3">
      <c r="B3" s="7" t="s">
        <v>2</v>
      </c>
      <c r="D3" s="7" t="s">
        <v>56</v>
      </c>
      <c r="F3" s="7" t="s">
        <v>89</v>
      </c>
      <c r="G3" s="7" t="s">
        <v>11</v>
      </c>
      <c r="H3" s="7">
        <v>2</v>
      </c>
      <c r="I3" s="37"/>
      <c r="J3" s="7" t="s">
        <v>69</v>
      </c>
      <c r="L3" s="7" t="s">
        <v>11</v>
      </c>
      <c r="N3" s="7">
        <v>2020</v>
      </c>
      <c r="P3" s="7">
        <v>1</v>
      </c>
      <c r="Q3" s="7" t="s">
        <v>10</v>
      </c>
      <c r="S3" s="7">
        <v>1</v>
      </c>
      <c r="T3" s="7" t="s">
        <v>35</v>
      </c>
      <c r="V3" s="7">
        <v>0.25</v>
      </c>
      <c r="X3" s="7" t="s">
        <v>66</v>
      </c>
      <c r="Z3" s="17">
        <v>43831</v>
      </c>
      <c r="AB3" s="32">
        <v>44197</v>
      </c>
    </row>
    <row r="4" spans="2:28" x14ac:dyDescent="0.3">
      <c r="B4" s="7" t="s">
        <v>76</v>
      </c>
      <c r="D4" s="7" t="s">
        <v>57</v>
      </c>
      <c r="F4" s="7" t="s">
        <v>90</v>
      </c>
      <c r="G4" s="7" t="s">
        <v>11</v>
      </c>
      <c r="H4" s="7">
        <v>7</v>
      </c>
      <c r="I4" s="37"/>
      <c r="J4" s="7" t="s">
        <v>69</v>
      </c>
      <c r="L4" s="7" t="s">
        <v>91</v>
      </c>
      <c r="N4" s="7">
        <v>2021</v>
      </c>
      <c r="P4" s="7">
        <v>2</v>
      </c>
      <c r="Q4" s="7" t="s">
        <v>21</v>
      </c>
      <c r="S4" s="7">
        <v>2</v>
      </c>
      <c r="T4" s="7" t="s">
        <v>36</v>
      </c>
      <c r="V4" s="7">
        <v>0.5</v>
      </c>
      <c r="X4" s="7" t="s">
        <v>73</v>
      </c>
      <c r="Z4" s="17">
        <v>43931</v>
      </c>
      <c r="AB4" s="33">
        <v>44288</v>
      </c>
    </row>
    <row r="5" spans="2:28" x14ac:dyDescent="0.3">
      <c r="B5" s="7" t="s">
        <v>9</v>
      </c>
      <c r="D5" s="7" t="s">
        <v>57</v>
      </c>
      <c r="I5" s="37"/>
      <c r="J5" s="7" t="s">
        <v>69</v>
      </c>
      <c r="N5" s="7">
        <v>2022</v>
      </c>
      <c r="P5" s="7">
        <v>3</v>
      </c>
      <c r="Q5" s="7" t="s">
        <v>22</v>
      </c>
      <c r="S5" s="7">
        <v>3</v>
      </c>
      <c r="T5" s="7" t="s">
        <v>37</v>
      </c>
      <c r="V5" s="7">
        <v>0.75</v>
      </c>
      <c r="X5" s="7" t="s">
        <v>71</v>
      </c>
      <c r="Z5" s="17">
        <v>43934</v>
      </c>
      <c r="AB5" s="32">
        <v>44291</v>
      </c>
    </row>
    <row r="6" spans="2:28" x14ac:dyDescent="0.3">
      <c r="B6" s="7" t="s">
        <v>44</v>
      </c>
      <c r="D6" s="7" t="s">
        <v>56</v>
      </c>
      <c r="I6" s="37"/>
      <c r="J6" s="7" t="s">
        <v>69</v>
      </c>
      <c r="N6" s="7">
        <v>2023</v>
      </c>
      <c r="P6" s="7">
        <v>4</v>
      </c>
      <c r="Q6" s="7" t="s">
        <v>23</v>
      </c>
      <c r="S6" s="7">
        <v>4</v>
      </c>
      <c r="T6" s="7" t="s">
        <v>38</v>
      </c>
      <c r="V6" s="7">
        <v>1</v>
      </c>
      <c r="X6" s="7" t="s">
        <v>72</v>
      </c>
      <c r="Z6" s="17">
        <v>43969</v>
      </c>
      <c r="AB6" s="33">
        <v>44333</v>
      </c>
    </row>
    <row r="7" spans="2:28" x14ac:dyDescent="0.3">
      <c r="B7" s="7" t="s">
        <v>52</v>
      </c>
      <c r="D7" s="7" t="s">
        <v>57</v>
      </c>
      <c r="I7" s="37"/>
      <c r="J7" s="7" t="s">
        <v>69</v>
      </c>
      <c r="N7" s="7">
        <v>2024</v>
      </c>
      <c r="P7" s="7">
        <v>5</v>
      </c>
      <c r="Q7" s="7" t="s">
        <v>20</v>
      </c>
      <c r="S7" s="7">
        <v>5</v>
      </c>
      <c r="T7" s="7" t="s">
        <v>39</v>
      </c>
      <c r="V7" s="7">
        <v>2</v>
      </c>
      <c r="X7" s="7" t="s">
        <v>75</v>
      </c>
      <c r="Z7" s="17">
        <v>44006</v>
      </c>
      <c r="AB7" s="32">
        <v>44371</v>
      </c>
    </row>
    <row r="8" spans="2:28" x14ac:dyDescent="0.3">
      <c r="B8" s="7" t="s">
        <v>53</v>
      </c>
      <c r="D8" s="7" t="s">
        <v>57</v>
      </c>
      <c r="I8" s="37"/>
      <c r="J8" s="7" t="s">
        <v>69</v>
      </c>
      <c r="P8" s="7">
        <v>6</v>
      </c>
      <c r="Q8" s="7" t="s">
        <v>24</v>
      </c>
      <c r="S8" s="7">
        <v>6</v>
      </c>
      <c r="T8" s="7" t="s">
        <v>40</v>
      </c>
      <c r="V8" s="7">
        <v>3</v>
      </c>
      <c r="X8" s="7" t="s">
        <v>79</v>
      </c>
      <c r="Z8" s="17">
        <v>44013</v>
      </c>
      <c r="AB8" s="33">
        <v>44378</v>
      </c>
    </row>
    <row r="9" spans="2:28" x14ac:dyDescent="0.3">
      <c r="B9" s="7" t="s">
        <v>81</v>
      </c>
      <c r="D9" s="7" t="s">
        <v>57</v>
      </c>
      <c r="I9" s="37"/>
      <c r="J9" s="7" t="s">
        <v>69</v>
      </c>
      <c r="P9" s="7">
        <v>7</v>
      </c>
      <c r="Q9" s="7" t="s">
        <v>25</v>
      </c>
      <c r="S9" s="7">
        <v>7</v>
      </c>
      <c r="T9" s="7" t="s">
        <v>41</v>
      </c>
      <c r="V9" s="7">
        <v>4</v>
      </c>
      <c r="Z9" s="17">
        <v>44077</v>
      </c>
      <c r="AB9" s="32">
        <v>44445</v>
      </c>
    </row>
    <row r="10" spans="2:28" x14ac:dyDescent="0.3">
      <c r="B10" s="7" t="s">
        <v>83</v>
      </c>
      <c r="D10" s="7" t="s">
        <v>57</v>
      </c>
      <c r="I10" s="37"/>
      <c r="J10" s="7" t="s">
        <v>69</v>
      </c>
      <c r="P10" s="7">
        <v>8</v>
      </c>
      <c r="Q10" s="7" t="s">
        <v>26</v>
      </c>
      <c r="V10" s="7">
        <v>5</v>
      </c>
      <c r="Z10" s="17">
        <v>44116</v>
      </c>
      <c r="AB10" s="33">
        <v>44480</v>
      </c>
    </row>
    <row r="11" spans="2:28" x14ac:dyDescent="0.3">
      <c r="B11" s="7" t="s">
        <v>3</v>
      </c>
      <c r="D11" s="7" t="s">
        <v>57</v>
      </c>
      <c r="I11" s="37"/>
      <c r="J11" s="7" t="s">
        <v>69</v>
      </c>
      <c r="P11" s="7">
        <v>9</v>
      </c>
      <c r="Q11" s="7" t="s">
        <v>27</v>
      </c>
      <c r="V11" s="7">
        <v>6</v>
      </c>
      <c r="Z11" s="17">
        <v>44190</v>
      </c>
      <c r="AB11" s="35">
        <v>44555</v>
      </c>
    </row>
    <row r="12" spans="2:28" x14ac:dyDescent="0.3">
      <c r="B12" s="7" t="s">
        <v>82</v>
      </c>
      <c r="D12" s="7" t="s">
        <v>57</v>
      </c>
      <c r="I12" s="37"/>
      <c r="J12" s="7" t="s">
        <v>69</v>
      </c>
      <c r="P12" s="7">
        <v>10</v>
      </c>
      <c r="Q12" s="7" t="s">
        <v>28</v>
      </c>
      <c r="V12" s="7">
        <v>7</v>
      </c>
      <c r="AB12" s="35" t="s">
        <v>87</v>
      </c>
    </row>
    <row r="13" spans="2:28" x14ac:dyDescent="0.3">
      <c r="B13" s="7" t="s">
        <v>84</v>
      </c>
      <c r="D13" s="7" t="s">
        <v>56</v>
      </c>
      <c r="I13" s="37"/>
      <c r="J13" s="7" t="s">
        <v>69</v>
      </c>
      <c r="P13" s="7">
        <v>11</v>
      </c>
      <c r="Q13" s="7" t="s">
        <v>29</v>
      </c>
      <c r="V13" s="7">
        <v>8</v>
      </c>
      <c r="AB13" s="35" t="s">
        <v>87</v>
      </c>
    </row>
    <row r="14" spans="2:28" x14ac:dyDescent="0.3">
      <c r="I14" s="37"/>
      <c r="J14" s="7" t="s">
        <v>69</v>
      </c>
      <c r="P14" s="7">
        <v>12</v>
      </c>
      <c r="Q14" s="7" t="s">
        <v>30</v>
      </c>
      <c r="V14" s="7">
        <v>9</v>
      </c>
      <c r="AB14" s="35" t="s">
        <v>87</v>
      </c>
    </row>
    <row r="15" spans="2:28" x14ac:dyDescent="0.3">
      <c r="I15" s="37"/>
      <c r="J15" s="7" t="s">
        <v>69</v>
      </c>
      <c r="V15" s="7">
        <v>10</v>
      </c>
    </row>
    <row r="16" spans="2:28" x14ac:dyDescent="0.3">
      <c r="I16" s="37"/>
      <c r="J16" s="7" t="s">
        <v>69</v>
      </c>
      <c r="V16" s="7">
        <v>11</v>
      </c>
    </row>
    <row r="17" spans="9:22" x14ac:dyDescent="0.3">
      <c r="I17" s="37"/>
      <c r="J17" s="7" t="s">
        <v>69</v>
      </c>
      <c r="V17" s="7">
        <v>12</v>
      </c>
    </row>
    <row r="18" spans="9:22" x14ac:dyDescent="0.3">
      <c r="I18" s="37"/>
      <c r="J18" s="7" t="s">
        <v>69</v>
      </c>
      <c r="V18" s="7">
        <v>13</v>
      </c>
    </row>
    <row r="19" spans="9:22" x14ac:dyDescent="0.3">
      <c r="I19" s="37"/>
      <c r="J19" s="7" t="s">
        <v>69</v>
      </c>
      <c r="V19" s="7">
        <v>14</v>
      </c>
    </row>
    <row r="20" spans="9:22" x14ac:dyDescent="0.3">
      <c r="I20" s="37"/>
      <c r="J20" s="7" t="s">
        <v>69</v>
      </c>
      <c r="V20" s="7">
        <v>15</v>
      </c>
    </row>
    <row r="21" spans="9:22" x14ac:dyDescent="0.3">
      <c r="I21" s="37"/>
      <c r="J21" s="7" t="s">
        <v>69</v>
      </c>
      <c r="V21" s="7">
        <v>16</v>
      </c>
    </row>
    <row r="22" spans="9:22" x14ac:dyDescent="0.3">
      <c r="I22" s="37"/>
      <c r="J22" s="7" t="s">
        <v>69</v>
      </c>
      <c r="V22" s="7">
        <v>17</v>
      </c>
    </row>
    <row r="23" spans="9:22" x14ac:dyDescent="0.3">
      <c r="I23" s="37"/>
      <c r="J23" s="7" t="s">
        <v>69</v>
      </c>
      <c r="V23" s="7">
        <v>18</v>
      </c>
    </row>
    <row r="24" spans="9:22" x14ac:dyDescent="0.3">
      <c r="I24" s="37"/>
      <c r="J24" s="7" t="s">
        <v>69</v>
      </c>
      <c r="V24" s="7">
        <v>19</v>
      </c>
    </row>
    <row r="25" spans="9:22" x14ac:dyDescent="0.3">
      <c r="I25" s="37"/>
      <c r="J25" s="7" t="s">
        <v>69</v>
      </c>
      <c r="V25" s="7">
        <v>20</v>
      </c>
    </row>
    <row r="26" spans="9:22" x14ac:dyDescent="0.3">
      <c r="I26" s="37"/>
      <c r="J26" s="7" t="s">
        <v>69</v>
      </c>
      <c r="N26" s="17"/>
    </row>
    <row r="27" spans="9:22" x14ac:dyDescent="0.3">
      <c r="I27" s="37"/>
      <c r="J27" s="7" t="s">
        <v>69</v>
      </c>
    </row>
    <row r="28" spans="9:22" x14ac:dyDescent="0.3">
      <c r="I28" s="37"/>
      <c r="J28" s="7" t="s">
        <v>69</v>
      </c>
    </row>
    <row r="29" spans="9:22" x14ac:dyDescent="0.3">
      <c r="I29" s="37"/>
      <c r="J29" s="7" t="s">
        <v>69</v>
      </c>
    </row>
    <row r="30" spans="9:22" x14ac:dyDescent="0.3">
      <c r="I30" s="37"/>
      <c r="J30" s="7" t="s">
        <v>69</v>
      </c>
    </row>
    <row r="31" spans="9:22" x14ac:dyDescent="0.3">
      <c r="I31" s="37"/>
      <c r="J31" s="7" t="s">
        <v>69</v>
      </c>
    </row>
    <row r="32" spans="9:22" x14ac:dyDescent="0.3">
      <c r="I32" s="37"/>
      <c r="J32" s="7" t="s">
        <v>69</v>
      </c>
    </row>
    <row r="33" spans="9:10" x14ac:dyDescent="0.3">
      <c r="I33" s="37"/>
      <c r="J33" s="7" t="s">
        <v>69</v>
      </c>
    </row>
    <row r="34" spans="9:10" x14ac:dyDescent="0.3">
      <c r="I34" s="37"/>
      <c r="J34" s="7" t="s">
        <v>69</v>
      </c>
    </row>
    <row r="35" spans="9:10" x14ac:dyDescent="0.3">
      <c r="I35" s="37"/>
      <c r="J35" s="7" t="s">
        <v>69</v>
      </c>
    </row>
    <row r="36" spans="9:10" x14ac:dyDescent="0.3">
      <c r="I36" s="37"/>
      <c r="J36" s="7" t="s">
        <v>69</v>
      </c>
    </row>
    <row r="37" spans="9:10" x14ac:dyDescent="0.3">
      <c r="I37" s="37"/>
      <c r="J37" s="7" t="s">
        <v>69</v>
      </c>
    </row>
    <row r="38" spans="9:10" x14ac:dyDescent="0.3">
      <c r="I38" s="37"/>
      <c r="J38" s="7" t="s">
        <v>69</v>
      </c>
    </row>
    <row r="39" spans="9:10" x14ac:dyDescent="0.3">
      <c r="I39" s="37"/>
      <c r="J39" s="7" t="s">
        <v>69</v>
      </c>
    </row>
    <row r="40" spans="9:10" x14ac:dyDescent="0.3">
      <c r="I40" s="37"/>
      <c r="J40" s="7" t="s">
        <v>69</v>
      </c>
    </row>
    <row r="41" spans="9:10" x14ac:dyDescent="0.3">
      <c r="I41" s="37"/>
      <c r="J41" s="7" t="s">
        <v>69</v>
      </c>
    </row>
    <row r="42" spans="9:10" x14ac:dyDescent="0.3">
      <c r="I42" s="37"/>
      <c r="J42" s="7" t="s">
        <v>69</v>
      </c>
    </row>
    <row r="43" spans="9:10" x14ac:dyDescent="0.3">
      <c r="I43" s="37"/>
      <c r="J43" s="7" t="s">
        <v>69</v>
      </c>
    </row>
    <row r="44" spans="9:10" x14ac:dyDescent="0.3">
      <c r="I44" s="37"/>
      <c r="J44" s="7" t="s">
        <v>69</v>
      </c>
    </row>
    <row r="45" spans="9:10" x14ac:dyDescent="0.3">
      <c r="I45" s="37"/>
      <c r="J45" s="7" t="s">
        <v>69</v>
      </c>
    </row>
    <row r="46" spans="9:10" x14ac:dyDescent="0.3">
      <c r="I46" s="37"/>
      <c r="J46" s="7" t="s">
        <v>69</v>
      </c>
    </row>
    <row r="47" spans="9:10" x14ac:dyDescent="0.3">
      <c r="I47" s="37"/>
      <c r="J47" s="7" t="s">
        <v>69</v>
      </c>
    </row>
    <row r="48" spans="9:10" x14ac:dyDescent="0.3">
      <c r="I48" s="37"/>
      <c r="J48" s="7" t="s">
        <v>69</v>
      </c>
    </row>
    <row r="49" spans="9:10" x14ac:dyDescent="0.3">
      <c r="I49" s="37"/>
      <c r="J49" s="7" t="s">
        <v>69</v>
      </c>
    </row>
    <row r="50" spans="9:10" x14ac:dyDescent="0.3">
      <c r="I50" s="37"/>
      <c r="J50" s="7" t="s">
        <v>69</v>
      </c>
    </row>
    <row r="51" spans="9:10" x14ac:dyDescent="0.3">
      <c r="I51" s="37"/>
      <c r="J51" s="7" t="s">
        <v>69</v>
      </c>
    </row>
    <row r="52" spans="9:10" x14ac:dyDescent="0.3">
      <c r="I52" s="37"/>
      <c r="J52" s="7" t="s">
        <v>69</v>
      </c>
    </row>
    <row r="53" spans="9:10" x14ac:dyDescent="0.3">
      <c r="I53" s="37"/>
      <c r="J53" s="7" t="s">
        <v>69</v>
      </c>
    </row>
    <row r="54" spans="9:10" x14ac:dyDescent="0.3">
      <c r="I54" s="37"/>
      <c r="J54" s="7" t="s">
        <v>69</v>
      </c>
    </row>
    <row r="55" spans="9:10" x14ac:dyDescent="0.3">
      <c r="I55" s="37"/>
      <c r="J55" s="7" t="s">
        <v>69</v>
      </c>
    </row>
    <row r="56" spans="9:10" x14ac:dyDescent="0.3">
      <c r="I56" s="37"/>
      <c r="J56" s="7" t="s">
        <v>69</v>
      </c>
    </row>
    <row r="57" spans="9:10" x14ac:dyDescent="0.3">
      <c r="I57" s="37"/>
      <c r="J57" s="7" t="s">
        <v>69</v>
      </c>
    </row>
    <row r="58" spans="9:10" x14ac:dyDescent="0.3">
      <c r="I58" s="37"/>
      <c r="J58" s="7" t="s">
        <v>69</v>
      </c>
    </row>
    <row r="59" spans="9:10" x14ac:dyDescent="0.3">
      <c r="I59" s="37"/>
      <c r="J59" s="7" t="s">
        <v>69</v>
      </c>
    </row>
    <row r="60" spans="9:10" x14ac:dyDescent="0.3">
      <c r="I60" s="37"/>
    </row>
    <row r="61" spans="9:10" x14ac:dyDescent="0.3">
      <c r="I61" s="37"/>
    </row>
  </sheetData>
  <sortState xmlns:xlrd2="http://schemas.microsoft.com/office/spreadsheetml/2017/richdata2" ref="F3:K35">
    <sortCondition ref="F3"/>
  </sortState>
  <conditionalFormatting sqref="N26">
    <cfRule type="top10" dxfId="1" priority="1" rank="20"/>
  </conditionalFormatting>
  <dataValidations count="1">
    <dataValidation type="list" allowBlank="1" showInputMessage="1" showErrorMessage="1" sqref="J3:J61" xr:uid="{23A0551A-A63B-42CD-BA37-41799D9E2C50}">
      <formula1>"actif,inactif"</formula1>
    </dataValidation>
  </dataValidations>
  <pageMargins left="0.7" right="0.7" top="0.75" bottom="0.75" header="0.3" footer="0.3"/>
  <pageSetup orientation="portrait" r:id="rId1"/>
  <drawing r:id="rId2"/>
  <tableParts count="10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Données</vt:lpstr>
      <vt:lpstr>Vacances</vt:lpstr>
      <vt:lpstr>Source</vt:lpstr>
      <vt:lpstr>Employés</vt:lpstr>
      <vt:lpstr>Fériés</vt:lpstr>
      <vt:lpstr>Motifs</vt:lpstr>
      <vt:lpstr>postes</vt:lpstr>
      <vt:lpstr>Statut</vt:lpstr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Salomon</dc:creator>
  <cp:lastModifiedBy>Julie Salomon</cp:lastModifiedBy>
  <cp:lastPrinted>2020-09-29T19:26:35Z</cp:lastPrinted>
  <dcterms:created xsi:type="dcterms:W3CDTF">2020-09-21T14:40:54Z</dcterms:created>
  <dcterms:modified xsi:type="dcterms:W3CDTF">2020-09-30T15:42:57Z</dcterms:modified>
</cp:coreProperties>
</file>