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620" yWindow="1245" windowWidth="10515" windowHeight="6855"/>
  </bookViews>
  <sheets>
    <sheet name="Enfants Adhérents" sheetId="1" r:id="rId1"/>
    <sheet name="G-F et mois" sheetId="2" r:id="rId2"/>
    <sheet name="Détails âges" sheetId="5" r:id="rId3"/>
    <sheet name="Ass Mat" sheetId="7" r:id="rId4"/>
    <sheet name="Feuil1" sheetId="8" r:id="rId5"/>
  </sheets>
  <definedNames>
    <definedName name="AMpetitsloups" localSheetId="0">'Enfants Adhérents'!$A$6:$A$43</definedName>
    <definedName name="ASSMATPLT">'Ass Mat'!#REF!</definedName>
    <definedName name="listeamenfants" localSheetId="0">'Enfants Adhérents'!$A$3:$F$43</definedName>
  </definedNames>
  <calcPr calcId="125725"/>
</workbook>
</file>

<file path=xl/calcChain.xml><?xml version="1.0" encoding="utf-8"?>
<calcChain xmlns="http://schemas.openxmlformats.org/spreadsheetml/2006/main">
  <c r="A14" i="7"/>
  <c r="H45" i="1"/>
  <c r="F21"/>
  <c r="F11"/>
  <c r="F27" i="8" s="1"/>
  <c r="F13" i="1"/>
  <c r="F12" i="8" s="1"/>
  <c r="B3"/>
  <c r="F14" i="1"/>
  <c r="F40" i="8" s="1"/>
  <c r="F15" i="1"/>
  <c r="F41" i="8" s="1"/>
  <c r="A30"/>
  <c r="B30"/>
  <c r="C30"/>
  <c r="D30"/>
  <c r="E30"/>
  <c r="A5"/>
  <c r="B5"/>
  <c r="C5"/>
  <c r="D5"/>
  <c r="E5"/>
  <c r="A25"/>
  <c r="B25"/>
  <c r="C25"/>
  <c r="D25"/>
  <c r="E25"/>
  <c r="A4"/>
  <c r="B4"/>
  <c r="C4"/>
  <c r="D4"/>
  <c r="E4"/>
  <c r="A33"/>
  <c r="B33"/>
  <c r="C33"/>
  <c r="D33"/>
  <c r="E33"/>
  <c r="A37"/>
  <c r="B37"/>
  <c r="C37"/>
  <c r="D37"/>
  <c r="E37"/>
  <c r="A11"/>
  <c r="B11"/>
  <c r="C11"/>
  <c r="D11"/>
  <c r="E11"/>
  <c r="A14"/>
  <c r="B14"/>
  <c r="C14"/>
  <c r="D14"/>
  <c r="E14"/>
  <c r="A27"/>
  <c r="B27"/>
  <c r="C27"/>
  <c r="D27"/>
  <c r="E27"/>
  <c r="A6"/>
  <c r="B6"/>
  <c r="C6"/>
  <c r="D6"/>
  <c r="E6"/>
  <c r="A12"/>
  <c r="B12"/>
  <c r="C12"/>
  <c r="D12"/>
  <c r="E12"/>
  <c r="A40"/>
  <c r="B40"/>
  <c r="C40"/>
  <c r="D40"/>
  <c r="E40"/>
  <c r="A41"/>
  <c r="B41"/>
  <c r="C41"/>
  <c r="D41"/>
  <c r="E41"/>
  <c r="A10"/>
  <c r="B10"/>
  <c r="C10"/>
  <c r="D10"/>
  <c r="E10"/>
  <c r="A24"/>
  <c r="B24"/>
  <c r="C24"/>
  <c r="D24"/>
  <c r="E24"/>
  <c r="A26"/>
  <c r="B26"/>
  <c r="C26"/>
  <c r="D26"/>
  <c r="E26"/>
  <c r="A7"/>
  <c r="B7"/>
  <c r="C7"/>
  <c r="D7"/>
  <c r="E7"/>
  <c r="A29"/>
  <c r="B29"/>
  <c r="C29"/>
  <c r="D29"/>
  <c r="E29"/>
  <c r="A31"/>
  <c r="B31"/>
  <c r="C31"/>
  <c r="D31"/>
  <c r="E31"/>
  <c r="A3"/>
  <c r="C3"/>
  <c r="D3"/>
  <c r="E3"/>
  <c r="A16"/>
  <c r="B16"/>
  <c r="C16"/>
  <c r="D16"/>
  <c r="E16"/>
  <c r="A17"/>
  <c r="B17"/>
  <c r="C17"/>
  <c r="D17"/>
  <c r="E17"/>
  <c r="A15"/>
  <c r="B15"/>
  <c r="C15"/>
  <c r="D15"/>
  <c r="E15"/>
  <c r="A8"/>
  <c r="B8"/>
  <c r="C8"/>
  <c r="D8"/>
  <c r="E8"/>
  <c r="A18"/>
  <c r="B18"/>
  <c r="C18"/>
  <c r="D18"/>
  <c r="E18"/>
  <c r="A39"/>
  <c r="B39"/>
  <c r="C39"/>
  <c r="D39"/>
  <c r="E39"/>
  <c r="A42"/>
  <c r="B42"/>
  <c r="C42"/>
  <c r="D42"/>
  <c r="E42"/>
  <c r="A21"/>
  <c r="B21"/>
  <c r="C21"/>
  <c r="D21"/>
  <c r="E21"/>
  <c r="A20"/>
  <c r="B20"/>
  <c r="C20"/>
  <c r="D20"/>
  <c r="E20"/>
  <c r="A34"/>
  <c r="B34"/>
  <c r="C34"/>
  <c r="D34"/>
  <c r="E34"/>
  <c r="A43"/>
  <c r="B43"/>
  <c r="C43"/>
  <c r="D43"/>
  <c r="E43"/>
  <c r="A32"/>
  <c r="B32"/>
  <c r="C32"/>
  <c r="D32"/>
  <c r="E32"/>
  <c r="F32"/>
  <c r="A9"/>
  <c r="B9"/>
  <c r="C9"/>
  <c r="D9"/>
  <c r="E9"/>
  <c r="F9"/>
  <c r="A19"/>
  <c r="B19"/>
  <c r="C19"/>
  <c r="D19"/>
  <c r="E19"/>
  <c r="F19"/>
  <c r="A44"/>
  <c r="B44"/>
  <c r="C44"/>
  <c r="D44"/>
  <c r="E44"/>
  <c r="F44"/>
  <c r="A38"/>
  <c r="B38"/>
  <c r="C38"/>
  <c r="D38"/>
  <c r="E38"/>
  <c r="A35"/>
  <c r="B35"/>
  <c r="C35"/>
  <c r="D35"/>
  <c r="E35"/>
  <c r="A13"/>
  <c r="B13"/>
  <c r="C13"/>
  <c r="D13"/>
  <c r="E13"/>
  <c r="A28"/>
  <c r="B28"/>
  <c r="C28"/>
  <c r="D28"/>
  <c r="E28"/>
  <c r="A22"/>
  <c r="B22"/>
  <c r="C22"/>
  <c r="D22"/>
  <c r="E22"/>
  <c r="F22"/>
  <c r="A23"/>
  <c r="B23"/>
  <c r="C23"/>
  <c r="D23"/>
  <c r="E23"/>
  <c r="F23"/>
  <c r="A36"/>
  <c r="B36"/>
  <c r="C36"/>
  <c r="D36"/>
  <c r="E36"/>
  <c r="F36"/>
  <c r="F8" i="1"/>
  <c r="F37" i="8" s="1"/>
  <c r="F4" i="5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"/>
  <c r="E3"/>
  <c r="E36"/>
  <c r="E37"/>
  <c r="E38"/>
  <c r="E39"/>
  <c r="E40"/>
  <c r="E41"/>
  <c r="E42"/>
  <c r="E43"/>
  <c r="E44"/>
  <c r="E35"/>
  <c r="D36"/>
  <c r="D37"/>
  <c r="D38"/>
  <c r="D39"/>
  <c r="D40"/>
  <c r="D41"/>
  <c r="D42"/>
  <c r="D43"/>
  <c r="D44"/>
  <c r="F4" i="1"/>
  <c r="F5" i="8" s="1"/>
  <c r="F5" i="1"/>
  <c r="F25" i="8" s="1"/>
  <c r="F6" i="1"/>
  <c r="F4" i="8" s="1"/>
  <c r="F7" i="1"/>
  <c r="F33" i="8" s="1"/>
  <c r="F9" i="1"/>
  <c r="F11" i="8" s="1"/>
  <c r="F10" i="1"/>
  <c r="F14" i="8" s="1"/>
  <c r="F12" i="1"/>
  <c r="F6" i="8" s="1"/>
  <c r="F16" i="1"/>
  <c r="F10" i="8" s="1"/>
  <c r="F17" i="1"/>
  <c r="F24" i="8" s="1"/>
  <c r="F18" i="1"/>
  <c r="F26" i="8" s="1"/>
  <c r="F19" i="1"/>
  <c r="F7" i="8" s="1"/>
  <c r="F20" i="1"/>
  <c r="F29" i="8" s="1"/>
  <c r="F31"/>
  <c r="F3"/>
  <c r="F23" i="1"/>
  <c r="F16" i="8" s="1"/>
  <c r="F24" i="1"/>
  <c r="F17" i="8" s="1"/>
  <c r="F25" i="1"/>
  <c r="F15" i="8" s="1"/>
  <c r="F26" i="1"/>
  <c r="F8" i="8" s="1"/>
  <c r="F27" i="1"/>
  <c r="F18" i="8" s="1"/>
  <c r="F28" i="1"/>
  <c r="F39" i="8" s="1"/>
  <c r="F42"/>
  <c r="F29" i="1"/>
  <c r="F21" i="8" s="1"/>
  <c r="F30" i="1"/>
  <c r="F20" i="8" s="1"/>
  <c r="F31" i="1"/>
  <c r="F34" i="8" s="1"/>
  <c r="F32" i="1"/>
  <c r="F43" i="8" s="1"/>
  <c r="F33" i="1"/>
  <c r="F38" i="8" s="1"/>
  <c r="F34" i="1"/>
  <c r="F35" i="8" s="1"/>
  <c r="F35" i="1"/>
  <c r="F13" i="8" s="1"/>
  <c r="F36" i="1"/>
  <c r="F28" i="8" s="1"/>
  <c r="I4" i="5" l="1"/>
  <c r="L30" i="2" s="1"/>
  <c r="I6" i="5"/>
  <c r="L32" i="2" s="1"/>
  <c r="I5" i="5"/>
  <c r="L31" i="2" s="1"/>
  <c r="B1" i="8"/>
  <c r="B1" i="5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A3" i="2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2"/>
  <c r="F3" i="1"/>
  <c r="F30" i="8" s="1"/>
  <c r="I7" i="5" l="1"/>
  <c r="L33" i="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B3"/>
  <c r="E3" s="1"/>
  <c r="B4"/>
  <c r="D4" s="1"/>
  <c r="B5"/>
  <c r="E5" s="1"/>
  <c r="B6"/>
  <c r="D6" s="1"/>
  <c r="B7"/>
  <c r="E7" s="1"/>
  <c r="B8"/>
  <c r="E8" s="1"/>
  <c r="B9"/>
  <c r="E9" s="1"/>
  <c r="B10"/>
  <c r="D10" s="1"/>
  <c r="B11"/>
  <c r="D11" s="1"/>
  <c r="B12"/>
  <c r="E12" s="1"/>
  <c r="B13"/>
  <c r="E13" s="1"/>
  <c r="B14"/>
  <c r="D14" s="1"/>
  <c r="B15"/>
  <c r="E15" s="1"/>
  <c r="B16"/>
  <c r="E16" s="1"/>
  <c r="B17"/>
  <c r="E17" s="1"/>
  <c r="B18"/>
  <c r="D18" s="1"/>
  <c r="B19"/>
  <c r="E19" s="1"/>
  <c r="B20"/>
  <c r="E20" s="1"/>
  <c r="B21"/>
  <c r="D21" s="1"/>
  <c r="B22"/>
  <c r="D22" s="1"/>
  <c r="B23"/>
  <c r="E23" s="1"/>
  <c r="B24"/>
  <c r="E24" s="1"/>
  <c r="B25"/>
  <c r="D25" s="1"/>
  <c r="B26"/>
  <c r="E26" s="1"/>
  <c r="B27"/>
  <c r="E27" s="1"/>
  <c r="B28"/>
  <c r="E28" s="1"/>
  <c r="B29"/>
  <c r="D29" s="1"/>
  <c r="B30"/>
  <c r="D30" s="1"/>
  <c r="B31"/>
  <c r="E31" s="1"/>
  <c r="B32"/>
  <c r="E32" s="1"/>
  <c r="B33"/>
  <c r="D33" s="1"/>
  <c r="B34"/>
  <c r="E34" s="1"/>
  <c r="B35"/>
  <c r="E35" s="1"/>
  <c r="B36"/>
  <c r="E36" s="1"/>
  <c r="B37"/>
  <c r="D37" s="1"/>
  <c r="B38"/>
  <c r="D38" s="1"/>
  <c r="B39"/>
  <c r="E39" s="1"/>
  <c r="B40"/>
  <c r="E40" s="1"/>
  <c r="B41"/>
  <c r="D41" s="1"/>
  <c r="B42"/>
  <c r="E42" s="1"/>
  <c r="B43"/>
  <c r="E43" s="1"/>
  <c r="C2"/>
  <c r="B2"/>
  <c r="D2" s="1"/>
  <c r="F2" l="1"/>
  <c r="I2"/>
  <c r="H2"/>
  <c r="F37"/>
  <c r="I37"/>
  <c r="H37"/>
  <c r="F25"/>
  <c r="I25"/>
  <c r="H25"/>
  <c r="F10"/>
  <c r="I10"/>
  <c r="H10"/>
  <c r="F6"/>
  <c r="H6"/>
  <c r="I6"/>
  <c r="F41"/>
  <c r="H41"/>
  <c r="I41"/>
  <c r="F33"/>
  <c r="H33"/>
  <c r="I33"/>
  <c r="F29"/>
  <c r="I29"/>
  <c r="H29"/>
  <c r="F21"/>
  <c r="H21"/>
  <c r="I21"/>
  <c r="F14"/>
  <c r="I14"/>
  <c r="H14"/>
  <c r="F38"/>
  <c r="H38"/>
  <c r="I38"/>
  <c r="F30"/>
  <c r="H30"/>
  <c r="I30"/>
  <c r="F22"/>
  <c r="H22"/>
  <c r="I22"/>
  <c r="F18"/>
  <c r="H18"/>
  <c r="I18"/>
  <c r="F11"/>
  <c r="H11"/>
  <c r="I11"/>
  <c r="F4"/>
  <c r="I4"/>
  <c r="H4"/>
  <c r="E2"/>
  <c r="E37"/>
  <c r="E21"/>
  <c r="E6"/>
  <c r="E41"/>
  <c r="E25"/>
  <c r="E10"/>
  <c r="E29"/>
  <c r="E14"/>
  <c r="E33"/>
  <c r="D42"/>
  <c r="D34"/>
  <c r="D26"/>
  <c r="D15"/>
  <c r="D7"/>
  <c r="D43"/>
  <c r="D39"/>
  <c r="D35"/>
  <c r="D31"/>
  <c r="D27"/>
  <c r="D23"/>
  <c r="D19"/>
  <c r="D16"/>
  <c r="D12"/>
  <c r="D8"/>
  <c r="E38"/>
  <c r="E30"/>
  <c r="E22"/>
  <c r="E18"/>
  <c r="E11"/>
  <c r="E4"/>
  <c r="D40"/>
  <c r="D36"/>
  <c r="D32"/>
  <c r="D28"/>
  <c r="D24"/>
  <c r="D20"/>
  <c r="D17"/>
  <c r="D13"/>
  <c r="D9"/>
  <c r="D5"/>
  <c r="D3"/>
  <c r="F24" l="1"/>
  <c r="I24"/>
  <c r="H24"/>
  <c r="F40"/>
  <c r="I40"/>
  <c r="H40"/>
  <c r="F23"/>
  <c r="H23"/>
  <c r="I23"/>
  <c r="F15"/>
  <c r="H15"/>
  <c r="I15"/>
  <c r="F20"/>
  <c r="I20"/>
  <c r="H20"/>
  <c r="F36"/>
  <c r="I36"/>
  <c r="H36"/>
  <c r="F35"/>
  <c r="H35"/>
  <c r="I35"/>
  <c r="F42"/>
  <c r="H42"/>
  <c r="I42"/>
  <c r="F17"/>
  <c r="I17"/>
  <c r="H17"/>
  <c r="F32"/>
  <c r="I32"/>
  <c r="H32"/>
  <c r="F16"/>
  <c r="H16"/>
  <c r="I16"/>
  <c r="F31"/>
  <c r="I31"/>
  <c r="H31"/>
  <c r="F34"/>
  <c r="H34"/>
  <c r="I34"/>
  <c r="F9"/>
  <c r="I9"/>
  <c r="H9"/>
  <c r="F8"/>
  <c r="H8"/>
  <c r="I8"/>
  <c r="F39"/>
  <c r="I39"/>
  <c r="H39"/>
  <c r="F5"/>
  <c r="I5"/>
  <c r="H5"/>
  <c r="F19"/>
  <c r="I19"/>
  <c r="H19"/>
  <c r="F7"/>
  <c r="H7"/>
  <c r="I7"/>
  <c r="F3"/>
  <c r="H3"/>
  <c r="I3"/>
  <c r="F13"/>
  <c r="I13"/>
  <c r="H13"/>
  <c r="F28"/>
  <c r="I28"/>
  <c r="H28"/>
  <c r="F12"/>
  <c r="I12"/>
  <c r="H12"/>
  <c r="F27"/>
  <c r="I27"/>
  <c r="H27"/>
  <c r="F43"/>
  <c r="H43"/>
  <c r="I43"/>
  <c r="F26"/>
  <c r="H26"/>
  <c r="I26"/>
  <c r="L17"/>
  <c r="L18"/>
  <c r="L26" l="1"/>
  <c r="L4"/>
  <c r="L3"/>
  <c r="L25"/>
  <c r="L21"/>
  <c r="L22"/>
  <c r="L19"/>
  <c r="L11" l="1"/>
  <c r="L27" l="1"/>
  <c r="L23"/>
  <c r="L6"/>
  <c r="L10"/>
  <c r="L14"/>
  <c r="L9"/>
  <c r="L8"/>
  <c r="L12"/>
  <c r="L5"/>
  <c r="L7"/>
  <c r="L13"/>
  <c r="L15" l="1"/>
</calcChain>
</file>

<file path=xl/sharedStrings.xml><?xml version="1.0" encoding="utf-8"?>
<sst xmlns="http://schemas.openxmlformats.org/spreadsheetml/2006/main" count="227" uniqueCount="114">
  <si>
    <t>Evan</t>
  </si>
  <si>
    <t>G</t>
  </si>
  <si>
    <t>Non</t>
  </si>
  <si>
    <t>F</t>
  </si>
  <si>
    <t>Juliette</t>
  </si>
  <si>
    <t>Assistante Maternelle</t>
  </si>
  <si>
    <t>NOM de l'enfant</t>
  </si>
  <si>
    <t xml:space="preserve">Prénom </t>
  </si>
  <si>
    <t>F/G</t>
  </si>
  <si>
    <t>Date de naissance</t>
  </si>
  <si>
    <t>Mois</t>
  </si>
  <si>
    <t xml:space="preserve">Parents </t>
  </si>
  <si>
    <t xml:space="preserve">Ville </t>
  </si>
  <si>
    <t>Téléphone</t>
  </si>
  <si>
    <t>E-mail</t>
  </si>
  <si>
    <t>Enfants nés en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</si>
  <si>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</si>
  <si>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</si>
  <si>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</si>
  <si>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</si>
  <si>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</si>
  <si>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</si>
  <si>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</si>
  <si>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</si>
  <si>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</si>
  <si>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</si>
  <si>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</si>
  <si>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</si>
  <si>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</si>
  <si>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FILLES</t>
  </si>
  <si>
    <t>GARCONS</t>
  </si>
  <si>
    <t xml:space="preserve"> </t>
  </si>
  <si>
    <t>moins d'un an</t>
  </si>
  <si>
    <t>plus d'un an</t>
  </si>
  <si>
    <t>Romane</t>
  </si>
  <si>
    <t>Romy</t>
  </si>
  <si>
    <t>Olivia</t>
  </si>
  <si>
    <t>Ambre</t>
  </si>
  <si>
    <t>Oui</t>
  </si>
  <si>
    <t>Simon</t>
  </si>
  <si>
    <t>Nolann</t>
  </si>
  <si>
    <t>P. Floutée</t>
  </si>
  <si>
    <t>au :</t>
  </si>
  <si>
    <t>au:</t>
  </si>
  <si>
    <t>Eliott</t>
  </si>
  <si>
    <t>Romain</t>
  </si>
  <si>
    <t>NB d'enfants :</t>
  </si>
  <si>
    <t xml:space="preserve">moins de 18 mois </t>
  </si>
  <si>
    <t>plus de 18 mois</t>
  </si>
  <si>
    <t>moins de 12 mois</t>
  </si>
  <si>
    <t>de 12 à 24 mois</t>
  </si>
  <si>
    <t>plus de 24 mois</t>
  </si>
  <si>
    <t>Emma</t>
  </si>
  <si>
    <t>César</t>
  </si>
  <si>
    <t>Elsa</t>
  </si>
  <si>
    <t>Basile</t>
  </si>
  <si>
    <t>Sacha</t>
  </si>
  <si>
    <t>Thomas</t>
  </si>
  <si>
    <t>Clémentine</t>
  </si>
  <si>
    <t>Louis</t>
  </si>
  <si>
    <t>Roxane</t>
  </si>
  <si>
    <t>Tiago</t>
  </si>
  <si>
    <t>ASSISTANTE Maternelle</t>
  </si>
  <si>
    <t>adressse</t>
  </si>
  <si>
    <t>tél fixe</t>
  </si>
  <si>
    <t>tél portable</t>
  </si>
  <si>
    <t>email</t>
  </si>
  <si>
    <t>cotisation</t>
  </si>
  <si>
    <t>Jeanine</t>
  </si>
  <si>
    <t>Fred</t>
  </si>
  <si>
    <t xml:space="preserve">Viviane </t>
  </si>
  <si>
    <t>Agnès</t>
  </si>
  <si>
    <t>Stéphanie</t>
  </si>
  <si>
    <t>Sylvie</t>
  </si>
  <si>
    <t>Jocelyne</t>
  </si>
  <si>
    <t>Nathalie</t>
  </si>
  <si>
    <t>Christine</t>
  </si>
  <si>
    <t>Corine</t>
  </si>
  <si>
    <t>Enfants</t>
  </si>
  <si>
    <t>A</t>
  </si>
  <si>
    <t>B</t>
  </si>
  <si>
    <t>C</t>
  </si>
  <si>
    <t>E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</si>
  <si>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</si>
  <si>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</si>
  <si>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</si>
  <si>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</si>
  <si>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</si>
  <si>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</si>
  <si>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</si>
  <si>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</si>
  <si>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</si>
  <si>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</si>
  <si>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</si>
  <si>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</si>
  <si>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</si>
  <si>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</si>
  <si>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</si>
  <si>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</si>
  <si>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</si>
  <si>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</si>
  <si>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</si>
  <si>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</si>
  <si>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</si>
  <si>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</si>
  <si>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</si>
  <si>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Dalida</t>
  </si>
  <si>
    <t>Cunégonde</t>
  </si>
  <si>
    <t>Georges</t>
  </si>
  <si>
    <t>Béatrice</t>
  </si>
  <si>
    <t>Alysée</t>
  </si>
  <si>
    <t>Charlotte</t>
  </si>
  <si>
    <t>Brigitte</t>
  </si>
  <si>
    <t>Roger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</si>
</sst>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0#&quot; &quot;##&quot; &quot;##&quot; &quot;##&quot; &quot;##"/>
    <numFmt numFmtId="166" formatCode="mmmm"/>
  </numFmts>
  <fonts count="16">
    <font>
      <sz val="11"/>
      <color theme="1"/>
      <name val="Cambria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8"/>
      <color theme="1"/>
      <name val="Cambria"/>
      <family val="2"/>
      <scheme val="minor"/>
    </font>
    <font>
      <sz val="8"/>
      <name val="Palatino Linotype"/>
      <family val="1"/>
    </font>
    <font>
      <sz val="9"/>
      <color theme="1"/>
      <name val="Palatino Linotype"/>
      <family val="1"/>
    </font>
    <font>
      <sz val="9"/>
      <name val="Palatino Linotype"/>
      <family val="1"/>
    </font>
    <font>
      <sz val="10"/>
      <color rgb="FF000000"/>
      <name val="Arial"/>
      <family val="2"/>
    </font>
    <font>
      <u/>
      <sz val="9"/>
      <color theme="10"/>
      <name val="Palatino Linotype"/>
      <family val="1"/>
    </font>
    <font>
      <b/>
      <sz val="9"/>
      <color theme="1"/>
      <name val="Palatino Linotype"/>
      <family val="1"/>
    </font>
    <font>
      <b/>
      <sz val="8"/>
      <color theme="1"/>
      <name val="Palatino Linotype"/>
      <family val="1"/>
    </font>
    <font>
      <b/>
      <i/>
      <sz val="10"/>
      <color theme="1"/>
      <name val="Palatino Linotype"/>
      <family val="1"/>
    </font>
    <font>
      <sz val="8"/>
      <color theme="1"/>
      <name val="Gabriola"/>
      <family val="5"/>
    </font>
    <font>
      <i/>
      <sz val="8"/>
      <color theme="1"/>
      <name val="Palatino Linotype"/>
      <family val="1"/>
    </font>
    <font>
      <sz val="12"/>
      <color rgb="FF000000"/>
      <name val="Arial"/>
      <family val="2"/>
    </font>
    <font>
      <sz val="9"/>
      <color theme="1"/>
      <name val="Calibri Light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125">
    <xf numFmtId="0" fontId="0" fillId="0" borderId="0" xfId="0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/>
    <xf numFmtId="0" fontId="5" fillId="0" borderId="1" xfId="0" applyFont="1" applyBorder="1"/>
    <xf numFmtId="0" fontId="9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6" fillId="0" borderId="1" xfId="3" applyFont="1" applyFill="1" applyBorder="1" applyAlignment="1">
      <alignment horizontal="center" vertical="center"/>
    </xf>
    <xf numFmtId="14" fontId="6" fillId="0" borderId="1" xfId="3" applyNumberFormat="1" applyFont="1" applyFill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0" fontId="5" fillId="0" borderId="3" xfId="0" applyFont="1" applyBorder="1"/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/>
    <xf numFmtId="165" fontId="5" fillId="0" borderId="1" xfId="0" applyNumberFormat="1" applyFont="1" applyBorder="1" applyAlignment="1">
      <alignment horizontal="center" vertical="center"/>
    </xf>
    <xf numFmtId="0" fontId="2" fillId="0" borderId="1" xfId="2" applyBorder="1" applyAlignment="1" applyProtection="1">
      <alignment vertical="center"/>
    </xf>
    <xf numFmtId="0" fontId="5" fillId="3" borderId="1" xfId="0" applyFont="1" applyFill="1" applyBorder="1" applyAlignment="1">
      <alignment vertical="center"/>
    </xf>
    <xf numFmtId="0" fontId="12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2" fillId="0" borderId="0" xfId="2" applyAlignment="1" applyProtection="1">
      <alignment vertical="center"/>
    </xf>
    <xf numFmtId="0" fontId="5" fillId="4" borderId="1" xfId="0" applyFont="1" applyFill="1" applyBorder="1"/>
    <xf numFmtId="0" fontId="5" fillId="5" borderId="1" xfId="0" applyFont="1" applyFill="1" applyBorder="1"/>
    <xf numFmtId="166" fontId="5" fillId="0" borderId="1" xfId="0" applyNumberFormat="1" applyFont="1" applyBorder="1" applyAlignment="1" applyProtection="1">
      <alignment horizontal="center" vertical="center"/>
      <protection locked="0"/>
    </xf>
    <xf numFmtId="49" fontId="5" fillId="0" borderId="1" xfId="0" applyNumberFormat="1" applyFont="1" applyBorder="1" applyAlignment="1">
      <alignment vertical="center"/>
    </xf>
    <xf numFmtId="166" fontId="5" fillId="0" borderId="4" xfId="0" applyNumberFormat="1" applyFont="1" applyBorder="1" applyAlignment="1">
      <alignment horizontal="center" vertical="center"/>
    </xf>
    <xf numFmtId="14" fontId="0" fillId="0" borderId="0" xfId="0" applyNumberFormat="1"/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1" fontId="0" fillId="0" borderId="0" xfId="0" applyNumberFormat="1" applyAlignment="1">
      <alignment horizontal="left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3" borderId="5" xfId="0" applyFont="1" applyFill="1" applyBorder="1"/>
    <xf numFmtId="0" fontId="5" fillId="6" borderId="5" xfId="0" applyFont="1" applyFill="1" applyBorder="1"/>
    <xf numFmtId="49" fontId="5" fillId="7" borderId="5" xfId="0" applyNumberFormat="1" applyFont="1" applyFill="1" applyBorder="1"/>
    <xf numFmtId="49" fontId="5" fillId="8" borderId="5" xfId="0" applyNumberFormat="1" applyFont="1" applyFill="1" applyBorder="1"/>
    <xf numFmtId="0" fontId="5" fillId="9" borderId="1" xfId="0" applyFont="1" applyFill="1" applyBorder="1"/>
    <xf numFmtId="0" fontId="5" fillId="9" borderId="5" xfId="0" applyFont="1" applyFill="1" applyBorder="1"/>
    <xf numFmtId="0" fontId="5" fillId="7" borderId="5" xfId="0" applyFont="1" applyFill="1" applyBorder="1"/>
    <xf numFmtId="0" fontId="5" fillId="8" borderId="5" xfId="0" applyFont="1" applyFill="1" applyBorder="1"/>
    <xf numFmtId="166" fontId="5" fillId="0" borderId="1" xfId="0" applyNumberFormat="1" applyFont="1" applyBorder="1" applyAlignment="1" applyProtection="1">
      <alignment horizontal="center" vertical="center"/>
    </xf>
    <xf numFmtId="0" fontId="5" fillId="0" borderId="10" xfId="0" applyFont="1" applyBorder="1"/>
    <xf numFmtId="0" fontId="5" fillId="9" borderId="3" xfId="0" applyFont="1" applyFill="1" applyBorder="1" applyAlignment="1">
      <alignment vertical="center"/>
    </xf>
    <xf numFmtId="164" fontId="11" fillId="0" borderId="11" xfId="0" applyNumberFormat="1" applyFont="1" applyBorder="1" applyAlignment="1">
      <alignment vertical="center"/>
    </xf>
    <xf numFmtId="0" fontId="5" fillId="0" borderId="1" xfId="0" applyFont="1" applyBorder="1" applyAlignment="1"/>
    <xf numFmtId="166" fontId="5" fillId="0" borderId="1" xfId="0" applyNumberFormat="1" applyFont="1" applyBorder="1" applyAlignment="1" applyProtection="1">
      <alignment horizontal="center"/>
    </xf>
    <xf numFmtId="0" fontId="5" fillId="0" borderId="1" xfId="0" applyFont="1" applyBorder="1" applyAlignment="1">
      <alignment horizontal="center"/>
    </xf>
    <xf numFmtId="0" fontId="13" fillId="0" borderId="0" xfId="0" applyFont="1"/>
    <xf numFmtId="0" fontId="14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vertical="center" wrapText="1"/>
    </xf>
    <xf numFmtId="0" fontId="2" fillId="0" borderId="12" xfId="2" applyBorder="1" applyAlignment="1" applyProtection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5" fillId="0" borderId="1" xfId="0" applyNumberFormat="1" applyFont="1" applyBorder="1"/>
    <xf numFmtId="0" fontId="5" fillId="0" borderId="1" xfId="0" applyFont="1" applyFill="1" applyBorder="1" applyAlignment="1">
      <alignment vertical="center"/>
    </xf>
    <xf numFmtId="0" fontId="2" fillId="0" borderId="1" xfId="2" applyFont="1" applyBorder="1" applyAlignment="1" applyProtection="1">
      <alignment vertical="center"/>
    </xf>
    <xf numFmtId="0" fontId="2" fillId="0" borderId="0" xfId="2" applyAlignment="1" applyProtection="1"/>
    <xf numFmtId="166" fontId="0" fillId="0" borderId="0" xfId="0" applyNumberFormat="1" applyAlignment="1">
      <alignment horizontal="center"/>
    </xf>
    <xf numFmtId="0" fontId="15" fillId="0" borderId="0" xfId="0" applyFont="1"/>
    <xf numFmtId="0" fontId="0" fillId="0" borderId="0" xfId="0" applyBorder="1"/>
    <xf numFmtId="0" fontId="6" fillId="0" borderId="0" xfId="3" applyFont="1" applyFill="1" applyBorder="1" applyAlignment="1">
      <alignment vertical="center"/>
    </xf>
    <xf numFmtId="0" fontId="6" fillId="0" borderId="0" xfId="3" applyFont="1" applyFill="1" applyBorder="1" applyAlignment="1">
      <alignment horizontal="center" vertical="center"/>
    </xf>
    <xf numFmtId="14" fontId="6" fillId="0" borderId="0" xfId="3" applyNumberFormat="1" applyFont="1" applyFill="1" applyBorder="1" applyAlignment="1">
      <alignment horizontal="center" vertical="center"/>
    </xf>
    <xf numFmtId="165" fontId="6" fillId="0" borderId="0" xfId="3" applyNumberFormat="1" applyFont="1" applyFill="1" applyBorder="1" applyAlignment="1">
      <alignment horizontal="center" vertical="center"/>
    </xf>
    <xf numFmtId="0" fontId="8" fillId="0" borderId="0" xfId="2" applyFont="1" applyFill="1" applyBorder="1" applyAlignment="1" applyProtection="1">
      <alignment vertical="center"/>
    </xf>
    <xf numFmtId="0" fontId="2" fillId="0" borderId="0" xfId="2" applyFill="1" applyBorder="1" applyAlignment="1" applyProtection="1">
      <alignment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/>
    <xf numFmtId="0" fontId="4" fillId="0" borderId="0" xfId="1" applyFont="1" applyFill="1" applyBorder="1" applyAlignment="1">
      <alignment horizontal="left" vertical="center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14" fillId="0" borderId="13" xfId="0" applyFont="1" applyBorder="1" applyAlignment="1">
      <alignment horizontal="center" vertical="center" wrapText="1"/>
    </xf>
    <xf numFmtId="0" fontId="2" fillId="0" borderId="13" xfId="2" applyBorder="1" applyAlignment="1" applyProtection="1">
      <alignment horizontal="center" vertical="center" wrapText="1"/>
    </xf>
    <xf numFmtId="0" fontId="0" fillId="0" borderId="13" xfId="0" applyBorder="1" applyAlignment="1">
      <alignment vertical="center" wrapText="1"/>
    </xf>
    <xf numFmtId="0" fontId="14" fillId="0" borderId="0" xfId="0" applyFont="1" applyBorder="1" applyAlignment="1">
      <alignment horizontal="center" vertical="center" wrapText="1"/>
    </xf>
    <xf numFmtId="0" fontId="2" fillId="0" borderId="0" xfId="2" applyBorder="1" applyAlignment="1" applyProtection="1">
      <alignment horizontal="center" vertical="center" wrapText="1"/>
    </xf>
    <xf numFmtId="0" fontId="0" fillId="0" borderId="0" xfId="0" applyBorder="1" applyAlignment="1">
      <alignment vertical="center" wrapText="1"/>
    </xf>
    <xf numFmtId="0" fontId="14" fillId="0" borderId="1" xfId="0" applyFont="1" applyBorder="1" applyAlignment="1">
      <alignment horizontal="center" vertical="center" wrapText="1"/>
    </xf>
    <xf numFmtId="0" fontId="2" fillId="0" borderId="1" xfId="2" applyBorder="1" applyAlignment="1" applyProtection="1">
      <alignment horizontal="center" vertical="center" wrapText="1"/>
    </xf>
    <xf numFmtId="0" fontId="0" fillId="0" borderId="1" xfId="0" applyBorder="1" applyAlignment="1">
      <alignment vertical="center" wrapText="1"/>
    </xf>
    <xf numFmtId="0" fontId="5" fillId="0" borderId="3" xfId="0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166" fontId="5" fillId="0" borderId="3" xfId="0" applyNumberFormat="1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>
      <alignment horizontal="center" vertical="center"/>
    </xf>
    <xf numFmtId="0" fontId="2" fillId="0" borderId="3" xfId="2" applyBorder="1" applyAlignment="1" applyProtection="1">
      <alignment vertical="center"/>
    </xf>
    <xf numFmtId="0" fontId="5" fillId="0" borderId="14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14" fontId="5" fillId="0" borderId="14" xfId="0" applyNumberFormat="1" applyFont="1" applyBorder="1" applyAlignment="1">
      <alignment horizontal="center" vertical="center"/>
    </xf>
    <xf numFmtId="166" fontId="5" fillId="0" borderId="14" xfId="0" applyNumberFormat="1" applyFont="1" applyBorder="1" applyAlignment="1" applyProtection="1">
      <alignment horizontal="center" vertical="center"/>
      <protection locked="0"/>
    </xf>
    <xf numFmtId="165" fontId="5" fillId="0" borderId="14" xfId="0" applyNumberFormat="1" applyFont="1" applyBorder="1" applyAlignment="1">
      <alignment horizontal="center" vertical="center"/>
    </xf>
    <xf numFmtId="0" fontId="2" fillId="0" borderId="14" xfId="2" applyBorder="1" applyAlignment="1" applyProtection="1">
      <alignment vertical="center"/>
    </xf>
    <xf numFmtId="0" fontId="5" fillId="0" borderId="3" xfId="0" applyFont="1" applyFill="1" applyBorder="1" applyAlignment="1">
      <alignment vertical="center"/>
    </xf>
    <xf numFmtId="0" fontId="5" fillId="3" borderId="14" xfId="0" applyFont="1" applyFill="1" applyBorder="1" applyAlignment="1">
      <alignment vertical="center"/>
    </xf>
    <xf numFmtId="0" fontId="6" fillId="3" borderId="3" xfId="0" applyNumberFormat="1" applyFont="1" applyFill="1" applyBorder="1" applyAlignment="1">
      <alignment vertical="center"/>
    </xf>
    <xf numFmtId="0" fontId="5" fillId="0" borderId="15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 wrapText="1"/>
    </xf>
    <xf numFmtId="0" fontId="2" fillId="0" borderId="17" xfId="2" applyBorder="1" applyAlignment="1" applyProtection="1">
      <alignment horizontal="center" vertical="center" wrapText="1"/>
    </xf>
    <xf numFmtId="0" fontId="0" fillId="0" borderId="17" xfId="0" applyBorder="1" applyAlignment="1">
      <alignment vertical="center"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14" fillId="10" borderId="12" xfId="0" applyFont="1" applyFill="1" applyBorder="1" applyAlignment="1">
      <alignment horizontal="center" vertical="center" wrapText="1"/>
    </xf>
    <xf numFmtId="0" fontId="2" fillId="10" borderId="12" xfId="2" applyFill="1" applyBorder="1" applyAlignment="1" applyProtection="1">
      <alignment horizontal="center" vertical="center" wrapText="1"/>
    </xf>
    <xf numFmtId="0" fontId="5" fillId="10" borderId="1" xfId="0" applyFont="1" applyFill="1" applyBorder="1" applyAlignment="1"/>
    <xf numFmtId="14" fontId="5" fillId="10" borderId="1" xfId="0" applyNumberFormat="1" applyFont="1" applyFill="1" applyBorder="1" applyAlignment="1">
      <alignment horizontal="center"/>
    </xf>
    <xf numFmtId="0" fontId="6" fillId="10" borderId="1" xfId="3" applyFont="1" applyFill="1" applyBorder="1" applyAlignment="1"/>
    <xf numFmtId="14" fontId="6" fillId="10" borderId="1" xfId="3" applyNumberFormat="1" applyFont="1" applyFill="1" applyBorder="1" applyAlignment="1">
      <alignment horizontal="center"/>
    </xf>
    <xf numFmtId="0" fontId="5" fillId="10" borderId="1" xfId="0" applyNumberFormat="1" applyFont="1" applyFill="1" applyBorder="1" applyAlignment="1"/>
    <xf numFmtId="0" fontId="5" fillId="0" borderId="18" xfId="0" applyFont="1" applyBorder="1" applyAlignment="1">
      <alignment vertical="center"/>
    </xf>
    <xf numFmtId="0" fontId="5" fillId="10" borderId="20" xfId="0" applyFont="1" applyFill="1" applyBorder="1" applyAlignment="1">
      <alignment vertical="center"/>
    </xf>
    <xf numFmtId="0" fontId="5" fillId="10" borderId="19" xfId="0" applyFont="1" applyFill="1" applyBorder="1" applyAlignment="1">
      <alignment vertical="center"/>
    </xf>
    <xf numFmtId="0" fontId="5" fillId="10" borderId="18" xfId="0" applyFont="1" applyFill="1" applyBorder="1" applyAlignment="1">
      <alignment vertical="center"/>
    </xf>
    <xf numFmtId="0" fontId="0" fillId="0" borderId="14" xfId="0" applyBorder="1"/>
    <xf numFmtId="0" fontId="0" fillId="0" borderId="3" xfId="0" applyBorder="1"/>
    <xf numFmtId="0" fontId="0" fillId="2" borderId="14" xfId="0" applyFill="1" applyBorder="1"/>
    <xf numFmtId="0" fontId="0" fillId="2" borderId="3" xfId="0" applyFill="1" applyBorder="1"/>
    <xf numFmtId="0" fontId="0" fillId="2" borderId="3" xfId="0" applyFont="1" applyFill="1" applyBorder="1" applyAlignment="1">
      <alignment vertical="center"/>
    </xf>
  </cellXfs>
  <cellStyles count="4">
    <cellStyle name="Lien hypertexte" xfId="2" builtinId="8"/>
    <cellStyle name="Normal" xfId="0" builtinId="0"/>
    <cellStyle name="Normal 2" xfId="1"/>
    <cellStyle name="Normal 3" xfId="3"/>
  </cellStyles>
  <dxfs count="6">
    <dxf>
      <fill>
        <patternFill>
          <bgColor theme="2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">
      <a:majorFont>
        <a:latin typeface="Calibri"/>
        <a:ea typeface=""/>
        <a:cs typeface=""/>
        <a:font script="Jpan" typeface="HGｺﾞｼｯｸM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5"/>
  <sheetViews>
    <sheetView tabSelected="1" view="pageLayout" zoomScaleNormal="100" workbookViewId="0">
      <selection activeCell="C29" sqref="C29"/>
    </sheetView>
  </sheetViews>
  <sheetFormatPr baseColWidth="10" defaultRowHeight="14.25"/>
  <cols>
    <col min="1" max="1" width="16.25" style="1" bestFit="1" customWidth="1"/>
    <col min="2" max="2" width="14.625" bestFit="1" customWidth="1"/>
    <col min="3" max="3" width="9.375" customWidth="1"/>
    <col min="4" max="4" width="3.375" bestFit="1" customWidth="1"/>
    <col min="5" max="5" width="12.375" customWidth="1"/>
    <col min="6" max="6" width="8.5" bestFit="1" customWidth="1"/>
    <col min="7" max="7" width="22.875" bestFit="1" customWidth="1"/>
    <col min="8" max="8" width="6.75" bestFit="1" customWidth="1"/>
    <col min="9" max="9" width="12.625" customWidth="1"/>
    <col min="10" max="10" width="24.125" customWidth="1"/>
    <col min="11" max="11" width="4.875" bestFit="1" customWidth="1"/>
  </cols>
  <sheetData>
    <row r="1" spans="1:12" ht="12.75" customHeight="1">
      <c r="A1" s="5" t="s">
        <v>5</v>
      </c>
      <c r="B1" s="5" t="s">
        <v>6</v>
      </c>
      <c r="C1" s="5" t="s">
        <v>7</v>
      </c>
      <c r="D1" s="5" t="s">
        <v>8</v>
      </c>
      <c r="E1" s="21" t="s">
        <v>9</v>
      </c>
      <c r="F1" s="5" t="s">
        <v>10</v>
      </c>
      <c r="G1" s="5" t="s">
        <v>11</v>
      </c>
      <c r="H1" s="5" t="s">
        <v>12</v>
      </c>
      <c r="I1" s="5" t="s">
        <v>13</v>
      </c>
      <c r="J1" s="5" t="s">
        <v>14</v>
      </c>
      <c r="K1" s="20" t="s">
        <v>41</v>
      </c>
    </row>
    <row r="2" spans="1:12" ht="11.25" customHeight="1">
      <c r="A2" s="2"/>
      <c r="B2" s="3"/>
      <c r="C2" s="3"/>
      <c r="D2" s="6"/>
      <c r="E2" s="3"/>
      <c r="F2" s="3"/>
      <c r="G2" s="3"/>
      <c r="H2" s="3"/>
      <c r="I2" s="3"/>
      <c r="J2" s="3"/>
      <c r="K2" s="3"/>
    </row>
    <row r="3" spans="1:12" ht="13.35" customHeight="1">
      <c r="A3" s="107" t="s">
        <v>68</v>
      </c>
      <c r="B3" s="116" t="s">
        <v>79</v>
      </c>
      <c r="C3" s="19" t="s">
        <v>106</v>
      </c>
      <c r="D3" s="8" t="s">
        <v>3</v>
      </c>
      <c r="E3" s="11">
        <v>43232</v>
      </c>
      <c r="F3" s="44">
        <f>$E3</f>
        <v>43232</v>
      </c>
      <c r="G3" s="7"/>
      <c r="H3" s="8"/>
      <c r="I3" s="17"/>
      <c r="J3" s="18"/>
      <c r="K3" s="8" t="s">
        <v>38</v>
      </c>
    </row>
    <row r="4" spans="1:12" ht="13.35" customHeight="1">
      <c r="A4" s="107" t="s">
        <v>68</v>
      </c>
      <c r="B4" s="119" t="s">
        <v>80</v>
      </c>
      <c r="C4" s="59" t="s">
        <v>57</v>
      </c>
      <c r="D4" s="8" t="s">
        <v>1</v>
      </c>
      <c r="E4" s="11">
        <v>43302</v>
      </c>
      <c r="F4" s="25">
        <f t="shared" ref="F4:F32" si="0">$E4</f>
        <v>43302</v>
      </c>
      <c r="G4" s="7"/>
      <c r="H4" s="8"/>
      <c r="I4" s="17"/>
      <c r="J4" s="18"/>
      <c r="K4" s="8" t="s">
        <v>2</v>
      </c>
    </row>
    <row r="5" spans="1:12" ht="13.35" customHeight="1" thickBot="1">
      <c r="A5" s="122" t="s">
        <v>68</v>
      </c>
      <c r="B5" s="118" t="s">
        <v>81</v>
      </c>
      <c r="C5" s="92" t="s">
        <v>107</v>
      </c>
      <c r="D5" s="93" t="s">
        <v>3</v>
      </c>
      <c r="E5" s="94">
        <v>43210</v>
      </c>
      <c r="F5" s="95">
        <f t="shared" si="0"/>
        <v>43210</v>
      </c>
      <c r="G5" s="92"/>
      <c r="H5" s="93"/>
      <c r="I5" s="96"/>
      <c r="J5" s="97"/>
      <c r="K5" s="101" t="s">
        <v>2</v>
      </c>
      <c r="L5" s="64"/>
    </row>
    <row r="6" spans="1:12" ht="13.35" customHeight="1" thickTop="1">
      <c r="A6" s="121" t="s">
        <v>69</v>
      </c>
      <c r="B6" s="117"/>
      <c r="C6" s="86"/>
      <c r="D6" s="87"/>
      <c r="E6" s="88"/>
      <c r="F6" s="89">
        <f t="shared" si="0"/>
        <v>0</v>
      </c>
      <c r="G6" s="86"/>
      <c r="H6" s="87"/>
      <c r="I6" s="90"/>
      <c r="J6" s="91"/>
      <c r="K6" s="102"/>
      <c r="L6" s="64"/>
    </row>
    <row r="7" spans="1:12" ht="13.35" customHeight="1">
      <c r="A7" s="55" t="s">
        <v>69</v>
      </c>
      <c r="B7" s="119" t="s">
        <v>82</v>
      </c>
      <c r="C7" s="7" t="s">
        <v>108</v>
      </c>
      <c r="D7" s="8" t="s">
        <v>1</v>
      </c>
      <c r="E7" s="11">
        <v>43275</v>
      </c>
      <c r="F7" s="25">
        <f t="shared" si="0"/>
        <v>43275</v>
      </c>
      <c r="G7" s="7"/>
      <c r="H7" s="8"/>
      <c r="I7" s="17"/>
      <c r="J7" s="60"/>
      <c r="K7" s="103" t="s">
        <v>2</v>
      </c>
      <c r="L7" s="64"/>
    </row>
    <row r="8" spans="1:12" ht="13.35" customHeight="1">
      <c r="A8" s="55" t="s">
        <v>69</v>
      </c>
      <c r="B8" s="119" t="s">
        <v>3</v>
      </c>
      <c r="C8" s="7" t="s">
        <v>54</v>
      </c>
      <c r="D8" s="8" t="s">
        <v>3</v>
      </c>
      <c r="E8" s="11">
        <v>43657</v>
      </c>
      <c r="F8" s="25">
        <f t="shared" si="0"/>
        <v>43657</v>
      </c>
      <c r="G8" s="7"/>
      <c r="H8" s="8"/>
      <c r="I8" s="17"/>
      <c r="J8" s="61"/>
      <c r="K8" s="103" t="s">
        <v>2</v>
      </c>
      <c r="L8" s="64"/>
    </row>
    <row r="9" spans="1:12" ht="13.35" customHeight="1" thickBot="1">
      <c r="A9" s="120" t="s">
        <v>69</v>
      </c>
      <c r="B9" s="118" t="s">
        <v>1</v>
      </c>
      <c r="C9" s="92" t="s">
        <v>55</v>
      </c>
      <c r="D9" s="93" t="s">
        <v>1</v>
      </c>
      <c r="E9" s="94">
        <v>43819</v>
      </c>
      <c r="F9" s="95">
        <f t="shared" si="0"/>
        <v>43819</v>
      </c>
      <c r="G9" s="92"/>
      <c r="H9" s="93"/>
      <c r="I9" s="96"/>
      <c r="J9" s="97"/>
      <c r="K9" s="101" t="s">
        <v>2</v>
      </c>
      <c r="L9" s="64"/>
    </row>
    <row r="10" spans="1:12" ht="13.35" customHeight="1" thickTop="1">
      <c r="A10" s="123" t="s">
        <v>77</v>
      </c>
      <c r="B10" s="117" t="s">
        <v>83</v>
      </c>
      <c r="C10" s="86" t="s">
        <v>109</v>
      </c>
      <c r="D10" s="87" t="s">
        <v>3</v>
      </c>
      <c r="E10" s="88">
        <v>43130</v>
      </c>
      <c r="F10" s="89">
        <f t="shared" si="0"/>
        <v>43130</v>
      </c>
      <c r="G10" s="86"/>
      <c r="H10" s="87"/>
      <c r="I10" s="90"/>
      <c r="J10" s="91"/>
      <c r="K10" s="102" t="s">
        <v>2</v>
      </c>
      <c r="L10" s="64"/>
    </row>
    <row r="11" spans="1:12" ht="13.35" customHeight="1">
      <c r="A11" s="107" t="s">
        <v>77</v>
      </c>
      <c r="B11" s="119" t="s">
        <v>84</v>
      </c>
      <c r="C11" s="7" t="s">
        <v>44</v>
      </c>
      <c r="D11" s="8" t="s">
        <v>1</v>
      </c>
      <c r="E11" s="11">
        <v>43974</v>
      </c>
      <c r="F11" s="25">
        <f t="shared" si="0"/>
        <v>43974</v>
      </c>
      <c r="G11" s="7"/>
      <c r="H11" s="8"/>
      <c r="I11" s="17"/>
      <c r="J11" s="18"/>
      <c r="K11" s="103" t="s">
        <v>2</v>
      </c>
      <c r="L11" s="64"/>
    </row>
    <row r="12" spans="1:12" ht="13.35" customHeight="1" thickBot="1">
      <c r="A12" s="122" t="s">
        <v>77</v>
      </c>
      <c r="B12" s="118" t="s">
        <v>85</v>
      </c>
      <c r="C12" s="92" t="s">
        <v>37</v>
      </c>
      <c r="D12" s="93" t="s">
        <v>3</v>
      </c>
      <c r="E12" s="94">
        <v>43405</v>
      </c>
      <c r="F12" s="95">
        <f t="shared" si="0"/>
        <v>43405</v>
      </c>
      <c r="G12" s="92"/>
      <c r="H12" s="93"/>
      <c r="I12" s="96"/>
      <c r="J12" s="97"/>
      <c r="K12" s="101" t="s">
        <v>2</v>
      </c>
      <c r="L12" s="64"/>
    </row>
    <row r="13" spans="1:12" ht="13.35" customHeight="1" thickTop="1">
      <c r="A13" s="121" t="s">
        <v>76</v>
      </c>
      <c r="B13" s="117" t="s">
        <v>86</v>
      </c>
      <c r="C13" s="98" t="s">
        <v>58</v>
      </c>
      <c r="D13" s="87" t="s">
        <v>3</v>
      </c>
      <c r="E13" s="88">
        <v>43873</v>
      </c>
      <c r="F13" s="89">
        <f t="shared" si="0"/>
        <v>43873</v>
      </c>
      <c r="G13" s="86"/>
      <c r="H13" s="87"/>
      <c r="I13" s="90"/>
      <c r="J13" s="22"/>
      <c r="K13" s="102" t="s">
        <v>2</v>
      </c>
      <c r="L13" s="64"/>
    </row>
    <row r="14" spans="1:12" ht="13.35" customHeight="1">
      <c r="A14" s="55" t="s">
        <v>76</v>
      </c>
      <c r="B14" s="119"/>
      <c r="C14" s="7"/>
      <c r="D14" s="8"/>
      <c r="E14" s="8" t="s">
        <v>31</v>
      </c>
      <c r="F14" s="25" t="str">
        <f t="shared" si="0"/>
        <v xml:space="preserve"> </v>
      </c>
      <c r="G14" s="7"/>
      <c r="H14" s="8"/>
      <c r="I14" s="17"/>
      <c r="J14" s="7"/>
      <c r="K14" s="103"/>
      <c r="L14" s="64"/>
    </row>
    <row r="15" spans="1:12" ht="13.35" customHeight="1" thickBot="1">
      <c r="A15" s="120" t="s">
        <v>76</v>
      </c>
      <c r="B15" s="118"/>
      <c r="C15" s="92"/>
      <c r="D15" s="93"/>
      <c r="E15" s="93" t="s">
        <v>31</v>
      </c>
      <c r="F15" s="95" t="str">
        <f t="shared" si="0"/>
        <v xml:space="preserve"> </v>
      </c>
      <c r="G15" s="92"/>
      <c r="H15" s="93"/>
      <c r="I15" s="96"/>
      <c r="J15" s="92"/>
      <c r="K15" s="101"/>
      <c r="L15" s="64"/>
    </row>
    <row r="16" spans="1:12" ht="13.35" customHeight="1" thickTop="1">
      <c r="A16" s="123" t="s">
        <v>74</v>
      </c>
      <c r="B16" s="117"/>
      <c r="C16" s="86"/>
      <c r="D16" s="87"/>
      <c r="E16" s="88"/>
      <c r="F16" s="89">
        <f t="shared" si="0"/>
        <v>0</v>
      </c>
      <c r="G16" s="86"/>
      <c r="H16" s="87"/>
      <c r="I16" s="90"/>
      <c r="J16" s="91"/>
      <c r="K16" s="102"/>
      <c r="L16" s="64"/>
    </row>
    <row r="17" spans="1:12" ht="13.35" customHeight="1">
      <c r="A17" s="107" t="s">
        <v>74</v>
      </c>
      <c r="B17" s="119" t="s">
        <v>87</v>
      </c>
      <c r="C17" s="7" t="s">
        <v>0</v>
      </c>
      <c r="D17" s="8" t="s">
        <v>1</v>
      </c>
      <c r="E17" s="11">
        <v>43958</v>
      </c>
      <c r="F17" s="25">
        <f t="shared" si="0"/>
        <v>43958</v>
      </c>
      <c r="G17" s="7"/>
      <c r="H17" s="8"/>
      <c r="I17" s="17"/>
      <c r="J17" s="18"/>
      <c r="K17" s="103" t="s">
        <v>2</v>
      </c>
      <c r="L17" s="64"/>
    </row>
    <row r="18" spans="1:12" ht="13.35" customHeight="1" thickBot="1">
      <c r="A18" s="122" t="s">
        <v>74</v>
      </c>
      <c r="B18" s="118" t="s">
        <v>88</v>
      </c>
      <c r="C18" s="92" t="s">
        <v>39</v>
      </c>
      <c r="D18" s="93" t="s">
        <v>1</v>
      </c>
      <c r="E18" s="94">
        <v>43564</v>
      </c>
      <c r="F18" s="95">
        <f t="shared" si="0"/>
        <v>43564</v>
      </c>
      <c r="G18" s="92"/>
      <c r="H18" s="93"/>
      <c r="I18" s="96"/>
      <c r="J18" s="97"/>
      <c r="K18" s="101" t="s">
        <v>2</v>
      </c>
      <c r="L18" s="64"/>
    </row>
    <row r="19" spans="1:12" ht="13.35" customHeight="1" thickTop="1">
      <c r="A19" s="121" t="s">
        <v>70</v>
      </c>
      <c r="B19" s="117" t="s">
        <v>89</v>
      </c>
      <c r="C19" s="86" t="s">
        <v>34</v>
      </c>
      <c r="D19" s="87" t="s">
        <v>3</v>
      </c>
      <c r="E19" s="88">
        <v>43418</v>
      </c>
      <c r="F19" s="89">
        <f t="shared" si="0"/>
        <v>43418</v>
      </c>
      <c r="G19" s="86"/>
      <c r="H19" s="87"/>
      <c r="I19" s="90"/>
      <c r="J19" s="91"/>
      <c r="K19" s="102" t="s">
        <v>2</v>
      </c>
      <c r="L19" s="64"/>
    </row>
    <row r="20" spans="1:12" ht="13.35" customHeight="1">
      <c r="A20" s="55" t="s">
        <v>70</v>
      </c>
      <c r="B20" s="119" t="s">
        <v>90</v>
      </c>
      <c r="C20" s="7" t="s">
        <v>110</v>
      </c>
      <c r="D20" s="8" t="s">
        <v>3</v>
      </c>
      <c r="E20" s="11">
        <v>43915</v>
      </c>
      <c r="F20" s="25">
        <f t="shared" si="0"/>
        <v>43915</v>
      </c>
      <c r="G20" s="7"/>
      <c r="H20" s="8"/>
      <c r="I20" s="17"/>
      <c r="J20" s="18"/>
      <c r="K20" s="103" t="s">
        <v>2</v>
      </c>
      <c r="L20" s="64"/>
    </row>
    <row r="21" spans="1:12" ht="13.35" customHeight="1">
      <c r="A21" s="55" t="s">
        <v>70</v>
      </c>
      <c r="B21" s="119" t="s">
        <v>91</v>
      </c>
      <c r="C21" s="7" t="s">
        <v>52</v>
      </c>
      <c r="D21" s="8" t="s">
        <v>3</v>
      </c>
      <c r="E21" s="11">
        <v>43360</v>
      </c>
      <c r="F21" s="25">
        <f t="shared" si="0"/>
        <v>43360</v>
      </c>
      <c r="G21" s="7"/>
      <c r="H21" s="8"/>
      <c r="I21" s="17"/>
      <c r="J21" s="18"/>
      <c r="K21" s="103" t="s">
        <v>2</v>
      </c>
      <c r="L21" s="64"/>
    </row>
    <row r="22" spans="1:12" ht="13.35" customHeight="1" thickBot="1">
      <c r="A22" s="120" t="s">
        <v>70</v>
      </c>
      <c r="B22" s="118"/>
      <c r="C22" s="92"/>
      <c r="D22" s="93"/>
      <c r="E22" s="94"/>
      <c r="F22" s="95"/>
      <c r="G22" s="92"/>
      <c r="H22" s="93"/>
      <c r="I22" s="96"/>
      <c r="J22" s="97"/>
      <c r="K22" s="101"/>
      <c r="L22" s="64"/>
    </row>
    <row r="23" spans="1:12" ht="13.35" customHeight="1" thickTop="1">
      <c r="A23" s="123" t="s">
        <v>71</v>
      </c>
      <c r="B23" s="117" t="s">
        <v>92</v>
      </c>
      <c r="C23" s="86" t="s">
        <v>36</v>
      </c>
      <c r="D23" s="87" t="s">
        <v>3</v>
      </c>
      <c r="E23" s="88">
        <v>43473</v>
      </c>
      <c r="F23" s="89">
        <f t="shared" si="0"/>
        <v>43473</v>
      </c>
      <c r="G23" s="86"/>
      <c r="H23" s="87"/>
      <c r="I23" s="90"/>
      <c r="J23" s="91"/>
      <c r="K23" s="102" t="s">
        <v>2</v>
      </c>
      <c r="L23" s="64"/>
    </row>
    <row r="24" spans="1:12" ht="13.35" customHeight="1">
      <c r="A24" s="107" t="s">
        <v>71</v>
      </c>
      <c r="B24" s="119" t="s">
        <v>93</v>
      </c>
      <c r="C24" s="7" t="s">
        <v>35</v>
      </c>
      <c r="D24" s="8" t="s">
        <v>3</v>
      </c>
      <c r="E24" s="11">
        <v>43494</v>
      </c>
      <c r="F24" s="25">
        <f t="shared" si="0"/>
        <v>43494</v>
      </c>
      <c r="G24" s="7"/>
      <c r="H24" s="8"/>
      <c r="I24" s="17"/>
      <c r="J24" s="18"/>
      <c r="K24" s="103" t="s">
        <v>2</v>
      </c>
      <c r="L24" s="64"/>
    </row>
    <row r="25" spans="1:12" ht="13.35" customHeight="1" thickBot="1">
      <c r="A25" s="122" t="s">
        <v>71</v>
      </c>
      <c r="B25" s="118" t="s">
        <v>94</v>
      </c>
      <c r="C25" s="99" t="s">
        <v>53</v>
      </c>
      <c r="D25" s="93" t="s">
        <v>1</v>
      </c>
      <c r="E25" s="94">
        <v>43472</v>
      </c>
      <c r="F25" s="95">
        <f t="shared" si="0"/>
        <v>43472</v>
      </c>
      <c r="G25" s="92"/>
      <c r="H25" s="93"/>
      <c r="I25" s="96"/>
      <c r="J25" s="97"/>
      <c r="K25" s="101" t="s">
        <v>38</v>
      </c>
      <c r="L25" s="64"/>
    </row>
    <row r="26" spans="1:12" ht="13.35" customHeight="1" thickTop="1">
      <c r="A26" s="121" t="s">
        <v>72</v>
      </c>
      <c r="B26" s="117" t="s">
        <v>95</v>
      </c>
      <c r="C26" s="86" t="s">
        <v>60</v>
      </c>
      <c r="D26" s="87" t="s">
        <v>3</v>
      </c>
      <c r="E26" s="88">
        <v>44013</v>
      </c>
      <c r="F26" s="89">
        <f t="shared" si="0"/>
        <v>44013</v>
      </c>
      <c r="G26" s="86"/>
      <c r="H26" s="87"/>
      <c r="I26" s="90"/>
      <c r="J26" s="91"/>
      <c r="K26" s="102" t="s">
        <v>2</v>
      </c>
      <c r="L26" s="64"/>
    </row>
    <row r="27" spans="1:12" ht="13.35" customHeight="1">
      <c r="A27" s="55" t="s">
        <v>72</v>
      </c>
      <c r="B27" s="119" t="s">
        <v>96</v>
      </c>
      <c r="C27" s="7" t="s">
        <v>112</v>
      </c>
      <c r="D27" s="8" t="s">
        <v>3</v>
      </c>
      <c r="E27" s="11">
        <v>43139</v>
      </c>
      <c r="F27" s="25">
        <f t="shared" si="0"/>
        <v>43139</v>
      </c>
      <c r="G27" s="7"/>
      <c r="H27" s="8"/>
      <c r="I27" s="17"/>
      <c r="J27" s="18"/>
      <c r="K27" s="103" t="s">
        <v>2</v>
      </c>
      <c r="L27" s="64"/>
    </row>
    <row r="28" spans="1:12" ht="13.35" customHeight="1" thickBot="1">
      <c r="A28" s="120" t="s">
        <v>72</v>
      </c>
      <c r="B28" s="118" t="s">
        <v>97</v>
      </c>
      <c r="C28" s="92" t="s">
        <v>113</v>
      </c>
      <c r="D28" s="93" t="s">
        <v>1</v>
      </c>
      <c r="E28" s="94">
        <v>43708</v>
      </c>
      <c r="F28" s="95">
        <f t="shared" si="0"/>
        <v>43708</v>
      </c>
      <c r="G28" s="92"/>
      <c r="H28" s="93"/>
      <c r="I28" s="96"/>
      <c r="J28" s="97"/>
      <c r="K28" s="101" t="s">
        <v>2</v>
      </c>
      <c r="L28" s="64"/>
    </row>
    <row r="29" spans="1:12" ht="13.35" customHeight="1" thickTop="1">
      <c r="A29" s="124" t="s">
        <v>73</v>
      </c>
      <c r="B29" s="117" t="s">
        <v>98</v>
      </c>
      <c r="C29" s="86" t="s">
        <v>39</v>
      </c>
      <c r="D29" s="87" t="s">
        <v>1</v>
      </c>
      <c r="E29" s="88">
        <v>43546</v>
      </c>
      <c r="F29" s="89">
        <f t="shared" si="0"/>
        <v>43546</v>
      </c>
      <c r="G29" s="86"/>
      <c r="H29" s="87"/>
      <c r="I29" s="90"/>
      <c r="J29" s="91"/>
      <c r="K29" s="102" t="s">
        <v>2</v>
      </c>
      <c r="L29" s="64"/>
    </row>
    <row r="30" spans="1:12" ht="13.35" customHeight="1">
      <c r="A30" s="107" t="s">
        <v>73</v>
      </c>
      <c r="B30" s="119" t="s">
        <v>99</v>
      </c>
      <c r="C30" s="7" t="s">
        <v>40</v>
      </c>
      <c r="D30" s="8" t="s">
        <v>1</v>
      </c>
      <c r="E30" s="11">
        <v>43175</v>
      </c>
      <c r="F30" s="25">
        <f t="shared" si="0"/>
        <v>43175</v>
      </c>
      <c r="G30" s="7"/>
      <c r="H30" s="8"/>
      <c r="I30" s="17"/>
      <c r="J30" s="18"/>
      <c r="K30" s="103" t="s">
        <v>2</v>
      </c>
      <c r="L30" s="64"/>
    </row>
    <row r="31" spans="1:12" ht="13.35" customHeight="1">
      <c r="A31" s="107" t="s">
        <v>73</v>
      </c>
      <c r="B31" s="119" t="s">
        <v>100</v>
      </c>
      <c r="C31" s="7" t="s">
        <v>56</v>
      </c>
      <c r="D31" s="8" t="s">
        <v>1</v>
      </c>
      <c r="E31" s="11">
        <v>43635</v>
      </c>
      <c r="F31" s="25">
        <f t="shared" si="0"/>
        <v>43635</v>
      </c>
      <c r="G31" s="7"/>
      <c r="H31" s="8"/>
      <c r="I31" s="17"/>
      <c r="J31" s="18"/>
      <c r="K31" s="103" t="s">
        <v>2</v>
      </c>
      <c r="L31" s="64"/>
    </row>
    <row r="32" spans="1:12" ht="13.35" customHeight="1" thickBot="1">
      <c r="A32" s="122" t="s">
        <v>73</v>
      </c>
      <c r="B32" s="118" t="s">
        <v>101</v>
      </c>
      <c r="C32" s="92" t="s">
        <v>61</v>
      </c>
      <c r="D32" s="93" t="s">
        <v>1</v>
      </c>
      <c r="E32" s="94">
        <v>44075</v>
      </c>
      <c r="F32" s="95">
        <f t="shared" si="0"/>
        <v>44075</v>
      </c>
      <c r="G32" s="92"/>
      <c r="H32" s="93"/>
      <c r="I32" s="96"/>
      <c r="J32" s="92"/>
      <c r="K32" s="101"/>
      <c r="L32" s="64"/>
    </row>
    <row r="33" spans="1:12" ht="13.35" customHeight="1" thickTop="1">
      <c r="A33" s="121" t="s">
        <v>75</v>
      </c>
      <c r="B33" s="117" t="s">
        <v>102</v>
      </c>
      <c r="C33" s="100" t="s">
        <v>45</v>
      </c>
      <c r="D33" s="87" t="s">
        <v>1</v>
      </c>
      <c r="E33" s="88">
        <v>43691</v>
      </c>
      <c r="F33" s="89">
        <f>$E33</f>
        <v>43691</v>
      </c>
      <c r="G33" s="86"/>
      <c r="H33" s="87"/>
      <c r="I33" s="90"/>
      <c r="J33" s="86"/>
      <c r="K33" s="102" t="s">
        <v>38</v>
      </c>
      <c r="L33" s="64"/>
    </row>
    <row r="34" spans="1:12" ht="13.35" customHeight="1">
      <c r="A34" s="55" t="s">
        <v>75</v>
      </c>
      <c r="B34" s="119" t="s">
        <v>103</v>
      </c>
      <c r="C34" s="7" t="s">
        <v>111</v>
      </c>
      <c r="D34" s="8" t="s">
        <v>3</v>
      </c>
      <c r="E34" s="11">
        <v>43855</v>
      </c>
      <c r="F34" s="25">
        <f>$E34</f>
        <v>43855</v>
      </c>
      <c r="G34" s="7"/>
      <c r="H34" s="8"/>
      <c r="I34" s="17"/>
      <c r="J34" s="18"/>
      <c r="K34" s="8" t="s">
        <v>2</v>
      </c>
    </row>
    <row r="35" spans="1:12" ht="13.35" customHeight="1">
      <c r="A35" s="55" t="s">
        <v>75</v>
      </c>
      <c r="B35" s="119" t="s">
        <v>104</v>
      </c>
      <c r="C35" s="19" t="s">
        <v>4</v>
      </c>
      <c r="D35" s="8" t="s">
        <v>3</v>
      </c>
      <c r="E35" s="11">
        <v>43115</v>
      </c>
      <c r="F35" s="25">
        <f>$E35</f>
        <v>43115</v>
      </c>
      <c r="G35" s="7"/>
      <c r="H35" s="8"/>
      <c r="I35" s="17"/>
      <c r="J35" s="18"/>
      <c r="K35" s="8" t="s">
        <v>38</v>
      </c>
    </row>
    <row r="36" spans="1:12" ht="13.35" customHeight="1">
      <c r="A36" s="55" t="s">
        <v>75</v>
      </c>
      <c r="B36" s="119" t="s">
        <v>105</v>
      </c>
      <c r="C36" s="19" t="s">
        <v>59</v>
      </c>
      <c r="D36" s="9" t="s">
        <v>1</v>
      </c>
      <c r="E36" s="10">
        <v>43908</v>
      </c>
      <c r="F36" s="25">
        <f>$E36</f>
        <v>43908</v>
      </c>
      <c r="G36" s="7"/>
      <c r="H36" s="8"/>
      <c r="I36" s="17"/>
      <c r="J36" s="18"/>
      <c r="K36" s="8" t="s">
        <v>38</v>
      </c>
    </row>
    <row r="37" spans="1:12" ht="13.35" customHeight="1"/>
    <row r="38" spans="1:12" ht="13.35" customHeight="1"/>
    <row r="39" spans="1:12" ht="13.35" customHeight="1"/>
    <row r="40" spans="1:12" ht="13.35" customHeight="1">
      <c r="A40" s="71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2" ht="13.35" customHeight="1">
      <c r="A41" s="73"/>
      <c r="B41" s="65"/>
      <c r="C41" s="65"/>
      <c r="D41" s="66"/>
      <c r="E41" s="67"/>
      <c r="F41" s="74"/>
      <c r="G41" s="65"/>
      <c r="H41" s="66"/>
      <c r="I41" s="68"/>
      <c r="J41" s="69"/>
      <c r="K41" s="66"/>
    </row>
    <row r="42" spans="1:12" ht="13.35" customHeight="1">
      <c r="A42" s="73"/>
      <c r="B42" s="65"/>
      <c r="C42" s="65"/>
      <c r="D42" s="66"/>
      <c r="E42" s="67"/>
      <c r="F42" s="74"/>
      <c r="G42" s="65"/>
      <c r="H42" s="66"/>
      <c r="I42" s="68"/>
      <c r="J42" s="69"/>
      <c r="K42" s="66"/>
    </row>
    <row r="43" spans="1:12" ht="13.35" customHeight="1">
      <c r="A43" s="73"/>
      <c r="B43" s="65"/>
      <c r="C43" s="65"/>
      <c r="D43" s="75"/>
      <c r="E43" s="76"/>
      <c r="F43" s="74"/>
      <c r="G43" s="65"/>
      <c r="H43" s="66"/>
      <c r="I43" s="68"/>
      <c r="J43" s="70"/>
      <c r="K43" s="66"/>
    </row>
    <row r="44" spans="1:12" ht="13.35" customHeight="1">
      <c r="H44" t="s">
        <v>78</v>
      </c>
    </row>
    <row r="45" spans="1:12">
      <c r="H45">
        <f>COUNTA(C3:C36)</f>
        <v>29</v>
      </c>
    </row>
  </sheetData>
  <sortState ref="A3:K48">
    <sortCondition ref="A3:A48"/>
    <sortCondition ref="B3:B48"/>
  </sortState>
  <printOptions gridLines="1"/>
  <pageMargins left="0.11811023622047245" right="0.11811023622047245" top="7.874015748031496E-2" bottom="0" header="0" footer="7.874015748031496E-2"/>
  <pageSetup paperSize="9" orientation="landscape" horizontalDpi="360" verticalDpi="360" r:id="rId1"/>
  <headerFooter scaleWithDoc="0">
    <oddFooter>Page &amp;P&amp;Rfichier vierge adhérents essai.xlsx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N43"/>
  <sheetViews>
    <sheetView workbookViewId="0">
      <selection activeCell="I2" sqref="I2"/>
    </sheetView>
  </sheetViews>
  <sheetFormatPr baseColWidth="10" defaultRowHeight="14.25"/>
  <cols>
    <col min="1" max="1" width="12.625" style="3" customWidth="1"/>
    <col min="2" max="2" width="11.125" style="3" bestFit="1" customWidth="1"/>
    <col min="3" max="3" width="7.25" style="3" bestFit="1" customWidth="1"/>
    <col min="4" max="4" width="8.625" style="3" customWidth="1"/>
    <col min="5" max="5" width="2.375" style="3" customWidth="1"/>
    <col min="6" max="6" width="8.125" style="3" bestFit="1" customWidth="1"/>
    <col min="7" max="7" width="3.125" style="3" customWidth="1"/>
    <col min="8" max="8" width="9.375" style="3" bestFit="1" customWidth="1"/>
    <col min="9" max="9" width="10.75" style="3" bestFit="1" customWidth="1"/>
    <col min="10" max="10" width="2.625" style="3" customWidth="1"/>
    <col min="11" max="11" width="12.625" style="3" customWidth="1"/>
    <col min="12" max="12" width="6.125" style="3" customWidth="1"/>
    <col min="13" max="16384" width="11" style="3"/>
  </cols>
  <sheetData>
    <row r="1" spans="1:14" ht="12" customHeight="1">
      <c r="G1" s="3" t="s">
        <v>43</v>
      </c>
      <c r="H1" s="47">
        <v>44189</v>
      </c>
      <c r="I1" s="47">
        <v>44189</v>
      </c>
      <c r="J1" s="16"/>
      <c r="L1" s="12"/>
    </row>
    <row r="2" spans="1:14">
      <c r="A2" s="51" t="e">
        <f>PROPER('Enfants Adhérents'!#REF!)</f>
        <v>#REF!</v>
      </c>
      <c r="B2" s="26" t="str">
        <f>PROPER('Enfants Adhérents'!$B3)</f>
        <v>A</v>
      </c>
      <c r="C2" s="7" t="str">
        <f>PROPER('Enfants Adhérents'!$C3)</f>
        <v>Dalida</v>
      </c>
      <c r="D2" s="11">
        <f>VLOOKUP(B2,'Enfants Adhérents'!B3:E3,4,FALSE)</f>
        <v>43232</v>
      </c>
      <c r="E2" s="8" t="str">
        <f>VLOOKUP(B2,'Enfants Adhérents'!B3:E3,3,FALSE)</f>
        <v>F</v>
      </c>
      <c r="F2" s="27" t="str">
        <f>CHOOSE(MONTH(D2),"janvier","février","mars","avril","mai","juin","juillet","août","septembre","octobre","novembre","décembre")</f>
        <v>mai</v>
      </c>
      <c r="G2" s="15"/>
      <c r="H2" s="33" t="str">
        <f>IF(EDATE(D2,12)&gt;$H$1,"moins un an","plus un an")</f>
        <v>plus un an</v>
      </c>
      <c r="I2" s="35" t="str">
        <f>IF(EDATE(D2,18)&gt;$I$1,"moins 18 mois","plus 18 mois")</f>
        <v>plus 18 mois</v>
      </c>
      <c r="K2" s="4" t="s">
        <v>15</v>
      </c>
      <c r="L2" s="45"/>
      <c r="M2" s="12"/>
      <c r="N2" s="12"/>
    </row>
    <row r="3" spans="1:14">
      <c r="A3" s="51" t="str">
        <f>PROPER('Enfants Adhérents'!$A24)</f>
        <v>Agnès</v>
      </c>
      <c r="B3" s="7" t="str">
        <f>PROPER('Enfants Adhérents'!$B4)</f>
        <v>B</v>
      </c>
      <c r="C3" s="7" t="str">
        <f>PROPER('Enfants Adhérents'!$C4)</f>
        <v>Thomas</v>
      </c>
      <c r="D3" s="11">
        <f>VLOOKUP(B3,'Enfants Adhérents'!B4:E4,4,FALSE)</f>
        <v>43302</v>
      </c>
      <c r="E3" s="8" t="str">
        <f>VLOOKUP(B3,'Enfants Adhérents'!B4:E4,3,FALSE)</f>
        <v>G</v>
      </c>
      <c r="F3" s="27" t="str">
        <f t="shared" ref="F3:F43" si="0">CHOOSE(MONTH(D3),"janvier","février","mars","avril","mai","juin","juillet","août","septembre","octobre","novembre","décembre")</f>
        <v>juillet</v>
      </c>
      <c r="G3" s="15"/>
      <c r="H3" s="32" t="str">
        <f t="shared" ref="H3:H43" si="1">IF(EDATE(D3,12)&gt;$H$1,"moins un an","plus un an")</f>
        <v>plus un an</v>
      </c>
      <c r="I3" s="34" t="str">
        <f t="shared" ref="I3:I43" si="2">IF(EDATE(D3,18)&gt;$I$1,"moins 18 mois","plus 18 mois")</f>
        <v>plus 18 mois</v>
      </c>
      <c r="K3" s="13" t="s">
        <v>16</v>
      </c>
      <c r="L3" s="13">
        <f>COUNTIF($F$2:$F$43,"janvier")</f>
        <v>6</v>
      </c>
      <c r="M3" s="12"/>
      <c r="N3" s="12"/>
    </row>
    <row r="4" spans="1:14">
      <c r="A4" s="51" t="str">
        <f>PROPER('Enfants Adhérents'!$A25)</f>
        <v>Agnès</v>
      </c>
      <c r="B4" s="7" t="str">
        <f>PROPER('Enfants Adhérents'!$B5)</f>
        <v>C</v>
      </c>
      <c r="C4" s="7" t="str">
        <f>PROPER('Enfants Adhérents'!$C5)</f>
        <v>Cunégonde</v>
      </c>
      <c r="D4" s="11">
        <f>VLOOKUP(B4,'Enfants Adhérents'!B5:E5,4,FALSE)</f>
        <v>43210</v>
      </c>
      <c r="E4" s="8" t="str">
        <f>VLOOKUP(B4,'Enfants Adhérents'!B5:E5,3,FALSE)</f>
        <v>F</v>
      </c>
      <c r="F4" s="27" t="str">
        <f t="shared" si="0"/>
        <v>avril</v>
      </c>
      <c r="G4" s="15"/>
      <c r="H4" s="32" t="str">
        <f t="shared" si="1"/>
        <v>plus un an</v>
      </c>
      <c r="I4" s="34" t="str">
        <f t="shared" si="2"/>
        <v>plus 18 mois</v>
      </c>
      <c r="K4" s="13" t="s">
        <v>17</v>
      </c>
      <c r="L4" s="13">
        <f>COUNTIF($F$2:$F$43,"février")</f>
        <v>2</v>
      </c>
      <c r="M4" s="12"/>
      <c r="N4" s="12"/>
    </row>
    <row r="5" spans="1:14">
      <c r="A5" s="51" t="e">
        <f>PROPER('Enfants Adhérents'!#REF!)</f>
        <v>#REF!</v>
      </c>
      <c r="B5" s="7" t="str">
        <f>PROPER('Enfants Adhérents'!$B6)</f>
        <v/>
      </c>
      <c r="C5" s="7" t="str">
        <f>PROPER('Enfants Adhérents'!$C6)</f>
        <v/>
      </c>
      <c r="D5" s="11" t="e">
        <f>VLOOKUP(B5,'Enfants Adhérents'!B6:E6,4,FALSE)</f>
        <v>#N/A</v>
      </c>
      <c r="E5" s="8" t="e">
        <f>VLOOKUP(B5,'Enfants Adhérents'!B6:E6,3,FALSE)</f>
        <v>#N/A</v>
      </c>
      <c r="F5" s="27" t="e">
        <f t="shared" si="0"/>
        <v>#N/A</v>
      </c>
      <c r="G5" s="15"/>
      <c r="H5" s="32" t="e">
        <f t="shared" si="1"/>
        <v>#N/A</v>
      </c>
      <c r="I5" s="34" t="e">
        <f t="shared" si="2"/>
        <v>#N/A</v>
      </c>
      <c r="K5" s="13" t="s">
        <v>18</v>
      </c>
      <c r="L5" s="13">
        <f>COUNTIF($F$2:$F$43,"mars")</f>
        <v>4</v>
      </c>
      <c r="M5" s="12"/>
      <c r="N5" s="12"/>
    </row>
    <row r="6" spans="1:14">
      <c r="A6" s="51" t="str">
        <f>PROPER('Enfants Adhérents'!$A7)</f>
        <v>Fred</v>
      </c>
      <c r="B6" s="7" t="str">
        <f>PROPER('Enfants Adhérents'!$B7)</f>
        <v>E</v>
      </c>
      <c r="C6" s="7" t="str">
        <f>PROPER('Enfants Adhérents'!$C7)</f>
        <v>Georges</v>
      </c>
      <c r="D6" s="11">
        <f>VLOOKUP(B6,'Enfants Adhérents'!B7:E7,4,FALSE)</f>
        <v>43275</v>
      </c>
      <c r="E6" s="8" t="str">
        <f>VLOOKUP(B6,'Enfants Adhérents'!B7:E7,3,FALSE)</f>
        <v>G</v>
      </c>
      <c r="F6" s="27" t="str">
        <f t="shared" si="0"/>
        <v>juin</v>
      </c>
      <c r="G6" s="15"/>
      <c r="H6" s="32" t="str">
        <f t="shared" si="1"/>
        <v>plus un an</v>
      </c>
      <c r="I6" s="34" t="str">
        <f t="shared" si="2"/>
        <v>plus 18 mois</v>
      </c>
      <c r="K6" s="13" t="s">
        <v>19</v>
      </c>
      <c r="L6" s="13">
        <f>COUNTIF($F$2:$F$43,"avril")</f>
        <v>2</v>
      </c>
      <c r="M6" s="12"/>
      <c r="N6" s="12"/>
    </row>
    <row r="7" spans="1:14">
      <c r="A7" s="51" t="str">
        <f>PROPER('Enfants Adhérents'!$A8)</f>
        <v>Fred</v>
      </c>
      <c r="B7" s="7" t="str">
        <f>PROPER('Enfants Adhérents'!$B8)</f>
        <v>F</v>
      </c>
      <c r="C7" s="7" t="str">
        <f>PROPER('Enfants Adhérents'!$C8)</f>
        <v>Elsa</v>
      </c>
      <c r="D7" s="11">
        <f>VLOOKUP(B7,'Enfants Adhérents'!B8:E8,4,FALSE)</f>
        <v>43657</v>
      </c>
      <c r="E7" s="8" t="str">
        <f>VLOOKUP(B7,'Enfants Adhérents'!B8:E8,3,FALSE)</f>
        <v>F</v>
      </c>
      <c r="F7" s="27" t="str">
        <f t="shared" si="0"/>
        <v>juillet</v>
      </c>
      <c r="G7" s="15"/>
      <c r="H7" s="32" t="str">
        <f t="shared" si="1"/>
        <v>plus un an</v>
      </c>
      <c r="I7" s="34" t="str">
        <f t="shared" si="2"/>
        <v>moins 18 mois</v>
      </c>
      <c r="K7" s="13" t="s">
        <v>20</v>
      </c>
      <c r="L7" s="13">
        <f>COUNTIF($F$2:$F$43,"mai")</f>
        <v>3</v>
      </c>
      <c r="M7" s="12"/>
      <c r="N7" s="12"/>
    </row>
    <row r="8" spans="1:14">
      <c r="A8" s="51" t="str">
        <f>PROPER('Enfants Adhérents'!$A9)</f>
        <v>Fred</v>
      </c>
      <c r="B8" s="7" t="str">
        <f>PROPER('Enfants Adhérents'!$B9)</f>
        <v>G</v>
      </c>
      <c r="C8" s="7" t="str">
        <f>PROPER('Enfants Adhérents'!$C9)</f>
        <v>Basile</v>
      </c>
      <c r="D8" s="11">
        <f>VLOOKUP(B8,'Enfants Adhérents'!B9:E9,4,FALSE)</f>
        <v>43819</v>
      </c>
      <c r="E8" s="8" t="str">
        <f>VLOOKUP(B8,'Enfants Adhérents'!B9:E9,3,FALSE)</f>
        <v>G</v>
      </c>
      <c r="F8" s="27" t="str">
        <f t="shared" si="0"/>
        <v>décembre</v>
      </c>
      <c r="G8" s="15"/>
      <c r="H8" s="32" t="str">
        <f t="shared" si="1"/>
        <v>plus un an</v>
      </c>
      <c r="I8" s="34" t="str">
        <f t="shared" si="2"/>
        <v>moins 18 mois</v>
      </c>
      <c r="K8" s="13" t="s">
        <v>21</v>
      </c>
      <c r="L8" s="13">
        <f>COUNTIF($F$2:$F$43,"juin")</f>
        <v>2</v>
      </c>
      <c r="M8" s="12"/>
      <c r="N8" s="12"/>
    </row>
    <row r="9" spans="1:14">
      <c r="A9" s="51" t="e">
        <f>PROPER('Enfants Adhérents'!#REF!)</f>
        <v>#REF!</v>
      </c>
      <c r="B9" s="7" t="str">
        <f>PROPER('Enfants Adhérents'!$B10)</f>
        <v>H</v>
      </c>
      <c r="C9" s="7" t="str">
        <f>PROPER('Enfants Adhérents'!$C10)</f>
        <v>Béatrice</v>
      </c>
      <c r="D9" s="11">
        <f>VLOOKUP(B9,'Enfants Adhérents'!B10:E10,4,FALSE)</f>
        <v>43130</v>
      </c>
      <c r="E9" s="8" t="str">
        <f>VLOOKUP(B9,'Enfants Adhérents'!B10:E10,3,FALSE)</f>
        <v>F</v>
      </c>
      <c r="F9" s="27" t="str">
        <f t="shared" si="0"/>
        <v>janvier</v>
      </c>
      <c r="G9" s="15"/>
      <c r="H9" s="32" t="str">
        <f t="shared" si="1"/>
        <v>plus un an</v>
      </c>
      <c r="I9" s="34" t="str">
        <f t="shared" si="2"/>
        <v>plus 18 mois</v>
      </c>
      <c r="K9" s="13" t="s">
        <v>22</v>
      </c>
      <c r="L9" s="13">
        <f>COUNTIF($F$2:$F$43,"juillet")</f>
        <v>3</v>
      </c>
      <c r="M9" s="12"/>
      <c r="N9" s="12"/>
    </row>
    <row r="10" spans="1:14">
      <c r="A10" s="51" t="str">
        <f>PROPER('Enfants Adhérents'!$A11)</f>
        <v>Corine</v>
      </c>
      <c r="B10" s="7" t="str">
        <f>PROPER('Enfants Adhérents'!$B11)</f>
        <v>I</v>
      </c>
      <c r="C10" s="7" t="str">
        <f>PROPER('Enfants Adhérents'!$C11)</f>
        <v>Eliott</v>
      </c>
      <c r="D10" s="11">
        <f>VLOOKUP(B10,'Enfants Adhérents'!B11:E11,4,FALSE)</f>
        <v>43974</v>
      </c>
      <c r="E10" s="8" t="str">
        <f>VLOOKUP(B10,'Enfants Adhérents'!B11:E11,3,FALSE)</f>
        <v>G</v>
      </c>
      <c r="F10" s="27" t="str">
        <f t="shared" si="0"/>
        <v>mai</v>
      </c>
      <c r="G10" s="15"/>
      <c r="H10" s="32" t="str">
        <f t="shared" si="1"/>
        <v>moins un an</v>
      </c>
      <c r="I10" s="34" t="str">
        <f t="shared" si="2"/>
        <v>moins 18 mois</v>
      </c>
      <c r="K10" s="13" t="s">
        <v>23</v>
      </c>
      <c r="L10" s="13">
        <f>COUNTIF($F$2:$F$43,"août")</f>
        <v>2</v>
      </c>
      <c r="M10" s="12"/>
      <c r="N10" s="12"/>
    </row>
    <row r="11" spans="1:14">
      <c r="A11" s="51" t="str">
        <f>PROPER('Enfants Adhérents'!$A12)</f>
        <v>Corine</v>
      </c>
      <c r="B11" s="7" t="str">
        <f>PROPER('Enfants Adhérents'!$B12)</f>
        <v>J</v>
      </c>
      <c r="C11" s="7" t="str">
        <f>PROPER('Enfants Adhérents'!$C12)</f>
        <v>Ambre</v>
      </c>
      <c r="D11" s="11">
        <f>VLOOKUP(B11,'Enfants Adhérents'!B12:E12,4,FALSE)</f>
        <v>43405</v>
      </c>
      <c r="E11" s="8" t="str">
        <f>VLOOKUP(B11,'Enfants Adhérents'!B12:E12,3,FALSE)</f>
        <v>F</v>
      </c>
      <c r="F11" s="27" t="str">
        <f t="shared" si="0"/>
        <v>novembre</v>
      </c>
      <c r="G11" s="15"/>
      <c r="H11" s="32" t="str">
        <f t="shared" si="1"/>
        <v>plus un an</v>
      </c>
      <c r="I11" s="34" t="str">
        <f t="shared" si="2"/>
        <v>plus 18 mois</v>
      </c>
      <c r="K11" s="13" t="s">
        <v>24</v>
      </c>
      <c r="L11" s="13">
        <f>COUNTIF($F$2:$F$43,"septembre")</f>
        <v>2</v>
      </c>
      <c r="M11" s="12"/>
      <c r="N11" s="12"/>
    </row>
    <row r="12" spans="1:14">
      <c r="A12" s="51" t="e">
        <f>PROPER('Enfants Adhérents'!#REF!)</f>
        <v>#REF!</v>
      </c>
      <c r="B12" s="7" t="str">
        <f>PROPER('Enfants Adhérents'!$B13)</f>
        <v>K</v>
      </c>
      <c r="C12" s="7" t="str">
        <f>PROPER('Enfants Adhérents'!$C13)</f>
        <v>Clémentine</v>
      </c>
      <c r="D12" s="11">
        <f>VLOOKUP(B12,'Enfants Adhérents'!B13:E13,4,FALSE)</f>
        <v>43873</v>
      </c>
      <c r="E12" s="8" t="str">
        <f>VLOOKUP(B12,'Enfants Adhérents'!B13:E13,3,FALSE)</f>
        <v>F</v>
      </c>
      <c r="F12" s="27" t="str">
        <f t="shared" si="0"/>
        <v>février</v>
      </c>
      <c r="G12" s="15"/>
      <c r="H12" s="32" t="str">
        <f t="shared" si="1"/>
        <v>moins un an</v>
      </c>
      <c r="I12" s="34" t="str">
        <f t="shared" si="2"/>
        <v>moins 18 mois</v>
      </c>
      <c r="K12" s="13" t="s">
        <v>25</v>
      </c>
      <c r="L12" s="13">
        <f>COUNTIF($F$2:$F$43,"octobre")</f>
        <v>0</v>
      </c>
    </row>
    <row r="13" spans="1:14">
      <c r="A13" s="51" t="str">
        <f>PROPER('Enfants Adhérents'!$A14)</f>
        <v>Christine</v>
      </c>
      <c r="B13" s="7" t="str">
        <f>PROPER('Enfants Adhérents'!$B14)</f>
        <v/>
      </c>
      <c r="C13" s="7" t="str">
        <f>PROPER('Enfants Adhérents'!$C14)</f>
        <v/>
      </c>
      <c r="D13" s="11" t="e">
        <f>VLOOKUP(B13,'Enfants Adhérents'!B14:E14,4,FALSE)</f>
        <v>#N/A</v>
      </c>
      <c r="E13" s="8" t="e">
        <f>VLOOKUP(B13,'Enfants Adhérents'!B14:E14,3,FALSE)</f>
        <v>#N/A</v>
      </c>
      <c r="F13" s="27" t="e">
        <f t="shared" si="0"/>
        <v>#N/A</v>
      </c>
      <c r="G13" s="15"/>
      <c r="H13" s="32" t="e">
        <f t="shared" si="1"/>
        <v>#N/A</v>
      </c>
      <c r="I13" s="34" t="e">
        <f t="shared" si="2"/>
        <v>#N/A</v>
      </c>
      <c r="K13" s="13" t="s">
        <v>26</v>
      </c>
      <c r="L13" s="13">
        <f>COUNTIF($F$2:$F$43,"novembre")</f>
        <v>2</v>
      </c>
    </row>
    <row r="14" spans="1:14">
      <c r="A14" s="51" t="e">
        <f>PROPER('Enfants Adhérents'!#REF!)</f>
        <v>#REF!</v>
      </c>
      <c r="B14" s="7" t="str">
        <f>PROPER('Enfants Adhérents'!$B15)</f>
        <v/>
      </c>
      <c r="C14" s="7" t="str">
        <f>PROPER('Enfants Adhérents'!$C15)</f>
        <v/>
      </c>
      <c r="D14" s="11" t="e">
        <f>VLOOKUP(B14,'Enfants Adhérents'!B15:E15,4,FALSE)</f>
        <v>#N/A</v>
      </c>
      <c r="E14" s="8" t="e">
        <f>VLOOKUP(B14,'Enfants Adhérents'!B15:E15,3,FALSE)</f>
        <v>#N/A</v>
      </c>
      <c r="F14" s="27" t="e">
        <f t="shared" si="0"/>
        <v>#N/A</v>
      </c>
      <c r="G14" s="15"/>
      <c r="H14" s="32" t="e">
        <f t="shared" si="1"/>
        <v>#N/A</v>
      </c>
      <c r="I14" s="34" t="e">
        <f t="shared" si="2"/>
        <v>#N/A</v>
      </c>
      <c r="K14" s="13" t="s">
        <v>27</v>
      </c>
      <c r="L14" s="14">
        <f>COUNTIF($F$2:$F$43,"décembre")</f>
        <v>1</v>
      </c>
      <c r="M14" s="12"/>
      <c r="N14" s="12"/>
    </row>
    <row r="15" spans="1:14">
      <c r="A15" s="51" t="e">
        <f>PROPER('Enfants Adhérents'!#REF!)</f>
        <v>#REF!</v>
      </c>
      <c r="B15" s="7" t="str">
        <f>PROPER('Enfants Adhérents'!$B16)</f>
        <v/>
      </c>
      <c r="C15" s="7" t="str">
        <f>PROPER('Enfants Adhérents'!$C16)</f>
        <v/>
      </c>
      <c r="D15" s="11" t="e">
        <f>VLOOKUP(B15,'Enfants Adhérents'!B16:E16,4,FALSE)</f>
        <v>#N/A</v>
      </c>
      <c r="E15" s="8" t="e">
        <f>VLOOKUP(B15,'Enfants Adhérents'!B16:E16,3,FALSE)</f>
        <v>#N/A</v>
      </c>
      <c r="F15" s="27" t="e">
        <f t="shared" si="0"/>
        <v>#N/A</v>
      </c>
      <c r="G15" s="15"/>
      <c r="H15" s="32" t="e">
        <f t="shared" si="1"/>
        <v>#N/A</v>
      </c>
      <c r="I15" s="34" t="e">
        <f t="shared" si="2"/>
        <v>#N/A</v>
      </c>
      <c r="K15" s="14" t="s">
        <v>28</v>
      </c>
      <c r="L15" s="46">
        <f>SUM(L3:L14)</f>
        <v>29</v>
      </c>
      <c r="M15" s="12"/>
      <c r="N15" s="12"/>
    </row>
    <row r="16" spans="1:14">
      <c r="A16" s="51" t="str">
        <f>PROPER('Enfants Adhérents'!$A17)</f>
        <v>Jocelyne</v>
      </c>
      <c r="B16" s="7" t="str">
        <f>PROPER('Enfants Adhérents'!$B17)</f>
        <v>L</v>
      </c>
      <c r="C16" s="7" t="str">
        <f>PROPER('Enfants Adhérents'!$C17)</f>
        <v>Evan</v>
      </c>
      <c r="D16" s="11">
        <f>VLOOKUP(B16,'Enfants Adhérents'!B17:E17,4,FALSE)</f>
        <v>43958</v>
      </c>
      <c r="E16" s="8" t="str">
        <f>VLOOKUP(B16,'Enfants Adhérents'!B17:E17,3,FALSE)</f>
        <v>G</v>
      </c>
      <c r="F16" s="27" t="str">
        <f t="shared" si="0"/>
        <v>mai</v>
      </c>
      <c r="G16" s="15"/>
      <c r="H16" s="32" t="str">
        <f t="shared" si="1"/>
        <v>moins un an</v>
      </c>
      <c r="I16" s="34" t="str">
        <f t="shared" si="2"/>
        <v>moins 18 mois</v>
      </c>
      <c r="M16" s="12"/>
      <c r="N16" s="12"/>
    </row>
    <row r="17" spans="1:14">
      <c r="A17" s="51" t="str">
        <f>PROPER('Enfants Adhérents'!$A18)</f>
        <v>Jocelyne</v>
      </c>
      <c r="B17" s="7" t="str">
        <f>PROPER('Enfants Adhérents'!$B18)</f>
        <v>M</v>
      </c>
      <c r="C17" s="7" t="str">
        <f>PROPER('Enfants Adhérents'!$C18)</f>
        <v>Simon</v>
      </c>
      <c r="D17" s="11">
        <f>VLOOKUP(B17,'Enfants Adhérents'!B18:E18,4,FALSE)</f>
        <v>43564</v>
      </c>
      <c r="E17" s="8" t="str">
        <f>VLOOKUP(B17,'Enfants Adhérents'!B18:E18,3,FALSE)</f>
        <v>G</v>
      </c>
      <c r="F17" s="27" t="str">
        <f t="shared" si="0"/>
        <v>avril</v>
      </c>
      <c r="G17" s="15"/>
      <c r="H17" s="32" t="str">
        <f t="shared" si="1"/>
        <v>plus un an</v>
      </c>
      <c r="I17" s="34" t="str">
        <f t="shared" si="2"/>
        <v>plus 18 mois</v>
      </c>
      <c r="K17" s="23" t="s">
        <v>29</v>
      </c>
      <c r="L17" s="23">
        <f>COUNTIF(E2:E43,"F")</f>
        <v>15</v>
      </c>
      <c r="M17" s="12"/>
      <c r="N17" s="12"/>
    </row>
    <row r="18" spans="1:14">
      <c r="A18" s="51" t="e">
        <f>PROPER('Enfants Adhérents'!#REF!)</f>
        <v>#REF!</v>
      </c>
      <c r="B18" s="7" t="str">
        <f>PROPER('Enfants Adhérents'!$B19)</f>
        <v>N</v>
      </c>
      <c r="C18" s="7" t="str">
        <f>PROPER('Enfants Adhérents'!$C19)</f>
        <v>Romane</v>
      </c>
      <c r="D18" s="11">
        <f>VLOOKUP(B18,'Enfants Adhérents'!B19:E19,4,FALSE)</f>
        <v>43418</v>
      </c>
      <c r="E18" s="8" t="str">
        <f>VLOOKUP(B18,'Enfants Adhérents'!B19:E19,3,FALSE)</f>
        <v>F</v>
      </c>
      <c r="F18" s="27" t="str">
        <f t="shared" si="0"/>
        <v>novembre</v>
      </c>
      <c r="G18" s="15"/>
      <c r="H18" s="32" t="str">
        <f t="shared" si="1"/>
        <v>plus un an</v>
      </c>
      <c r="I18" s="34" t="str">
        <f t="shared" si="2"/>
        <v>plus 18 mois</v>
      </c>
      <c r="K18" s="24" t="s">
        <v>30</v>
      </c>
      <c r="L18" s="24">
        <f>COUNTIF(E2:E43,"G")</f>
        <v>14</v>
      </c>
      <c r="M18" s="12"/>
      <c r="N18" s="12"/>
    </row>
    <row r="19" spans="1:14">
      <c r="A19" s="51" t="str">
        <f>PROPER('Enfants Adhérents'!$A20)</f>
        <v xml:space="preserve">Viviane </v>
      </c>
      <c r="B19" s="7" t="str">
        <f>PROPER('Enfants Adhérents'!$B20)</f>
        <v>O</v>
      </c>
      <c r="C19" s="7" t="str">
        <f>PROPER('Enfants Adhérents'!$C20)</f>
        <v>Alysée</v>
      </c>
      <c r="D19" s="11">
        <f>VLOOKUP(B19,'Enfants Adhérents'!B20:E20,4,FALSE)</f>
        <v>43915</v>
      </c>
      <c r="E19" s="8" t="str">
        <f>VLOOKUP(B19,'Enfants Adhérents'!B20:E20,3,FALSE)</f>
        <v>F</v>
      </c>
      <c r="F19" s="27" t="str">
        <f t="shared" si="0"/>
        <v>mars</v>
      </c>
      <c r="G19" s="15"/>
      <c r="H19" s="32" t="str">
        <f t="shared" si="1"/>
        <v>moins un an</v>
      </c>
      <c r="I19" s="34" t="str">
        <f t="shared" si="2"/>
        <v>moins 18 mois</v>
      </c>
      <c r="L19" s="40">
        <f>SUM(L17:L18)</f>
        <v>29</v>
      </c>
      <c r="M19" s="12"/>
      <c r="N19" s="12"/>
    </row>
    <row r="20" spans="1:14" ht="15" thickBot="1">
      <c r="A20" s="51" t="str">
        <f>PROPER('Enfants Adhérents'!$A21)</f>
        <v xml:space="preserve">Viviane </v>
      </c>
      <c r="B20" s="7" t="str">
        <f>PROPER('Enfants Adhérents'!$B21)</f>
        <v>P</v>
      </c>
      <c r="C20" s="7" t="str">
        <f>PROPER('Enfants Adhérents'!$C21)</f>
        <v>Emma</v>
      </c>
      <c r="D20" s="11">
        <f>VLOOKUP(B20,'Enfants Adhérents'!B21:E21,4,FALSE)</f>
        <v>43360</v>
      </c>
      <c r="E20" s="8" t="str">
        <f>VLOOKUP(B20,'Enfants Adhérents'!B21:E21,3,FALSE)</f>
        <v>F</v>
      </c>
      <c r="F20" s="27" t="str">
        <f t="shared" si="0"/>
        <v>septembre</v>
      </c>
      <c r="G20" s="15"/>
      <c r="H20" s="32" t="str">
        <f t="shared" si="1"/>
        <v>plus un an</v>
      </c>
      <c r="I20" s="34" t="str">
        <f t="shared" si="2"/>
        <v>plus 18 mois</v>
      </c>
      <c r="M20" s="12"/>
      <c r="N20" s="12"/>
    </row>
    <row r="21" spans="1:14" ht="15.75" thickTop="1" thickBot="1">
      <c r="A21" s="51" t="str">
        <f>PROPER('Enfants Adhérents'!$A22)</f>
        <v xml:space="preserve">Viviane </v>
      </c>
      <c r="B21" s="7" t="str">
        <f>PROPER('Enfants Adhérents'!$B22)</f>
        <v/>
      </c>
      <c r="C21" s="7" t="str">
        <f>PROPER('Enfants Adhérents'!$C22)</f>
        <v/>
      </c>
      <c r="D21" s="11" t="e">
        <f>VLOOKUP(B21,'Enfants Adhérents'!B22:E22,4,FALSE)</f>
        <v>#N/A</v>
      </c>
      <c r="E21" s="8" t="e">
        <f>VLOOKUP(B21,'Enfants Adhérents'!B22:E22,3,FALSE)</f>
        <v>#N/A</v>
      </c>
      <c r="F21" s="27" t="e">
        <f t="shared" si="0"/>
        <v>#N/A</v>
      </c>
      <c r="G21" s="15"/>
      <c r="H21" s="32" t="e">
        <f t="shared" si="1"/>
        <v>#N/A</v>
      </c>
      <c r="I21" s="34" t="e">
        <f t="shared" si="2"/>
        <v>#N/A</v>
      </c>
      <c r="K21" s="37" t="s">
        <v>32</v>
      </c>
      <c r="L21" s="37">
        <f>COUNTIF(H2:H43,"moins un an")</f>
        <v>8</v>
      </c>
      <c r="M21" s="12"/>
      <c r="N21" s="12"/>
    </row>
    <row r="22" spans="1:14" ht="15.75" thickTop="1" thickBot="1">
      <c r="A22" s="51" t="e">
        <f>PROPER('Enfants Adhérents'!#REF!)</f>
        <v>#REF!</v>
      </c>
      <c r="B22" s="7" t="str">
        <f>PROPER('Enfants Adhérents'!$B23)</f>
        <v>Q</v>
      </c>
      <c r="C22" s="7" t="str">
        <f>PROPER('Enfants Adhérents'!$C23)</f>
        <v>Olivia</v>
      </c>
      <c r="D22" s="11">
        <f>VLOOKUP(B22,'Enfants Adhérents'!B23:E23,4,FALSE)</f>
        <v>43473</v>
      </c>
      <c r="E22" s="8" t="str">
        <f>VLOOKUP(B22,'Enfants Adhérents'!B23:E23,3,FALSE)</f>
        <v>F</v>
      </c>
      <c r="F22" s="27" t="str">
        <f t="shared" si="0"/>
        <v>janvier</v>
      </c>
      <c r="G22" s="15"/>
      <c r="H22" s="32" t="str">
        <f t="shared" si="1"/>
        <v>plus un an</v>
      </c>
      <c r="I22" s="34" t="str">
        <f t="shared" si="2"/>
        <v>plus 18 mois</v>
      </c>
      <c r="K22" s="36" t="s">
        <v>33</v>
      </c>
      <c r="L22" s="36">
        <f>COUNTIF($H$2:$H$43,"plus un an")</f>
        <v>21</v>
      </c>
      <c r="M22" s="12"/>
      <c r="N22" s="12"/>
    </row>
    <row r="23" spans="1:14" ht="15.75" thickTop="1" thickBot="1">
      <c r="A23" s="51" t="e">
        <f>PROPER('Enfants Adhérents'!#REF!)</f>
        <v>#REF!</v>
      </c>
      <c r="B23" s="7" t="str">
        <f>PROPER('Enfants Adhérents'!$B24)</f>
        <v>R</v>
      </c>
      <c r="C23" s="7" t="str">
        <f>PROPER('Enfants Adhérents'!$C24)</f>
        <v>Romy</v>
      </c>
      <c r="D23" s="11">
        <f>VLOOKUP(B23,'Enfants Adhérents'!B24:E24,4,FALSE)</f>
        <v>43494</v>
      </c>
      <c r="E23" s="8" t="str">
        <f>VLOOKUP(B23,'Enfants Adhérents'!B24:E24,3,FALSE)</f>
        <v>F</v>
      </c>
      <c r="F23" s="27" t="str">
        <f t="shared" si="0"/>
        <v>janvier</v>
      </c>
      <c r="G23" s="15"/>
      <c r="H23" s="32" t="str">
        <f t="shared" si="1"/>
        <v>plus un an</v>
      </c>
      <c r="I23" s="34" t="str">
        <f t="shared" si="2"/>
        <v>plus 18 mois</v>
      </c>
      <c r="L23" s="41">
        <f>SUM(L21:L22)</f>
        <v>29</v>
      </c>
      <c r="M23" s="12"/>
      <c r="N23" s="12"/>
    </row>
    <row r="24" spans="1:14" ht="15.75" thickTop="1" thickBot="1">
      <c r="A24" s="51" t="e">
        <f>PROPER('Enfants Adhérents'!#REF!)</f>
        <v>#REF!</v>
      </c>
      <c r="B24" s="7" t="str">
        <f>PROPER('Enfants Adhérents'!$B25)</f>
        <v>S</v>
      </c>
      <c r="C24" s="7" t="str">
        <f>PROPER('Enfants Adhérents'!$C25)</f>
        <v>César</v>
      </c>
      <c r="D24" s="11">
        <f>VLOOKUP(B24,'Enfants Adhérents'!B25:E25,4,FALSE)</f>
        <v>43472</v>
      </c>
      <c r="E24" s="8" t="str">
        <f>VLOOKUP(B24,'Enfants Adhérents'!B25:E25,3,FALSE)</f>
        <v>G</v>
      </c>
      <c r="F24" s="27" t="str">
        <f t="shared" si="0"/>
        <v>janvier</v>
      </c>
      <c r="G24" s="15"/>
      <c r="H24" s="32" t="str">
        <f t="shared" si="1"/>
        <v>plus un an</v>
      </c>
      <c r="I24" s="34" t="str">
        <f t="shared" si="2"/>
        <v>plus 18 mois</v>
      </c>
      <c r="M24" s="12"/>
      <c r="N24" s="12"/>
    </row>
    <row r="25" spans="1:14" ht="15.75" thickTop="1" thickBot="1">
      <c r="A25" s="51" t="e">
        <f>PROPER('Enfants Adhérents'!#REF!)</f>
        <v>#REF!</v>
      </c>
      <c r="B25" s="7" t="str">
        <f>PROPER('Enfants Adhérents'!$B26)</f>
        <v>T</v>
      </c>
      <c r="C25" s="7" t="str">
        <f>PROPER('Enfants Adhérents'!$C26)</f>
        <v>Roxane</v>
      </c>
      <c r="D25" s="11">
        <f>VLOOKUP(B25,'Enfants Adhérents'!B26:E26,4,FALSE)</f>
        <v>44013</v>
      </c>
      <c r="E25" s="8" t="str">
        <f>VLOOKUP(B25,'Enfants Adhérents'!B26:E26,3,FALSE)</f>
        <v>F</v>
      </c>
      <c r="F25" s="27" t="str">
        <f t="shared" si="0"/>
        <v>juillet</v>
      </c>
      <c r="G25" s="15"/>
      <c r="H25" s="32" t="str">
        <f t="shared" si="1"/>
        <v>moins un an</v>
      </c>
      <c r="I25" s="34" t="str">
        <f t="shared" si="2"/>
        <v>moins 18 mois</v>
      </c>
      <c r="K25" s="38" t="s">
        <v>47</v>
      </c>
      <c r="L25" s="42">
        <f>COUNTIF(I2:I43,"moins 18 mois")</f>
        <v>12</v>
      </c>
      <c r="M25" s="12"/>
      <c r="N25" s="12"/>
    </row>
    <row r="26" spans="1:14" ht="15.75" thickTop="1" thickBot="1">
      <c r="A26" s="51" t="str">
        <f>PROPER('Enfants Adhérents'!$A27)</f>
        <v>Stéphanie</v>
      </c>
      <c r="B26" s="7" t="str">
        <f>PROPER('Enfants Adhérents'!$B27)</f>
        <v>U</v>
      </c>
      <c r="C26" s="7" t="str">
        <f>PROPER('Enfants Adhérents'!$C27)</f>
        <v>Brigitte</v>
      </c>
      <c r="D26" s="11">
        <f>VLOOKUP(B26,'Enfants Adhérents'!B27:E27,4,FALSE)</f>
        <v>43139</v>
      </c>
      <c r="E26" s="8" t="str">
        <f>VLOOKUP(B26,'Enfants Adhérents'!B27:E27,3,FALSE)</f>
        <v>F</v>
      </c>
      <c r="F26" s="27" t="str">
        <f t="shared" si="0"/>
        <v>février</v>
      </c>
      <c r="G26" s="15"/>
      <c r="H26" s="32" t="str">
        <f t="shared" si="1"/>
        <v>plus un an</v>
      </c>
      <c r="I26" s="34" t="str">
        <f t="shared" si="2"/>
        <v>plus 18 mois</v>
      </c>
      <c r="K26" s="39" t="s">
        <v>48</v>
      </c>
      <c r="L26" s="43">
        <f>COUNTIF(I2:I43,"plus 18 mois")</f>
        <v>17</v>
      </c>
      <c r="M26" s="12"/>
      <c r="N26" s="12"/>
    </row>
    <row r="27" spans="1:14" ht="15.75" thickTop="1" thickBot="1">
      <c r="A27" s="51" t="str">
        <f>PROPER('Enfants Adhérents'!$A28)</f>
        <v>Stéphanie</v>
      </c>
      <c r="B27" s="7" t="str">
        <f>PROPER('Enfants Adhérents'!$B28)</f>
        <v>V</v>
      </c>
      <c r="C27" s="7" t="str">
        <f>PROPER('Enfants Adhérents'!$C28)</f>
        <v>Roger</v>
      </c>
      <c r="D27" s="11">
        <f>VLOOKUP(B27,'Enfants Adhérents'!B28:E28,4,FALSE)</f>
        <v>43708</v>
      </c>
      <c r="E27" s="8" t="str">
        <f>VLOOKUP(B27,'Enfants Adhérents'!B28:E28,3,FALSE)</f>
        <v>G</v>
      </c>
      <c r="F27" s="27" t="str">
        <f t="shared" si="0"/>
        <v>août</v>
      </c>
      <c r="G27" s="15"/>
      <c r="H27" s="32" t="str">
        <f t="shared" si="1"/>
        <v>plus un an</v>
      </c>
      <c r="I27" s="34" t="str">
        <f t="shared" si="2"/>
        <v>moins 18 mois</v>
      </c>
      <c r="L27" s="41">
        <f>SUM(L25:L26)</f>
        <v>29</v>
      </c>
      <c r="M27" s="12"/>
      <c r="N27" s="12"/>
    </row>
    <row r="28" spans="1:14" ht="15" thickTop="1">
      <c r="A28" s="51" t="e">
        <f>PROPER('Enfants Adhérents'!#REF!)</f>
        <v>#REF!</v>
      </c>
      <c r="B28" s="7" t="e">
        <f>PROPER('Enfants Adhérents'!#REF!)</f>
        <v>#REF!</v>
      </c>
      <c r="C28" s="7" t="e">
        <f>PROPER('Enfants Adhérents'!#REF!)</f>
        <v>#REF!</v>
      </c>
      <c r="D28" s="11" t="e">
        <f>VLOOKUP(B28,'Enfants Adhérents'!#REF!,4,FALSE)</f>
        <v>#REF!</v>
      </c>
      <c r="E28" s="8" t="e">
        <f>VLOOKUP(B28,'Enfants Adhérents'!#REF!,3,FALSE)</f>
        <v>#REF!</v>
      </c>
      <c r="F28" s="27" t="e">
        <f t="shared" si="0"/>
        <v>#REF!</v>
      </c>
      <c r="G28" s="15"/>
      <c r="H28" s="32" t="e">
        <f t="shared" si="1"/>
        <v>#REF!</v>
      </c>
      <c r="I28" s="34" t="e">
        <f t="shared" si="2"/>
        <v>#REF!</v>
      </c>
      <c r="L28" s="12"/>
      <c r="M28" s="12"/>
      <c r="N28" s="12"/>
    </row>
    <row r="29" spans="1:14">
      <c r="A29" s="51" t="e">
        <f>PROPER('Enfants Adhérents'!#REF!)</f>
        <v>#REF!</v>
      </c>
      <c r="B29" s="7" t="str">
        <f>PROPER('Enfants Adhérents'!$B29)</f>
        <v>W</v>
      </c>
      <c r="C29" s="7" t="str">
        <f>PROPER('Enfants Adhérents'!$C29)</f>
        <v>Simon</v>
      </c>
      <c r="D29" s="11">
        <f>VLOOKUP(B29,'Enfants Adhérents'!B29:E29,4,FALSE)</f>
        <v>43546</v>
      </c>
      <c r="E29" s="8" t="str">
        <f>VLOOKUP(B29,'Enfants Adhérents'!B29:E29,3,FALSE)</f>
        <v>G</v>
      </c>
      <c r="F29" s="27" t="str">
        <f t="shared" si="0"/>
        <v>mars</v>
      </c>
      <c r="G29" s="15"/>
      <c r="H29" s="32" t="str">
        <f t="shared" si="1"/>
        <v>plus un an</v>
      </c>
      <c r="I29" s="34" t="str">
        <f t="shared" si="2"/>
        <v>plus 18 mois</v>
      </c>
      <c r="K29" s="12"/>
      <c r="L29" s="12"/>
      <c r="M29" s="12"/>
      <c r="N29" s="12"/>
    </row>
    <row r="30" spans="1:14">
      <c r="A30" s="51" t="e">
        <f>PROPER('Enfants Adhérents'!#REF!)</f>
        <v>#REF!</v>
      </c>
      <c r="B30" s="7" t="str">
        <f>PROPER('Enfants Adhérents'!$B30)</f>
        <v>X</v>
      </c>
      <c r="C30" s="7" t="str">
        <f>PROPER('Enfants Adhérents'!$C30)</f>
        <v>Nolann</v>
      </c>
      <c r="D30" s="11">
        <f>VLOOKUP(B30,'Enfants Adhérents'!B30:E30,4,FALSE)</f>
        <v>43175</v>
      </c>
      <c r="E30" s="8" t="str">
        <f>VLOOKUP(B30,'Enfants Adhérents'!B30:E30,3,FALSE)</f>
        <v>G</v>
      </c>
      <c r="F30" s="27" t="str">
        <f t="shared" si="0"/>
        <v>mars</v>
      </c>
      <c r="G30" s="15"/>
      <c r="H30" s="32" t="str">
        <f t="shared" si="1"/>
        <v>plus un an</v>
      </c>
      <c r="I30" s="34" t="str">
        <f t="shared" si="2"/>
        <v>plus 18 mois</v>
      </c>
      <c r="K30" s="4" t="s">
        <v>49</v>
      </c>
      <c r="L30" s="4">
        <f>'Détails âges'!I4</f>
        <v>0</v>
      </c>
      <c r="M30" s="12"/>
      <c r="N30" s="12"/>
    </row>
    <row r="31" spans="1:14">
      <c r="A31" s="51" t="str">
        <f>PROPER('Enfants Adhérents'!$A31)</f>
        <v>Sylvie</v>
      </c>
      <c r="B31" s="7" t="str">
        <f>PROPER('Enfants Adhérents'!$B31)</f>
        <v>Y</v>
      </c>
      <c r="C31" s="7" t="str">
        <f>PROPER('Enfants Adhérents'!$C31)</f>
        <v>Sacha</v>
      </c>
      <c r="D31" s="11">
        <f>VLOOKUP(B31,'Enfants Adhérents'!B31:E31,4,FALSE)</f>
        <v>43635</v>
      </c>
      <c r="E31" s="8" t="str">
        <f>VLOOKUP(B31,'Enfants Adhérents'!B31:E31,3,FALSE)</f>
        <v>G</v>
      </c>
      <c r="F31" s="27" t="str">
        <f t="shared" si="0"/>
        <v>juin</v>
      </c>
      <c r="G31" s="15"/>
      <c r="H31" s="32" t="str">
        <f t="shared" si="1"/>
        <v>plus un an</v>
      </c>
      <c r="I31" s="34" t="str">
        <f t="shared" si="2"/>
        <v>plus 18 mois</v>
      </c>
      <c r="K31" s="4" t="s">
        <v>50</v>
      </c>
      <c r="L31" s="4">
        <f>'Détails âges'!I5</f>
        <v>0</v>
      </c>
      <c r="M31" s="12"/>
      <c r="N31" s="12"/>
    </row>
    <row r="32" spans="1:14">
      <c r="A32" s="51" t="str">
        <f>PROPER('Enfants Adhérents'!$A32)</f>
        <v>Sylvie</v>
      </c>
      <c r="B32" s="7" t="str">
        <f>PROPER('Enfants Adhérents'!$B32)</f>
        <v>Z</v>
      </c>
      <c r="C32" s="7" t="str">
        <f>PROPER('Enfants Adhérents'!$C32)</f>
        <v>Tiago</v>
      </c>
      <c r="D32" s="11">
        <f>VLOOKUP(B32,'Enfants Adhérents'!B32:E32,4,FALSE)</f>
        <v>44075</v>
      </c>
      <c r="E32" s="8" t="str">
        <f>VLOOKUP(B32,'Enfants Adhérents'!B32:E32,3,FALSE)</f>
        <v>G</v>
      </c>
      <c r="F32" s="27" t="str">
        <f t="shared" si="0"/>
        <v>septembre</v>
      </c>
      <c r="G32" s="15"/>
      <c r="H32" s="32" t="str">
        <f t="shared" si="1"/>
        <v>moins un an</v>
      </c>
      <c r="I32" s="34" t="str">
        <f t="shared" si="2"/>
        <v>moins 18 mois</v>
      </c>
      <c r="K32" s="4" t="s">
        <v>51</v>
      </c>
      <c r="L32" s="4">
        <f>'Détails âges'!I6</f>
        <v>0</v>
      </c>
      <c r="M32" s="12"/>
      <c r="N32" s="12"/>
    </row>
    <row r="33" spans="1:14">
      <c r="A33" s="51" t="e">
        <f>PROPER('Enfants Adhérents'!#REF!)</f>
        <v>#REF!</v>
      </c>
      <c r="B33" s="7" t="e">
        <f>PROPER('Enfants Adhérents'!#REF!)</f>
        <v>#REF!</v>
      </c>
      <c r="C33" s="7" t="e">
        <f>PROPER('Enfants Adhérents'!#REF!)</f>
        <v>#REF!</v>
      </c>
      <c r="D33" s="11" t="e">
        <f>VLOOKUP(B33,'Enfants Adhérents'!#REF!,4,FALSE)</f>
        <v>#REF!</v>
      </c>
      <c r="E33" s="8" t="e">
        <f>VLOOKUP(B33,'Enfants Adhérents'!#REF!,3,FALSE)</f>
        <v>#REF!</v>
      </c>
      <c r="F33" s="27" t="e">
        <f t="shared" si="0"/>
        <v>#REF!</v>
      </c>
      <c r="G33" s="15"/>
      <c r="H33" s="32" t="e">
        <f t="shared" si="1"/>
        <v>#REF!</v>
      </c>
      <c r="I33" s="34" t="e">
        <f t="shared" si="2"/>
        <v>#REF!</v>
      </c>
      <c r="K33" s="12"/>
      <c r="L33" s="58">
        <f>L30+L31+L32</f>
        <v>0</v>
      </c>
      <c r="M33" s="12"/>
      <c r="N33" s="12"/>
    </row>
    <row r="34" spans="1:14">
      <c r="A34" s="51" t="e">
        <f>PROPER('Enfants Adhérents'!#REF!)</f>
        <v>#REF!</v>
      </c>
      <c r="B34" s="7" t="e">
        <f>PROPER('Enfants Adhérents'!#REF!)</f>
        <v>#REF!</v>
      </c>
      <c r="C34" s="7" t="e">
        <f>PROPER('Enfants Adhérents'!#REF!)</f>
        <v>#REF!</v>
      </c>
      <c r="D34" s="11" t="e">
        <f>VLOOKUP(B34,'Enfants Adhérents'!#REF!,4,FALSE)</f>
        <v>#REF!</v>
      </c>
      <c r="E34" s="8" t="e">
        <f>VLOOKUP(B34,'Enfants Adhérents'!#REF!,3,FALSE)</f>
        <v>#REF!</v>
      </c>
      <c r="F34" s="27" t="e">
        <f t="shared" si="0"/>
        <v>#REF!</v>
      </c>
      <c r="G34" s="15"/>
      <c r="H34" s="32" t="e">
        <f t="shared" si="1"/>
        <v>#REF!</v>
      </c>
      <c r="I34" s="34" t="e">
        <f t="shared" si="2"/>
        <v>#REF!</v>
      </c>
      <c r="K34" s="12"/>
      <c r="L34" s="12"/>
      <c r="M34" s="12"/>
      <c r="N34" s="12"/>
    </row>
    <row r="35" spans="1:14">
      <c r="A35" s="51" t="e">
        <f>PROPER('Enfants Adhérents'!#REF!)</f>
        <v>#REF!</v>
      </c>
      <c r="B35" s="7" t="e">
        <f>PROPER('Enfants Adhérents'!#REF!)</f>
        <v>#REF!</v>
      </c>
      <c r="C35" s="7" t="e">
        <f>PROPER('Enfants Adhérents'!#REF!)</f>
        <v>#REF!</v>
      </c>
      <c r="D35" s="11" t="e">
        <f>VLOOKUP(B35,'Enfants Adhérents'!#REF!,4,FALSE)</f>
        <v>#REF!</v>
      </c>
      <c r="E35" s="8" t="e">
        <f>VLOOKUP(B35,'Enfants Adhérents'!#REF!,3,FALSE)</f>
        <v>#REF!</v>
      </c>
      <c r="F35" s="27" t="e">
        <f t="shared" si="0"/>
        <v>#REF!</v>
      </c>
      <c r="G35" s="15"/>
      <c r="H35" s="32" t="e">
        <f t="shared" si="1"/>
        <v>#REF!</v>
      </c>
      <c r="I35" s="34" t="e">
        <f t="shared" si="2"/>
        <v>#REF!</v>
      </c>
      <c r="M35" s="12"/>
      <c r="N35" s="12"/>
    </row>
    <row r="36" spans="1:14">
      <c r="A36" s="51" t="e">
        <f>PROPER('Enfants Adhérents'!#REF!)</f>
        <v>#REF!</v>
      </c>
      <c r="B36" s="7" t="e">
        <f>PROPER('Enfants Adhérents'!#REF!)</f>
        <v>#REF!</v>
      </c>
      <c r="C36" s="7" t="e">
        <f>PROPER('Enfants Adhérents'!#REF!)</f>
        <v>#REF!</v>
      </c>
      <c r="D36" s="11" t="e">
        <f>VLOOKUP(B36,'Enfants Adhérents'!#REF!,4,FALSE)</f>
        <v>#REF!</v>
      </c>
      <c r="E36" s="8" t="e">
        <f>VLOOKUP(B36,'Enfants Adhérents'!#REF!,3,FALSE)</f>
        <v>#REF!</v>
      </c>
      <c r="F36" s="27" t="e">
        <f t="shared" si="0"/>
        <v>#REF!</v>
      </c>
      <c r="G36" s="15"/>
      <c r="H36" s="32" t="e">
        <f t="shared" si="1"/>
        <v>#REF!</v>
      </c>
      <c r="I36" s="34" t="e">
        <f t="shared" si="2"/>
        <v>#REF!</v>
      </c>
    </row>
    <row r="37" spans="1:14">
      <c r="A37" s="51" t="e">
        <f>PROPER('Enfants Adhérents'!#REF!)</f>
        <v>#REF!</v>
      </c>
      <c r="B37" s="7" t="str">
        <f>PROPER('Enfants Adhérents'!$B33)</f>
        <v>Aa</v>
      </c>
      <c r="C37" s="7" t="str">
        <f>PROPER('Enfants Adhérents'!$C33)</f>
        <v>Romain</v>
      </c>
      <c r="D37" s="11">
        <f>VLOOKUP(B37,'Enfants Adhérents'!B33:E33,4,FALSE)</f>
        <v>43691</v>
      </c>
      <c r="E37" s="8" t="str">
        <f>VLOOKUP(B37,'Enfants Adhérents'!B33:E33,3,FALSE)</f>
        <v>G</v>
      </c>
      <c r="F37" s="27" t="str">
        <f t="shared" si="0"/>
        <v>août</v>
      </c>
      <c r="G37" s="15"/>
      <c r="H37" s="32" t="str">
        <f t="shared" si="1"/>
        <v>plus un an</v>
      </c>
      <c r="I37" s="34" t="str">
        <f t="shared" si="2"/>
        <v>moins 18 mois</v>
      </c>
    </row>
    <row r="38" spans="1:14">
      <c r="A38" s="51" t="str">
        <f>PROPER('Enfants Adhérents'!$A34)</f>
        <v>Nathalie</v>
      </c>
      <c r="B38" s="7" t="str">
        <f>PROPER('Enfants Adhérents'!$B34)</f>
        <v>Ab</v>
      </c>
      <c r="C38" s="7" t="str">
        <f>PROPER('Enfants Adhérents'!$C34)</f>
        <v>Charlotte</v>
      </c>
      <c r="D38" s="11">
        <f>VLOOKUP(B38,'Enfants Adhérents'!B34:E34,4,FALSE)</f>
        <v>43855</v>
      </c>
      <c r="E38" s="8" t="str">
        <f>VLOOKUP(B38,'Enfants Adhérents'!B34:E34,3,FALSE)</f>
        <v>F</v>
      </c>
      <c r="F38" s="27" t="str">
        <f t="shared" si="0"/>
        <v>janvier</v>
      </c>
      <c r="G38" s="15"/>
      <c r="H38" s="32" t="str">
        <f t="shared" si="1"/>
        <v>moins un an</v>
      </c>
      <c r="I38" s="34" t="str">
        <f t="shared" si="2"/>
        <v>moins 18 mois</v>
      </c>
    </row>
    <row r="39" spans="1:14">
      <c r="A39" s="51" t="str">
        <f>PROPER('Enfants Adhérents'!$A35)</f>
        <v>Nathalie</v>
      </c>
      <c r="B39" s="7" t="str">
        <f>PROPER('Enfants Adhérents'!$B35)</f>
        <v>Ac</v>
      </c>
      <c r="C39" s="7" t="str">
        <f>PROPER('Enfants Adhérents'!$C35)</f>
        <v>Juliette</v>
      </c>
      <c r="D39" s="11">
        <f>VLOOKUP(B39,'Enfants Adhérents'!B35:E35,4,FALSE)</f>
        <v>43115</v>
      </c>
      <c r="E39" s="8" t="str">
        <f>VLOOKUP(B39,'Enfants Adhérents'!B35:E35,3,FALSE)</f>
        <v>F</v>
      </c>
      <c r="F39" s="27" t="str">
        <f t="shared" si="0"/>
        <v>janvier</v>
      </c>
      <c r="G39" s="15"/>
      <c r="H39" s="32" t="str">
        <f t="shared" si="1"/>
        <v>plus un an</v>
      </c>
      <c r="I39" s="34" t="str">
        <f t="shared" si="2"/>
        <v>plus 18 mois</v>
      </c>
    </row>
    <row r="40" spans="1:14">
      <c r="A40" s="51" t="str">
        <f>PROPER('Enfants Adhérents'!$A36)</f>
        <v>Nathalie</v>
      </c>
      <c r="B40" s="7" t="str">
        <f>PROPER('Enfants Adhérents'!$B36)</f>
        <v>Ad</v>
      </c>
      <c r="C40" s="7" t="str">
        <f>PROPER('Enfants Adhérents'!$C36)</f>
        <v>Louis</v>
      </c>
      <c r="D40" s="11">
        <f>VLOOKUP(B40,'Enfants Adhérents'!B36:E36,4,FALSE)</f>
        <v>43908</v>
      </c>
      <c r="E40" s="8" t="str">
        <f>VLOOKUP(B40,'Enfants Adhérents'!B36:E36,3,FALSE)</f>
        <v>G</v>
      </c>
      <c r="F40" s="27" t="str">
        <f t="shared" si="0"/>
        <v>mars</v>
      </c>
      <c r="G40" s="15"/>
      <c r="H40" s="32" t="str">
        <f t="shared" si="1"/>
        <v>moins un an</v>
      </c>
      <c r="I40" s="34" t="str">
        <f t="shared" si="2"/>
        <v>moins 18 mois</v>
      </c>
    </row>
    <row r="41" spans="1:14">
      <c r="A41" s="51" t="str">
        <f>PROPER('Enfants Adhérents'!$A41)</f>
        <v/>
      </c>
      <c r="B41" s="7" t="str">
        <f>PROPER('Enfants Adhérents'!$B41)</f>
        <v/>
      </c>
      <c r="C41" s="7" t="str">
        <f>PROPER('Enfants Adhérents'!$C41)</f>
        <v/>
      </c>
      <c r="D41" s="11" t="e">
        <f>VLOOKUP(B41,'Enfants Adhérents'!B41:E41,4,FALSE)</f>
        <v>#N/A</v>
      </c>
      <c r="E41" s="8" t="e">
        <f>VLOOKUP(B41,'Enfants Adhérents'!B41:E41,3,FALSE)</f>
        <v>#N/A</v>
      </c>
      <c r="F41" s="27" t="e">
        <f t="shared" si="0"/>
        <v>#N/A</v>
      </c>
      <c r="G41" s="15"/>
      <c r="H41" s="32" t="e">
        <f t="shared" si="1"/>
        <v>#N/A</v>
      </c>
      <c r="I41" s="34" t="e">
        <f t="shared" si="2"/>
        <v>#N/A</v>
      </c>
    </row>
    <row r="42" spans="1:14">
      <c r="A42" s="51" t="str">
        <f>PROPER('Enfants Adhérents'!$A42)</f>
        <v/>
      </c>
      <c r="B42" s="7" t="str">
        <f>PROPER('Enfants Adhérents'!$B42)</f>
        <v/>
      </c>
      <c r="C42" s="7" t="str">
        <f>PROPER('Enfants Adhérents'!$C42)</f>
        <v/>
      </c>
      <c r="D42" s="11" t="e">
        <f>VLOOKUP(B42,'Enfants Adhérents'!B42:E42,4,FALSE)</f>
        <v>#N/A</v>
      </c>
      <c r="E42" s="8" t="e">
        <f>VLOOKUP(B42,'Enfants Adhérents'!B42:E42,3,FALSE)</f>
        <v>#N/A</v>
      </c>
      <c r="F42" s="27" t="e">
        <f t="shared" si="0"/>
        <v>#N/A</v>
      </c>
      <c r="G42" s="15"/>
      <c r="H42" s="32" t="e">
        <f t="shared" si="1"/>
        <v>#N/A</v>
      </c>
      <c r="I42" s="34" t="e">
        <f t="shared" si="2"/>
        <v>#N/A</v>
      </c>
    </row>
    <row r="43" spans="1:14">
      <c r="A43" s="51" t="str">
        <f>PROPER('Enfants Adhérents'!$A43)</f>
        <v/>
      </c>
      <c r="B43" s="7" t="str">
        <f>PROPER('Enfants Adhérents'!$B43)</f>
        <v/>
      </c>
      <c r="C43" s="7" t="str">
        <f>PROPER('Enfants Adhérents'!$C43)</f>
        <v/>
      </c>
      <c r="D43" s="11" t="e">
        <f>VLOOKUP(B43,'Enfants Adhérents'!B43:E43,4,FALSE)</f>
        <v>#N/A</v>
      </c>
      <c r="E43" s="8" t="e">
        <f>VLOOKUP(B43,'Enfants Adhérents'!B43:E43,3,FALSE)</f>
        <v>#N/A</v>
      </c>
      <c r="F43" s="27" t="e">
        <f t="shared" si="0"/>
        <v>#N/A</v>
      </c>
      <c r="G43" s="15"/>
      <c r="H43" s="32" t="e">
        <f t="shared" si="1"/>
        <v>#N/A</v>
      </c>
      <c r="I43" s="34" t="e">
        <f t="shared" si="2"/>
        <v>#N/A</v>
      </c>
    </row>
  </sheetData>
  <conditionalFormatting sqref="E2:E43">
    <cfRule type="cellIs" dxfId="5" priority="13" operator="equal">
      <formula>"G"</formula>
    </cfRule>
    <cfRule type="cellIs" dxfId="4" priority="14" operator="equal">
      <formula>"F"</formula>
    </cfRule>
  </conditionalFormatting>
  <conditionalFormatting sqref="H2:H43">
    <cfRule type="containsText" dxfId="3" priority="3" operator="containsText" text="moins un an">
      <formula>NOT(ISERROR(SEARCH("moins un an",H2)))</formula>
    </cfRule>
    <cfRule type="containsText" dxfId="2" priority="4" operator="containsText" text="plus un an">
      <formula>NOT(ISERROR(SEARCH("plus un an",H2)))</formula>
    </cfRule>
  </conditionalFormatting>
  <conditionalFormatting sqref="I2:I43">
    <cfRule type="containsText" dxfId="1" priority="1" operator="containsText" text="moins 18 mois">
      <formula>NOT(ISERROR(SEARCH("moins 18 mois",I2)))</formula>
    </cfRule>
    <cfRule type="containsText" dxfId="0" priority="2" operator="containsText" text="plus 18 mois">
      <formula>NOT(ISERROR(SEARCH("plus 18 mois",I2)))</formula>
    </cfRule>
  </conditionalFormatting>
  <pageMargins left="7.874015748031496E-2" right="7.874015748031496E-2" top="0" bottom="0" header="0" footer="0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44"/>
  <sheetViews>
    <sheetView workbookViewId="0">
      <selection activeCell="G3" sqref="G3"/>
    </sheetView>
  </sheetViews>
  <sheetFormatPr baseColWidth="10" defaultRowHeight="14.25"/>
  <cols>
    <col min="1" max="1" width="14.625" bestFit="1" customWidth="1"/>
    <col min="2" max="2" width="9.125" customWidth="1"/>
    <col min="3" max="3" width="8.375" customWidth="1"/>
    <col min="5" max="5" width="13.25" bestFit="1" customWidth="1"/>
    <col min="6" max="6" width="2.875" bestFit="1" customWidth="1"/>
    <col min="7" max="7" width="21" customWidth="1"/>
    <col min="8" max="8" width="2.5" customWidth="1"/>
    <col min="10" max="10" width="16.875" customWidth="1"/>
  </cols>
  <sheetData>
    <row r="1" spans="1:10">
      <c r="A1" t="s">
        <v>46</v>
      </c>
      <c r="B1" s="31">
        <f>COUNTA(A3:A44)</f>
        <v>0</v>
      </c>
      <c r="C1" s="30" t="s">
        <v>42</v>
      </c>
      <c r="D1" s="28">
        <v>44100</v>
      </c>
    </row>
    <row r="2" spans="1:10" ht="7.5" customHeight="1">
      <c r="B2" s="31"/>
      <c r="C2" s="30"/>
      <c r="D2" s="28"/>
    </row>
    <row r="3" spans="1:10" ht="15.75">
      <c r="A3" s="111"/>
      <c r="B3" s="111"/>
      <c r="C3" s="112"/>
      <c r="D3" s="49"/>
      <c r="E3" s="29" t="str">
        <f>IF(C3&lt;&gt;"",DATEDIF(C3,$D$1,"y")&amp;" an(s), "&amp;DATEDIF(C3,$D$1,"ym")&amp;" mois"," ")</f>
        <v xml:space="preserve"> </v>
      </c>
      <c r="F3" t="b">
        <f>IF(C3&lt;&gt;"",DATEDIF(C3,$D$1,"m"))</f>
        <v>0</v>
      </c>
    </row>
    <row r="4" spans="1:10" ht="15.75">
      <c r="A4" s="111"/>
      <c r="B4" s="111"/>
      <c r="C4" s="112"/>
      <c r="D4" s="49"/>
      <c r="E4" s="29" t="str">
        <f t="shared" ref="E4:E34" si="0">IF(C4&lt;&gt;"",DATEDIF(C4,$D$1,"y")&amp;" an(s), "&amp;DATEDIF(C4,$D$1,"ym")&amp;" mois"," ")</f>
        <v xml:space="preserve"> </v>
      </c>
      <c r="F4" t="b">
        <f t="shared" ref="F4:F34" si="1">IF(C4&lt;&gt;"",DATEDIF(C4,$D$1,"m"))</f>
        <v>0</v>
      </c>
      <c r="I4" s="56">
        <f>COUNTIF(F3:F44,"&lt;12")</f>
        <v>0</v>
      </c>
      <c r="J4" s="55" t="s">
        <v>49</v>
      </c>
    </row>
    <row r="5" spans="1:10" ht="15.75">
      <c r="A5" s="111"/>
      <c r="B5" s="111"/>
      <c r="C5" s="112"/>
      <c r="D5" s="49"/>
      <c r="E5" s="29" t="str">
        <f t="shared" si="0"/>
        <v xml:space="preserve"> </v>
      </c>
      <c r="F5" t="b">
        <f t="shared" si="1"/>
        <v>0</v>
      </c>
      <c r="I5" s="56">
        <f>COUNTIF(F3:F44,"&gt;=12")-COUNTIF(F3:F44,"&gt;=24")</f>
        <v>0</v>
      </c>
      <c r="J5" s="55" t="s">
        <v>50</v>
      </c>
    </row>
    <row r="6" spans="1:10" ht="15.75">
      <c r="A6" s="111"/>
      <c r="B6" s="111"/>
      <c r="C6" s="112"/>
      <c r="D6" s="49"/>
      <c r="E6" s="29" t="str">
        <f t="shared" si="0"/>
        <v xml:space="preserve"> </v>
      </c>
      <c r="F6" t="b">
        <f t="shared" si="1"/>
        <v>0</v>
      </c>
      <c r="I6" s="56">
        <f>COUNTIF(F3:F44,"&gt;=24")</f>
        <v>0</v>
      </c>
      <c r="J6" s="55" t="s">
        <v>51</v>
      </c>
    </row>
    <row r="7" spans="1:10" ht="15.75">
      <c r="A7" s="111"/>
      <c r="B7" s="111"/>
      <c r="C7" s="112"/>
      <c r="D7" s="49"/>
      <c r="E7" s="29" t="str">
        <f t="shared" si="0"/>
        <v xml:space="preserve"> </v>
      </c>
      <c r="F7" t="b">
        <f t="shared" si="1"/>
        <v>0</v>
      </c>
      <c r="I7" s="57">
        <f>I4+I5+I6</f>
        <v>0</v>
      </c>
    </row>
    <row r="8" spans="1:10" ht="15.75">
      <c r="A8" s="111"/>
      <c r="B8" s="111"/>
      <c r="C8" s="112"/>
      <c r="D8" s="49"/>
      <c r="E8" s="29" t="str">
        <f t="shared" si="0"/>
        <v xml:space="preserve"> </v>
      </c>
      <c r="F8" t="b">
        <f t="shared" si="1"/>
        <v>0</v>
      </c>
    </row>
    <row r="9" spans="1:10" ht="15.75">
      <c r="A9" s="111"/>
      <c r="B9" s="111"/>
      <c r="C9" s="112"/>
      <c r="D9" s="49"/>
      <c r="E9" s="29" t="str">
        <f t="shared" si="0"/>
        <v xml:space="preserve"> </v>
      </c>
      <c r="F9" t="b">
        <f t="shared" si="1"/>
        <v>0</v>
      </c>
    </row>
    <row r="10" spans="1:10" ht="15.75">
      <c r="A10" s="111"/>
      <c r="B10" s="111"/>
      <c r="C10" s="112"/>
      <c r="D10" s="49"/>
      <c r="E10" s="29" t="str">
        <f t="shared" si="0"/>
        <v xml:space="preserve"> </v>
      </c>
      <c r="F10" t="b">
        <f t="shared" si="1"/>
        <v>0</v>
      </c>
    </row>
    <row r="11" spans="1:10" ht="15.75">
      <c r="A11" s="111"/>
      <c r="B11" s="111"/>
      <c r="C11" s="112"/>
      <c r="D11" s="49"/>
      <c r="E11" s="29" t="str">
        <f t="shared" si="0"/>
        <v xml:space="preserve"> </v>
      </c>
      <c r="F11" t="b">
        <f t="shared" si="1"/>
        <v>0</v>
      </c>
    </row>
    <row r="12" spans="1:10" ht="15.75">
      <c r="A12" s="111"/>
      <c r="B12" s="111"/>
      <c r="C12" s="112"/>
      <c r="D12" s="49"/>
      <c r="E12" s="29" t="str">
        <f t="shared" si="0"/>
        <v xml:space="preserve"> </v>
      </c>
      <c r="F12" t="b">
        <f t="shared" si="1"/>
        <v>0</v>
      </c>
    </row>
    <row r="13" spans="1:10" ht="15.75">
      <c r="A13" s="111"/>
      <c r="B13" s="111"/>
      <c r="C13" s="112"/>
      <c r="D13" s="49"/>
      <c r="E13" s="29" t="str">
        <f t="shared" si="0"/>
        <v xml:space="preserve"> </v>
      </c>
      <c r="F13" t="b">
        <f t="shared" si="1"/>
        <v>0</v>
      </c>
    </row>
    <row r="14" spans="1:10" ht="15.75">
      <c r="A14" s="111"/>
      <c r="B14" s="111"/>
      <c r="C14" s="112"/>
      <c r="D14" s="49"/>
      <c r="E14" s="29" t="str">
        <f t="shared" si="0"/>
        <v xml:space="preserve"> </v>
      </c>
      <c r="F14" t="b">
        <f t="shared" si="1"/>
        <v>0</v>
      </c>
    </row>
    <row r="15" spans="1:10" ht="15.75">
      <c r="A15" s="111"/>
      <c r="B15" s="111"/>
      <c r="C15" s="112"/>
      <c r="D15" s="49"/>
      <c r="E15" s="29" t="str">
        <f t="shared" si="0"/>
        <v xml:space="preserve"> </v>
      </c>
      <c r="F15" t="b">
        <f t="shared" si="1"/>
        <v>0</v>
      </c>
    </row>
    <row r="16" spans="1:10" ht="15.75">
      <c r="A16" s="111"/>
      <c r="B16" s="111"/>
      <c r="C16" s="112"/>
      <c r="D16" s="49"/>
      <c r="E16" s="29" t="str">
        <f t="shared" si="0"/>
        <v xml:space="preserve"> </v>
      </c>
      <c r="F16" t="b">
        <f t="shared" si="1"/>
        <v>0</v>
      </c>
    </row>
    <row r="17" spans="1:6" ht="15.75">
      <c r="A17" s="111"/>
      <c r="B17" s="111"/>
      <c r="C17" s="112"/>
      <c r="D17" s="49"/>
      <c r="E17" s="29" t="str">
        <f t="shared" si="0"/>
        <v xml:space="preserve"> </v>
      </c>
      <c r="F17" t="b">
        <f t="shared" si="1"/>
        <v>0</v>
      </c>
    </row>
    <row r="18" spans="1:6" ht="15.75">
      <c r="A18" s="111"/>
      <c r="B18" s="111"/>
      <c r="C18" s="112"/>
      <c r="D18" s="49"/>
      <c r="E18" s="29" t="str">
        <f t="shared" si="0"/>
        <v xml:space="preserve"> </v>
      </c>
      <c r="F18" t="b">
        <f t="shared" si="1"/>
        <v>0</v>
      </c>
    </row>
    <row r="19" spans="1:6" ht="15.75">
      <c r="A19" s="113"/>
      <c r="B19" s="113"/>
      <c r="C19" s="114"/>
      <c r="D19" s="49"/>
      <c r="E19" s="29" t="str">
        <f t="shared" si="0"/>
        <v xml:space="preserve"> </v>
      </c>
      <c r="F19" t="b">
        <f t="shared" si="1"/>
        <v>0</v>
      </c>
    </row>
    <row r="20" spans="1:6" ht="15.75">
      <c r="A20" s="113"/>
      <c r="B20" s="113"/>
      <c r="C20" s="114"/>
      <c r="D20" s="49"/>
      <c r="E20" s="29" t="str">
        <f t="shared" si="0"/>
        <v xml:space="preserve"> </v>
      </c>
      <c r="F20" t="b">
        <f t="shared" si="1"/>
        <v>0</v>
      </c>
    </row>
    <row r="21" spans="1:6" ht="15.75">
      <c r="A21" s="111"/>
      <c r="B21" s="111"/>
      <c r="C21" s="112"/>
      <c r="D21" s="49"/>
      <c r="E21" s="29" t="str">
        <f t="shared" si="0"/>
        <v xml:space="preserve"> </v>
      </c>
      <c r="F21" t="b">
        <f t="shared" si="1"/>
        <v>0</v>
      </c>
    </row>
    <row r="22" spans="1:6" ht="15.75">
      <c r="A22" s="111"/>
      <c r="B22" s="111"/>
      <c r="C22" s="112"/>
      <c r="D22" s="49"/>
      <c r="E22" s="29" t="str">
        <f t="shared" si="0"/>
        <v xml:space="preserve"> </v>
      </c>
      <c r="F22" t="b">
        <f t="shared" si="1"/>
        <v>0</v>
      </c>
    </row>
    <row r="23" spans="1:6" ht="15.75">
      <c r="A23" s="111"/>
      <c r="B23" s="111"/>
      <c r="C23" s="112"/>
      <c r="D23" s="49"/>
      <c r="E23" s="29" t="str">
        <f t="shared" si="0"/>
        <v xml:space="preserve"> </v>
      </c>
      <c r="F23" t="b">
        <f t="shared" si="1"/>
        <v>0</v>
      </c>
    </row>
    <row r="24" spans="1:6" ht="15.75">
      <c r="A24" s="111"/>
      <c r="B24" s="111"/>
      <c r="C24" s="112"/>
      <c r="D24" s="49"/>
      <c r="E24" s="29" t="str">
        <f t="shared" si="0"/>
        <v xml:space="preserve"> </v>
      </c>
      <c r="F24" t="b">
        <f t="shared" si="1"/>
        <v>0</v>
      </c>
    </row>
    <row r="25" spans="1:6" ht="15.75">
      <c r="A25" s="111"/>
      <c r="B25" s="111"/>
      <c r="C25" s="112"/>
      <c r="D25" s="49"/>
      <c r="E25" s="29" t="str">
        <f t="shared" si="0"/>
        <v xml:space="preserve"> </v>
      </c>
      <c r="F25" t="b">
        <f t="shared" si="1"/>
        <v>0</v>
      </c>
    </row>
    <row r="26" spans="1:6" ht="15.75">
      <c r="A26" s="111"/>
      <c r="B26" s="111"/>
      <c r="C26" s="114"/>
      <c r="D26" s="49"/>
      <c r="E26" s="29" t="str">
        <f t="shared" si="0"/>
        <v xml:space="preserve"> </v>
      </c>
      <c r="F26" t="b">
        <f t="shared" si="1"/>
        <v>0</v>
      </c>
    </row>
    <row r="27" spans="1:6" ht="15.75">
      <c r="A27" s="111"/>
      <c r="B27" s="111"/>
      <c r="C27" s="112"/>
      <c r="D27" s="49"/>
      <c r="E27" s="29" t="str">
        <f t="shared" si="0"/>
        <v xml:space="preserve"> </v>
      </c>
      <c r="F27" t="b">
        <f t="shared" si="1"/>
        <v>0</v>
      </c>
    </row>
    <row r="28" spans="1:6" ht="15.75">
      <c r="A28" s="111"/>
      <c r="B28" s="111"/>
      <c r="C28" s="112"/>
      <c r="D28" s="49"/>
      <c r="E28" s="29" t="str">
        <f t="shared" si="0"/>
        <v xml:space="preserve"> </v>
      </c>
      <c r="F28" t="b">
        <f t="shared" si="1"/>
        <v>0</v>
      </c>
    </row>
    <row r="29" spans="1:6" ht="15.75">
      <c r="A29" s="111"/>
      <c r="B29" s="111"/>
      <c r="C29" s="112"/>
      <c r="D29" s="49"/>
      <c r="E29" s="29" t="str">
        <f t="shared" si="0"/>
        <v xml:space="preserve"> </v>
      </c>
      <c r="F29" t="b">
        <f t="shared" si="1"/>
        <v>0</v>
      </c>
    </row>
    <row r="30" spans="1:6" ht="15.75">
      <c r="A30" s="111"/>
      <c r="B30" s="111"/>
      <c r="C30" s="112"/>
      <c r="D30" s="49"/>
      <c r="E30" s="29" t="str">
        <f t="shared" si="0"/>
        <v xml:space="preserve"> </v>
      </c>
      <c r="F30" t="b">
        <f t="shared" si="1"/>
        <v>0</v>
      </c>
    </row>
    <row r="31" spans="1:6" ht="15.75">
      <c r="A31" s="111"/>
      <c r="B31" s="111"/>
      <c r="C31" s="112"/>
      <c r="D31" s="49"/>
      <c r="E31" s="29" t="str">
        <f t="shared" si="0"/>
        <v xml:space="preserve"> </v>
      </c>
      <c r="F31" t="b">
        <f t="shared" si="1"/>
        <v>0</v>
      </c>
    </row>
    <row r="32" spans="1:6" ht="15.75">
      <c r="A32" s="111"/>
      <c r="B32" s="111"/>
      <c r="C32" s="112"/>
      <c r="D32" s="49"/>
      <c r="E32" s="29" t="str">
        <f t="shared" si="0"/>
        <v xml:space="preserve"> </v>
      </c>
      <c r="F32" t="b">
        <f t="shared" si="1"/>
        <v>0</v>
      </c>
    </row>
    <row r="33" spans="1:6" ht="15.75">
      <c r="A33" s="113"/>
      <c r="B33" s="113"/>
      <c r="C33" s="112"/>
      <c r="D33" s="49"/>
      <c r="E33" s="29" t="str">
        <f t="shared" si="0"/>
        <v xml:space="preserve"> </v>
      </c>
      <c r="F33" t="b">
        <f t="shared" si="1"/>
        <v>0</v>
      </c>
    </row>
    <row r="34" spans="1:6" ht="15.75">
      <c r="A34" s="111"/>
      <c r="B34" s="115"/>
      <c r="C34" s="112"/>
      <c r="D34" s="49"/>
      <c r="E34" s="29" t="str">
        <f t="shared" si="0"/>
        <v xml:space="preserve"> </v>
      </c>
      <c r="F34" t="b">
        <f t="shared" si="1"/>
        <v>0</v>
      </c>
    </row>
    <row r="35" spans="1:6" ht="15.75">
      <c r="A35" s="48"/>
      <c r="B35" s="48"/>
      <c r="C35" s="50"/>
      <c r="D35" s="49"/>
      <c r="E35" s="29" t="str">
        <f>IF(C35&lt;&gt;" ",DATEDIF(C35,$D$1,"y")&amp;" an(s), "&amp;DATEDIF(C35,$D$1,"ym")&amp;" mois"," ")</f>
        <v>120 an(s), 8 mois</v>
      </c>
      <c r="F35" t="s">
        <v>31</v>
      </c>
    </row>
    <row r="36" spans="1:6" ht="15.75">
      <c r="A36" s="48"/>
      <c r="B36" s="48"/>
      <c r="C36" s="50" t="s">
        <v>31</v>
      </c>
      <c r="D36" s="49" t="str">
        <f t="shared" ref="D4:D44" si="2">C36</f>
        <v xml:space="preserve"> </v>
      </c>
      <c r="E36" s="29" t="str">
        <f t="shared" ref="E36:E44" si="3">IF(C36&lt;&gt;" ",DATEDIF(C36,$D$1,"y")&amp;" an(s), "&amp;DATEDIF(C36,$D$1,"ym")&amp;" mois"," ")</f>
        <v xml:space="preserve"> </v>
      </c>
      <c r="F36" t="s">
        <v>31</v>
      </c>
    </row>
    <row r="37" spans="1:6" ht="15.75">
      <c r="A37" s="48"/>
      <c r="B37" s="48"/>
      <c r="C37" s="50" t="s">
        <v>31</v>
      </c>
      <c r="D37" s="49" t="str">
        <f t="shared" si="2"/>
        <v xml:space="preserve"> </v>
      </c>
      <c r="E37" s="29" t="str">
        <f t="shared" si="3"/>
        <v xml:space="preserve"> </v>
      </c>
      <c r="F37" t="s">
        <v>31</v>
      </c>
    </row>
    <row r="38" spans="1:6" ht="15.75">
      <c r="A38" s="48"/>
      <c r="B38" s="48"/>
      <c r="C38" s="50" t="s">
        <v>31</v>
      </c>
      <c r="D38" s="49" t="str">
        <f t="shared" si="2"/>
        <v xml:space="preserve"> </v>
      </c>
      <c r="E38" s="29" t="str">
        <f t="shared" si="3"/>
        <v xml:space="preserve"> </v>
      </c>
      <c r="F38" t="s">
        <v>31</v>
      </c>
    </row>
    <row r="39" spans="1:6" ht="15.75">
      <c r="A39" s="48"/>
      <c r="B39" s="48"/>
      <c r="C39" s="50" t="s">
        <v>31</v>
      </c>
      <c r="D39" s="49" t="str">
        <f t="shared" si="2"/>
        <v xml:space="preserve"> </v>
      </c>
      <c r="E39" s="29" t="str">
        <f t="shared" si="3"/>
        <v xml:space="preserve"> </v>
      </c>
      <c r="F39" t="s">
        <v>31</v>
      </c>
    </row>
    <row r="40" spans="1:6" ht="15.75">
      <c r="A40" s="48"/>
      <c r="B40" s="48"/>
      <c r="C40" s="50" t="s">
        <v>31</v>
      </c>
      <c r="D40" s="49" t="str">
        <f t="shared" si="2"/>
        <v xml:space="preserve"> </v>
      </c>
      <c r="E40" s="29" t="str">
        <f t="shared" si="3"/>
        <v xml:space="preserve"> </v>
      </c>
      <c r="F40" t="s">
        <v>31</v>
      </c>
    </row>
    <row r="41" spans="1:6" ht="15.75">
      <c r="A41" s="48"/>
      <c r="B41" s="48"/>
      <c r="C41" s="50" t="s">
        <v>31</v>
      </c>
      <c r="D41" s="49" t="str">
        <f t="shared" si="2"/>
        <v xml:space="preserve"> </v>
      </c>
      <c r="E41" s="29" t="str">
        <f t="shared" si="3"/>
        <v xml:space="preserve"> </v>
      </c>
      <c r="F41" t="s">
        <v>31</v>
      </c>
    </row>
    <row r="42" spans="1:6" ht="15.75">
      <c r="A42" s="48"/>
      <c r="B42" s="48"/>
      <c r="C42" s="50" t="s">
        <v>31</v>
      </c>
      <c r="D42" s="49" t="str">
        <f t="shared" si="2"/>
        <v xml:space="preserve"> </v>
      </c>
      <c r="E42" s="29" t="str">
        <f t="shared" si="3"/>
        <v xml:space="preserve"> </v>
      </c>
      <c r="F42" t="s">
        <v>31</v>
      </c>
    </row>
    <row r="43" spans="1:6" ht="15.75">
      <c r="A43" s="48"/>
      <c r="B43" s="48"/>
      <c r="C43" s="50" t="s">
        <v>31</v>
      </c>
      <c r="D43" s="49" t="str">
        <f t="shared" si="2"/>
        <v xml:space="preserve"> </v>
      </c>
      <c r="E43" s="29" t="str">
        <f t="shared" si="3"/>
        <v xml:space="preserve"> </v>
      </c>
      <c r="F43" t="s">
        <v>31</v>
      </c>
    </row>
    <row r="44" spans="1:6" ht="15.75">
      <c r="A44" s="48"/>
      <c r="B44" s="48"/>
      <c r="C44" s="50" t="s">
        <v>31</v>
      </c>
      <c r="D44" s="49" t="str">
        <f t="shared" si="2"/>
        <v xml:space="preserve"> </v>
      </c>
      <c r="E44" s="29" t="str">
        <f t="shared" si="3"/>
        <v xml:space="preserve"> </v>
      </c>
      <c r="F44" t="s">
        <v>31</v>
      </c>
    </row>
  </sheetData>
  <sortState ref="A2:E45">
    <sortCondition ref="D2:D45" customList="septembre,octobre,novembre,décembre,janvier,février,mars,avril,mai,juin,juillet,août"/>
    <sortCondition ref="A2:A45"/>
  </sortState>
  <dataConsolidate/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F16"/>
  <sheetViews>
    <sheetView workbookViewId="0">
      <selection activeCell="H2" sqref="H2"/>
    </sheetView>
  </sheetViews>
  <sheetFormatPr baseColWidth="10" defaultRowHeight="14.25"/>
  <cols>
    <col min="1" max="1" width="22" customWidth="1"/>
    <col min="2" max="2" width="28.375" bestFit="1" customWidth="1"/>
    <col min="3" max="4" width="14.375" bestFit="1" customWidth="1"/>
    <col min="5" max="5" width="27.875" bestFit="1" customWidth="1"/>
  </cols>
  <sheetData>
    <row r="2" spans="1:6">
      <c r="A2" s="107" t="s">
        <v>62</v>
      </c>
      <c r="B2" s="108" t="s">
        <v>63</v>
      </c>
      <c r="C2" s="108" t="s">
        <v>64</v>
      </c>
      <c r="D2" s="108" t="s">
        <v>65</v>
      </c>
      <c r="E2" s="108" t="s">
        <v>66</v>
      </c>
      <c r="F2" s="108" t="s">
        <v>67</v>
      </c>
    </row>
    <row r="3" spans="1:6" ht="21.95" customHeight="1">
      <c r="A3" t="s">
        <v>71</v>
      </c>
      <c r="B3" s="104"/>
      <c r="C3" s="104"/>
      <c r="D3" s="104"/>
      <c r="E3" s="105"/>
      <c r="F3" s="106"/>
    </row>
    <row r="4" spans="1:6" ht="21.95" customHeight="1">
      <c r="A4" t="s">
        <v>76</v>
      </c>
      <c r="B4" s="52"/>
      <c r="C4" s="53"/>
      <c r="D4" s="52"/>
      <c r="E4" s="54"/>
      <c r="F4" s="53"/>
    </row>
    <row r="5" spans="1:6" ht="21.95" customHeight="1">
      <c r="A5" t="s">
        <v>77</v>
      </c>
      <c r="B5" s="52"/>
      <c r="C5" s="52"/>
      <c r="D5" s="52"/>
      <c r="E5" s="54"/>
      <c r="F5" s="53"/>
    </row>
    <row r="6" spans="1:6" ht="21.95" customHeight="1">
      <c r="A6" t="s">
        <v>69</v>
      </c>
      <c r="B6" s="52"/>
      <c r="C6" s="52"/>
      <c r="D6" s="52"/>
      <c r="E6" s="54"/>
      <c r="F6" s="53"/>
    </row>
    <row r="7" spans="1:6" ht="21.95" customHeight="1">
      <c r="A7" t="s">
        <v>68</v>
      </c>
      <c r="B7" s="52"/>
      <c r="C7" s="52"/>
      <c r="D7" s="52"/>
      <c r="E7" s="54"/>
      <c r="F7" s="53"/>
    </row>
    <row r="8" spans="1:6" ht="21.95" customHeight="1">
      <c r="A8" t="s">
        <v>74</v>
      </c>
      <c r="B8" s="52"/>
      <c r="C8" s="52"/>
      <c r="D8" s="52"/>
      <c r="E8" s="54"/>
      <c r="F8" s="53"/>
    </row>
    <row r="9" spans="1:6" ht="21.95" customHeight="1">
      <c r="A9" t="s">
        <v>75</v>
      </c>
      <c r="B9" s="109"/>
      <c r="C9" s="109"/>
      <c r="D9" s="109"/>
      <c r="E9" s="110"/>
      <c r="F9" s="53"/>
    </row>
    <row r="10" spans="1:6" ht="21.95" customHeight="1">
      <c r="A10" t="s">
        <v>72</v>
      </c>
      <c r="B10" s="52"/>
      <c r="C10" s="53"/>
      <c r="D10" s="52"/>
      <c r="E10" s="54"/>
      <c r="F10" s="53"/>
    </row>
    <row r="11" spans="1:6" ht="21.95" customHeight="1">
      <c r="A11" t="s">
        <v>73</v>
      </c>
      <c r="B11" s="77"/>
      <c r="C11" s="77"/>
      <c r="D11" s="77"/>
      <c r="E11" s="78"/>
      <c r="F11" s="79"/>
    </row>
    <row r="12" spans="1:6" ht="21.95" customHeight="1">
      <c r="A12" t="s">
        <v>70</v>
      </c>
      <c r="B12" s="83"/>
      <c r="C12" s="83"/>
      <c r="D12" s="83"/>
      <c r="E12" s="84"/>
      <c r="F12" s="85"/>
    </row>
    <row r="13" spans="1:6" ht="21.95" customHeight="1">
      <c r="B13" s="80"/>
      <c r="C13" s="80"/>
      <c r="D13" s="80"/>
      <c r="E13" s="81"/>
      <c r="F13" s="82"/>
    </row>
    <row r="14" spans="1:6" ht="21.95" customHeight="1">
      <c r="A14">
        <f>COUNTA(A3:A12)</f>
        <v>10</v>
      </c>
      <c r="B14" s="64"/>
      <c r="C14" s="64"/>
      <c r="D14" s="64"/>
      <c r="E14" s="64"/>
      <c r="F14" s="64"/>
    </row>
    <row r="15" spans="1:6" ht="21.95" customHeight="1">
      <c r="B15" s="80"/>
      <c r="C15" s="82"/>
      <c r="D15" s="80"/>
      <c r="E15" s="81"/>
      <c r="F15" s="82"/>
    </row>
    <row r="16" spans="1:6" ht="21.95" customHeight="1"/>
  </sheetData>
  <sortState ref="A3:A12">
    <sortCondition ref="A1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4"/>
  <sheetViews>
    <sheetView workbookViewId="0">
      <selection activeCell="A43" sqref="A43"/>
    </sheetView>
  </sheetViews>
  <sheetFormatPr baseColWidth="10" defaultRowHeight="14.25"/>
  <cols>
    <col min="1" max="1" width="18.75" bestFit="1" customWidth="1"/>
    <col min="2" max="2" width="15.5" bestFit="1" customWidth="1"/>
    <col min="3" max="3" width="8.125" bestFit="1" customWidth="1"/>
    <col min="4" max="4" width="2" bestFit="1" customWidth="1"/>
    <col min="5" max="5" width="10.625" bestFit="1" customWidth="1"/>
    <col min="6" max="6" width="9.125" bestFit="1" customWidth="1"/>
  </cols>
  <sheetData>
    <row r="1" spans="1:6">
      <c r="B1">
        <f>COUNTA(B3:B44)</f>
        <v>42</v>
      </c>
    </row>
    <row r="3" spans="1:6">
      <c r="A3" s="63" t="str">
        <f>'Enfants Adhérents'!A22</f>
        <v xml:space="preserve">Viviane </v>
      </c>
      <c r="B3">
        <f>'Enfants Adhérents'!B22</f>
        <v>0</v>
      </c>
      <c r="C3">
        <f>'Enfants Adhérents'!C22</f>
        <v>0</v>
      </c>
      <c r="D3">
        <f>'Enfants Adhérents'!D22</f>
        <v>0</v>
      </c>
      <c r="E3" s="28">
        <f>'Enfants Adhérents'!E22</f>
        <v>0</v>
      </c>
      <c r="F3" s="62">
        <f>'Enfants Adhérents'!F22</f>
        <v>0</v>
      </c>
    </row>
    <row r="4" spans="1:6">
      <c r="A4" s="63" t="e">
        <f>'Enfants Adhérents'!#REF!</f>
        <v>#REF!</v>
      </c>
      <c r="B4">
        <f>'Enfants Adhérents'!B6</f>
        <v>0</v>
      </c>
      <c r="C4">
        <f>'Enfants Adhérents'!C6</f>
        <v>0</v>
      </c>
      <c r="D4">
        <f>'Enfants Adhérents'!D6</f>
        <v>0</v>
      </c>
      <c r="E4" s="28">
        <f>'Enfants Adhérents'!E6</f>
        <v>0</v>
      </c>
      <c r="F4" s="62">
        <f>'Enfants Adhérents'!F6</f>
        <v>0</v>
      </c>
    </row>
    <row r="5" spans="1:6">
      <c r="A5" s="63" t="str">
        <f>'Enfants Adhérents'!A24</f>
        <v>Agnès</v>
      </c>
      <c r="B5" t="str">
        <f>'Enfants Adhérents'!B4</f>
        <v>B</v>
      </c>
      <c r="C5" t="str">
        <f>'Enfants Adhérents'!C4</f>
        <v>Thomas</v>
      </c>
      <c r="D5" t="str">
        <f>'Enfants Adhérents'!D4</f>
        <v>G</v>
      </c>
      <c r="E5" s="28">
        <f>'Enfants Adhérents'!E4</f>
        <v>43302</v>
      </c>
      <c r="F5" s="62">
        <f>'Enfants Adhérents'!F4</f>
        <v>43302</v>
      </c>
    </row>
    <row r="6" spans="1:6">
      <c r="A6" s="63" t="str">
        <f>'Enfants Adhérents'!A12</f>
        <v>Corine</v>
      </c>
      <c r="B6" t="str">
        <f>'Enfants Adhérents'!B12</f>
        <v>J</v>
      </c>
      <c r="C6" t="str">
        <f>'Enfants Adhérents'!C12</f>
        <v>Ambre</v>
      </c>
      <c r="D6" t="str">
        <f>'Enfants Adhérents'!D12</f>
        <v>F</v>
      </c>
      <c r="E6" s="28">
        <f>'Enfants Adhérents'!E12</f>
        <v>43405</v>
      </c>
      <c r="F6" s="62">
        <f>'Enfants Adhérents'!F12</f>
        <v>43405</v>
      </c>
    </row>
    <row r="7" spans="1:6">
      <c r="A7" s="63" t="e">
        <f>'Enfants Adhérents'!#REF!</f>
        <v>#REF!</v>
      </c>
      <c r="B7" t="str">
        <f>'Enfants Adhérents'!B19</f>
        <v>N</v>
      </c>
      <c r="C7" t="str">
        <f>'Enfants Adhérents'!C19</f>
        <v>Romane</v>
      </c>
      <c r="D7" t="str">
        <f>'Enfants Adhérents'!D19</f>
        <v>F</v>
      </c>
      <c r="E7" s="28">
        <f>'Enfants Adhérents'!E19</f>
        <v>43418</v>
      </c>
      <c r="F7" s="62">
        <f>'Enfants Adhérents'!F19</f>
        <v>43418</v>
      </c>
    </row>
    <row r="8" spans="1:6">
      <c r="A8" s="63" t="e">
        <f>'Enfants Adhérents'!#REF!</f>
        <v>#REF!</v>
      </c>
      <c r="B8" t="str">
        <f>'Enfants Adhérents'!B26</f>
        <v>T</v>
      </c>
      <c r="C8" t="str">
        <f>'Enfants Adhérents'!C26</f>
        <v>Roxane</v>
      </c>
      <c r="D8" t="str">
        <f>'Enfants Adhérents'!D26</f>
        <v>F</v>
      </c>
      <c r="E8" s="28">
        <f>'Enfants Adhérents'!E26</f>
        <v>44013</v>
      </c>
      <c r="F8" s="62">
        <f>'Enfants Adhérents'!F26</f>
        <v>44013</v>
      </c>
    </row>
    <row r="9" spans="1:6">
      <c r="A9" s="63" t="e">
        <f>'Enfants Adhérents'!#REF!</f>
        <v>#REF!</v>
      </c>
      <c r="B9" t="e">
        <f>'Enfants Adhérents'!#REF!</f>
        <v>#REF!</v>
      </c>
      <c r="C9" t="e">
        <f>'Enfants Adhérents'!#REF!</f>
        <v>#REF!</v>
      </c>
      <c r="D9" t="e">
        <f>'Enfants Adhérents'!#REF!</f>
        <v>#REF!</v>
      </c>
      <c r="E9" s="28" t="e">
        <f>'Enfants Adhérents'!#REF!</f>
        <v>#REF!</v>
      </c>
      <c r="F9" s="62" t="e">
        <f>'Enfants Adhérents'!#REF!</f>
        <v>#REF!</v>
      </c>
    </row>
    <row r="10" spans="1:6">
      <c r="A10" s="63" t="e">
        <f>'Enfants Adhérents'!#REF!</f>
        <v>#REF!</v>
      </c>
      <c r="B10">
        <f>'Enfants Adhérents'!B16</f>
        <v>0</v>
      </c>
      <c r="C10">
        <f>'Enfants Adhérents'!C16</f>
        <v>0</v>
      </c>
      <c r="D10">
        <f>'Enfants Adhérents'!D16</f>
        <v>0</v>
      </c>
      <c r="E10" s="28">
        <f>'Enfants Adhérents'!E16</f>
        <v>0</v>
      </c>
      <c r="F10" s="62">
        <f>'Enfants Adhérents'!F16</f>
        <v>0</v>
      </c>
    </row>
    <row r="11" spans="1:6">
      <c r="A11" s="63" t="str">
        <f>'Enfants Adhérents'!A9</f>
        <v>Fred</v>
      </c>
      <c r="B11" t="str">
        <f>'Enfants Adhérents'!B9</f>
        <v>G</v>
      </c>
      <c r="C11" t="str">
        <f>'Enfants Adhérents'!C9</f>
        <v>Basile</v>
      </c>
      <c r="D11" t="str">
        <f>'Enfants Adhérents'!D9</f>
        <v>G</v>
      </c>
      <c r="E11" s="28">
        <f>'Enfants Adhérents'!E9</f>
        <v>43819</v>
      </c>
      <c r="F11" s="62">
        <f>'Enfants Adhérents'!F9</f>
        <v>43819</v>
      </c>
    </row>
    <row r="12" spans="1:6">
      <c r="A12" s="63" t="e">
        <f>'Enfants Adhérents'!#REF!</f>
        <v>#REF!</v>
      </c>
      <c r="B12" t="str">
        <f>'Enfants Adhérents'!B13</f>
        <v>K</v>
      </c>
      <c r="C12" t="str">
        <f>'Enfants Adhérents'!C13</f>
        <v>Clémentine</v>
      </c>
      <c r="D12" t="str">
        <f>'Enfants Adhérents'!D13</f>
        <v>F</v>
      </c>
      <c r="E12" s="28">
        <f>'Enfants Adhérents'!E13</f>
        <v>43873</v>
      </c>
      <c r="F12" s="62">
        <f>'Enfants Adhérents'!F13</f>
        <v>43873</v>
      </c>
    </row>
    <row r="13" spans="1:6">
      <c r="A13" s="63" t="str">
        <f>'Enfants Adhérents'!A35</f>
        <v>Nathalie</v>
      </c>
      <c r="B13" t="str">
        <f>'Enfants Adhérents'!B35</f>
        <v>AC</v>
      </c>
      <c r="C13" t="str">
        <f>'Enfants Adhérents'!C35</f>
        <v>Juliette</v>
      </c>
      <c r="D13" t="str">
        <f>'Enfants Adhérents'!D35</f>
        <v>F</v>
      </c>
      <c r="E13" s="28">
        <f>'Enfants Adhérents'!E35</f>
        <v>43115</v>
      </c>
      <c r="F13" s="62">
        <f>'Enfants Adhérents'!F35</f>
        <v>43115</v>
      </c>
    </row>
    <row r="14" spans="1:6">
      <c r="A14" s="63" t="e">
        <f>'Enfants Adhérents'!#REF!</f>
        <v>#REF!</v>
      </c>
      <c r="B14" t="str">
        <f>'Enfants Adhérents'!B10</f>
        <v>H</v>
      </c>
      <c r="C14" t="str">
        <f>'Enfants Adhérents'!C10</f>
        <v>Béatrice</v>
      </c>
      <c r="D14" t="str">
        <f>'Enfants Adhérents'!D10</f>
        <v>F</v>
      </c>
      <c r="E14" s="28">
        <f>'Enfants Adhérents'!E10</f>
        <v>43130</v>
      </c>
      <c r="F14" s="62">
        <f>'Enfants Adhérents'!F10</f>
        <v>43130</v>
      </c>
    </row>
    <row r="15" spans="1:6">
      <c r="A15" s="63" t="e">
        <f>'Enfants Adhérents'!#REF!</f>
        <v>#REF!</v>
      </c>
      <c r="B15" t="str">
        <f>'Enfants Adhérents'!B25</f>
        <v>S</v>
      </c>
      <c r="C15" t="str">
        <f>'Enfants Adhérents'!C25</f>
        <v>César</v>
      </c>
      <c r="D15" t="str">
        <f>'Enfants Adhérents'!D25</f>
        <v>G</v>
      </c>
      <c r="E15" s="28">
        <f>'Enfants Adhérents'!E25</f>
        <v>43472</v>
      </c>
      <c r="F15" s="62">
        <f>'Enfants Adhérents'!F25</f>
        <v>43472</v>
      </c>
    </row>
    <row r="16" spans="1:6">
      <c r="A16" s="63" t="e">
        <f>'Enfants Adhérents'!#REF!</f>
        <v>#REF!</v>
      </c>
      <c r="B16" t="str">
        <f>'Enfants Adhérents'!B23</f>
        <v>Q</v>
      </c>
      <c r="C16" t="str">
        <f>'Enfants Adhérents'!C23</f>
        <v>Olivia</v>
      </c>
      <c r="D16" t="str">
        <f>'Enfants Adhérents'!D23</f>
        <v>F</v>
      </c>
      <c r="E16" s="28">
        <f>'Enfants Adhérents'!E23</f>
        <v>43473</v>
      </c>
      <c r="F16" s="62">
        <f>'Enfants Adhérents'!F23</f>
        <v>43473</v>
      </c>
    </row>
    <row r="17" spans="1:6">
      <c r="A17" s="63" t="e">
        <f>'Enfants Adhérents'!#REF!</f>
        <v>#REF!</v>
      </c>
      <c r="B17" t="str">
        <f>'Enfants Adhérents'!B24</f>
        <v>R</v>
      </c>
      <c r="C17" t="str">
        <f>'Enfants Adhérents'!C24</f>
        <v>Romy</v>
      </c>
      <c r="D17" t="str">
        <f>'Enfants Adhérents'!D24</f>
        <v>F</v>
      </c>
      <c r="E17" s="28">
        <f>'Enfants Adhérents'!E24</f>
        <v>43494</v>
      </c>
      <c r="F17" s="62">
        <f>'Enfants Adhérents'!F24</f>
        <v>43494</v>
      </c>
    </row>
    <row r="18" spans="1:6">
      <c r="A18" s="63" t="str">
        <f>'Enfants Adhérents'!A27</f>
        <v>Stéphanie</v>
      </c>
      <c r="B18" t="str">
        <f>'Enfants Adhérents'!B27</f>
        <v>U</v>
      </c>
      <c r="C18" t="str">
        <f>'Enfants Adhérents'!C27</f>
        <v>Brigitte</v>
      </c>
      <c r="D18" t="str">
        <f>'Enfants Adhérents'!D27</f>
        <v>F</v>
      </c>
      <c r="E18" s="28">
        <f>'Enfants Adhérents'!E27</f>
        <v>43139</v>
      </c>
      <c r="F18" s="62">
        <f>'Enfants Adhérents'!F27</f>
        <v>43139</v>
      </c>
    </row>
    <row r="19" spans="1:6">
      <c r="A19" s="63" t="e">
        <f>'Enfants Adhérents'!#REF!</f>
        <v>#REF!</v>
      </c>
      <c r="B19" t="e">
        <f>'Enfants Adhérents'!#REF!</f>
        <v>#REF!</v>
      </c>
      <c r="C19" t="e">
        <f>'Enfants Adhérents'!#REF!</f>
        <v>#REF!</v>
      </c>
      <c r="D19" t="e">
        <f>'Enfants Adhérents'!#REF!</f>
        <v>#REF!</v>
      </c>
      <c r="E19" s="28" t="e">
        <f>'Enfants Adhérents'!#REF!</f>
        <v>#REF!</v>
      </c>
      <c r="F19" s="62" t="e">
        <f>'Enfants Adhérents'!#REF!</f>
        <v>#REF!</v>
      </c>
    </row>
    <row r="20" spans="1:6">
      <c r="A20" s="63" t="e">
        <f>'Enfants Adhérents'!#REF!</f>
        <v>#REF!</v>
      </c>
      <c r="B20" t="str">
        <f>'Enfants Adhérents'!B30</f>
        <v>X</v>
      </c>
      <c r="C20" t="str">
        <f>'Enfants Adhérents'!C30</f>
        <v>Nolann</v>
      </c>
      <c r="D20" t="str">
        <f>'Enfants Adhérents'!D30</f>
        <v>G</v>
      </c>
      <c r="E20" s="28">
        <f>'Enfants Adhérents'!E30</f>
        <v>43175</v>
      </c>
      <c r="F20" s="62">
        <f>'Enfants Adhérents'!F30</f>
        <v>43175</v>
      </c>
    </row>
    <row r="21" spans="1:6">
      <c r="A21" s="63" t="e">
        <f>'Enfants Adhérents'!#REF!</f>
        <v>#REF!</v>
      </c>
      <c r="B21" t="str">
        <f>'Enfants Adhérents'!B29</f>
        <v>W</v>
      </c>
      <c r="C21" t="str">
        <f>'Enfants Adhérents'!C29</f>
        <v>Simon</v>
      </c>
      <c r="D21" t="str">
        <f>'Enfants Adhérents'!D29</f>
        <v>G</v>
      </c>
      <c r="E21" s="28">
        <f>'Enfants Adhérents'!E29</f>
        <v>43546</v>
      </c>
      <c r="F21" s="62">
        <f>'Enfants Adhérents'!F29</f>
        <v>43546</v>
      </c>
    </row>
    <row r="22" spans="1:6">
      <c r="A22" s="63">
        <f>'Enfants Adhérents'!A41</f>
        <v>0</v>
      </c>
      <c r="B22">
        <f>'Enfants Adhérents'!B41</f>
        <v>0</v>
      </c>
      <c r="C22">
        <f>'Enfants Adhérents'!C41</f>
        <v>0</v>
      </c>
      <c r="D22">
        <f>'Enfants Adhérents'!D41</f>
        <v>0</v>
      </c>
      <c r="E22" s="28">
        <f>'Enfants Adhérents'!E41</f>
        <v>0</v>
      </c>
      <c r="F22" s="62">
        <f>'Enfants Adhérents'!F41</f>
        <v>0</v>
      </c>
    </row>
    <row r="23" spans="1:6">
      <c r="A23" s="63">
        <f>'Enfants Adhérents'!A42</f>
        <v>0</v>
      </c>
      <c r="B23">
        <f>'Enfants Adhérents'!B42</f>
        <v>0</v>
      </c>
      <c r="C23">
        <f>'Enfants Adhérents'!C42</f>
        <v>0</v>
      </c>
      <c r="D23">
        <f>'Enfants Adhérents'!D42</f>
        <v>0</v>
      </c>
      <c r="E23" s="28">
        <f>'Enfants Adhérents'!E42</f>
        <v>0</v>
      </c>
      <c r="F23" s="62">
        <f>'Enfants Adhérents'!F42</f>
        <v>0</v>
      </c>
    </row>
    <row r="24" spans="1:6">
      <c r="A24" s="63" t="str">
        <f>'Enfants Adhérents'!A17</f>
        <v>Jocelyne</v>
      </c>
      <c r="B24" t="str">
        <f>'Enfants Adhérents'!B17</f>
        <v>L</v>
      </c>
      <c r="C24" t="str">
        <f>'Enfants Adhérents'!C17</f>
        <v>Evan</v>
      </c>
      <c r="D24" t="str">
        <f>'Enfants Adhérents'!D17</f>
        <v>G</v>
      </c>
      <c r="E24" s="28">
        <f>'Enfants Adhérents'!E17</f>
        <v>43958</v>
      </c>
      <c r="F24" s="62">
        <f>'Enfants Adhérents'!F17</f>
        <v>43958</v>
      </c>
    </row>
    <row r="25" spans="1:6">
      <c r="A25" s="63" t="str">
        <f>'Enfants Adhérents'!A25</f>
        <v>Agnès</v>
      </c>
      <c r="B25" t="str">
        <f>'Enfants Adhérents'!B5</f>
        <v>C</v>
      </c>
      <c r="C25" t="str">
        <f>'Enfants Adhérents'!C5</f>
        <v>Cunégonde</v>
      </c>
      <c r="D25" t="str">
        <f>'Enfants Adhérents'!D5</f>
        <v>F</v>
      </c>
      <c r="E25" s="28">
        <f>'Enfants Adhérents'!E5</f>
        <v>43210</v>
      </c>
      <c r="F25" s="62">
        <f>'Enfants Adhérents'!F5</f>
        <v>43210</v>
      </c>
    </row>
    <row r="26" spans="1:6">
      <c r="A26" s="63" t="str">
        <f>'Enfants Adhérents'!A18</f>
        <v>Jocelyne</v>
      </c>
      <c r="B26" t="str">
        <f>'Enfants Adhérents'!B18</f>
        <v>M</v>
      </c>
      <c r="C26" t="str">
        <f>'Enfants Adhérents'!C18</f>
        <v>Simon</v>
      </c>
      <c r="D26" t="str">
        <f>'Enfants Adhérents'!D18</f>
        <v>G</v>
      </c>
      <c r="E26" s="28">
        <f>'Enfants Adhérents'!E18</f>
        <v>43564</v>
      </c>
      <c r="F26" s="62">
        <f>'Enfants Adhérents'!F18</f>
        <v>43564</v>
      </c>
    </row>
    <row r="27" spans="1:6">
      <c r="A27" s="63" t="str">
        <f>'Enfants Adhérents'!A11</f>
        <v>Corine</v>
      </c>
      <c r="B27" t="str">
        <f>'Enfants Adhérents'!B11</f>
        <v>I</v>
      </c>
      <c r="C27" t="str">
        <f>'Enfants Adhérents'!C11</f>
        <v>Eliott</v>
      </c>
      <c r="D27" t="str">
        <f>'Enfants Adhérents'!D11</f>
        <v>G</v>
      </c>
      <c r="E27" s="28">
        <f>'Enfants Adhérents'!E11</f>
        <v>43974</v>
      </c>
      <c r="F27" s="62">
        <f>'Enfants Adhérents'!F11</f>
        <v>43974</v>
      </c>
    </row>
    <row r="28" spans="1:6">
      <c r="A28" s="63" t="str">
        <f>'Enfants Adhérents'!A36</f>
        <v>Nathalie</v>
      </c>
      <c r="B28" t="str">
        <f>'Enfants Adhérents'!B36</f>
        <v>AD</v>
      </c>
      <c r="C28" t="str">
        <f>'Enfants Adhérents'!C36</f>
        <v>Louis</v>
      </c>
      <c r="D28" t="str">
        <f>'Enfants Adhérents'!D36</f>
        <v>G</v>
      </c>
      <c r="E28" s="28">
        <f>'Enfants Adhérents'!E36</f>
        <v>43908</v>
      </c>
      <c r="F28" s="62">
        <f>'Enfants Adhérents'!F36</f>
        <v>43908</v>
      </c>
    </row>
    <row r="29" spans="1:6">
      <c r="A29" s="63" t="str">
        <f>'Enfants Adhérents'!A20</f>
        <v xml:space="preserve">Viviane </v>
      </c>
      <c r="B29" t="str">
        <f>'Enfants Adhérents'!B20</f>
        <v>O</v>
      </c>
      <c r="C29" t="str">
        <f>'Enfants Adhérents'!C20</f>
        <v>Alysée</v>
      </c>
      <c r="D29" t="str">
        <f>'Enfants Adhérents'!D20</f>
        <v>F</v>
      </c>
      <c r="E29" s="28">
        <f>'Enfants Adhérents'!E20</f>
        <v>43915</v>
      </c>
      <c r="F29" s="62">
        <f>'Enfants Adhérents'!F20</f>
        <v>43915</v>
      </c>
    </row>
    <row r="30" spans="1:6">
      <c r="A30" s="63" t="e">
        <f>'Enfants Adhérents'!#REF!</f>
        <v>#REF!</v>
      </c>
      <c r="B30" t="str">
        <f>'Enfants Adhérents'!B3</f>
        <v>A</v>
      </c>
      <c r="C30" t="str">
        <f>'Enfants Adhérents'!C3</f>
        <v>Dalida</v>
      </c>
      <c r="D30" t="str">
        <f>'Enfants Adhérents'!D3</f>
        <v>F</v>
      </c>
      <c r="E30" s="28">
        <f>'Enfants Adhérents'!E3</f>
        <v>43232</v>
      </c>
      <c r="F30" s="62">
        <f>'Enfants Adhérents'!F3</f>
        <v>43232</v>
      </c>
    </row>
    <row r="31" spans="1:6">
      <c r="A31" s="63" t="str">
        <f>'Enfants Adhérents'!A21</f>
        <v xml:space="preserve">Viviane </v>
      </c>
      <c r="B31" t="str">
        <f>'Enfants Adhérents'!B21</f>
        <v>P</v>
      </c>
      <c r="C31" t="str">
        <f>'Enfants Adhérents'!C21</f>
        <v>Emma</v>
      </c>
      <c r="D31" t="str">
        <f>'Enfants Adhérents'!D21</f>
        <v>F</v>
      </c>
      <c r="E31" s="28">
        <f>'Enfants Adhérents'!E21</f>
        <v>43360</v>
      </c>
      <c r="F31" s="62">
        <f>'Enfants Adhérents'!F21</f>
        <v>43360</v>
      </c>
    </row>
    <row r="32" spans="1:6">
      <c r="A32" s="63" t="e">
        <f>'Enfants Adhérents'!#REF!</f>
        <v>#REF!</v>
      </c>
      <c r="B32" t="e">
        <f>'Enfants Adhérents'!#REF!</f>
        <v>#REF!</v>
      </c>
      <c r="C32" t="e">
        <f>'Enfants Adhérents'!#REF!</f>
        <v>#REF!</v>
      </c>
      <c r="D32" t="e">
        <f>'Enfants Adhérents'!#REF!</f>
        <v>#REF!</v>
      </c>
      <c r="E32" s="28" t="e">
        <f>'Enfants Adhérents'!#REF!</f>
        <v>#REF!</v>
      </c>
      <c r="F32" s="62" t="e">
        <f>'Enfants Adhérents'!#REF!</f>
        <v>#REF!</v>
      </c>
    </row>
    <row r="33" spans="1:6">
      <c r="A33" s="63" t="str">
        <f>'Enfants Adhérents'!A7</f>
        <v>Fred</v>
      </c>
      <c r="B33" t="str">
        <f>'Enfants Adhérents'!B7</f>
        <v>E</v>
      </c>
      <c r="C33" t="str">
        <f>'Enfants Adhérents'!C7</f>
        <v>Georges</v>
      </c>
      <c r="D33" t="str">
        <f>'Enfants Adhérents'!D7</f>
        <v>G</v>
      </c>
      <c r="E33" s="28">
        <f>'Enfants Adhérents'!E7</f>
        <v>43275</v>
      </c>
      <c r="F33" s="62">
        <f>'Enfants Adhérents'!F7</f>
        <v>43275</v>
      </c>
    </row>
    <row r="34" spans="1:6">
      <c r="A34" s="63" t="str">
        <f>'Enfants Adhérents'!A31</f>
        <v>Sylvie</v>
      </c>
      <c r="B34" t="str">
        <f>'Enfants Adhérents'!B31</f>
        <v>Y</v>
      </c>
      <c r="C34" t="str">
        <f>'Enfants Adhérents'!C31</f>
        <v>Sacha</v>
      </c>
      <c r="D34" t="str">
        <f>'Enfants Adhérents'!D31</f>
        <v>G</v>
      </c>
      <c r="E34" s="28">
        <f>'Enfants Adhérents'!E31</f>
        <v>43635</v>
      </c>
      <c r="F34" s="62">
        <f>'Enfants Adhérents'!F31</f>
        <v>43635</v>
      </c>
    </row>
    <row r="35" spans="1:6">
      <c r="A35" s="63" t="str">
        <f>'Enfants Adhérents'!A34</f>
        <v>Nathalie</v>
      </c>
      <c r="B35" t="str">
        <f>'Enfants Adhérents'!B34</f>
        <v>AB</v>
      </c>
      <c r="C35" t="str">
        <f>'Enfants Adhérents'!C34</f>
        <v>Charlotte</v>
      </c>
      <c r="D35" t="str">
        <f>'Enfants Adhérents'!D34</f>
        <v>F</v>
      </c>
      <c r="E35" s="28">
        <f>'Enfants Adhérents'!E34</f>
        <v>43855</v>
      </c>
      <c r="F35" s="62">
        <f>'Enfants Adhérents'!F34</f>
        <v>43855</v>
      </c>
    </row>
    <row r="36" spans="1:6">
      <c r="A36" s="63">
        <f>'Enfants Adhérents'!A43</f>
        <v>0</v>
      </c>
      <c r="B36">
        <f>'Enfants Adhérents'!B43</f>
        <v>0</v>
      </c>
      <c r="C36">
        <f>'Enfants Adhérents'!C43</f>
        <v>0</v>
      </c>
      <c r="D36">
        <f>'Enfants Adhérents'!D43</f>
        <v>0</v>
      </c>
      <c r="E36" s="28">
        <f>'Enfants Adhérents'!E43</f>
        <v>0</v>
      </c>
      <c r="F36" s="62">
        <f>'Enfants Adhérents'!F43</f>
        <v>0</v>
      </c>
    </row>
    <row r="37" spans="1:6">
      <c r="A37" s="63" t="str">
        <f>'Enfants Adhérents'!A8</f>
        <v>Fred</v>
      </c>
      <c r="B37" t="str">
        <f>'Enfants Adhérents'!B8</f>
        <v>F</v>
      </c>
      <c r="C37" t="str">
        <f>'Enfants Adhérents'!C8</f>
        <v>Elsa</v>
      </c>
      <c r="D37" t="str">
        <f>'Enfants Adhérents'!D8</f>
        <v>F</v>
      </c>
      <c r="E37" s="28">
        <f>'Enfants Adhérents'!E8</f>
        <v>43657</v>
      </c>
      <c r="F37" s="62">
        <f>'Enfants Adhérents'!F8</f>
        <v>43657</v>
      </c>
    </row>
    <row r="38" spans="1:6">
      <c r="A38" s="63" t="e">
        <f>'Enfants Adhérents'!#REF!</f>
        <v>#REF!</v>
      </c>
      <c r="B38" t="str">
        <f>'Enfants Adhérents'!B33</f>
        <v>AA</v>
      </c>
      <c r="C38" t="str">
        <f>'Enfants Adhérents'!C33</f>
        <v>Romain</v>
      </c>
      <c r="D38" t="str">
        <f>'Enfants Adhérents'!D33</f>
        <v>G</v>
      </c>
      <c r="E38" s="28">
        <f>'Enfants Adhérents'!E33</f>
        <v>43691</v>
      </c>
      <c r="F38" s="62">
        <f>'Enfants Adhérents'!F33</f>
        <v>43691</v>
      </c>
    </row>
    <row r="39" spans="1:6">
      <c r="A39" s="63" t="str">
        <f>'Enfants Adhérents'!A28</f>
        <v>Stéphanie</v>
      </c>
      <c r="B39" t="str">
        <f>'Enfants Adhérents'!B28</f>
        <v>V</v>
      </c>
      <c r="C39" t="str">
        <f>'Enfants Adhérents'!C28</f>
        <v>Roger</v>
      </c>
      <c r="D39" t="str">
        <f>'Enfants Adhérents'!D28</f>
        <v>G</v>
      </c>
      <c r="E39" s="28">
        <f>'Enfants Adhérents'!E28</f>
        <v>43708</v>
      </c>
      <c r="F39" s="62">
        <f>'Enfants Adhérents'!F28</f>
        <v>43708</v>
      </c>
    </row>
    <row r="40" spans="1:6">
      <c r="A40" s="63" t="str">
        <f>'Enfants Adhérents'!A14</f>
        <v>Christine</v>
      </c>
      <c r="B40">
        <f>'Enfants Adhérents'!B14</f>
        <v>0</v>
      </c>
      <c r="C40">
        <f>'Enfants Adhérents'!C14</f>
        <v>0</v>
      </c>
      <c r="D40">
        <f>'Enfants Adhérents'!D14</f>
        <v>0</v>
      </c>
      <c r="E40" s="28" t="str">
        <f>'Enfants Adhérents'!E14</f>
        <v xml:space="preserve"> </v>
      </c>
      <c r="F40" s="62" t="str">
        <f>'Enfants Adhérents'!F14</f>
        <v xml:space="preserve"> </v>
      </c>
    </row>
    <row r="41" spans="1:6">
      <c r="A41" s="63" t="e">
        <f>'Enfants Adhérents'!#REF!</f>
        <v>#REF!</v>
      </c>
      <c r="B41">
        <f>'Enfants Adhérents'!B15</f>
        <v>0</v>
      </c>
      <c r="C41">
        <f>'Enfants Adhérents'!C15</f>
        <v>0</v>
      </c>
      <c r="D41">
        <f>'Enfants Adhérents'!D15</f>
        <v>0</v>
      </c>
      <c r="E41" s="28" t="str">
        <f>'Enfants Adhérents'!E15</f>
        <v xml:space="preserve"> </v>
      </c>
      <c r="F41" s="62" t="str">
        <f>'Enfants Adhérents'!F15</f>
        <v xml:space="preserve"> </v>
      </c>
    </row>
    <row r="42" spans="1:6">
      <c r="A42" s="63" t="e">
        <f>'Enfants Adhérents'!#REF!</f>
        <v>#REF!</v>
      </c>
      <c r="B42" t="e">
        <f>'Enfants Adhérents'!#REF!</f>
        <v>#REF!</v>
      </c>
      <c r="C42" t="e">
        <f>'Enfants Adhérents'!#REF!</f>
        <v>#REF!</v>
      </c>
      <c r="D42" t="e">
        <f>'Enfants Adhérents'!#REF!</f>
        <v>#REF!</v>
      </c>
      <c r="E42" s="28" t="e">
        <f>'Enfants Adhérents'!#REF!</f>
        <v>#REF!</v>
      </c>
      <c r="F42" s="62" t="e">
        <f>'Enfants Adhérents'!#REF!</f>
        <v>#REF!</v>
      </c>
    </row>
    <row r="43" spans="1:6">
      <c r="A43" s="63" t="str">
        <f>'Enfants Adhérents'!A32</f>
        <v>Sylvie</v>
      </c>
      <c r="B43" t="str">
        <f>'Enfants Adhérents'!B32</f>
        <v>Z</v>
      </c>
      <c r="C43" t="str">
        <f>'Enfants Adhérents'!C32</f>
        <v>Tiago</v>
      </c>
      <c r="D43" t="str">
        <f>'Enfants Adhérents'!D32</f>
        <v>G</v>
      </c>
      <c r="E43" s="28">
        <f>'Enfants Adhérents'!E32</f>
        <v>44075</v>
      </c>
      <c r="F43" s="62">
        <f>'Enfants Adhérents'!F32</f>
        <v>44075</v>
      </c>
    </row>
    <row r="44" spans="1:6">
      <c r="A44" s="63" t="e">
        <f>'Enfants Adhérents'!#REF!</f>
        <v>#REF!</v>
      </c>
      <c r="B44" t="e">
        <f>'Enfants Adhérents'!#REF!</f>
        <v>#REF!</v>
      </c>
      <c r="C44" t="e">
        <f>'Enfants Adhérents'!#REF!</f>
        <v>#REF!</v>
      </c>
      <c r="D44" t="e">
        <f>'Enfants Adhérents'!#REF!</f>
        <v>#REF!</v>
      </c>
      <c r="E44" s="28" t="e">
        <f>'Enfants Adhérents'!#REF!</f>
        <v>#REF!</v>
      </c>
      <c r="F44" s="62" t="e">
        <f>'Enfants Adhérents'!#REF!</f>
        <v>#REF!</v>
      </c>
    </row>
  </sheetData>
  <sortState caseSensitive="1" ref="A3:F44">
    <sortCondition ref="F3:F44" customList="septembre,octobre,novembre,décembre,janvier,février,mars,avril,mai,juin,juillet,août"/>
  </sortState>
  <pageMargins left="0.7" right="0.7" top="0.75" bottom="0.75" header="0.3" footer="0.3"/>
  <ignoredErrors>
    <ignoredError sqref="F12" emptyCellReferenc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Enfants Adhérents</vt:lpstr>
      <vt:lpstr>G-F et mois</vt:lpstr>
      <vt:lpstr>Détails âges</vt:lpstr>
      <vt:lpstr>Ass Mat</vt:lpstr>
      <vt:lpstr>Feuil1</vt:lpstr>
      <vt:lpstr>'Enfants Adhérents'!AMpetitsloups</vt:lpstr>
      <vt:lpstr>'Enfants Adhérents'!listeamenfants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Nathalie</cp:lastModifiedBy>
  <cp:lastPrinted>2019-10-22T16:57:48Z</cp:lastPrinted>
  <dcterms:created xsi:type="dcterms:W3CDTF">2019-09-16T16:37:10Z</dcterms:created>
  <dcterms:modified xsi:type="dcterms:W3CDTF">2020-09-26T13:21:01Z</dcterms:modified>
</cp:coreProperties>
</file>