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Bureau\"/>
    </mc:Choice>
  </mc:AlternateContent>
  <xr:revisionPtr revIDLastSave="0" documentId="13_ncr:1_{530C54F6-DBC8-496E-B140-4C0953DF0CBA}" xr6:coauthVersionLast="47" xr6:coauthVersionMax="47" xr10:uidLastSave="{00000000-0000-0000-0000-000000000000}"/>
  <bookViews>
    <workbookView xWindow="-120" yWindow="-120" windowWidth="38640" windowHeight="21240" activeTab="5" xr2:uid="{A2429CFA-E4C2-4422-A476-859C6CE1ED2E}"/>
  </bookViews>
  <sheets>
    <sheet name="Total" sheetId="19" r:id="rId1"/>
    <sheet name="Flacon (1)" sheetId="12" r:id="rId2"/>
    <sheet name="Flacon (2)" sheetId="20" r:id="rId3"/>
    <sheet name="Flacon (3)" sheetId="21" r:id="rId4"/>
    <sheet name="Flacon (4)" sheetId="22" r:id="rId5"/>
    <sheet name="Flacon (5)" sheetId="23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7" i="23" l="1"/>
  <c r="L16" i="23"/>
  <c r="D16" i="23"/>
  <c r="D17" i="23" s="1"/>
  <c r="O13" i="23"/>
  <c r="O14" i="23" s="1"/>
  <c r="L13" i="23"/>
  <c r="L14" i="23" s="1"/>
  <c r="H13" i="23"/>
  <c r="H14" i="23" s="1"/>
  <c r="O12" i="23"/>
  <c r="L12" i="23"/>
  <c r="H12" i="23"/>
  <c r="D12" i="23"/>
  <c r="D13" i="23" s="1"/>
  <c r="O4" i="23"/>
  <c r="O17" i="22"/>
  <c r="L16" i="22"/>
  <c r="D16" i="22"/>
  <c r="D17" i="22" s="1"/>
  <c r="O13" i="22"/>
  <c r="O14" i="22" s="1"/>
  <c r="L13" i="22"/>
  <c r="L14" i="22" s="1"/>
  <c r="H13" i="22"/>
  <c r="H14" i="22" s="1"/>
  <c r="O12" i="22"/>
  <c r="L12" i="22"/>
  <c r="H12" i="22"/>
  <c r="D12" i="22"/>
  <c r="D13" i="22" s="1"/>
  <c r="O4" i="22"/>
  <c r="O17" i="21"/>
  <c r="L16" i="21"/>
  <c r="D16" i="21"/>
  <c r="D17" i="21" s="1"/>
  <c r="O13" i="21"/>
  <c r="O14" i="21" s="1"/>
  <c r="L13" i="21"/>
  <c r="L14" i="21" s="1"/>
  <c r="H13" i="21"/>
  <c r="H14" i="21" s="1"/>
  <c r="O12" i="21"/>
  <c r="L12" i="21"/>
  <c r="H12" i="21"/>
  <c r="D12" i="21"/>
  <c r="D13" i="21" s="1"/>
  <c r="O4" i="21"/>
  <c r="L16" i="20"/>
  <c r="O17" i="20" s="1"/>
  <c r="D16" i="20"/>
  <c r="O12" i="20"/>
  <c r="O13" i="20" s="1"/>
  <c r="O14" i="20" s="1"/>
  <c r="L12" i="20"/>
  <c r="L13" i="20" s="1"/>
  <c r="L14" i="20" s="1"/>
  <c r="H12" i="20"/>
  <c r="H13" i="20" s="1"/>
  <c r="H14" i="20" s="1"/>
  <c r="D12" i="20"/>
  <c r="D13" i="20" s="1"/>
  <c r="O4" i="20"/>
  <c r="H16" i="23" l="1"/>
  <c r="D5" i="23" s="1"/>
  <c r="D14" i="23"/>
  <c r="D14" i="22"/>
  <c r="H16" i="22"/>
  <c r="D5" i="22" s="1"/>
  <c r="H16" i="21"/>
  <c r="D5" i="21" s="1"/>
  <c r="D14" i="21"/>
  <c r="H16" i="20"/>
  <c r="D5" i="20" s="1"/>
  <c r="D14" i="20"/>
  <c r="D17" i="20"/>
  <c r="O12" i="12" l="1"/>
  <c r="O13" i="12" s="1"/>
  <c r="H12" i="12"/>
  <c r="D12" i="12"/>
  <c r="L12" i="12"/>
  <c r="L13" i="12" s="1"/>
  <c r="H13" i="12" l="1"/>
  <c r="D13" i="12"/>
  <c r="A2" i="19"/>
  <c r="B2" i="19" s="1"/>
  <c r="C2" i="19"/>
  <c r="D2" i="19" s="1"/>
  <c r="E2" i="19" s="1"/>
  <c r="F2" i="19"/>
  <c r="L16" i="12"/>
  <c r="O17" i="12" s="1"/>
  <c r="D16" i="12"/>
  <c r="D17" i="12" s="1"/>
  <c r="O4" i="12"/>
  <c r="G2" i="19" l="1"/>
  <c r="H16" i="12"/>
  <c r="D5" i="12" s="1"/>
  <c r="O14" i="12"/>
  <c r="L14" i="12"/>
  <c r="H14" i="12"/>
  <c r="D14" i="12"/>
</calcChain>
</file>

<file path=xl/sharedStrings.xml><?xml version="1.0" encoding="utf-8"?>
<sst xmlns="http://schemas.openxmlformats.org/spreadsheetml/2006/main" count="288" uniqueCount="41">
  <si>
    <t>Prix Total</t>
  </si>
  <si>
    <t>Prix Unitaire</t>
  </si>
  <si>
    <t>Concentration</t>
  </si>
  <si>
    <t>Contenance Flacon</t>
  </si>
  <si>
    <t>Taux de nicotine souhaité</t>
  </si>
  <si>
    <t>Concentré 1</t>
  </si>
  <si>
    <t>Volume</t>
  </si>
  <si>
    <t>Taux de nicotine des boosters</t>
  </si>
  <si>
    <t>Concentré 2</t>
  </si>
  <si>
    <t>Concentré 3</t>
  </si>
  <si>
    <t>Concentré 4</t>
  </si>
  <si>
    <t>Volume Boosters</t>
  </si>
  <si>
    <t>Base</t>
  </si>
  <si>
    <t>Durée de maturation</t>
  </si>
  <si>
    <t>Nombre de concentrés</t>
  </si>
  <si>
    <t>Volume de concentré max</t>
  </si>
  <si>
    <t>Volume si seul</t>
  </si>
  <si>
    <t>Volume mélangé</t>
  </si>
  <si>
    <t>Boosters</t>
  </si>
  <si>
    <t>Nombre de Boosters</t>
  </si>
  <si>
    <t>Volume de Boosters</t>
  </si>
  <si>
    <t>Base à rajouter</t>
  </si>
  <si>
    <t>Prix unitaire</t>
  </si>
  <si>
    <t>Patienter</t>
  </si>
  <si>
    <t>Flacons</t>
  </si>
  <si>
    <t>Concentrés</t>
  </si>
  <si>
    <t>Date de création</t>
  </si>
  <si>
    <t>Patienter jusqu'au</t>
  </si>
  <si>
    <t>Cactus</t>
  </si>
  <si>
    <t>Nombre Concentrés</t>
  </si>
  <si>
    <t>Prix Boosters</t>
  </si>
  <si>
    <t>Prix Base</t>
  </si>
  <si>
    <t>Feuille</t>
  </si>
  <si>
    <t>Flacon (1)</t>
  </si>
  <si>
    <t>Nombre de bases</t>
  </si>
  <si>
    <t>Prix concentrés</t>
  </si>
  <si>
    <t>Citron</t>
  </si>
  <si>
    <t>Warcraft</t>
  </si>
  <si>
    <t>Fraise des bois</t>
  </si>
  <si>
    <t>Cassis Framboise Cactus</t>
  </si>
  <si>
    <t>Cœur de Bueno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</si>
</sst>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#,##0.00\ &quot;€&quot;;[Red]\-#,##0.00\ &quot;€&quot;"/>
    <numFmt numFmtId="164" formatCode="General&quot; mL&quot;"/>
    <numFmt numFmtId="165" formatCode="General&quot; mg/mL&quot;"/>
    <numFmt numFmtId="166" formatCode="General&quot; jours&quot;"/>
    <numFmt numFmtId="167" formatCode="0.0&quot; mL&quot;"/>
    <numFmt numFmtId="168" formatCode="General&quot; Flacons&quot;"/>
    <numFmt numFmtId="169" formatCode="0.0"/>
    <numFmt numFmtId="170" formatCode="General&quot; Flacon(s)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E1F48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74">
    <xf numFmtId="0" fontId="0" fillId="0" borderId="0" xfId="0"/>
    <xf numFmtId="14" fontId="1" fillId="11" borderId="1" xfId="0" applyNumberFormat="1" applyFont="1" applyFill="1" applyBorder="1" applyAlignment="1">
      <alignment vertical="center"/>
    </xf>
    <xf numFmtId="14" fontId="1" fillId="4" borderId="1" xfId="0" applyNumberFormat="1" applyFont="1" applyFill="1" applyBorder="1" applyAlignment="1">
      <alignment vertical="center"/>
    </xf>
    <xf numFmtId="167" fontId="1" fillId="10" borderId="0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10" borderId="0" xfId="0" applyFont="1" applyFill="1" applyAlignment="1">
      <alignment vertical="center"/>
    </xf>
    <xf numFmtId="0" fontId="0" fillId="10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" fillId="10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164" fontId="2" fillId="9" borderId="1" xfId="0" applyNumberFormat="1" applyFont="1" applyFill="1" applyBorder="1" applyAlignment="1">
      <alignment vertical="center"/>
    </xf>
    <xf numFmtId="164" fontId="2" fillId="10" borderId="0" xfId="0" applyNumberFormat="1" applyFont="1" applyFill="1" applyBorder="1" applyAlignment="1">
      <alignment vertical="center"/>
    </xf>
    <xf numFmtId="0" fontId="2" fillId="9" borderId="1" xfId="0" applyFont="1" applyFill="1" applyBorder="1" applyAlignment="1">
      <alignment vertical="center"/>
    </xf>
    <xf numFmtId="165" fontId="2" fillId="9" borderId="1" xfId="0" applyNumberFormat="1" applyFont="1" applyFill="1" applyBorder="1" applyAlignment="1">
      <alignment vertical="center"/>
    </xf>
    <xf numFmtId="165" fontId="2" fillId="10" borderId="0" xfId="0" applyNumberFormat="1" applyFont="1" applyFill="1" applyBorder="1" applyAlignment="1">
      <alignment vertical="center"/>
    </xf>
    <xf numFmtId="8" fontId="2" fillId="9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vertical="center"/>
    </xf>
    <xf numFmtId="8" fontId="1" fillId="4" borderId="1" xfId="0" applyNumberFormat="1" applyFont="1" applyFill="1" applyBorder="1" applyAlignment="1">
      <alignment vertical="center"/>
    </xf>
    <xf numFmtId="8" fontId="1" fillId="10" borderId="0" xfId="0" applyNumberFormat="1" applyFont="1" applyFill="1" applyBorder="1" applyAlignment="1">
      <alignment vertical="center"/>
    </xf>
    <xf numFmtId="8" fontId="2" fillId="10" borderId="0" xfId="0" applyNumberFormat="1" applyFont="1" applyFill="1" applyBorder="1" applyAlignment="1">
      <alignment vertical="center"/>
    </xf>
    <xf numFmtId="164" fontId="0" fillId="10" borderId="0" xfId="0" applyNumberFormat="1" applyFont="1" applyFill="1" applyAlignment="1">
      <alignment vertical="center"/>
    </xf>
    <xf numFmtId="9" fontId="2" fillId="9" borderId="1" xfId="0" applyNumberFormat="1" applyFont="1" applyFill="1" applyBorder="1" applyAlignment="1">
      <alignment vertical="center"/>
    </xf>
    <xf numFmtId="166" fontId="2" fillId="9" borderId="1" xfId="0" applyNumberFormat="1" applyFont="1" applyFill="1" applyBorder="1" applyAlignment="1">
      <alignment vertical="center"/>
    </xf>
    <xf numFmtId="167" fontId="2" fillId="3" borderId="1" xfId="0" applyNumberFormat="1" applyFont="1" applyFill="1" applyBorder="1" applyAlignment="1">
      <alignment vertical="center"/>
    </xf>
    <xf numFmtId="167" fontId="0" fillId="10" borderId="0" xfId="0" applyNumberFormat="1" applyFont="1" applyFill="1" applyAlignment="1">
      <alignment vertical="center"/>
    </xf>
    <xf numFmtId="167" fontId="1" fillId="4" borderId="1" xfId="0" applyNumberFormat="1" applyFont="1" applyFill="1" applyBorder="1" applyAlignment="1">
      <alignment vertical="center"/>
    </xf>
    <xf numFmtId="8" fontId="0" fillId="10" borderId="0" xfId="0" applyNumberFormat="1" applyFont="1" applyFill="1" applyAlignment="1">
      <alignment vertical="center"/>
    </xf>
    <xf numFmtId="0" fontId="0" fillId="10" borderId="0" xfId="0" applyNumberFormat="1" applyFont="1" applyFill="1" applyAlignment="1">
      <alignment vertical="center"/>
    </xf>
    <xf numFmtId="168" fontId="0" fillId="10" borderId="0" xfId="0" applyNumberFormat="1" applyFont="1" applyFill="1" applyAlignment="1">
      <alignment vertical="center"/>
    </xf>
    <xf numFmtId="167" fontId="1" fillId="10" borderId="0" xfId="0" applyNumberFormat="1" applyFont="1" applyFill="1" applyBorder="1" applyAlignment="1">
      <alignment vertical="center"/>
    </xf>
    <xf numFmtId="169" fontId="1" fillId="2" borderId="1" xfId="0" applyNumberFormat="1" applyFont="1" applyFill="1" applyBorder="1" applyAlignment="1">
      <alignment vertical="center"/>
    </xf>
    <xf numFmtId="168" fontId="1" fillId="10" borderId="0" xfId="0" applyNumberFormat="1" applyFont="1" applyFill="1" applyBorder="1" applyAlignment="1">
      <alignment vertical="center"/>
    </xf>
    <xf numFmtId="168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67" fontId="0" fillId="0" borderId="0" xfId="0" applyNumberFormat="1" applyAlignment="1">
      <alignment horizontal="left" vertical="center"/>
    </xf>
    <xf numFmtId="8" fontId="0" fillId="0" borderId="0" xfId="0" applyNumberFormat="1" applyAlignment="1">
      <alignment horizontal="left" vertical="center"/>
    </xf>
    <xf numFmtId="168" fontId="4" fillId="8" borderId="1" xfId="0" applyNumberFormat="1" applyFont="1" applyFill="1" applyBorder="1" applyAlignment="1">
      <alignment horizontal="left" vertical="center"/>
    </xf>
    <xf numFmtId="167" fontId="4" fillId="8" borderId="1" xfId="0" applyNumberFormat="1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8" fontId="4" fillId="8" borderId="1" xfId="0" applyNumberFormat="1" applyFont="1" applyFill="1" applyBorder="1" applyAlignment="1">
      <alignment horizontal="left" vertical="center"/>
    </xf>
    <xf numFmtId="168" fontId="5" fillId="4" borderId="1" xfId="0" applyNumberFormat="1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167" fontId="5" fillId="4" borderId="1" xfId="0" applyNumberFormat="1" applyFont="1" applyFill="1" applyBorder="1" applyAlignment="1">
      <alignment horizontal="left" vertical="center"/>
    </xf>
    <xf numFmtId="8" fontId="5" fillId="12" borderId="10" xfId="0" applyNumberFormat="1" applyFont="1" applyFill="1" applyBorder="1" applyAlignment="1">
      <alignment horizontal="left" vertical="center"/>
    </xf>
    <xf numFmtId="167" fontId="5" fillId="12" borderId="10" xfId="0" applyNumberFormat="1" applyFont="1" applyFill="1" applyBorder="1" applyAlignment="1">
      <alignment horizontal="left" vertical="center"/>
    </xf>
    <xf numFmtId="170" fontId="5" fillId="12" borderId="10" xfId="0" applyNumberFormat="1" applyFont="1" applyFill="1" applyBorder="1" applyAlignment="1">
      <alignment horizontal="left" vertical="center"/>
    </xf>
    <xf numFmtId="170" fontId="0" fillId="0" borderId="0" xfId="0" applyNumberFormat="1" applyAlignment="1">
      <alignment horizontal="left" vertical="center"/>
    </xf>
    <xf numFmtId="170" fontId="1" fillId="4" borderId="1" xfId="0" applyNumberFormat="1" applyFont="1" applyFill="1" applyBorder="1" applyAlignment="1">
      <alignment vertical="center"/>
    </xf>
    <xf numFmtId="168" fontId="7" fillId="0" borderId="0" xfId="2" applyNumberFormat="1" applyAlignment="1">
      <alignment horizontal="left" vertical="center"/>
    </xf>
    <xf numFmtId="167" fontId="7" fillId="0" borderId="0" xfId="2" quotePrefix="1" applyNumberFormat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9" fontId="1" fillId="2" borderId="12" xfId="1" applyFont="1" applyFill="1" applyBorder="1" applyAlignment="1">
      <alignment vertical="center"/>
    </xf>
    <xf numFmtId="9" fontId="0" fillId="10" borderId="0" xfId="0" applyNumberFormat="1" applyFont="1" applyFill="1" applyAlignment="1">
      <alignment vertical="center"/>
    </xf>
    <xf numFmtId="168" fontId="0" fillId="0" borderId="0" xfId="0" applyNumberFormat="1" applyFont="1" applyAlignment="1">
      <alignment vertical="center"/>
    </xf>
    <xf numFmtId="2" fontId="0" fillId="10" borderId="0" xfId="0" applyNumberFormat="1" applyFont="1" applyFill="1" applyAlignment="1">
      <alignment vertical="center"/>
    </xf>
    <xf numFmtId="169" fontId="0" fillId="10" borderId="0" xfId="0" applyNumberFormat="1" applyFont="1" applyFill="1" applyAlignment="1">
      <alignment vertical="center"/>
    </xf>
    <xf numFmtId="0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11" xfId="0" applyFont="1" applyFill="1" applyBorder="1" applyAlignment="1">
      <alignment horizontal="center" vertical="center"/>
    </xf>
    <xf numFmtId="166" fontId="1" fillId="3" borderId="1" xfId="0" applyNumberFormat="1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167" fontId="1" fillId="4" borderId="5" xfId="0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40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1F4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28576</xdr:rowOff>
    </xdr:from>
    <xdr:to>
      <xdr:col>1</xdr:col>
      <xdr:colOff>385763</xdr:colOff>
      <xdr:row>4</xdr:row>
      <xdr:rowOff>185738</xdr:rowOff>
    </xdr:to>
    <xdr:sp macro="[0]!Nouveau_Flacon" textlink="">
      <xdr:nvSpPr>
        <xdr:cNvPr id="2" name="Rectangle 1">
          <a:extLst>
            <a:ext uri="{FF2B5EF4-FFF2-40B4-BE49-F238E27FC236}">
              <a16:creationId xmlns:a16="http://schemas.microsoft.com/office/drawing/2014/main" id="{8411FAAE-6B78-425B-8D5F-DC8DBCF02421}"/>
            </a:ext>
          </a:extLst>
        </xdr:cNvPr>
        <xdr:cNvSpPr/>
      </xdr:nvSpPr>
      <xdr:spPr>
        <a:xfrm>
          <a:off x="195263" y="600076"/>
          <a:ext cx="381000" cy="34766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Nouveau Flacon</a:t>
          </a:r>
        </a:p>
      </xdr:txBody>
    </xdr:sp>
    <xdr:clientData/>
  </xdr:twoCellAnchor>
  <xdr:twoCellAnchor>
    <xdr:from>
      <xdr:col>13</xdr:col>
      <xdr:colOff>1076325</xdr:colOff>
      <xdr:row>15</xdr:row>
      <xdr:rowOff>14288</xdr:rowOff>
    </xdr:from>
    <xdr:to>
      <xdr:col>13</xdr:col>
      <xdr:colOff>1614488</xdr:colOff>
      <xdr:row>15</xdr:row>
      <xdr:rowOff>214313</xdr:rowOff>
    </xdr:to>
    <xdr:sp macro="[0]!DateJour" textlink="">
      <xdr:nvSpPr>
        <xdr:cNvPr id="5" name="Rectangle 4">
          <a:extLst>
            <a:ext uri="{FF2B5EF4-FFF2-40B4-BE49-F238E27FC236}">
              <a16:creationId xmlns:a16="http://schemas.microsoft.com/office/drawing/2014/main" id="{9BB9CAEC-06F2-4758-B7EB-72141B01EB08}"/>
            </a:ext>
          </a:extLst>
        </xdr:cNvPr>
        <xdr:cNvSpPr/>
      </xdr:nvSpPr>
      <xdr:spPr>
        <a:xfrm>
          <a:off x="10287000" y="2871788"/>
          <a:ext cx="538163" cy="2000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Date du jour</a:t>
          </a:r>
        </a:p>
        <a:p>
          <a:pPr algn="l"/>
          <a:endParaRPr lang="fr-FR" sz="420"/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1</xdr:col>
      <xdr:colOff>381000</xdr:colOff>
      <xdr:row>2</xdr:row>
      <xdr:rowOff>157162</xdr:rowOff>
    </xdr:to>
    <xdr:sp macro="[0]!Nouveau_Flacon" textlink="">
      <xdr:nvSpPr>
        <xdr:cNvPr id="6" name="Rectangl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E7FDA1-A03A-4678-A843-DBADB5B35901}"/>
            </a:ext>
          </a:extLst>
        </xdr:cNvPr>
        <xdr:cNvSpPr/>
      </xdr:nvSpPr>
      <xdr:spPr>
        <a:xfrm>
          <a:off x="190500" y="190500"/>
          <a:ext cx="381000" cy="34766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Total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28576</xdr:rowOff>
    </xdr:from>
    <xdr:to>
      <xdr:col>1</xdr:col>
      <xdr:colOff>385763</xdr:colOff>
      <xdr:row>4</xdr:row>
      <xdr:rowOff>185738</xdr:rowOff>
    </xdr:to>
    <xdr:sp macro="[0]!Nouveau_Flacon" textlink="">
      <xdr:nvSpPr>
        <xdr:cNvPr id="2" name="Rectangle 1">
          <a:extLst>
            <a:ext uri="{FF2B5EF4-FFF2-40B4-BE49-F238E27FC236}">
              <a16:creationId xmlns:a16="http://schemas.microsoft.com/office/drawing/2014/main" id="{78B868F5-BEE1-4F24-8D07-769752784D18}"/>
            </a:ext>
          </a:extLst>
        </xdr:cNvPr>
        <xdr:cNvSpPr/>
      </xdr:nvSpPr>
      <xdr:spPr>
        <a:xfrm>
          <a:off x="195263" y="600076"/>
          <a:ext cx="381000" cy="34766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Nouveau Flacon</a:t>
          </a:r>
        </a:p>
      </xdr:txBody>
    </xdr:sp>
    <xdr:clientData/>
  </xdr:twoCellAnchor>
  <xdr:twoCellAnchor>
    <xdr:from>
      <xdr:col>13</xdr:col>
      <xdr:colOff>1076325</xdr:colOff>
      <xdr:row>15</xdr:row>
      <xdr:rowOff>14288</xdr:rowOff>
    </xdr:from>
    <xdr:to>
      <xdr:col>13</xdr:col>
      <xdr:colOff>1614488</xdr:colOff>
      <xdr:row>15</xdr:row>
      <xdr:rowOff>214313</xdr:rowOff>
    </xdr:to>
    <xdr:sp macro="[0]!DateJour" textlink="">
      <xdr:nvSpPr>
        <xdr:cNvPr id="3" name="Rectangle 2">
          <a:extLst>
            <a:ext uri="{FF2B5EF4-FFF2-40B4-BE49-F238E27FC236}">
              <a16:creationId xmlns:a16="http://schemas.microsoft.com/office/drawing/2014/main" id="{1EFB116F-A62D-4BDD-8B81-ADFDE0827FF5}"/>
            </a:ext>
          </a:extLst>
        </xdr:cNvPr>
        <xdr:cNvSpPr/>
      </xdr:nvSpPr>
      <xdr:spPr>
        <a:xfrm>
          <a:off x="10287000" y="2871788"/>
          <a:ext cx="538163" cy="2000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Date du jour</a:t>
          </a:r>
        </a:p>
        <a:p>
          <a:pPr algn="l"/>
          <a:endParaRPr lang="fr-FR" sz="420"/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1</xdr:col>
      <xdr:colOff>381000</xdr:colOff>
      <xdr:row>2</xdr:row>
      <xdr:rowOff>157162</xdr:rowOff>
    </xdr:to>
    <xdr:sp macro="[0]!Nouveau_Flacon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E1125A-91DF-40D4-B9E3-08818E81799D}"/>
            </a:ext>
          </a:extLst>
        </xdr:cNvPr>
        <xdr:cNvSpPr/>
      </xdr:nvSpPr>
      <xdr:spPr>
        <a:xfrm>
          <a:off x="190500" y="190500"/>
          <a:ext cx="381000" cy="34766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Total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28576</xdr:rowOff>
    </xdr:from>
    <xdr:to>
      <xdr:col>1</xdr:col>
      <xdr:colOff>385763</xdr:colOff>
      <xdr:row>4</xdr:row>
      <xdr:rowOff>185738</xdr:rowOff>
    </xdr:to>
    <xdr:sp macro="[0]!Nouveau_Flacon" textlink="">
      <xdr:nvSpPr>
        <xdr:cNvPr id="2" name="Rectangle 1">
          <a:extLst>
            <a:ext uri="{FF2B5EF4-FFF2-40B4-BE49-F238E27FC236}">
              <a16:creationId xmlns:a16="http://schemas.microsoft.com/office/drawing/2014/main" id="{933C8922-C950-4FBC-B5EE-52494DE36913}"/>
            </a:ext>
          </a:extLst>
        </xdr:cNvPr>
        <xdr:cNvSpPr/>
      </xdr:nvSpPr>
      <xdr:spPr>
        <a:xfrm>
          <a:off x="195263" y="600076"/>
          <a:ext cx="381000" cy="34766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Nouveau Flacon</a:t>
          </a:r>
        </a:p>
      </xdr:txBody>
    </xdr:sp>
    <xdr:clientData/>
  </xdr:twoCellAnchor>
  <xdr:twoCellAnchor>
    <xdr:from>
      <xdr:col>13</xdr:col>
      <xdr:colOff>1076325</xdr:colOff>
      <xdr:row>15</xdr:row>
      <xdr:rowOff>14288</xdr:rowOff>
    </xdr:from>
    <xdr:to>
      <xdr:col>13</xdr:col>
      <xdr:colOff>1614488</xdr:colOff>
      <xdr:row>15</xdr:row>
      <xdr:rowOff>214313</xdr:rowOff>
    </xdr:to>
    <xdr:sp macro="[0]!DateJour" textlink="">
      <xdr:nvSpPr>
        <xdr:cNvPr id="3" name="Rectangle 2">
          <a:extLst>
            <a:ext uri="{FF2B5EF4-FFF2-40B4-BE49-F238E27FC236}">
              <a16:creationId xmlns:a16="http://schemas.microsoft.com/office/drawing/2014/main" id="{D83D2867-37A6-450D-8891-F0523D427759}"/>
            </a:ext>
          </a:extLst>
        </xdr:cNvPr>
        <xdr:cNvSpPr/>
      </xdr:nvSpPr>
      <xdr:spPr>
        <a:xfrm>
          <a:off x="10287000" y="2871788"/>
          <a:ext cx="538163" cy="2000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Date du jour</a:t>
          </a:r>
        </a:p>
        <a:p>
          <a:pPr algn="l"/>
          <a:endParaRPr lang="fr-FR" sz="420"/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1</xdr:col>
      <xdr:colOff>381000</xdr:colOff>
      <xdr:row>2</xdr:row>
      <xdr:rowOff>157162</xdr:rowOff>
    </xdr:to>
    <xdr:sp macro="[0]!Nouveau_Flacon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0EEDC5-C187-4811-9464-3A34CD0C4301}"/>
            </a:ext>
          </a:extLst>
        </xdr:cNvPr>
        <xdr:cNvSpPr/>
      </xdr:nvSpPr>
      <xdr:spPr>
        <a:xfrm>
          <a:off x="190500" y="190500"/>
          <a:ext cx="381000" cy="34766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Total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28576</xdr:rowOff>
    </xdr:from>
    <xdr:to>
      <xdr:col>1</xdr:col>
      <xdr:colOff>385763</xdr:colOff>
      <xdr:row>4</xdr:row>
      <xdr:rowOff>185738</xdr:rowOff>
    </xdr:to>
    <xdr:sp macro="[0]!Nouveau_Flacon" textlink="">
      <xdr:nvSpPr>
        <xdr:cNvPr id="2" name="Rectangle 1">
          <a:extLst>
            <a:ext uri="{FF2B5EF4-FFF2-40B4-BE49-F238E27FC236}">
              <a16:creationId xmlns:a16="http://schemas.microsoft.com/office/drawing/2014/main" id="{4EF69D3C-2103-404D-BDB4-08392DC42AC5}"/>
            </a:ext>
          </a:extLst>
        </xdr:cNvPr>
        <xdr:cNvSpPr/>
      </xdr:nvSpPr>
      <xdr:spPr>
        <a:xfrm>
          <a:off x="195263" y="600076"/>
          <a:ext cx="381000" cy="34766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Nouveau Flacon</a:t>
          </a:r>
        </a:p>
      </xdr:txBody>
    </xdr:sp>
    <xdr:clientData/>
  </xdr:twoCellAnchor>
  <xdr:twoCellAnchor>
    <xdr:from>
      <xdr:col>13</xdr:col>
      <xdr:colOff>1076325</xdr:colOff>
      <xdr:row>15</xdr:row>
      <xdr:rowOff>14288</xdr:rowOff>
    </xdr:from>
    <xdr:to>
      <xdr:col>13</xdr:col>
      <xdr:colOff>1614488</xdr:colOff>
      <xdr:row>15</xdr:row>
      <xdr:rowOff>214313</xdr:rowOff>
    </xdr:to>
    <xdr:sp macro="[0]!DateJour" textlink="">
      <xdr:nvSpPr>
        <xdr:cNvPr id="3" name="Rectangle 2">
          <a:extLst>
            <a:ext uri="{FF2B5EF4-FFF2-40B4-BE49-F238E27FC236}">
              <a16:creationId xmlns:a16="http://schemas.microsoft.com/office/drawing/2014/main" id="{0DFCC6C1-5AB8-4D26-B694-A1D8E18510E8}"/>
            </a:ext>
          </a:extLst>
        </xdr:cNvPr>
        <xdr:cNvSpPr/>
      </xdr:nvSpPr>
      <xdr:spPr>
        <a:xfrm>
          <a:off x="10287000" y="2871788"/>
          <a:ext cx="538163" cy="2000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Date du jour</a:t>
          </a:r>
        </a:p>
        <a:p>
          <a:pPr algn="l"/>
          <a:endParaRPr lang="fr-FR" sz="420"/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1</xdr:col>
      <xdr:colOff>381000</xdr:colOff>
      <xdr:row>2</xdr:row>
      <xdr:rowOff>157162</xdr:rowOff>
    </xdr:to>
    <xdr:sp macro="[0]!Nouveau_Flacon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2A9BC52-8782-44A5-85CB-456FAAC0A93D}"/>
            </a:ext>
          </a:extLst>
        </xdr:cNvPr>
        <xdr:cNvSpPr/>
      </xdr:nvSpPr>
      <xdr:spPr>
        <a:xfrm>
          <a:off x="190500" y="190500"/>
          <a:ext cx="381000" cy="34766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Total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28576</xdr:rowOff>
    </xdr:from>
    <xdr:to>
      <xdr:col>1</xdr:col>
      <xdr:colOff>385763</xdr:colOff>
      <xdr:row>4</xdr:row>
      <xdr:rowOff>185738</xdr:rowOff>
    </xdr:to>
    <xdr:sp macro="[0]!Nouveau_Flacon" textlink="">
      <xdr:nvSpPr>
        <xdr:cNvPr id="2" name="Rectangle 1">
          <a:extLst>
            <a:ext uri="{FF2B5EF4-FFF2-40B4-BE49-F238E27FC236}">
              <a16:creationId xmlns:a16="http://schemas.microsoft.com/office/drawing/2014/main" id="{C5A24B93-AD18-4997-84C5-929C997AB2EA}"/>
            </a:ext>
          </a:extLst>
        </xdr:cNvPr>
        <xdr:cNvSpPr/>
      </xdr:nvSpPr>
      <xdr:spPr>
        <a:xfrm>
          <a:off x="195263" y="600076"/>
          <a:ext cx="381000" cy="34766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Nouveau Flacon</a:t>
          </a:r>
        </a:p>
      </xdr:txBody>
    </xdr:sp>
    <xdr:clientData/>
  </xdr:twoCellAnchor>
  <xdr:twoCellAnchor>
    <xdr:from>
      <xdr:col>13</xdr:col>
      <xdr:colOff>1076325</xdr:colOff>
      <xdr:row>15</xdr:row>
      <xdr:rowOff>14288</xdr:rowOff>
    </xdr:from>
    <xdr:to>
      <xdr:col>13</xdr:col>
      <xdr:colOff>1614488</xdr:colOff>
      <xdr:row>15</xdr:row>
      <xdr:rowOff>214313</xdr:rowOff>
    </xdr:to>
    <xdr:sp macro="[0]!DateJour" textlink="">
      <xdr:nvSpPr>
        <xdr:cNvPr id="3" name="Rectangle 2">
          <a:extLst>
            <a:ext uri="{FF2B5EF4-FFF2-40B4-BE49-F238E27FC236}">
              <a16:creationId xmlns:a16="http://schemas.microsoft.com/office/drawing/2014/main" id="{DB034115-D074-4744-9E36-EE6D3478192F}"/>
            </a:ext>
          </a:extLst>
        </xdr:cNvPr>
        <xdr:cNvSpPr/>
      </xdr:nvSpPr>
      <xdr:spPr>
        <a:xfrm>
          <a:off x="10287000" y="2871788"/>
          <a:ext cx="538163" cy="2000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Date du jour</a:t>
          </a:r>
        </a:p>
        <a:p>
          <a:pPr algn="l"/>
          <a:endParaRPr lang="fr-FR" sz="420"/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1</xdr:col>
      <xdr:colOff>381000</xdr:colOff>
      <xdr:row>2</xdr:row>
      <xdr:rowOff>157162</xdr:rowOff>
    </xdr:to>
    <xdr:sp macro="[0]!Nouveau_Flacon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29E860-7C96-4947-BF51-56269CC264B4}"/>
            </a:ext>
          </a:extLst>
        </xdr:cNvPr>
        <xdr:cNvSpPr/>
      </xdr:nvSpPr>
      <xdr:spPr>
        <a:xfrm>
          <a:off x="190500" y="190500"/>
          <a:ext cx="381000" cy="34766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20"/>
            <a:t>Total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B4A06-9583-4B73-8073-FDE2B9125D84}">
  <sheetPr codeName="Feuil1"/>
  <dimension ref="A1:U10"/>
  <sheetViews>
    <sheetView zoomScale="98" zoomScaleNormal="98" workbookViewId="0">
      <pane ySplit="3" topLeftCell="A4" activePane="bottomLeft" state="frozen"/>
      <selection pane="bottomLeft" activeCell="A6" sqref="A6"/>
    </sheetView>
  </sheetViews>
  <sheetFormatPr baseColWidth="10" defaultRowHeight="15" x14ac:dyDescent="0.25"/>
  <cols>
    <col min="1" max="1" width="18.28515625" style="32" bestFit="1" customWidth="1"/>
    <col min="2" max="2" width="20.28515625" style="46" bestFit="1" customWidth="1"/>
    <col min="3" max="3" width="16" style="34" bestFit="1" customWidth="1"/>
    <col min="4" max="4" width="26.7109375" style="56" bestFit="1" customWidth="1"/>
    <col min="5" max="5" width="26.28515625" style="46" bestFit="1" customWidth="1"/>
    <col min="6" max="6" width="23.5703125" style="35" bestFit="1" customWidth="1"/>
    <col min="7" max="7" width="14.85546875" style="35" bestFit="1" customWidth="1"/>
    <col min="8" max="8" width="16.42578125" style="56" bestFit="1" customWidth="1"/>
    <col min="9" max="9" width="26.28515625" style="46" bestFit="1" customWidth="1"/>
    <col min="10" max="10" width="16.85546875" style="35" bestFit="1" customWidth="1"/>
    <col min="11" max="11" width="12.85546875" style="35" bestFit="1" customWidth="1"/>
    <col min="12" max="12" width="16.42578125" style="56" bestFit="1" customWidth="1"/>
    <col min="13" max="13" width="26.28515625" style="46" bestFit="1" customWidth="1"/>
    <col min="14" max="14" width="16.85546875" style="35" bestFit="1" customWidth="1"/>
    <col min="15" max="15" width="12.85546875" style="35" bestFit="1" customWidth="1"/>
    <col min="16" max="16" width="16.42578125" style="56" bestFit="1" customWidth="1"/>
    <col min="17" max="17" width="26.28515625" style="46" bestFit="1" customWidth="1"/>
    <col min="18" max="18" width="16.85546875" style="35" bestFit="1" customWidth="1"/>
    <col min="19" max="19" width="12.85546875" style="35" bestFit="1" customWidth="1"/>
    <col min="20" max="16384" width="11.42578125" style="33"/>
  </cols>
  <sheetData>
    <row r="1" spans="1:21" ht="23.25" x14ac:dyDescent="0.25">
      <c r="A1" s="40" t="s">
        <v>18</v>
      </c>
      <c r="B1" s="41" t="s">
        <v>30</v>
      </c>
      <c r="C1" s="42" t="s">
        <v>12</v>
      </c>
      <c r="D1" s="41" t="s">
        <v>34</v>
      </c>
      <c r="E1" s="41" t="s">
        <v>31</v>
      </c>
      <c r="F1" s="41" t="s">
        <v>35</v>
      </c>
      <c r="G1" s="40" t="s">
        <v>0</v>
      </c>
      <c r="H1" s="35"/>
      <c r="I1" s="35"/>
      <c r="J1" s="33"/>
      <c r="K1" s="32"/>
      <c r="L1" s="35"/>
      <c r="M1" s="35"/>
      <c r="N1" s="34"/>
      <c r="O1" s="33"/>
      <c r="P1" s="33"/>
      <c r="Q1" s="32"/>
      <c r="R1" s="33"/>
    </row>
    <row r="2" spans="1:21" ht="23.25" x14ac:dyDescent="0.25">
      <c r="A2" s="45">
        <f>SUM(B4:B1048576)</f>
        <v>6</v>
      </c>
      <c r="B2" s="43">
        <f>A2*'Flacon (1)'!H5</f>
        <v>4.5</v>
      </c>
      <c r="C2" s="44">
        <f>SUM(C4:C1048576)</f>
        <v>110</v>
      </c>
      <c r="D2" s="45">
        <f>ROUNDUP(Total!C2/'Flacon (1)'!L3,0)</f>
        <v>1</v>
      </c>
      <c r="E2" s="43">
        <f>D2*'Flacon (1)'!L4</f>
        <v>9.9</v>
      </c>
      <c r="F2" s="43">
        <f>SUM(K4:K1048576)+SUM(S4:S1048576)+SUM(O4:O1048576)+SUM(G4:G1048576)</f>
        <v>5.4</v>
      </c>
      <c r="G2" s="43">
        <f>B2+E2+F2</f>
        <v>19.8</v>
      </c>
      <c r="H2" s="35"/>
      <c r="I2" s="35"/>
      <c r="J2" s="33"/>
      <c r="K2" s="32"/>
      <c r="L2" s="35"/>
      <c r="M2" s="35"/>
      <c r="N2" s="34"/>
      <c r="O2" s="33"/>
      <c r="P2" s="33"/>
      <c r="Q2" s="32"/>
      <c r="R2" s="33"/>
    </row>
    <row r="3" spans="1:21" ht="21" x14ac:dyDescent="0.25">
      <c r="A3" s="36" t="s">
        <v>32</v>
      </c>
      <c r="B3" s="36" t="s">
        <v>18</v>
      </c>
      <c r="C3" s="37" t="s">
        <v>12</v>
      </c>
      <c r="D3" s="38" t="s">
        <v>5</v>
      </c>
      <c r="E3" s="38" t="s">
        <v>29</v>
      </c>
      <c r="F3" s="38" t="s">
        <v>1</v>
      </c>
      <c r="G3" s="38" t="s">
        <v>0</v>
      </c>
      <c r="H3" s="38" t="s">
        <v>8</v>
      </c>
      <c r="I3" s="36" t="s">
        <v>29</v>
      </c>
      <c r="J3" s="39" t="s">
        <v>1</v>
      </c>
      <c r="K3" s="39" t="s">
        <v>0</v>
      </c>
      <c r="L3" s="38" t="s">
        <v>9</v>
      </c>
      <c r="M3" s="36" t="s">
        <v>29</v>
      </c>
      <c r="N3" s="39" t="s">
        <v>1</v>
      </c>
      <c r="O3" s="39" t="s">
        <v>0</v>
      </c>
      <c r="P3" s="38" t="s">
        <v>10</v>
      </c>
      <c r="Q3" s="36" t="s">
        <v>29</v>
      </c>
      <c r="R3" s="38" t="s">
        <v>1</v>
      </c>
      <c r="S3" s="39" t="s">
        <v>0</v>
      </c>
    </row>
    <row r="4" spans="1:21" x14ac:dyDescent="0.25">
      <c r="A4" s="48" t="s">
        <v>33</v>
      </c>
      <c r="B4" s="46">
        <v>6</v>
      </c>
      <c r="C4" s="34">
        <v>110</v>
      </c>
      <c r="D4" s="56" t="s">
        <v>28</v>
      </c>
      <c r="E4" s="46">
        <v>3</v>
      </c>
      <c r="F4" s="35">
        <v>1.8</v>
      </c>
      <c r="G4" s="35">
        <v>5.4</v>
      </c>
      <c r="T4" s="32"/>
      <c r="U4" s="34"/>
    </row>
    <row r="5" spans="1:21" x14ac:dyDescent="0.25">
      <c r="A5" s="48"/>
      <c r="T5" s="32"/>
      <c r="U5" s="34"/>
    </row>
    <row r="6" spans="1:21" x14ac:dyDescent="0.25">
      <c r="A6" s="48"/>
      <c r="T6" s="32"/>
      <c r="U6" s="34"/>
    </row>
    <row r="7" spans="1:21" x14ac:dyDescent="0.25">
      <c r="A7" s="48"/>
      <c r="T7" s="32"/>
      <c r="U7" s="34"/>
    </row>
    <row r="8" spans="1:21" x14ac:dyDescent="0.25">
      <c r="A8" s="48"/>
      <c r="T8" s="32"/>
      <c r="U8" s="34"/>
    </row>
    <row r="9" spans="1:21" x14ac:dyDescent="0.25">
      <c r="T9" s="32"/>
      <c r="U9" s="34"/>
    </row>
    <row r="10" spans="1:21" x14ac:dyDescent="0.25">
      <c r="C10" s="49"/>
    </row>
  </sheetData>
  <phoneticPr fontId="3" type="noConversion"/>
  <hyperlinks>
    <hyperlink ref="A4" location="'Flacon (1)'!O2" display="Flacon (1)" xr:uid="{5D6BB03C-A1DA-4A2E-BB5D-9056A35ADDBA}"/>
  </hyperlink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06347-52BF-423F-A90B-36EECF010A85}">
  <sheetPr codeName="Feuil2"/>
  <dimension ref="A1:S30"/>
  <sheetViews>
    <sheetView zoomScale="200" zoomScaleNormal="200" workbookViewId="0">
      <selection activeCell="N2" sqref="N2:O2"/>
    </sheetView>
  </sheetViews>
  <sheetFormatPr baseColWidth="10" defaultRowHeight="15" x14ac:dyDescent="0.25"/>
  <cols>
    <col min="1" max="1" width="2.85546875" style="7" customWidth="1"/>
    <col min="2" max="2" width="6.42578125" style="7" customWidth="1"/>
    <col min="3" max="3" width="24" style="7" bestFit="1" customWidth="1"/>
    <col min="4" max="4" width="11.42578125" style="7"/>
    <col min="5" max="5" width="2.85546875" style="7" customWidth="1"/>
    <col min="6" max="6" width="4.85546875" style="7" customWidth="1"/>
    <col min="7" max="7" width="27.7109375" style="7" bestFit="1" customWidth="1"/>
    <col min="8" max="8" width="11.42578125" style="7"/>
    <col min="9" max="9" width="2.85546875" style="7" customWidth="1"/>
    <col min="10" max="10" width="5.140625" style="7" customWidth="1"/>
    <col min="11" max="11" width="21.42578125" style="7" bestFit="1" customWidth="1"/>
    <col min="12" max="12" width="11.42578125" style="7"/>
    <col min="13" max="13" width="5.7109375" style="7" customWidth="1"/>
    <col min="14" max="14" width="24.42578125" style="7" bestFit="1" customWidth="1"/>
    <col min="15" max="16384" width="11.42578125" style="7"/>
  </cols>
  <sheetData>
    <row r="1" spans="1:19" x14ac:dyDescent="0.2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x14ac:dyDescent="0.25">
      <c r="A2" s="5"/>
      <c r="B2" s="5"/>
      <c r="C2" s="57" t="s">
        <v>24</v>
      </c>
      <c r="D2" s="57"/>
      <c r="E2" s="8"/>
      <c r="F2" s="5"/>
      <c r="G2" s="57" t="s">
        <v>18</v>
      </c>
      <c r="H2" s="57"/>
      <c r="I2" s="8"/>
      <c r="J2" s="5"/>
      <c r="K2" s="57" t="s">
        <v>12</v>
      </c>
      <c r="L2" s="57"/>
      <c r="M2" s="5"/>
      <c r="N2" s="57" t="s">
        <v>25</v>
      </c>
      <c r="O2" s="57"/>
      <c r="P2" s="5"/>
      <c r="Q2" s="5"/>
      <c r="R2" s="5"/>
      <c r="S2" s="5"/>
    </row>
    <row r="3" spans="1:19" x14ac:dyDescent="0.25">
      <c r="A3" s="5"/>
      <c r="B3" s="5"/>
      <c r="C3" s="9" t="s">
        <v>3</v>
      </c>
      <c r="D3" s="10">
        <v>200</v>
      </c>
      <c r="E3" s="11"/>
      <c r="F3" s="5"/>
      <c r="G3" s="9" t="s">
        <v>11</v>
      </c>
      <c r="H3" s="10">
        <v>10</v>
      </c>
      <c r="I3" s="11"/>
      <c r="J3" s="5"/>
      <c r="K3" s="9" t="s">
        <v>12</v>
      </c>
      <c r="L3" s="10">
        <v>1000</v>
      </c>
      <c r="M3" s="5"/>
      <c r="N3" s="9" t="s">
        <v>14</v>
      </c>
      <c r="O3" s="12">
        <v>1</v>
      </c>
      <c r="P3" s="5"/>
      <c r="Q3" s="5"/>
      <c r="R3" s="5"/>
      <c r="S3" s="5"/>
    </row>
    <row r="4" spans="1:19" x14ac:dyDescent="0.25">
      <c r="A4" s="5"/>
      <c r="B4" s="5"/>
      <c r="C4" s="9" t="s">
        <v>4</v>
      </c>
      <c r="D4" s="13">
        <v>6</v>
      </c>
      <c r="E4" s="14"/>
      <c r="F4" s="5"/>
      <c r="G4" s="9" t="s">
        <v>7</v>
      </c>
      <c r="H4" s="13">
        <v>20</v>
      </c>
      <c r="I4" s="14"/>
      <c r="J4" s="5"/>
      <c r="K4" s="9" t="s">
        <v>22</v>
      </c>
      <c r="L4" s="15">
        <v>9.9</v>
      </c>
      <c r="M4" s="5"/>
      <c r="N4" s="9" t="s">
        <v>15</v>
      </c>
      <c r="O4" s="16">
        <f>IF(D3="","",D3*20%)</f>
        <v>40</v>
      </c>
      <c r="P4" s="5"/>
      <c r="Q4" s="5"/>
      <c r="R4" s="5"/>
      <c r="S4" s="5"/>
    </row>
    <row r="5" spans="1:19" x14ac:dyDescent="0.25">
      <c r="A5" s="5"/>
      <c r="B5" s="5"/>
      <c r="C5" s="9" t="s">
        <v>0</v>
      </c>
      <c r="D5" s="17">
        <f>D16*H5/H3+H16*L4/L3+IF(O3&gt;=2,IF(OR(D8="",D13=""),0,D8/D9*D13))+IF(O3&gt;=2,IF(OR(H8="",H13=""),0,H8/H9*H13))+IF(O3&gt;=2,IF(OR(L8="",L13=""),0,L8/L9*L13))+IF(O3&gt;=2,IF(OR(O8="",O13=""),0,O8/O9*O13))</f>
        <v>5.5890000000000004</v>
      </c>
      <c r="E5" s="18"/>
      <c r="F5" s="5"/>
      <c r="G5" s="9" t="s">
        <v>22</v>
      </c>
      <c r="H5" s="15">
        <v>0.75</v>
      </c>
      <c r="I5" s="19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x14ac:dyDescent="0.25">
      <c r="A6" s="5"/>
      <c r="B6" s="5"/>
      <c r="C6" s="5"/>
      <c r="D6" s="20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x14ac:dyDescent="0.25">
      <c r="A7" s="5"/>
      <c r="B7" s="58">
        <v>1</v>
      </c>
      <c r="C7" s="50" t="s">
        <v>28</v>
      </c>
      <c r="D7" s="51">
        <v>1</v>
      </c>
      <c r="E7" s="59"/>
      <c r="F7" s="59"/>
      <c r="G7" s="50" t="s">
        <v>36</v>
      </c>
      <c r="H7" s="51">
        <v>0.2</v>
      </c>
      <c r="I7" s="60"/>
      <c r="J7" s="61"/>
      <c r="K7" s="50" t="s">
        <v>9</v>
      </c>
      <c r="L7" s="51">
        <v>0.2</v>
      </c>
      <c r="M7" s="66"/>
      <c r="N7" s="50" t="s">
        <v>10</v>
      </c>
      <c r="O7" s="51">
        <v>0.1</v>
      </c>
      <c r="P7" s="5"/>
      <c r="Q7" s="5"/>
      <c r="R7" s="5"/>
      <c r="S7" s="5"/>
    </row>
    <row r="8" spans="1:19" x14ac:dyDescent="0.25">
      <c r="A8" s="5"/>
      <c r="B8" s="58"/>
      <c r="C8" s="9" t="s">
        <v>1</v>
      </c>
      <c r="D8" s="15">
        <v>1.8</v>
      </c>
      <c r="E8" s="59"/>
      <c r="F8" s="59"/>
      <c r="G8" s="9" t="s">
        <v>1</v>
      </c>
      <c r="H8" s="15">
        <v>10</v>
      </c>
      <c r="I8" s="62"/>
      <c r="J8" s="63"/>
      <c r="K8" s="9" t="s">
        <v>1</v>
      </c>
      <c r="L8" s="15">
        <v>5</v>
      </c>
      <c r="M8" s="67"/>
      <c r="N8" s="9" t="s">
        <v>1</v>
      </c>
      <c r="O8" s="15">
        <v>10</v>
      </c>
      <c r="P8" s="5"/>
      <c r="Q8" s="5"/>
      <c r="R8" s="5"/>
      <c r="S8" s="5"/>
    </row>
    <row r="9" spans="1:19" x14ac:dyDescent="0.25">
      <c r="A9" s="5"/>
      <c r="B9" s="58"/>
      <c r="C9" s="9" t="s">
        <v>6</v>
      </c>
      <c r="D9" s="10">
        <v>10</v>
      </c>
      <c r="E9" s="59"/>
      <c r="F9" s="59"/>
      <c r="G9" s="9" t="s">
        <v>6</v>
      </c>
      <c r="H9" s="10">
        <v>10</v>
      </c>
      <c r="I9" s="62"/>
      <c r="J9" s="63"/>
      <c r="K9" s="9" t="s">
        <v>6</v>
      </c>
      <c r="L9" s="10">
        <v>10</v>
      </c>
      <c r="M9" s="67"/>
      <c r="N9" s="9" t="s">
        <v>6</v>
      </c>
      <c r="O9" s="10">
        <v>10</v>
      </c>
      <c r="P9" s="5"/>
      <c r="Q9" s="5"/>
      <c r="R9" s="5"/>
      <c r="S9" s="5"/>
    </row>
    <row r="10" spans="1:19" x14ac:dyDescent="0.25">
      <c r="A10" s="5"/>
      <c r="B10" s="58"/>
      <c r="C10" s="9" t="s">
        <v>2</v>
      </c>
      <c r="D10" s="21">
        <v>0.15</v>
      </c>
      <c r="E10" s="59"/>
      <c r="F10" s="59"/>
      <c r="G10" s="9" t="s">
        <v>2</v>
      </c>
      <c r="H10" s="21">
        <v>0.15</v>
      </c>
      <c r="I10" s="62"/>
      <c r="J10" s="63"/>
      <c r="K10" s="9" t="s">
        <v>2</v>
      </c>
      <c r="L10" s="21">
        <v>0.2</v>
      </c>
      <c r="M10" s="67"/>
      <c r="N10" s="9" t="s">
        <v>2</v>
      </c>
      <c r="O10" s="21">
        <v>0.15</v>
      </c>
      <c r="P10" s="5"/>
      <c r="Q10" s="5"/>
      <c r="R10" s="5"/>
      <c r="S10" s="5"/>
    </row>
    <row r="11" spans="1:19" x14ac:dyDescent="0.25">
      <c r="A11" s="5"/>
      <c r="B11" s="58"/>
      <c r="C11" s="9" t="s">
        <v>13</v>
      </c>
      <c r="D11" s="22">
        <v>5</v>
      </c>
      <c r="E11" s="59"/>
      <c r="F11" s="59"/>
      <c r="G11" s="9" t="s">
        <v>13</v>
      </c>
      <c r="H11" s="22"/>
      <c r="I11" s="62"/>
      <c r="J11" s="63"/>
      <c r="K11" s="9" t="s">
        <v>13</v>
      </c>
      <c r="L11" s="22"/>
      <c r="M11" s="67"/>
      <c r="N11" s="9" t="s">
        <v>13</v>
      </c>
      <c r="O11" s="22"/>
      <c r="P11" s="5"/>
      <c r="Q11" s="5"/>
      <c r="R11" s="5"/>
      <c r="S11" s="5"/>
    </row>
    <row r="12" spans="1:19" x14ac:dyDescent="0.25">
      <c r="A12" s="5"/>
      <c r="B12" s="58"/>
      <c r="C12" s="9" t="s">
        <v>16</v>
      </c>
      <c r="D12" s="23">
        <f>IF($O3&gt;=1,IF(OR($D3="",D10=""),"",$D3*D10),0)</f>
        <v>30</v>
      </c>
      <c r="E12" s="59"/>
      <c r="F12" s="59"/>
      <c r="G12" s="9" t="s">
        <v>16</v>
      </c>
      <c r="H12" s="23">
        <f>IF($O3&gt;=2,IF(OR($D3="",H10=""),"",$D3*H10),0)</f>
        <v>0</v>
      </c>
      <c r="I12" s="62"/>
      <c r="J12" s="63"/>
      <c r="K12" s="9" t="s">
        <v>16</v>
      </c>
      <c r="L12" s="23">
        <f>IF($O3&gt;=3,IF(OR($D3="",L10=""),"",$D3*L10),0)</f>
        <v>0</v>
      </c>
      <c r="M12" s="67"/>
      <c r="N12" s="9" t="s">
        <v>16</v>
      </c>
      <c r="O12" s="23">
        <f>IF($O3&gt;=4,IF(OR($D3="",O10=""),"",$D3*O10),0)</f>
        <v>0</v>
      </c>
      <c r="P12" s="24"/>
      <c r="Q12" s="5"/>
      <c r="R12" s="5"/>
      <c r="S12" s="5"/>
    </row>
    <row r="13" spans="1:19" x14ac:dyDescent="0.25">
      <c r="A13" s="5"/>
      <c r="B13" s="58"/>
      <c r="C13" s="9" t="s">
        <v>17</v>
      </c>
      <c r="D13" s="25">
        <f>IF(OR($O3&lt;1,D10=""),"",D12*D7)</f>
        <v>30</v>
      </c>
      <c r="E13" s="59"/>
      <c r="F13" s="59"/>
      <c r="G13" s="9" t="s">
        <v>17</v>
      </c>
      <c r="H13" s="25">
        <f>IF(OR($O3&lt;1,H10=""),"",H12*H7)</f>
        <v>0</v>
      </c>
      <c r="I13" s="62"/>
      <c r="J13" s="63"/>
      <c r="K13" s="9" t="s">
        <v>17</v>
      </c>
      <c r="L13" s="25">
        <f>IF(OR($O3&lt;1,L10=""),"",L12*L7)</f>
        <v>0</v>
      </c>
      <c r="M13" s="67"/>
      <c r="N13" s="9" t="s">
        <v>17</v>
      </c>
      <c r="O13" s="25">
        <f>IF(OR($O3&lt;1,O10=""),"",O12*O7)</f>
        <v>0</v>
      </c>
      <c r="P13" s="5"/>
      <c r="Q13" s="5"/>
      <c r="R13" s="5"/>
      <c r="S13" s="5"/>
    </row>
    <row r="14" spans="1:19" x14ac:dyDescent="0.25">
      <c r="A14" s="5"/>
      <c r="B14" s="58"/>
      <c r="C14" s="9" t="s">
        <v>14</v>
      </c>
      <c r="D14" s="47">
        <f>IF(D13="","",ROUNDUP(D13/D9,0))</f>
        <v>3</v>
      </c>
      <c r="E14" s="59"/>
      <c r="F14" s="59"/>
      <c r="G14" s="9" t="s">
        <v>14</v>
      </c>
      <c r="H14" s="47">
        <f>IF(H13="","",ROUNDUP(H13/H9,0))</f>
        <v>0</v>
      </c>
      <c r="I14" s="64"/>
      <c r="J14" s="65"/>
      <c r="K14" s="9" t="s">
        <v>14</v>
      </c>
      <c r="L14" s="47">
        <f>IF(L13="","",ROUNDUP(L13/L9,0))</f>
        <v>0</v>
      </c>
      <c r="M14" s="68"/>
      <c r="N14" s="9" t="s">
        <v>14</v>
      </c>
      <c r="O14" s="47">
        <f>IF(O13="","",ROUNDUP(O13/O9,0))</f>
        <v>0</v>
      </c>
      <c r="P14" s="5"/>
      <c r="Q14" s="5"/>
      <c r="R14" s="5"/>
      <c r="S14" s="5"/>
    </row>
    <row r="15" spans="1:19" x14ac:dyDescent="0.25">
      <c r="A15" s="5"/>
      <c r="B15" s="5"/>
      <c r="C15" s="5"/>
      <c r="D15" s="26"/>
      <c r="E15" s="6"/>
      <c r="F15" s="5"/>
      <c r="G15" s="5"/>
      <c r="H15" s="27"/>
      <c r="I15" s="28"/>
      <c r="J15" s="5"/>
      <c r="K15" s="5"/>
      <c r="L15" s="27"/>
      <c r="M15" s="5"/>
      <c r="N15" s="5"/>
      <c r="O15" s="28"/>
      <c r="P15" s="5"/>
      <c r="Q15" s="5"/>
      <c r="R15" s="5"/>
      <c r="S15" s="5"/>
    </row>
    <row r="16" spans="1:19" ht="18.75" customHeight="1" x14ac:dyDescent="0.25">
      <c r="A16" s="5"/>
      <c r="B16" s="71">
        <v>2</v>
      </c>
      <c r="C16" s="4" t="s">
        <v>20</v>
      </c>
      <c r="D16" s="25">
        <f>IF(OR(H3="",H4=""),"",(D4*D3)/(H4*H3)*H3)</f>
        <v>60</v>
      </c>
      <c r="E16" s="29"/>
      <c r="F16" s="72">
        <v>3</v>
      </c>
      <c r="G16" s="57" t="s">
        <v>21</v>
      </c>
      <c r="H16" s="73">
        <f>IF(D3="","",IF(O3=1,D3-SUM(D13,D16),IF(O3=2,D3-SUM(D13,H13,D16),IF(O3=3,D3-SUM(D13,H13,L13,D16),IF(O3=4,D3-SUM(D13,H13,L13,O13,D16),"")))))</f>
        <v>110</v>
      </c>
      <c r="I16" s="3"/>
      <c r="J16" s="70">
        <v>4</v>
      </c>
      <c r="K16" s="57" t="s">
        <v>23</v>
      </c>
      <c r="L16" s="69">
        <f>IF(O3=1,D11,IF(O3=2,MAX(D11,H11),IF(O3=3,MAX(D11,H11,L11),IF(O3=4,MAX(D11,H11,L11,O11),""))))</f>
        <v>5</v>
      </c>
      <c r="M16" s="70"/>
      <c r="N16" s="4" t="s">
        <v>26</v>
      </c>
      <c r="O16" s="1">
        <v>45614</v>
      </c>
      <c r="P16" s="5"/>
      <c r="Q16" s="5"/>
      <c r="R16" s="5"/>
      <c r="S16" s="5"/>
    </row>
    <row r="17" spans="1:19" ht="18.75" customHeight="1" x14ac:dyDescent="0.25">
      <c r="A17" s="5"/>
      <c r="B17" s="71"/>
      <c r="C17" s="30" t="s">
        <v>19</v>
      </c>
      <c r="D17" s="47">
        <f>IF(H3="","",ROUNDUP(D16/H3,0))</f>
        <v>6</v>
      </c>
      <c r="E17" s="31"/>
      <c r="F17" s="72"/>
      <c r="G17" s="57"/>
      <c r="H17" s="73"/>
      <c r="I17" s="3"/>
      <c r="J17" s="70"/>
      <c r="K17" s="57"/>
      <c r="L17" s="69"/>
      <c r="M17" s="70"/>
      <c r="N17" s="4" t="s">
        <v>27</v>
      </c>
      <c r="O17" s="2">
        <f>IF(O16="","",O16+L16)</f>
        <v>45619</v>
      </c>
      <c r="P17" s="5"/>
      <c r="Q17" s="5"/>
      <c r="R17" s="5"/>
      <c r="S17" s="5"/>
    </row>
    <row r="18" spans="1:19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9" x14ac:dyDescent="0.25">
      <c r="A20" s="5"/>
      <c r="B20" s="5"/>
      <c r="C20" s="54"/>
      <c r="D20" s="5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s="5"/>
      <c r="B21" s="5"/>
      <c r="C21" s="53"/>
      <c r="D21" s="52"/>
      <c r="E21" s="26"/>
      <c r="F21" s="26"/>
      <c r="G21" s="5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9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</sheetData>
  <mergeCells count="16">
    <mergeCell ref="K16:K17"/>
    <mergeCell ref="L16:L17"/>
    <mergeCell ref="M16:M17"/>
    <mergeCell ref="B16:B17"/>
    <mergeCell ref="F16:F17"/>
    <mergeCell ref="G16:G17"/>
    <mergeCell ref="H16:H17"/>
    <mergeCell ref="J16:J17"/>
    <mergeCell ref="C2:D2"/>
    <mergeCell ref="G2:H2"/>
    <mergeCell ref="K2:L2"/>
    <mergeCell ref="N2:O2"/>
    <mergeCell ref="B7:B14"/>
    <mergeCell ref="E7:F14"/>
    <mergeCell ref="I7:J14"/>
    <mergeCell ref="M7:M14"/>
  </mergeCells>
  <conditionalFormatting sqref="M7:O14">
    <cfRule type="expression" dxfId="39" priority="10">
      <formula>$O$3&lt;4</formula>
    </cfRule>
  </conditionalFormatting>
  <conditionalFormatting sqref="I7:L14">
    <cfRule type="expression" dxfId="38" priority="8">
      <formula>$O$3&lt;3</formula>
    </cfRule>
  </conditionalFormatting>
  <conditionalFormatting sqref="E7:H14">
    <cfRule type="expression" dxfId="37" priority="7">
      <formula>$O$3&lt;2</formula>
    </cfRule>
  </conditionalFormatting>
  <conditionalFormatting sqref="B7:D14">
    <cfRule type="expression" dxfId="36" priority="6">
      <formula>$O$3&lt;1</formula>
    </cfRule>
  </conditionalFormatting>
  <conditionalFormatting sqref="D7">
    <cfRule type="expression" dxfId="35" priority="5">
      <formula>AND($O$3=1,$D$7&lt;&gt;1)</formula>
    </cfRule>
  </conditionalFormatting>
  <conditionalFormatting sqref="H7 D7">
    <cfRule type="expression" dxfId="34" priority="3">
      <formula>AND($O$3=2,($D$7+$H$7)&lt;&gt;1)</formula>
    </cfRule>
  </conditionalFormatting>
  <conditionalFormatting sqref="L7 H7 D7">
    <cfRule type="expression" dxfId="33" priority="2">
      <formula>AND($O$3=3,($D$7+$H$7+$L$7)&lt;&gt;1)</formula>
    </cfRule>
  </conditionalFormatting>
  <conditionalFormatting sqref="O7 L7 H7 D7">
    <cfRule type="expression" dxfId="32" priority="1">
      <formula>AND($O$3=4,($D$7+$H$7+$L$7+$O$7)&lt;&gt;1)</formula>
    </cfRule>
  </conditionalFormatting>
  <dataValidations count="1">
    <dataValidation type="list" allowBlank="1" showInputMessage="1" showErrorMessage="1" sqref="O3" xr:uid="{4D692997-1942-4F7D-A56D-EE5E2CBAF358}">
      <formula1>"0,1,2,3,4"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7DD8F-CAF3-496F-9F78-0D18A45E813D}">
  <sheetPr codeName="Feuil3"/>
  <dimension ref="A1:S30"/>
  <sheetViews>
    <sheetView zoomScale="200" zoomScaleNormal="200" workbookViewId="0">
      <selection activeCell="D12" sqref="D12"/>
    </sheetView>
  </sheetViews>
  <sheetFormatPr baseColWidth="10" defaultRowHeight="15" x14ac:dyDescent="0.25"/>
  <cols>
    <col min="1" max="1" width="2.85546875" style="7" customWidth="1"/>
    <col min="2" max="2" width="6.42578125" style="7" customWidth="1"/>
    <col min="3" max="3" width="24" style="7" bestFit="1" customWidth="1"/>
    <col min="4" max="4" width="11.42578125" style="7"/>
    <col min="5" max="5" width="2.85546875" style="7" customWidth="1"/>
    <col min="6" max="6" width="4.85546875" style="7" customWidth="1"/>
    <col min="7" max="7" width="27.7109375" style="7" bestFit="1" customWidth="1"/>
    <col min="8" max="8" width="11.42578125" style="7"/>
    <col min="9" max="9" width="2.85546875" style="7" customWidth="1"/>
    <col min="10" max="10" width="5.140625" style="7" customWidth="1"/>
    <col min="11" max="11" width="21.42578125" style="7" bestFit="1" customWidth="1"/>
    <col min="12" max="12" width="11.42578125" style="7"/>
    <col min="13" max="13" width="5.7109375" style="7" customWidth="1"/>
    <col min="14" max="14" width="24.42578125" style="7" bestFit="1" customWidth="1"/>
    <col min="15" max="16384" width="11.42578125" style="7"/>
  </cols>
  <sheetData>
    <row r="1" spans="1:19" x14ac:dyDescent="0.2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x14ac:dyDescent="0.25">
      <c r="A2" s="5"/>
      <c r="B2" s="5"/>
      <c r="C2" s="57" t="s">
        <v>24</v>
      </c>
      <c r="D2" s="57"/>
      <c r="E2" s="8"/>
      <c r="F2" s="5"/>
      <c r="G2" s="57" t="s">
        <v>18</v>
      </c>
      <c r="H2" s="57"/>
      <c r="I2" s="8"/>
      <c r="J2" s="5"/>
      <c r="K2" s="57" t="s">
        <v>12</v>
      </c>
      <c r="L2" s="57"/>
      <c r="M2" s="5"/>
      <c r="N2" s="57" t="s">
        <v>25</v>
      </c>
      <c r="O2" s="57"/>
      <c r="P2" s="5"/>
      <c r="Q2" s="5"/>
      <c r="R2" s="5"/>
      <c r="S2" s="5"/>
    </row>
    <row r="3" spans="1:19" x14ac:dyDescent="0.25">
      <c r="A3" s="5"/>
      <c r="B3" s="5"/>
      <c r="C3" s="9" t="s">
        <v>3</v>
      </c>
      <c r="D3" s="10">
        <v>200</v>
      </c>
      <c r="E3" s="11"/>
      <c r="F3" s="5"/>
      <c r="G3" s="9" t="s">
        <v>11</v>
      </c>
      <c r="H3" s="10">
        <v>10</v>
      </c>
      <c r="I3" s="11"/>
      <c r="J3" s="5"/>
      <c r="K3" s="9" t="s">
        <v>12</v>
      </c>
      <c r="L3" s="10">
        <v>1000</v>
      </c>
      <c r="M3" s="5"/>
      <c r="N3" s="9" t="s">
        <v>14</v>
      </c>
      <c r="O3" s="12">
        <v>1</v>
      </c>
      <c r="P3" s="5"/>
      <c r="Q3" s="5"/>
      <c r="R3" s="5"/>
      <c r="S3" s="5"/>
    </row>
    <row r="4" spans="1:19" x14ac:dyDescent="0.25">
      <c r="A4" s="5"/>
      <c r="B4" s="5"/>
      <c r="C4" s="9" t="s">
        <v>4</v>
      </c>
      <c r="D4" s="13">
        <v>6</v>
      </c>
      <c r="E4" s="14"/>
      <c r="F4" s="5"/>
      <c r="G4" s="9" t="s">
        <v>7</v>
      </c>
      <c r="H4" s="13">
        <v>20</v>
      </c>
      <c r="I4" s="14"/>
      <c r="J4" s="5"/>
      <c r="K4" s="9" t="s">
        <v>22</v>
      </c>
      <c r="L4" s="15">
        <v>9.9</v>
      </c>
      <c r="M4" s="5"/>
      <c r="N4" s="9" t="s">
        <v>15</v>
      </c>
      <c r="O4" s="16">
        <f>IF(D3="","",D3*20%)</f>
        <v>40</v>
      </c>
      <c r="P4" s="5"/>
      <c r="Q4" s="5"/>
      <c r="R4" s="5"/>
      <c r="S4" s="5"/>
    </row>
    <row r="5" spans="1:19" x14ac:dyDescent="0.25">
      <c r="A5" s="5"/>
      <c r="B5" s="5"/>
      <c r="C5" s="9" t="s">
        <v>0</v>
      </c>
      <c r="D5" s="17">
        <f>D16*H5/H3+H16*L4/L3+IF(O3&gt;=2,IF(OR(D8="",D13=""),0,D8/D9*D13))+IF(O3&gt;=2,IF(OR(H8="",H13=""),0,H8/H9*H13))+IF(O3&gt;=2,IF(OR(L8="",L13=""),0,L8/L9*L13))+IF(O3&gt;=2,IF(OR(O8="",O13=""),0,O8/O9*O13))</f>
        <v>5.6286000000000005</v>
      </c>
      <c r="E5" s="18"/>
      <c r="F5" s="5"/>
      <c r="G5" s="9" t="s">
        <v>22</v>
      </c>
      <c r="H5" s="15">
        <v>0.75</v>
      </c>
      <c r="I5" s="19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x14ac:dyDescent="0.25">
      <c r="A6" s="5"/>
      <c r="B6" s="5"/>
      <c r="C6" s="5"/>
      <c r="D6" s="20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x14ac:dyDescent="0.25">
      <c r="A7" s="5"/>
      <c r="B7" s="58">
        <v>1</v>
      </c>
      <c r="C7" s="50" t="s">
        <v>37</v>
      </c>
      <c r="D7" s="51">
        <v>1</v>
      </c>
      <c r="E7" s="59"/>
      <c r="F7" s="59"/>
      <c r="G7" s="50" t="s">
        <v>36</v>
      </c>
      <c r="H7" s="51">
        <v>0.2</v>
      </c>
      <c r="I7" s="60"/>
      <c r="J7" s="61"/>
      <c r="K7" s="50" t="s">
        <v>9</v>
      </c>
      <c r="L7" s="51">
        <v>0.2</v>
      </c>
      <c r="M7" s="66"/>
      <c r="N7" s="50" t="s">
        <v>10</v>
      </c>
      <c r="O7" s="51">
        <v>0.1</v>
      </c>
      <c r="P7" s="5"/>
      <c r="Q7" s="5"/>
      <c r="R7" s="5"/>
      <c r="S7" s="5"/>
    </row>
    <row r="8" spans="1:19" x14ac:dyDescent="0.25">
      <c r="A8" s="5"/>
      <c r="B8" s="58"/>
      <c r="C8" s="9" t="s">
        <v>1</v>
      </c>
      <c r="D8" s="15">
        <v>12.9</v>
      </c>
      <c r="E8" s="59"/>
      <c r="F8" s="59"/>
      <c r="G8" s="9" t="s">
        <v>1</v>
      </c>
      <c r="H8" s="15"/>
      <c r="I8" s="62"/>
      <c r="J8" s="63"/>
      <c r="K8" s="9" t="s">
        <v>1</v>
      </c>
      <c r="L8" s="15"/>
      <c r="M8" s="67"/>
      <c r="N8" s="9" t="s">
        <v>1</v>
      </c>
      <c r="O8" s="15"/>
      <c r="P8" s="5"/>
      <c r="Q8" s="5"/>
      <c r="R8" s="5"/>
      <c r="S8" s="5"/>
    </row>
    <row r="9" spans="1:19" x14ac:dyDescent="0.25">
      <c r="A9" s="5"/>
      <c r="B9" s="58"/>
      <c r="C9" s="9" t="s">
        <v>6</v>
      </c>
      <c r="D9" s="10">
        <v>30</v>
      </c>
      <c r="E9" s="59"/>
      <c r="F9" s="59"/>
      <c r="G9" s="9" t="s">
        <v>6</v>
      </c>
      <c r="H9" s="10"/>
      <c r="I9" s="62"/>
      <c r="J9" s="63"/>
      <c r="K9" s="9" t="s">
        <v>6</v>
      </c>
      <c r="L9" s="10"/>
      <c r="M9" s="67"/>
      <c r="N9" s="9" t="s">
        <v>6</v>
      </c>
      <c r="O9" s="10"/>
      <c r="P9" s="5"/>
      <c r="Q9" s="5"/>
      <c r="R9" s="5"/>
      <c r="S9" s="5"/>
    </row>
    <row r="10" spans="1:19" x14ac:dyDescent="0.25">
      <c r="A10" s="5"/>
      <c r="B10" s="58"/>
      <c r="C10" s="9" t="s">
        <v>2</v>
      </c>
      <c r="D10" s="21">
        <v>0.13</v>
      </c>
      <c r="E10" s="59"/>
      <c r="F10" s="59"/>
      <c r="G10" s="9" t="s">
        <v>2</v>
      </c>
      <c r="H10" s="21"/>
      <c r="I10" s="62"/>
      <c r="J10" s="63"/>
      <c r="K10" s="9" t="s">
        <v>2</v>
      </c>
      <c r="L10" s="21"/>
      <c r="M10" s="67"/>
      <c r="N10" s="9" t="s">
        <v>2</v>
      </c>
      <c r="O10" s="21"/>
      <c r="P10" s="5"/>
      <c r="Q10" s="5"/>
      <c r="R10" s="5"/>
      <c r="S10" s="5"/>
    </row>
    <row r="11" spans="1:19" x14ac:dyDescent="0.25">
      <c r="A11" s="5"/>
      <c r="B11" s="58"/>
      <c r="C11" s="9" t="s">
        <v>13</v>
      </c>
      <c r="D11" s="22">
        <v>7</v>
      </c>
      <c r="E11" s="59"/>
      <c r="F11" s="59"/>
      <c r="G11" s="9" t="s">
        <v>13</v>
      </c>
      <c r="H11" s="22"/>
      <c r="I11" s="62"/>
      <c r="J11" s="63"/>
      <c r="K11" s="9" t="s">
        <v>13</v>
      </c>
      <c r="L11" s="22"/>
      <c r="M11" s="67"/>
      <c r="N11" s="9" t="s">
        <v>13</v>
      </c>
      <c r="O11" s="22"/>
      <c r="P11" s="5"/>
      <c r="Q11" s="5"/>
      <c r="R11" s="5"/>
      <c r="S11" s="5"/>
    </row>
    <row r="12" spans="1:19" x14ac:dyDescent="0.25">
      <c r="A12" s="5"/>
      <c r="B12" s="58"/>
      <c r="C12" s="9" t="s">
        <v>16</v>
      </c>
      <c r="D12" s="23">
        <f>IF($O3&gt;=1,IF(OR($D3="",D10=""),"",$D3*D10),0)</f>
        <v>26</v>
      </c>
      <c r="E12" s="59"/>
      <c r="F12" s="59"/>
      <c r="G12" s="9" t="s">
        <v>16</v>
      </c>
      <c r="H12" s="23">
        <f>IF($O3&gt;=2,IF(OR($D3="",H10=""),"",$D3*H10),0)</f>
        <v>0</v>
      </c>
      <c r="I12" s="62"/>
      <c r="J12" s="63"/>
      <c r="K12" s="9" t="s">
        <v>16</v>
      </c>
      <c r="L12" s="23">
        <f>IF($O3&gt;=3,IF(OR($D3="",L10=""),"",$D3*L10),0)</f>
        <v>0</v>
      </c>
      <c r="M12" s="67"/>
      <c r="N12" s="9" t="s">
        <v>16</v>
      </c>
      <c r="O12" s="23">
        <f>IF($O3&gt;=4,IF(OR($D3="",O10=""),"",$D3*O10),0)</f>
        <v>0</v>
      </c>
      <c r="P12" s="24"/>
      <c r="Q12" s="5"/>
      <c r="R12" s="5"/>
      <c r="S12" s="5"/>
    </row>
    <row r="13" spans="1:19" x14ac:dyDescent="0.25">
      <c r="A13" s="5"/>
      <c r="B13" s="58"/>
      <c r="C13" s="9" t="s">
        <v>17</v>
      </c>
      <c r="D13" s="25">
        <f>IF(OR($O3&lt;1,D10=""),"",D12*D7)</f>
        <v>26</v>
      </c>
      <c r="E13" s="59"/>
      <c r="F13" s="59"/>
      <c r="G13" s="9" t="s">
        <v>17</v>
      </c>
      <c r="H13" s="25" t="str">
        <f>IF(OR($O3&lt;1,H10=""),"",H12*H7)</f>
        <v/>
      </c>
      <c r="I13" s="62"/>
      <c r="J13" s="63"/>
      <c r="K13" s="9" t="s">
        <v>17</v>
      </c>
      <c r="L13" s="25" t="str">
        <f>IF(OR($O3&lt;1,L10=""),"",L12*L7)</f>
        <v/>
      </c>
      <c r="M13" s="67"/>
      <c r="N13" s="9" t="s">
        <v>17</v>
      </c>
      <c r="O13" s="25" t="str">
        <f>IF(OR($O3&lt;1,O10=""),"",O12*O7)</f>
        <v/>
      </c>
      <c r="P13" s="5"/>
      <c r="Q13" s="5"/>
      <c r="R13" s="5"/>
      <c r="S13" s="5"/>
    </row>
    <row r="14" spans="1:19" x14ac:dyDescent="0.25">
      <c r="A14" s="5"/>
      <c r="B14" s="58"/>
      <c r="C14" s="9" t="s">
        <v>14</v>
      </c>
      <c r="D14" s="47">
        <f>IF(D13="","",ROUNDUP(D13/D9,0))</f>
        <v>1</v>
      </c>
      <c r="E14" s="59"/>
      <c r="F14" s="59"/>
      <c r="G14" s="9" t="s">
        <v>14</v>
      </c>
      <c r="H14" s="47" t="str">
        <f>IF(H13="","",ROUNDUP(H13/H9,0))</f>
        <v/>
      </c>
      <c r="I14" s="64"/>
      <c r="J14" s="65"/>
      <c r="K14" s="9" t="s">
        <v>14</v>
      </c>
      <c r="L14" s="47" t="str">
        <f>IF(L13="","",ROUNDUP(L13/L9,0))</f>
        <v/>
      </c>
      <c r="M14" s="68"/>
      <c r="N14" s="9" t="s">
        <v>14</v>
      </c>
      <c r="O14" s="47" t="str">
        <f>IF(O13="","",ROUNDUP(O13/O9,0))</f>
        <v/>
      </c>
      <c r="P14" s="5"/>
      <c r="Q14" s="5"/>
      <c r="R14" s="5"/>
      <c r="S14" s="5"/>
    </row>
    <row r="15" spans="1:19" x14ac:dyDescent="0.25">
      <c r="A15" s="5"/>
      <c r="B15" s="5"/>
      <c r="C15" s="5"/>
      <c r="D15" s="26"/>
      <c r="E15" s="6"/>
      <c r="F15" s="5"/>
      <c r="G15" s="5"/>
      <c r="H15" s="27"/>
      <c r="I15" s="28"/>
      <c r="J15" s="5"/>
      <c r="K15" s="5"/>
      <c r="L15" s="27"/>
      <c r="M15" s="5"/>
      <c r="N15" s="5"/>
      <c r="O15" s="28"/>
      <c r="P15" s="5"/>
      <c r="Q15" s="5"/>
      <c r="R15" s="5"/>
      <c r="S15" s="5"/>
    </row>
    <row r="16" spans="1:19" ht="18.75" customHeight="1" x14ac:dyDescent="0.25">
      <c r="A16" s="5"/>
      <c r="B16" s="71">
        <v>2</v>
      </c>
      <c r="C16" s="4" t="s">
        <v>20</v>
      </c>
      <c r="D16" s="25">
        <f>IF(OR(H3="",H4=""),"",(D4*D3)/(H4*H3)*H3)</f>
        <v>60</v>
      </c>
      <c r="E16" s="29"/>
      <c r="F16" s="72">
        <v>3</v>
      </c>
      <c r="G16" s="57" t="s">
        <v>21</v>
      </c>
      <c r="H16" s="73">
        <f>IF(D3="","",IF(O3=1,D3-SUM(D13,D16),IF(O3=2,D3-SUM(D13,H13,D16),IF(O3=3,D3-SUM(D13,H13,L13,D16),IF(O3=4,D3-SUM(D13,H13,L13,O13,D16),"")))))</f>
        <v>114</v>
      </c>
      <c r="I16" s="3"/>
      <c r="J16" s="70">
        <v>4</v>
      </c>
      <c r="K16" s="57" t="s">
        <v>23</v>
      </c>
      <c r="L16" s="69">
        <f>IF(O3=1,D11,IF(O3=2,MAX(D11,H11),IF(O3=3,MAX(D11,H11,L11),IF(O3=4,MAX(D11,H11,L11,O11),""))))</f>
        <v>7</v>
      </c>
      <c r="M16" s="70"/>
      <c r="N16" s="4" t="s">
        <v>26</v>
      </c>
      <c r="O16" s="1"/>
      <c r="P16" s="5"/>
      <c r="Q16" s="5"/>
      <c r="R16" s="5"/>
      <c r="S16" s="5"/>
    </row>
    <row r="17" spans="1:19" ht="18.75" customHeight="1" x14ac:dyDescent="0.25">
      <c r="A17" s="5"/>
      <c r="B17" s="71"/>
      <c r="C17" s="30" t="s">
        <v>19</v>
      </c>
      <c r="D17" s="47">
        <f>IF(H3="","",ROUNDUP(D16/H3,0))</f>
        <v>6</v>
      </c>
      <c r="E17" s="31"/>
      <c r="F17" s="72"/>
      <c r="G17" s="57"/>
      <c r="H17" s="73"/>
      <c r="I17" s="3"/>
      <c r="J17" s="70"/>
      <c r="K17" s="57"/>
      <c r="L17" s="69"/>
      <c r="M17" s="70"/>
      <c r="N17" s="4" t="s">
        <v>27</v>
      </c>
      <c r="O17" s="2" t="str">
        <f>IF(O16="","",O16+L16)</f>
        <v/>
      </c>
      <c r="P17" s="5"/>
      <c r="Q17" s="5"/>
      <c r="R17" s="5"/>
      <c r="S17" s="5"/>
    </row>
    <row r="18" spans="1:19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9" x14ac:dyDescent="0.25">
      <c r="A20" s="5"/>
      <c r="B20" s="5"/>
      <c r="C20" s="54"/>
      <c r="D20" s="5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s="5"/>
      <c r="B21" s="5"/>
      <c r="C21" s="53"/>
      <c r="D21" s="52"/>
      <c r="E21" s="26"/>
      <c r="F21" s="26"/>
      <c r="G21" s="5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9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</sheetData>
  <mergeCells count="16">
    <mergeCell ref="L16:L17"/>
    <mergeCell ref="M16:M17"/>
    <mergeCell ref="B16:B17"/>
    <mergeCell ref="F16:F17"/>
    <mergeCell ref="G16:G17"/>
    <mergeCell ref="H16:H17"/>
    <mergeCell ref="J16:J17"/>
    <mergeCell ref="K16:K17"/>
    <mergeCell ref="C2:D2"/>
    <mergeCell ref="G2:H2"/>
    <mergeCell ref="K2:L2"/>
    <mergeCell ref="N2:O2"/>
    <mergeCell ref="B7:B14"/>
    <mergeCell ref="E7:F14"/>
    <mergeCell ref="I7:J14"/>
    <mergeCell ref="M7:M14"/>
  </mergeCells>
  <conditionalFormatting sqref="M7:O14">
    <cfRule type="expression" dxfId="31" priority="8">
      <formula>$O$3&lt;4</formula>
    </cfRule>
  </conditionalFormatting>
  <conditionalFormatting sqref="I7:L14">
    <cfRule type="expression" dxfId="30" priority="7">
      <formula>$O$3&lt;3</formula>
    </cfRule>
  </conditionalFormatting>
  <conditionalFormatting sqref="E7:H14">
    <cfRule type="expression" dxfId="29" priority="6">
      <formula>$O$3&lt;2</formula>
    </cfRule>
  </conditionalFormatting>
  <conditionalFormatting sqref="B7:D14">
    <cfRule type="expression" dxfId="28" priority="5">
      <formula>$O$3&lt;1</formula>
    </cfRule>
  </conditionalFormatting>
  <conditionalFormatting sqref="D7">
    <cfRule type="expression" dxfId="27" priority="4">
      <formula>AND($O$3=1,$D$7&lt;&gt;1)</formula>
    </cfRule>
  </conditionalFormatting>
  <conditionalFormatting sqref="H7 D7">
    <cfRule type="expression" dxfId="26" priority="3">
      <formula>AND($O$3=2,($D$7+$H$7)&lt;&gt;1)</formula>
    </cfRule>
  </conditionalFormatting>
  <conditionalFormatting sqref="L7 H7 D7">
    <cfRule type="expression" dxfId="25" priority="2">
      <formula>AND($O$3=3,($D$7+$H$7+$L$7)&lt;&gt;1)</formula>
    </cfRule>
  </conditionalFormatting>
  <conditionalFormatting sqref="O7 L7 H7 D7">
    <cfRule type="expression" dxfId="24" priority="1">
      <formula>AND($O$3=4,($D$7+$H$7+$L$7+$O$7)&lt;&gt;1)</formula>
    </cfRule>
  </conditionalFormatting>
  <dataValidations count="1">
    <dataValidation type="list" allowBlank="1" showInputMessage="1" showErrorMessage="1" sqref="O3" xr:uid="{D4A7EB72-A169-434B-AB53-1D0A971134D6}">
      <formula1>"0,1,2,3,4"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043C0-8FF1-4E17-A3AC-94E15C9C0BD0}">
  <sheetPr codeName="Feuil4"/>
  <dimension ref="A1:S30"/>
  <sheetViews>
    <sheetView zoomScale="200" zoomScaleNormal="200" workbookViewId="0">
      <selection activeCell="D12" sqref="D12"/>
    </sheetView>
  </sheetViews>
  <sheetFormatPr baseColWidth="10" defaultRowHeight="15" x14ac:dyDescent="0.25"/>
  <cols>
    <col min="1" max="1" width="2.85546875" style="7" customWidth="1"/>
    <col min="2" max="2" width="6.42578125" style="7" customWidth="1"/>
    <col min="3" max="3" width="24" style="7" bestFit="1" customWidth="1"/>
    <col min="4" max="4" width="11.42578125" style="7"/>
    <col min="5" max="5" width="2.85546875" style="7" customWidth="1"/>
    <col min="6" max="6" width="4.85546875" style="7" customWidth="1"/>
    <col min="7" max="7" width="27.7109375" style="7" bestFit="1" customWidth="1"/>
    <col min="8" max="8" width="11.42578125" style="7"/>
    <col min="9" max="9" width="2.85546875" style="7" customWidth="1"/>
    <col min="10" max="10" width="5.140625" style="7" customWidth="1"/>
    <col min="11" max="11" width="21.42578125" style="7" bestFit="1" customWidth="1"/>
    <col min="12" max="12" width="11.42578125" style="7"/>
    <col min="13" max="13" width="5.7109375" style="7" customWidth="1"/>
    <col min="14" max="14" width="24.42578125" style="7" bestFit="1" customWidth="1"/>
    <col min="15" max="16384" width="11.42578125" style="7"/>
  </cols>
  <sheetData>
    <row r="1" spans="1:19" x14ac:dyDescent="0.2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x14ac:dyDescent="0.25">
      <c r="A2" s="5"/>
      <c r="B2" s="5"/>
      <c r="C2" s="57" t="s">
        <v>24</v>
      </c>
      <c r="D2" s="57"/>
      <c r="E2" s="8"/>
      <c r="F2" s="5"/>
      <c r="G2" s="57" t="s">
        <v>18</v>
      </c>
      <c r="H2" s="57"/>
      <c r="I2" s="8"/>
      <c r="J2" s="5"/>
      <c r="K2" s="57" t="s">
        <v>12</v>
      </c>
      <c r="L2" s="57"/>
      <c r="M2" s="5"/>
      <c r="N2" s="57" t="s">
        <v>25</v>
      </c>
      <c r="O2" s="57"/>
      <c r="P2" s="5"/>
      <c r="Q2" s="5"/>
      <c r="R2" s="5"/>
      <c r="S2" s="5"/>
    </row>
    <row r="3" spans="1:19" x14ac:dyDescent="0.25">
      <c r="A3" s="5"/>
      <c r="B3" s="5"/>
      <c r="C3" s="9" t="s">
        <v>3</v>
      </c>
      <c r="D3" s="10">
        <v>200</v>
      </c>
      <c r="E3" s="11"/>
      <c r="F3" s="5"/>
      <c r="G3" s="9" t="s">
        <v>11</v>
      </c>
      <c r="H3" s="10">
        <v>10</v>
      </c>
      <c r="I3" s="11"/>
      <c r="J3" s="5"/>
      <c r="K3" s="9" t="s">
        <v>12</v>
      </c>
      <c r="L3" s="10">
        <v>1000</v>
      </c>
      <c r="M3" s="5"/>
      <c r="N3" s="9" t="s">
        <v>14</v>
      </c>
      <c r="O3" s="12">
        <v>1</v>
      </c>
      <c r="P3" s="5"/>
      <c r="Q3" s="5"/>
      <c r="R3" s="5"/>
      <c r="S3" s="5"/>
    </row>
    <row r="4" spans="1:19" x14ac:dyDescent="0.25">
      <c r="A4" s="5"/>
      <c r="B4" s="5"/>
      <c r="C4" s="9" t="s">
        <v>4</v>
      </c>
      <c r="D4" s="13">
        <v>6</v>
      </c>
      <c r="E4" s="14"/>
      <c r="F4" s="5"/>
      <c r="G4" s="9" t="s">
        <v>7</v>
      </c>
      <c r="H4" s="13">
        <v>20</v>
      </c>
      <c r="I4" s="14"/>
      <c r="J4" s="5"/>
      <c r="K4" s="9" t="s">
        <v>22</v>
      </c>
      <c r="L4" s="15">
        <v>9.9</v>
      </c>
      <c r="M4" s="5"/>
      <c r="N4" s="9" t="s">
        <v>15</v>
      </c>
      <c r="O4" s="16">
        <f>IF(D3="","",D3*20%)</f>
        <v>40</v>
      </c>
      <c r="P4" s="5"/>
      <c r="Q4" s="5"/>
      <c r="R4" s="5"/>
      <c r="S4" s="5"/>
    </row>
    <row r="5" spans="1:19" x14ac:dyDescent="0.25">
      <c r="A5" s="5"/>
      <c r="B5" s="5"/>
      <c r="C5" s="9" t="s">
        <v>0</v>
      </c>
      <c r="D5" s="17">
        <f>D16*H5/H3+H16*L4/L3+IF(O3&gt;=2,IF(OR(D8="",D13=""),0,D8/D9*D13))+IF(O3&gt;=2,IF(OR(H8="",H13=""),0,H8/H9*H13))+IF(O3&gt;=2,IF(OR(L8="",L13=""),0,L8/L9*L13))+IF(O3&gt;=2,IF(OR(O8="",O13=""),0,O8/O9*O13))</f>
        <v>5.6879999999999997</v>
      </c>
      <c r="E5" s="18"/>
      <c r="F5" s="5"/>
      <c r="G5" s="9" t="s">
        <v>22</v>
      </c>
      <c r="H5" s="15">
        <v>0.75</v>
      </c>
      <c r="I5" s="19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x14ac:dyDescent="0.25">
      <c r="A6" s="5"/>
      <c r="B6" s="5"/>
      <c r="C6" s="5"/>
      <c r="D6" s="20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x14ac:dyDescent="0.25">
      <c r="A7" s="5"/>
      <c r="B7" s="58">
        <v>1</v>
      </c>
      <c r="C7" s="50" t="s">
        <v>38</v>
      </c>
      <c r="D7" s="51">
        <v>1</v>
      </c>
      <c r="E7" s="59"/>
      <c r="F7" s="59"/>
      <c r="G7" s="50" t="s">
        <v>36</v>
      </c>
      <c r="H7" s="51">
        <v>0.2</v>
      </c>
      <c r="I7" s="60"/>
      <c r="J7" s="61"/>
      <c r="K7" s="50" t="s">
        <v>9</v>
      </c>
      <c r="L7" s="51">
        <v>0.2</v>
      </c>
      <c r="M7" s="66"/>
      <c r="N7" s="50" t="s">
        <v>10</v>
      </c>
      <c r="O7" s="51">
        <v>0.1</v>
      </c>
      <c r="P7" s="5"/>
      <c r="Q7" s="5"/>
      <c r="R7" s="5"/>
      <c r="S7" s="5"/>
    </row>
    <row r="8" spans="1:19" x14ac:dyDescent="0.25">
      <c r="A8" s="5"/>
      <c r="B8" s="58"/>
      <c r="C8" s="9" t="s">
        <v>1</v>
      </c>
      <c r="D8" s="15">
        <v>2.57</v>
      </c>
      <c r="E8" s="59"/>
      <c r="F8" s="59"/>
      <c r="G8" s="9" t="s">
        <v>1</v>
      </c>
      <c r="H8" s="15"/>
      <c r="I8" s="62"/>
      <c r="J8" s="63"/>
      <c r="K8" s="9" t="s">
        <v>1</v>
      </c>
      <c r="L8" s="15"/>
      <c r="M8" s="67"/>
      <c r="N8" s="9" t="s">
        <v>1</v>
      </c>
      <c r="O8" s="15"/>
      <c r="P8" s="5"/>
      <c r="Q8" s="5"/>
      <c r="R8" s="5"/>
      <c r="S8" s="5"/>
    </row>
    <row r="9" spans="1:19" x14ac:dyDescent="0.25">
      <c r="A9" s="5"/>
      <c r="B9" s="58"/>
      <c r="C9" s="9" t="s">
        <v>6</v>
      </c>
      <c r="D9" s="10">
        <v>10</v>
      </c>
      <c r="E9" s="59"/>
      <c r="F9" s="59"/>
      <c r="G9" s="9" t="s">
        <v>6</v>
      </c>
      <c r="H9" s="10"/>
      <c r="I9" s="62"/>
      <c r="J9" s="63"/>
      <c r="K9" s="9" t="s">
        <v>6</v>
      </c>
      <c r="L9" s="10"/>
      <c r="M9" s="67"/>
      <c r="N9" s="9" t="s">
        <v>6</v>
      </c>
      <c r="O9" s="10"/>
      <c r="P9" s="5"/>
      <c r="Q9" s="5"/>
      <c r="R9" s="5"/>
      <c r="S9" s="5"/>
    </row>
    <row r="10" spans="1:19" x14ac:dyDescent="0.25">
      <c r="A10" s="5"/>
      <c r="B10" s="58"/>
      <c r="C10" s="9" t="s">
        <v>2</v>
      </c>
      <c r="D10" s="21">
        <v>0.1</v>
      </c>
      <c r="E10" s="59"/>
      <c r="F10" s="59"/>
      <c r="G10" s="9" t="s">
        <v>2</v>
      </c>
      <c r="H10" s="21"/>
      <c r="I10" s="62"/>
      <c r="J10" s="63"/>
      <c r="K10" s="9" t="s">
        <v>2</v>
      </c>
      <c r="L10" s="21"/>
      <c r="M10" s="67"/>
      <c r="N10" s="9" t="s">
        <v>2</v>
      </c>
      <c r="O10" s="21"/>
      <c r="P10" s="5"/>
      <c r="Q10" s="5"/>
      <c r="R10" s="5"/>
      <c r="S10" s="5"/>
    </row>
    <row r="11" spans="1:19" x14ac:dyDescent="0.25">
      <c r="A11" s="5"/>
      <c r="B11" s="58"/>
      <c r="C11" s="9" t="s">
        <v>13</v>
      </c>
      <c r="D11" s="22">
        <v>5</v>
      </c>
      <c r="E11" s="59"/>
      <c r="F11" s="59"/>
      <c r="G11" s="9" t="s">
        <v>13</v>
      </c>
      <c r="H11" s="22"/>
      <c r="I11" s="62"/>
      <c r="J11" s="63"/>
      <c r="K11" s="9" t="s">
        <v>13</v>
      </c>
      <c r="L11" s="22"/>
      <c r="M11" s="67"/>
      <c r="N11" s="9" t="s">
        <v>13</v>
      </c>
      <c r="O11" s="22"/>
      <c r="P11" s="5"/>
      <c r="Q11" s="5"/>
      <c r="R11" s="5"/>
      <c r="S11" s="5"/>
    </row>
    <row r="12" spans="1:19" x14ac:dyDescent="0.25">
      <c r="A12" s="5"/>
      <c r="B12" s="58"/>
      <c r="C12" s="9" t="s">
        <v>16</v>
      </c>
      <c r="D12" s="23">
        <f>IF($O3&gt;=1,IF(OR($D3="",D10=""),"",$D3*D10),0)</f>
        <v>20</v>
      </c>
      <c r="E12" s="59"/>
      <c r="F12" s="59"/>
      <c r="G12" s="9" t="s">
        <v>16</v>
      </c>
      <c r="H12" s="23">
        <f>IF($O3&gt;=2,IF(OR($D3="",H10=""),"",$D3*H10),0)</f>
        <v>0</v>
      </c>
      <c r="I12" s="62"/>
      <c r="J12" s="63"/>
      <c r="K12" s="9" t="s">
        <v>16</v>
      </c>
      <c r="L12" s="23">
        <f>IF($O3&gt;=3,IF(OR($D3="",L10=""),"",$D3*L10),0)</f>
        <v>0</v>
      </c>
      <c r="M12" s="67"/>
      <c r="N12" s="9" t="s">
        <v>16</v>
      </c>
      <c r="O12" s="23">
        <f>IF($O3&gt;=4,IF(OR($D3="",O10=""),"",$D3*O10),0)</f>
        <v>0</v>
      </c>
      <c r="P12" s="24"/>
      <c r="Q12" s="5"/>
      <c r="R12" s="5"/>
      <c r="S12" s="5"/>
    </row>
    <row r="13" spans="1:19" x14ac:dyDescent="0.25">
      <c r="A13" s="5"/>
      <c r="B13" s="58"/>
      <c r="C13" s="9" t="s">
        <v>17</v>
      </c>
      <c r="D13" s="25">
        <f>IF(OR($O3&lt;1,D10=""),"",D12*D7)</f>
        <v>20</v>
      </c>
      <c r="E13" s="59"/>
      <c r="F13" s="59"/>
      <c r="G13" s="9" t="s">
        <v>17</v>
      </c>
      <c r="H13" s="25" t="str">
        <f>IF(OR($O3&lt;1,H10=""),"",H12*H7)</f>
        <v/>
      </c>
      <c r="I13" s="62"/>
      <c r="J13" s="63"/>
      <c r="K13" s="9" t="s">
        <v>17</v>
      </c>
      <c r="L13" s="25" t="str">
        <f>IF(OR($O3&lt;1,L10=""),"",L12*L7)</f>
        <v/>
      </c>
      <c r="M13" s="67"/>
      <c r="N13" s="9" t="s">
        <v>17</v>
      </c>
      <c r="O13" s="25" t="str">
        <f>IF(OR($O3&lt;1,O10=""),"",O12*O7)</f>
        <v/>
      </c>
      <c r="P13" s="5"/>
      <c r="Q13" s="5"/>
      <c r="R13" s="5"/>
      <c r="S13" s="5"/>
    </row>
    <row r="14" spans="1:19" x14ac:dyDescent="0.25">
      <c r="A14" s="5"/>
      <c r="B14" s="58"/>
      <c r="C14" s="9" t="s">
        <v>14</v>
      </c>
      <c r="D14" s="47">
        <f>IF(D13="","",ROUNDUP(D13/D9,0))</f>
        <v>2</v>
      </c>
      <c r="E14" s="59"/>
      <c r="F14" s="59"/>
      <c r="G14" s="9" t="s">
        <v>14</v>
      </c>
      <c r="H14" s="47" t="str">
        <f>IF(H13="","",ROUNDUP(H13/H9,0))</f>
        <v/>
      </c>
      <c r="I14" s="64"/>
      <c r="J14" s="65"/>
      <c r="K14" s="9" t="s">
        <v>14</v>
      </c>
      <c r="L14" s="47" t="str">
        <f>IF(L13="","",ROUNDUP(L13/L9,0))</f>
        <v/>
      </c>
      <c r="M14" s="68"/>
      <c r="N14" s="9" t="s">
        <v>14</v>
      </c>
      <c r="O14" s="47" t="str">
        <f>IF(O13="","",ROUNDUP(O13/O9,0))</f>
        <v/>
      </c>
      <c r="P14" s="5"/>
      <c r="Q14" s="5"/>
      <c r="R14" s="5"/>
      <c r="S14" s="5"/>
    </row>
    <row r="15" spans="1:19" x14ac:dyDescent="0.25">
      <c r="A15" s="5"/>
      <c r="B15" s="5"/>
      <c r="C15" s="5"/>
      <c r="D15" s="26"/>
      <c r="E15" s="6"/>
      <c r="F15" s="5"/>
      <c r="G15" s="5"/>
      <c r="H15" s="27"/>
      <c r="I15" s="28"/>
      <c r="J15" s="5"/>
      <c r="K15" s="5"/>
      <c r="L15" s="27"/>
      <c r="M15" s="5"/>
      <c r="N15" s="5"/>
      <c r="O15" s="28"/>
      <c r="P15" s="5"/>
      <c r="Q15" s="5"/>
      <c r="R15" s="5"/>
      <c r="S15" s="5"/>
    </row>
    <row r="16" spans="1:19" ht="18.75" customHeight="1" x14ac:dyDescent="0.25">
      <c r="A16" s="5"/>
      <c r="B16" s="71">
        <v>2</v>
      </c>
      <c r="C16" s="4" t="s">
        <v>20</v>
      </c>
      <c r="D16" s="25">
        <f>IF(OR(H3="",H4=""),"",(D4*D3)/(H4*H3)*H3)</f>
        <v>60</v>
      </c>
      <c r="E16" s="29"/>
      <c r="F16" s="72">
        <v>3</v>
      </c>
      <c r="G16" s="57" t="s">
        <v>21</v>
      </c>
      <c r="H16" s="73">
        <f>IF(D3="","",IF(O3=1,D3-SUM(D13,D16),IF(O3=2,D3-SUM(D13,H13,D16),IF(O3=3,D3-SUM(D13,H13,L13,D16),IF(O3=4,D3-SUM(D13,H13,L13,O13,D16),"")))))</f>
        <v>120</v>
      </c>
      <c r="I16" s="3"/>
      <c r="J16" s="70">
        <v>4</v>
      </c>
      <c r="K16" s="57" t="s">
        <v>23</v>
      </c>
      <c r="L16" s="69">
        <f>IF(O3=1,D11,IF(O3=2,MAX(D11,H11),IF(O3=3,MAX(D11,H11,L11),IF(O3=4,MAX(D11,H11,L11,O11),""))))</f>
        <v>5</v>
      </c>
      <c r="M16" s="70"/>
      <c r="N16" s="4" t="s">
        <v>26</v>
      </c>
      <c r="O16" s="1"/>
      <c r="P16" s="5"/>
      <c r="Q16" s="5"/>
      <c r="R16" s="5"/>
      <c r="S16" s="5"/>
    </row>
    <row r="17" spans="1:19" ht="18.75" customHeight="1" x14ac:dyDescent="0.25">
      <c r="A17" s="5"/>
      <c r="B17" s="71"/>
      <c r="C17" s="30" t="s">
        <v>19</v>
      </c>
      <c r="D17" s="47">
        <f>IF(H3="","",ROUNDUP(D16/H3,0))</f>
        <v>6</v>
      </c>
      <c r="E17" s="31"/>
      <c r="F17" s="72"/>
      <c r="G17" s="57"/>
      <c r="H17" s="73"/>
      <c r="I17" s="3"/>
      <c r="J17" s="70"/>
      <c r="K17" s="57"/>
      <c r="L17" s="69"/>
      <c r="M17" s="70"/>
      <c r="N17" s="4" t="s">
        <v>27</v>
      </c>
      <c r="O17" s="2" t="str">
        <f>IF(O16="","",O16+L16)</f>
        <v/>
      </c>
      <c r="P17" s="5"/>
      <c r="Q17" s="5"/>
      <c r="R17" s="5"/>
      <c r="S17" s="5"/>
    </row>
    <row r="18" spans="1:19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9" x14ac:dyDescent="0.25">
      <c r="A20" s="5"/>
      <c r="B20" s="5"/>
      <c r="C20" s="54"/>
      <c r="D20" s="5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s="5"/>
      <c r="B21" s="5"/>
      <c r="C21" s="53"/>
      <c r="D21" s="52"/>
      <c r="E21" s="26"/>
      <c r="F21" s="26"/>
      <c r="G21" s="5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9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</sheetData>
  <mergeCells count="16">
    <mergeCell ref="L16:L17"/>
    <mergeCell ref="M16:M17"/>
    <mergeCell ref="B16:B17"/>
    <mergeCell ref="F16:F17"/>
    <mergeCell ref="G16:G17"/>
    <mergeCell ref="H16:H17"/>
    <mergeCell ref="J16:J17"/>
    <mergeCell ref="K16:K17"/>
    <mergeCell ref="C2:D2"/>
    <mergeCell ref="G2:H2"/>
    <mergeCell ref="K2:L2"/>
    <mergeCell ref="N2:O2"/>
    <mergeCell ref="B7:B14"/>
    <mergeCell ref="E7:F14"/>
    <mergeCell ref="I7:J14"/>
    <mergeCell ref="M7:M14"/>
  </mergeCells>
  <conditionalFormatting sqref="M7:O14">
    <cfRule type="expression" dxfId="23" priority="8">
      <formula>$O$3&lt;4</formula>
    </cfRule>
  </conditionalFormatting>
  <conditionalFormatting sqref="I7:L14">
    <cfRule type="expression" dxfId="22" priority="7">
      <formula>$O$3&lt;3</formula>
    </cfRule>
  </conditionalFormatting>
  <conditionalFormatting sqref="E7:H14">
    <cfRule type="expression" dxfId="21" priority="6">
      <formula>$O$3&lt;2</formula>
    </cfRule>
  </conditionalFormatting>
  <conditionalFormatting sqref="B7:D14">
    <cfRule type="expression" dxfId="20" priority="5">
      <formula>$O$3&lt;1</formula>
    </cfRule>
  </conditionalFormatting>
  <conditionalFormatting sqref="D7">
    <cfRule type="expression" dxfId="19" priority="4">
      <formula>AND($O$3=1,$D$7&lt;&gt;1)</formula>
    </cfRule>
  </conditionalFormatting>
  <conditionalFormatting sqref="H7 D7">
    <cfRule type="expression" dxfId="18" priority="3">
      <formula>AND($O$3=2,($D$7+$H$7)&lt;&gt;1)</formula>
    </cfRule>
  </conditionalFormatting>
  <conditionalFormatting sqref="L7 H7 D7">
    <cfRule type="expression" dxfId="17" priority="2">
      <formula>AND($O$3=3,($D$7+$H$7+$L$7)&lt;&gt;1)</formula>
    </cfRule>
  </conditionalFormatting>
  <conditionalFormatting sqref="O7 L7 H7 D7">
    <cfRule type="expression" dxfId="16" priority="1">
      <formula>AND($O$3=4,($D$7+$H$7+$L$7+$O$7)&lt;&gt;1)</formula>
    </cfRule>
  </conditionalFormatting>
  <dataValidations count="1">
    <dataValidation type="list" allowBlank="1" showInputMessage="1" showErrorMessage="1" sqref="O3" xr:uid="{81F2FF7C-283B-4105-84B4-81B9FDD5C550}">
      <formula1>"0,1,2,3,4"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63B49-F2D9-4635-9C7C-7AC4E3603504}">
  <sheetPr codeName="Feuil5"/>
  <dimension ref="A1:S30"/>
  <sheetViews>
    <sheetView zoomScale="200" zoomScaleNormal="200" workbookViewId="0">
      <selection activeCell="D12" sqref="D12"/>
    </sheetView>
  </sheetViews>
  <sheetFormatPr baseColWidth="10" defaultRowHeight="15" x14ac:dyDescent="0.25"/>
  <cols>
    <col min="1" max="1" width="2.85546875" style="7" customWidth="1"/>
    <col min="2" max="2" width="6.42578125" style="7" customWidth="1"/>
    <col min="3" max="3" width="24" style="7" bestFit="1" customWidth="1"/>
    <col min="4" max="4" width="11.42578125" style="7"/>
    <col min="5" max="5" width="2.85546875" style="7" customWidth="1"/>
    <col min="6" max="6" width="4.85546875" style="7" customWidth="1"/>
    <col min="7" max="7" width="27.7109375" style="7" bestFit="1" customWidth="1"/>
    <col min="8" max="8" width="11.42578125" style="7"/>
    <col min="9" max="9" width="2.85546875" style="7" customWidth="1"/>
    <col min="10" max="10" width="5.140625" style="7" customWidth="1"/>
    <col min="11" max="11" width="21.42578125" style="7" bestFit="1" customWidth="1"/>
    <col min="12" max="12" width="11.42578125" style="7"/>
    <col min="13" max="13" width="5.7109375" style="7" customWidth="1"/>
    <col min="14" max="14" width="24.42578125" style="7" bestFit="1" customWidth="1"/>
    <col min="15" max="16384" width="11.42578125" style="7"/>
  </cols>
  <sheetData>
    <row r="1" spans="1:19" x14ac:dyDescent="0.2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x14ac:dyDescent="0.25">
      <c r="A2" s="5"/>
      <c r="B2" s="5"/>
      <c r="C2" s="57" t="s">
        <v>24</v>
      </c>
      <c r="D2" s="57"/>
      <c r="E2" s="8"/>
      <c r="F2" s="5"/>
      <c r="G2" s="57" t="s">
        <v>18</v>
      </c>
      <c r="H2" s="57"/>
      <c r="I2" s="8"/>
      <c r="J2" s="5"/>
      <c r="K2" s="57" t="s">
        <v>12</v>
      </c>
      <c r="L2" s="57"/>
      <c r="M2" s="5"/>
      <c r="N2" s="57" t="s">
        <v>25</v>
      </c>
      <c r="O2" s="57"/>
      <c r="P2" s="5"/>
      <c r="Q2" s="5"/>
      <c r="R2" s="5"/>
      <c r="S2" s="5"/>
    </row>
    <row r="3" spans="1:19" x14ac:dyDescent="0.25">
      <c r="A3" s="5"/>
      <c r="B3" s="5"/>
      <c r="C3" s="9" t="s">
        <v>3</v>
      </c>
      <c r="D3" s="10">
        <v>200</v>
      </c>
      <c r="E3" s="11"/>
      <c r="F3" s="5"/>
      <c r="G3" s="9" t="s">
        <v>11</v>
      </c>
      <c r="H3" s="10">
        <v>10</v>
      </c>
      <c r="I3" s="11"/>
      <c r="J3" s="5"/>
      <c r="K3" s="9" t="s">
        <v>12</v>
      </c>
      <c r="L3" s="10">
        <v>1000</v>
      </c>
      <c r="M3" s="5"/>
      <c r="N3" s="9" t="s">
        <v>14</v>
      </c>
      <c r="O3" s="12">
        <v>1</v>
      </c>
      <c r="P3" s="5"/>
      <c r="Q3" s="5"/>
      <c r="R3" s="5"/>
      <c r="S3" s="5"/>
    </row>
    <row r="4" spans="1:19" x14ac:dyDescent="0.25">
      <c r="A4" s="5"/>
      <c r="B4" s="5"/>
      <c r="C4" s="9" t="s">
        <v>4</v>
      </c>
      <c r="D4" s="13">
        <v>6</v>
      </c>
      <c r="E4" s="14"/>
      <c r="F4" s="5"/>
      <c r="G4" s="9" t="s">
        <v>7</v>
      </c>
      <c r="H4" s="13">
        <v>20</v>
      </c>
      <c r="I4" s="14"/>
      <c r="J4" s="5"/>
      <c r="K4" s="9" t="s">
        <v>22</v>
      </c>
      <c r="L4" s="15">
        <v>9.9</v>
      </c>
      <c r="M4" s="5"/>
      <c r="N4" s="9" t="s">
        <v>15</v>
      </c>
      <c r="O4" s="16">
        <f>IF(D3="","",D3*20%)</f>
        <v>40</v>
      </c>
      <c r="P4" s="5"/>
      <c r="Q4" s="5"/>
      <c r="R4" s="5"/>
      <c r="S4" s="5"/>
    </row>
    <row r="5" spans="1:19" x14ac:dyDescent="0.25">
      <c r="A5" s="5"/>
      <c r="B5" s="5"/>
      <c r="C5" s="9" t="s">
        <v>0</v>
      </c>
      <c r="D5" s="17">
        <f>D16*H5/H3+H16*L4/L3+IF(O3&gt;=2,IF(OR(D8="",D13=""),0,D8/D9*D13))+IF(O3&gt;=2,IF(OR(H8="",H13=""),0,H8/H9*H13))+IF(O3&gt;=2,IF(OR(L8="",L13=""),0,L8/L9*L13))+IF(O3&gt;=2,IF(OR(O8="",O13=""),0,O8/O9*O13))</f>
        <v>5.6484000000000005</v>
      </c>
      <c r="E5" s="18"/>
      <c r="F5" s="5"/>
      <c r="G5" s="9" t="s">
        <v>22</v>
      </c>
      <c r="H5" s="15">
        <v>0.75</v>
      </c>
      <c r="I5" s="19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x14ac:dyDescent="0.25">
      <c r="A6" s="5"/>
      <c r="B6" s="5"/>
      <c r="C6" s="5"/>
      <c r="D6" s="20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x14ac:dyDescent="0.25">
      <c r="A7" s="5"/>
      <c r="B7" s="58">
        <v>1</v>
      </c>
      <c r="C7" s="50" t="s">
        <v>39</v>
      </c>
      <c r="D7" s="51">
        <v>1</v>
      </c>
      <c r="E7" s="59"/>
      <c r="F7" s="59"/>
      <c r="G7" s="50" t="s">
        <v>36</v>
      </c>
      <c r="H7" s="51">
        <v>0.2</v>
      </c>
      <c r="I7" s="60"/>
      <c r="J7" s="61"/>
      <c r="K7" s="50" t="s">
        <v>9</v>
      </c>
      <c r="L7" s="51">
        <v>0.2</v>
      </c>
      <c r="M7" s="66"/>
      <c r="N7" s="50" t="s">
        <v>10</v>
      </c>
      <c r="O7" s="51">
        <v>0.1</v>
      </c>
      <c r="P7" s="5"/>
      <c r="Q7" s="5"/>
      <c r="R7" s="5"/>
      <c r="S7" s="5"/>
    </row>
    <row r="8" spans="1:19" x14ac:dyDescent="0.25">
      <c r="A8" s="5"/>
      <c r="B8" s="58"/>
      <c r="C8" s="9" t="s">
        <v>1</v>
      </c>
      <c r="D8" s="15">
        <v>8.39</v>
      </c>
      <c r="E8" s="59"/>
      <c r="F8" s="59"/>
      <c r="G8" s="9" t="s">
        <v>1</v>
      </c>
      <c r="H8" s="15"/>
      <c r="I8" s="62"/>
      <c r="J8" s="63"/>
      <c r="K8" s="9" t="s">
        <v>1</v>
      </c>
      <c r="L8" s="15"/>
      <c r="M8" s="67"/>
      <c r="N8" s="9" t="s">
        <v>1</v>
      </c>
      <c r="O8" s="15"/>
      <c r="P8" s="5"/>
      <c r="Q8" s="5"/>
      <c r="R8" s="5"/>
      <c r="S8" s="5"/>
    </row>
    <row r="9" spans="1:19" x14ac:dyDescent="0.25">
      <c r="A9" s="5"/>
      <c r="B9" s="58"/>
      <c r="C9" s="9" t="s">
        <v>6</v>
      </c>
      <c r="D9" s="10">
        <v>30</v>
      </c>
      <c r="E9" s="59"/>
      <c r="F9" s="59"/>
      <c r="G9" s="9" t="s">
        <v>6</v>
      </c>
      <c r="H9" s="10"/>
      <c r="I9" s="62"/>
      <c r="J9" s="63"/>
      <c r="K9" s="9" t="s">
        <v>6</v>
      </c>
      <c r="L9" s="10"/>
      <c r="M9" s="67"/>
      <c r="N9" s="9" t="s">
        <v>6</v>
      </c>
      <c r="O9" s="10"/>
      <c r="P9" s="5"/>
      <c r="Q9" s="5"/>
      <c r="R9" s="5"/>
      <c r="S9" s="5"/>
    </row>
    <row r="10" spans="1:19" x14ac:dyDescent="0.25">
      <c r="A10" s="5"/>
      <c r="B10" s="58"/>
      <c r="C10" s="9" t="s">
        <v>2</v>
      </c>
      <c r="D10" s="21">
        <v>0.12</v>
      </c>
      <c r="E10" s="59"/>
      <c r="F10" s="59"/>
      <c r="G10" s="9" t="s">
        <v>2</v>
      </c>
      <c r="H10" s="21"/>
      <c r="I10" s="62"/>
      <c r="J10" s="63"/>
      <c r="K10" s="9" t="s">
        <v>2</v>
      </c>
      <c r="L10" s="21"/>
      <c r="M10" s="67"/>
      <c r="N10" s="9" t="s">
        <v>2</v>
      </c>
      <c r="O10" s="21"/>
      <c r="P10" s="5"/>
      <c r="Q10" s="5"/>
      <c r="R10" s="5"/>
      <c r="S10" s="5"/>
    </row>
    <row r="11" spans="1:19" x14ac:dyDescent="0.25">
      <c r="A11" s="5"/>
      <c r="B11" s="58"/>
      <c r="C11" s="9" t="s">
        <v>13</v>
      </c>
      <c r="D11" s="22">
        <v>7</v>
      </c>
      <c r="E11" s="59"/>
      <c r="F11" s="59"/>
      <c r="G11" s="9" t="s">
        <v>13</v>
      </c>
      <c r="H11" s="22"/>
      <c r="I11" s="62"/>
      <c r="J11" s="63"/>
      <c r="K11" s="9" t="s">
        <v>13</v>
      </c>
      <c r="L11" s="22"/>
      <c r="M11" s="67"/>
      <c r="N11" s="9" t="s">
        <v>13</v>
      </c>
      <c r="O11" s="22"/>
      <c r="P11" s="5"/>
      <c r="Q11" s="5"/>
      <c r="R11" s="5"/>
      <c r="S11" s="5"/>
    </row>
    <row r="12" spans="1:19" x14ac:dyDescent="0.25">
      <c r="A12" s="5"/>
      <c r="B12" s="58"/>
      <c r="C12" s="9" t="s">
        <v>16</v>
      </c>
      <c r="D12" s="23">
        <f>IF($O3&gt;=1,IF(OR($D3="",D10=""),"",$D3*D10),0)</f>
        <v>24</v>
      </c>
      <c r="E12" s="59"/>
      <c r="F12" s="59"/>
      <c r="G12" s="9" t="s">
        <v>16</v>
      </c>
      <c r="H12" s="23">
        <f>IF($O3&gt;=2,IF(OR($D3="",H10=""),"",$D3*H10),0)</f>
        <v>0</v>
      </c>
      <c r="I12" s="62"/>
      <c r="J12" s="63"/>
      <c r="K12" s="9" t="s">
        <v>16</v>
      </c>
      <c r="L12" s="23">
        <f>IF($O3&gt;=3,IF(OR($D3="",L10=""),"",$D3*L10),0)</f>
        <v>0</v>
      </c>
      <c r="M12" s="67"/>
      <c r="N12" s="9" t="s">
        <v>16</v>
      </c>
      <c r="O12" s="23">
        <f>IF($O3&gt;=4,IF(OR($D3="",O10=""),"",$D3*O10),0)</f>
        <v>0</v>
      </c>
      <c r="P12" s="24"/>
      <c r="Q12" s="5"/>
      <c r="R12" s="5"/>
      <c r="S12" s="5"/>
    </row>
    <row r="13" spans="1:19" x14ac:dyDescent="0.25">
      <c r="A13" s="5"/>
      <c r="B13" s="58"/>
      <c r="C13" s="9" t="s">
        <v>17</v>
      </c>
      <c r="D13" s="25">
        <f>IF(OR($O3&lt;1,D10=""),"",D12*D7)</f>
        <v>24</v>
      </c>
      <c r="E13" s="59"/>
      <c r="F13" s="59"/>
      <c r="G13" s="9" t="s">
        <v>17</v>
      </c>
      <c r="H13" s="25" t="str">
        <f>IF(OR($O3&lt;1,H10=""),"",H12*H7)</f>
        <v/>
      </c>
      <c r="I13" s="62"/>
      <c r="J13" s="63"/>
      <c r="K13" s="9" t="s">
        <v>17</v>
      </c>
      <c r="L13" s="25" t="str">
        <f>IF(OR($O3&lt;1,L10=""),"",L12*L7)</f>
        <v/>
      </c>
      <c r="M13" s="67"/>
      <c r="N13" s="9" t="s">
        <v>17</v>
      </c>
      <c r="O13" s="25" t="str">
        <f>IF(OR($O3&lt;1,O10=""),"",O12*O7)</f>
        <v/>
      </c>
      <c r="P13" s="5"/>
      <c r="Q13" s="5"/>
      <c r="R13" s="5"/>
      <c r="S13" s="5"/>
    </row>
    <row r="14" spans="1:19" x14ac:dyDescent="0.25">
      <c r="A14" s="5"/>
      <c r="B14" s="58"/>
      <c r="C14" s="9" t="s">
        <v>14</v>
      </c>
      <c r="D14" s="47">
        <f>IF(D13="","",ROUNDUP(D13/D9,0))</f>
        <v>1</v>
      </c>
      <c r="E14" s="59"/>
      <c r="F14" s="59"/>
      <c r="G14" s="9" t="s">
        <v>14</v>
      </c>
      <c r="H14" s="47" t="str">
        <f>IF(H13="","",ROUNDUP(H13/H9,0))</f>
        <v/>
      </c>
      <c r="I14" s="64"/>
      <c r="J14" s="65"/>
      <c r="K14" s="9" t="s">
        <v>14</v>
      </c>
      <c r="L14" s="47" t="str">
        <f>IF(L13="","",ROUNDUP(L13/L9,0))</f>
        <v/>
      </c>
      <c r="M14" s="68"/>
      <c r="N14" s="9" t="s">
        <v>14</v>
      </c>
      <c r="O14" s="47" t="str">
        <f>IF(O13="","",ROUNDUP(O13/O9,0))</f>
        <v/>
      </c>
      <c r="P14" s="5"/>
      <c r="Q14" s="5"/>
      <c r="R14" s="5"/>
      <c r="S14" s="5"/>
    </row>
    <row r="15" spans="1:19" x14ac:dyDescent="0.25">
      <c r="A15" s="5"/>
      <c r="B15" s="5"/>
      <c r="C15" s="5"/>
      <c r="D15" s="26"/>
      <c r="E15" s="6"/>
      <c r="F15" s="5"/>
      <c r="G15" s="5"/>
      <c r="H15" s="27"/>
      <c r="I15" s="28"/>
      <c r="J15" s="5"/>
      <c r="K15" s="5"/>
      <c r="L15" s="27"/>
      <c r="M15" s="5"/>
      <c r="N15" s="5"/>
      <c r="O15" s="28"/>
      <c r="P15" s="5"/>
      <c r="Q15" s="5"/>
      <c r="R15" s="5"/>
      <c r="S15" s="5"/>
    </row>
    <row r="16" spans="1:19" ht="18.75" customHeight="1" x14ac:dyDescent="0.25">
      <c r="A16" s="5"/>
      <c r="B16" s="71">
        <v>2</v>
      </c>
      <c r="C16" s="4" t="s">
        <v>20</v>
      </c>
      <c r="D16" s="25">
        <f>IF(OR(H3="",H4=""),"",(D4*D3)/(H4*H3)*H3)</f>
        <v>60</v>
      </c>
      <c r="E16" s="29"/>
      <c r="F16" s="72">
        <v>3</v>
      </c>
      <c r="G16" s="57" t="s">
        <v>21</v>
      </c>
      <c r="H16" s="73">
        <f>IF(D3="","",IF(O3=1,D3-SUM(D13,D16),IF(O3=2,D3-SUM(D13,H13,D16),IF(O3=3,D3-SUM(D13,H13,L13,D16),IF(O3=4,D3-SUM(D13,H13,L13,O13,D16),"")))))</f>
        <v>116</v>
      </c>
      <c r="I16" s="3"/>
      <c r="J16" s="70">
        <v>4</v>
      </c>
      <c r="K16" s="57" t="s">
        <v>23</v>
      </c>
      <c r="L16" s="69">
        <f>IF(O3=1,D11,IF(O3=2,MAX(D11,H11),IF(O3=3,MAX(D11,H11,L11),IF(O3=4,MAX(D11,H11,L11,O11),""))))</f>
        <v>7</v>
      </c>
      <c r="M16" s="70"/>
      <c r="N16" s="4" t="s">
        <v>26</v>
      </c>
      <c r="O16" s="1"/>
      <c r="P16" s="5"/>
      <c r="Q16" s="5"/>
      <c r="R16" s="5"/>
      <c r="S16" s="5"/>
    </row>
    <row r="17" spans="1:19" ht="18.75" customHeight="1" x14ac:dyDescent="0.25">
      <c r="A17" s="5"/>
      <c r="B17" s="71"/>
      <c r="C17" s="30" t="s">
        <v>19</v>
      </c>
      <c r="D17" s="47">
        <f>IF(H3="","",ROUNDUP(D16/H3,0))</f>
        <v>6</v>
      </c>
      <c r="E17" s="31"/>
      <c r="F17" s="72"/>
      <c r="G17" s="57"/>
      <c r="H17" s="73"/>
      <c r="I17" s="3"/>
      <c r="J17" s="70"/>
      <c r="K17" s="57"/>
      <c r="L17" s="69"/>
      <c r="M17" s="70"/>
      <c r="N17" s="4" t="s">
        <v>27</v>
      </c>
      <c r="O17" s="2" t="str">
        <f>IF(O16="","",O16+L16)</f>
        <v/>
      </c>
      <c r="P17" s="5"/>
      <c r="Q17" s="5"/>
      <c r="R17" s="5"/>
      <c r="S17" s="5"/>
    </row>
    <row r="18" spans="1:19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9" x14ac:dyDescent="0.25">
      <c r="A20" s="5"/>
      <c r="B20" s="5"/>
      <c r="C20" s="54"/>
      <c r="D20" s="5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s="5"/>
      <c r="B21" s="5"/>
      <c r="C21" s="53"/>
      <c r="D21" s="52"/>
      <c r="E21" s="26"/>
      <c r="F21" s="26"/>
      <c r="G21" s="5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9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</sheetData>
  <mergeCells count="16">
    <mergeCell ref="L16:L17"/>
    <mergeCell ref="M16:M17"/>
    <mergeCell ref="B16:B17"/>
    <mergeCell ref="F16:F17"/>
    <mergeCell ref="G16:G17"/>
    <mergeCell ref="H16:H17"/>
    <mergeCell ref="J16:J17"/>
    <mergeCell ref="K16:K17"/>
    <mergeCell ref="C2:D2"/>
    <mergeCell ref="G2:H2"/>
    <mergeCell ref="K2:L2"/>
    <mergeCell ref="N2:O2"/>
    <mergeCell ref="B7:B14"/>
    <mergeCell ref="E7:F14"/>
    <mergeCell ref="I7:J14"/>
    <mergeCell ref="M7:M14"/>
  </mergeCells>
  <conditionalFormatting sqref="M7:O14">
    <cfRule type="expression" dxfId="15" priority="8">
      <formula>$O$3&lt;4</formula>
    </cfRule>
  </conditionalFormatting>
  <conditionalFormatting sqref="I7:L14">
    <cfRule type="expression" dxfId="14" priority="7">
      <formula>$O$3&lt;3</formula>
    </cfRule>
  </conditionalFormatting>
  <conditionalFormatting sqref="E7:H14">
    <cfRule type="expression" dxfId="13" priority="6">
      <formula>$O$3&lt;2</formula>
    </cfRule>
  </conditionalFormatting>
  <conditionalFormatting sqref="B7:D14">
    <cfRule type="expression" dxfId="12" priority="5">
      <formula>$O$3&lt;1</formula>
    </cfRule>
  </conditionalFormatting>
  <conditionalFormatting sqref="D7">
    <cfRule type="expression" dxfId="11" priority="4">
      <formula>AND($O$3=1,$D$7&lt;&gt;1)</formula>
    </cfRule>
  </conditionalFormatting>
  <conditionalFormatting sqref="H7 D7">
    <cfRule type="expression" dxfId="10" priority="3">
      <formula>AND($O$3=2,($D$7+$H$7)&lt;&gt;1)</formula>
    </cfRule>
  </conditionalFormatting>
  <conditionalFormatting sqref="L7 H7 D7">
    <cfRule type="expression" dxfId="9" priority="2">
      <formula>AND($O$3=3,($D$7+$H$7+$L$7)&lt;&gt;1)</formula>
    </cfRule>
  </conditionalFormatting>
  <conditionalFormatting sqref="O7 L7 H7 D7">
    <cfRule type="expression" dxfId="8" priority="1">
      <formula>AND($O$3=4,($D$7+$H$7+$L$7+$O$7)&lt;&gt;1)</formula>
    </cfRule>
  </conditionalFormatting>
  <dataValidations count="1">
    <dataValidation type="list" allowBlank="1" showInputMessage="1" showErrorMessage="1" sqref="O3" xr:uid="{BC77A15A-EB4A-481C-A1CC-A579F34637A2}">
      <formula1>"0,1,2,3,4"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C2440-3B85-4539-8DB4-A4FC2676E84D}">
  <sheetPr codeName="Feuil6"/>
  <dimension ref="A1:S30"/>
  <sheetViews>
    <sheetView tabSelected="1" zoomScale="200" zoomScaleNormal="200" workbookViewId="0">
      <selection activeCell="D12" sqref="D12"/>
    </sheetView>
  </sheetViews>
  <sheetFormatPr baseColWidth="10" defaultRowHeight="15" x14ac:dyDescent="0.25"/>
  <cols>
    <col min="1" max="1" width="2.85546875" style="7" customWidth="1"/>
    <col min="2" max="2" width="6.42578125" style="7" customWidth="1"/>
    <col min="3" max="3" width="24" style="7" bestFit="1" customWidth="1"/>
    <col min="4" max="4" width="11.42578125" style="7"/>
    <col min="5" max="5" width="2.85546875" style="7" customWidth="1"/>
    <col min="6" max="6" width="4.85546875" style="7" customWidth="1"/>
    <col min="7" max="7" width="27.7109375" style="7" bestFit="1" customWidth="1"/>
    <col min="8" max="8" width="11.42578125" style="7"/>
    <col min="9" max="9" width="2.85546875" style="7" customWidth="1"/>
    <col min="10" max="10" width="5.140625" style="7" customWidth="1"/>
    <col min="11" max="11" width="21.42578125" style="7" bestFit="1" customWidth="1"/>
    <col min="12" max="12" width="11.42578125" style="7"/>
    <col min="13" max="13" width="5.7109375" style="7" customWidth="1"/>
    <col min="14" max="14" width="24.42578125" style="7" bestFit="1" customWidth="1"/>
    <col min="15" max="16384" width="11.42578125" style="7"/>
  </cols>
  <sheetData>
    <row r="1" spans="1:19" x14ac:dyDescent="0.2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x14ac:dyDescent="0.25">
      <c r="A2" s="5"/>
      <c r="B2" s="5"/>
      <c r="C2" s="57" t="s">
        <v>24</v>
      </c>
      <c r="D2" s="57"/>
      <c r="E2" s="8"/>
      <c r="F2" s="5"/>
      <c r="G2" s="57" t="s">
        <v>18</v>
      </c>
      <c r="H2" s="57"/>
      <c r="I2" s="8"/>
      <c r="J2" s="5"/>
      <c r="K2" s="57" t="s">
        <v>12</v>
      </c>
      <c r="L2" s="57"/>
      <c r="M2" s="5"/>
      <c r="N2" s="57" t="s">
        <v>25</v>
      </c>
      <c r="O2" s="57"/>
      <c r="P2" s="5"/>
      <c r="Q2" s="5"/>
      <c r="R2" s="5"/>
      <c r="S2" s="5"/>
    </row>
    <row r="3" spans="1:19" x14ac:dyDescent="0.25">
      <c r="A3" s="5"/>
      <c r="B3" s="5"/>
      <c r="C3" s="9" t="s">
        <v>3</v>
      </c>
      <c r="D3" s="10">
        <v>200</v>
      </c>
      <c r="E3" s="11"/>
      <c r="F3" s="5"/>
      <c r="G3" s="9" t="s">
        <v>11</v>
      </c>
      <c r="H3" s="10">
        <v>10</v>
      </c>
      <c r="I3" s="11"/>
      <c r="J3" s="5"/>
      <c r="K3" s="9" t="s">
        <v>12</v>
      </c>
      <c r="L3" s="10">
        <v>1000</v>
      </c>
      <c r="M3" s="5"/>
      <c r="N3" s="9" t="s">
        <v>14</v>
      </c>
      <c r="O3" s="12">
        <v>1</v>
      </c>
      <c r="P3" s="5"/>
      <c r="Q3" s="5"/>
      <c r="R3" s="5"/>
      <c r="S3" s="5"/>
    </row>
    <row r="4" spans="1:19" x14ac:dyDescent="0.25">
      <c r="A4" s="5"/>
      <c r="B4" s="5"/>
      <c r="C4" s="9" t="s">
        <v>4</v>
      </c>
      <c r="D4" s="13">
        <v>6</v>
      </c>
      <c r="E4" s="14"/>
      <c r="F4" s="5"/>
      <c r="G4" s="9" t="s">
        <v>7</v>
      </c>
      <c r="H4" s="13">
        <v>20</v>
      </c>
      <c r="I4" s="14"/>
      <c r="J4" s="5"/>
      <c r="K4" s="9" t="s">
        <v>22</v>
      </c>
      <c r="L4" s="15">
        <v>9.9</v>
      </c>
      <c r="M4" s="5"/>
      <c r="N4" s="9" t="s">
        <v>15</v>
      </c>
      <c r="O4" s="16">
        <f>IF(D3="","",D3*20%)</f>
        <v>40</v>
      </c>
      <c r="P4" s="5"/>
      <c r="Q4" s="5"/>
      <c r="R4" s="5"/>
      <c r="S4" s="5"/>
    </row>
    <row r="5" spans="1:19" x14ac:dyDescent="0.25">
      <c r="A5" s="5"/>
      <c r="B5" s="5"/>
      <c r="C5" s="9" t="s">
        <v>0</v>
      </c>
      <c r="D5" s="17">
        <f>D16*H5/H3+H16*L4/L3+IF(O3&gt;=2,IF(OR(D8="",D13=""),0,D8/D9*D13))+IF(O3&gt;=2,IF(OR(H8="",H13=""),0,H8/H9*H13))+IF(O3&gt;=2,IF(OR(L8="",L13=""),0,L8/L9*L13))+IF(O3&gt;=2,IF(OR(O8="",O13=""),0,O8/O9*O13))</f>
        <v>5.5890000000000004</v>
      </c>
      <c r="E5" s="18"/>
      <c r="F5" s="5"/>
      <c r="G5" s="9" t="s">
        <v>22</v>
      </c>
      <c r="H5" s="15">
        <v>0.75</v>
      </c>
      <c r="I5" s="19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x14ac:dyDescent="0.25">
      <c r="A6" s="5"/>
      <c r="B6" s="5"/>
      <c r="C6" s="5"/>
      <c r="D6" s="20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x14ac:dyDescent="0.25">
      <c r="A7" s="5"/>
      <c r="B7" s="58">
        <v>1</v>
      </c>
      <c r="C7" s="50" t="s">
        <v>40</v>
      </c>
      <c r="D7" s="51">
        <v>1</v>
      </c>
      <c r="E7" s="59"/>
      <c r="F7" s="59"/>
      <c r="G7" s="50" t="s">
        <v>36</v>
      </c>
      <c r="H7" s="51">
        <v>0.2</v>
      </c>
      <c r="I7" s="60"/>
      <c r="J7" s="61"/>
      <c r="K7" s="50" t="s">
        <v>9</v>
      </c>
      <c r="L7" s="51">
        <v>0.2</v>
      </c>
      <c r="M7" s="66"/>
      <c r="N7" s="50" t="s">
        <v>10</v>
      </c>
      <c r="O7" s="51">
        <v>0.1</v>
      </c>
      <c r="P7" s="5"/>
      <c r="Q7" s="5"/>
      <c r="R7" s="5"/>
      <c r="S7" s="5"/>
    </row>
    <row r="8" spans="1:19" x14ac:dyDescent="0.25">
      <c r="A8" s="5"/>
      <c r="B8" s="58"/>
      <c r="C8" s="9" t="s">
        <v>1</v>
      </c>
      <c r="D8" s="15">
        <v>8.1300000000000008</v>
      </c>
      <c r="E8" s="59"/>
      <c r="F8" s="59"/>
      <c r="G8" s="9" t="s">
        <v>1</v>
      </c>
      <c r="H8" s="15"/>
      <c r="I8" s="62"/>
      <c r="J8" s="63"/>
      <c r="K8" s="9" t="s">
        <v>1</v>
      </c>
      <c r="L8" s="15"/>
      <c r="M8" s="67"/>
      <c r="N8" s="9" t="s">
        <v>1</v>
      </c>
      <c r="O8" s="15"/>
      <c r="P8" s="5"/>
      <c r="Q8" s="5"/>
      <c r="R8" s="5"/>
      <c r="S8" s="5"/>
    </row>
    <row r="9" spans="1:19" x14ac:dyDescent="0.25">
      <c r="A9" s="5"/>
      <c r="B9" s="58"/>
      <c r="C9" s="9" t="s">
        <v>6</v>
      </c>
      <c r="D9" s="10">
        <v>30</v>
      </c>
      <c r="E9" s="59"/>
      <c r="F9" s="59"/>
      <c r="G9" s="9" t="s">
        <v>6</v>
      </c>
      <c r="H9" s="10"/>
      <c r="I9" s="62"/>
      <c r="J9" s="63"/>
      <c r="K9" s="9" t="s">
        <v>6</v>
      </c>
      <c r="L9" s="10"/>
      <c r="M9" s="67"/>
      <c r="N9" s="9" t="s">
        <v>6</v>
      </c>
      <c r="O9" s="10"/>
      <c r="P9" s="5"/>
      <c r="Q9" s="5"/>
      <c r="R9" s="5"/>
      <c r="S9" s="5"/>
    </row>
    <row r="10" spans="1:19" x14ac:dyDescent="0.25">
      <c r="A10" s="5"/>
      <c r="B10" s="58"/>
      <c r="C10" s="9" t="s">
        <v>2</v>
      </c>
      <c r="D10" s="21">
        <v>0.15</v>
      </c>
      <c r="E10" s="59"/>
      <c r="F10" s="59"/>
      <c r="G10" s="9" t="s">
        <v>2</v>
      </c>
      <c r="H10" s="21"/>
      <c r="I10" s="62"/>
      <c r="J10" s="63"/>
      <c r="K10" s="9" t="s">
        <v>2</v>
      </c>
      <c r="L10" s="21"/>
      <c r="M10" s="67"/>
      <c r="N10" s="9" t="s">
        <v>2</v>
      </c>
      <c r="O10" s="21"/>
      <c r="P10" s="5"/>
      <c r="Q10" s="5"/>
      <c r="R10" s="5"/>
      <c r="S10" s="5"/>
    </row>
    <row r="11" spans="1:19" x14ac:dyDescent="0.25">
      <c r="A11" s="5"/>
      <c r="B11" s="58"/>
      <c r="C11" s="9" t="s">
        <v>13</v>
      </c>
      <c r="D11" s="22">
        <v>31</v>
      </c>
      <c r="E11" s="59"/>
      <c r="F11" s="59"/>
      <c r="G11" s="9" t="s">
        <v>13</v>
      </c>
      <c r="H11" s="22"/>
      <c r="I11" s="62"/>
      <c r="J11" s="63"/>
      <c r="K11" s="9" t="s">
        <v>13</v>
      </c>
      <c r="L11" s="22"/>
      <c r="M11" s="67"/>
      <c r="N11" s="9" t="s">
        <v>13</v>
      </c>
      <c r="O11" s="22"/>
      <c r="P11" s="5"/>
      <c r="Q11" s="5"/>
      <c r="R11" s="5"/>
      <c r="S11" s="5"/>
    </row>
    <row r="12" spans="1:19" x14ac:dyDescent="0.25">
      <c r="A12" s="5"/>
      <c r="B12" s="58"/>
      <c r="C12" s="9" t="s">
        <v>16</v>
      </c>
      <c r="D12" s="23">
        <f>IF($O3&gt;=1,IF(OR($D3="",D10=""),"",$D3*D10),0)</f>
        <v>30</v>
      </c>
      <c r="E12" s="59"/>
      <c r="F12" s="59"/>
      <c r="G12" s="9" t="s">
        <v>16</v>
      </c>
      <c r="H12" s="23">
        <f>IF($O3&gt;=2,IF(OR($D3="",H10=""),"",$D3*H10),0)</f>
        <v>0</v>
      </c>
      <c r="I12" s="62"/>
      <c r="J12" s="63"/>
      <c r="K12" s="9" t="s">
        <v>16</v>
      </c>
      <c r="L12" s="23">
        <f>IF($O3&gt;=3,IF(OR($D3="",L10=""),"",$D3*L10),0)</f>
        <v>0</v>
      </c>
      <c r="M12" s="67"/>
      <c r="N12" s="9" t="s">
        <v>16</v>
      </c>
      <c r="O12" s="23">
        <f>IF($O3&gt;=4,IF(OR($D3="",O10=""),"",$D3*O10),0)</f>
        <v>0</v>
      </c>
      <c r="P12" s="24"/>
      <c r="Q12" s="5"/>
      <c r="R12" s="5"/>
      <c r="S12" s="5"/>
    </row>
    <row r="13" spans="1:19" x14ac:dyDescent="0.25">
      <c r="A13" s="5"/>
      <c r="B13" s="58"/>
      <c r="C13" s="9" t="s">
        <v>17</v>
      </c>
      <c r="D13" s="25">
        <f>IF(OR($O3&lt;1,D10=""),"",D12*D7)</f>
        <v>30</v>
      </c>
      <c r="E13" s="59"/>
      <c r="F13" s="59"/>
      <c r="G13" s="9" t="s">
        <v>17</v>
      </c>
      <c r="H13" s="25" t="str">
        <f>IF(OR($O3&lt;1,H10=""),"",H12*H7)</f>
        <v/>
      </c>
      <c r="I13" s="62"/>
      <c r="J13" s="63"/>
      <c r="K13" s="9" t="s">
        <v>17</v>
      </c>
      <c r="L13" s="25" t="str">
        <f>IF(OR($O3&lt;1,L10=""),"",L12*L7)</f>
        <v/>
      </c>
      <c r="M13" s="67"/>
      <c r="N13" s="9" t="s">
        <v>17</v>
      </c>
      <c r="O13" s="25" t="str">
        <f>IF(OR($O3&lt;1,O10=""),"",O12*O7)</f>
        <v/>
      </c>
      <c r="P13" s="5"/>
      <c r="Q13" s="5"/>
      <c r="R13" s="5"/>
      <c r="S13" s="5"/>
    </row>
    <row r="14" spans="1:19" x14ac:dyDescent="0.25">
      <c r="A14" s="5"/>
      <c r="B14" s="58"/>
      <c r="C14" s="9" t="s">
        <v>14</v>
      </c>
      <c r="D14" s="47">
        <f>IF(D13="","",ROUNDUP(D13/D9,0))</f>
        <v>1</v>
      </c>
      <c r="E14" s="59"/>
      <c r="F14" s="59"/>
      <c r="G14" s="9" t="s">
        <v>14</v>
      </c>
      <c r="H14" s="47" t="str">
        <f>IF(H13="","",ROUNDUP(H13/H9,0))</f>
        <v/>
      </c>
      <c r="I14" s="64"/>
      <c r="J14" s="65"/>
      <c r="K14" s="9" t="s">
        <v>14</v>
      </c>
      <c r="L14" s="47" t="str">
        <f>IF(L13="","",ROUNDUP(L13/L9,0))</f>
        <v/>
      </c>
      <c r="M14" s="68"/>
      <c r="N14" s="9" t="s">
        <v>14</v>
      </c>
      <c r="O14" s="47" t="str">
        <f>IF(O13="","",ROUNDUP(O13/O9,0))</f>
        <v/>
      </c>
      <c r="P14" s="5"/>
      <c r="Q14" s="5"/>
      <c r="R14" s="5"/>
      <c r="S14" s="5"/>
    </row>
    <row r="15" spans="1:19" x14ac:dyDescent="0.25">
      <c r="A15" s="5"/>
      <c r="B15" s="5"/>
      <c r="C15" s="5"/>
      <c r="D15" s="26"/>
      <c r="E15" s="6"/>
      <c r="F15" s="5"/>
      <c r="G15" s="5"/>
      <c r="H15" s="27"/>
      <c r="I15" s="28"/>
      <c r="J15" s="5"/>
      <c r="K15" s="5"/>
      <c r="L15" s="27"/>
      <c r="M15" s="5"/>
      <c r="N15" s="5"/>
      <c r="O15" s="28"/>
      <c r="P15" s="5"/>
      <c r="Q15" s="5"/>
      <c r="R15" s="5"/>
      <c r="S15" s="5"/>
    </row>
    <row r="16" spans="1:19" ht="18.75" customHeight="1" x14ac:dyDescent="0.25">
      <c r="A16" s="5"/>
      <c r="B16" s="71">
        <v>2</v>
      </c>
      <c r="C16" s="4" t="s">
        <v>20</v>
      </c>
      <c r="D16" s="25">
        <f>IF(OR(H3="",H4=""),"",(D4*D3)/(H4*H3)*H3)</f>
        <v>60</v>
      </c>
      <c r="E16" s="29"/>
      <c r="F16" s="72">
        <v>3</v>
      </c>
      <c r="G16" s="57" t="s">
        <v>21</v>
      </c>
      <c r="H16" s="73">
        <f>IF(D3="","",IF(O3=1,D3-SUM(D13,D16),IF(O3=2,D3-SUM(D13,H13,D16),IF(O3=3,D3-SUM(D13,H13,L13,D16),IF(O3=4,D3-SUM(D13,H13,L13,O13,D16),"")))))</f>
        <v>110</v>
      </c>
      <c r="I16" s="3"/>
      <c r="J16" s="70">
        <v>4</v>
      </c>
      <c r="K16" s="57" t="s">
        <v>23</v>
      </c>
      <c r="L16" s="69">
        <f>IF(O3=1,D11,IF(O3=2,MAX(D11,H11),IF(O3=3,MAX(D11,H11,L11),IF(O3=4,MAX(D11,H11,L11,O11),""))))</f>
        <v>31</v>
      </c>
      <c r="M16" s="70"/>
      <c r="N16" s="4" t="s">
        <v>26</v>
      </c>
      <c r="O16" s="1"/>
      <c r="P16" s="5"/>
      <c r="Q16" s="5"/>
      <c r="R16" s="5"/>
      <c r="S16" s="5"/>
    </row>
    <row r="17" spans="1:19" ht="18.75" customHeight="1" x14ac:dyDescent="0.25">
      <c r="A17" s="5"/>
      <c r="B17" s="71"/>
      <c r="C17" s="30" t="s">
        <v>19</v>
      </c>
      <c r="D17" s="47">
        <f>IF(H3="","",ROUNDUP(D16/H3,0))</f>
        <v>6</v>
      </c>
      <c r="E17" s="31"/>
      <c r="F17" s="72"/>
      <c r="G17" s="57"/>
      <c r="H17" s="73"/>
      <c r="I17" s="3"/>
      <c r="J17" s="70"/>
      <c r="K17" s="57"/>
      <c r="L17" s="69"/>
      <c r="M17" s="70"/>
      <c r="N17" s="4" t="s">
        <v>27</v>
      </c>
      <c r="O17" s="2" t="str">
        <f>IF(O16="","",O16+L16)</f>
        <v/>
      </c>
      <c r="P17" s="5"/>
      <c r="Q17" s="5"/>
      <c r="R17" s="5"/>
      <c r="S17" s="5"/>
    </row>
    <row r="18" spans="1:19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9" x14ac:dyDescent="0.25">
      <c r="A20" s="5"/>
      <c r="B20" s="5"/>
      <c r="C20" s="54"/>
      <c r="D20" s="5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s="5"/>
      <c r="B21" s="5"/>
      <c r="C21" s="53"/>
      <c r="D21" s="52"/>
      <c r="E21" s="26"/>
      <c r="F21" s="26"/>
      <c r="G21" s="5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9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</sheetData>
  <mergeCells count="16">
    <mergeCell ref="L16:L17"/>
    <mergeCell ref="M16:M17"/>
    <mergeCell ref="B16:B17"/>
    <mergeCell ref="F16:F17"/>
    <mergeCell ref="G16:G17"/>
    <mergeCell ref="H16:H17"/>
    <mergeCell ref="J16:J17"/>
    <mergeCell ref="K16:K17"/>
    <mergeCell ref="C2:D2"/>
    <mergeCell ref="G2:H2"/>
    <mergeCell ref="K2:L2"/>
    <mergeCell ref="N2:O2"/>
    <mergeCell ref="B7:B14"/>
    <mergeCell ref="E7:F14"/>
    <mergeCell ref="I7:J14"/>
    <mergeCell ref="M7:M14"/>
  </mergeCells>
  <conditionalFormatting sqref="M7:O14">
    <cfRule type="expression" dxfId="7" priority="8">
      <formula>$O$3&lt;4</formula>
    </cfRule>
  </conditionalFormatting>
  <conditionalFormatting sqref="I7:L14">
    <cfRule type="expression" dxfId="6" priority="7">
      <formula>$O$3&lt;3</formula>
    </cfRule>
  </conditionalFormatting>
  <conditionalFormatting sqref="E7:H14">
    <cfRule type="expression" dxfId="5" priority="6">
      <formula>$O$3&lt;2</formula>
    </cfRule>
  </conditionalFormatting>
  <conditionalFormatting sqref="B7:D14">
    <cfRule type="expression" dxfId="4" priority="5">
      <formula>$O$3&lt;1</formula>
    </cfRule>
  </conditionalFormatting>
  <conditionalFormatting sqref="D7">
    <cfRule type="expression" dxfId="3" priority="4">
      <formula>AND($O$3=1,$D$7&lt;&gt;1)</formula>
    </cfRule>
  </conditionalFormatting>
  <conditionalFormatting sqref="H7 D7">
    <cfRule type="expression" dxfId="2" priority="3">
      <formula>AND($O$3=2,($D$7+$H$7)&lt;&gt;1)</formula>
    </cfRule>
  </conditionalFormatting>
  <conditionalFormatting sqref="L7 H7 D7">
    <cfRule type="expression" dxfId="1" priority="2">
      <formula>AND($O$3=3,($D$7+$H$7+$L$7)&lt;&gt;1)</formula>
    </cfRule>
  </conditionalFormatting>
  <conditionalFormatting sqref="O7 L7 H7 D7">
    <cfRule type="expression" dxfId="0" priority="1">
      <formula>AND($O$3=4,($D$7+$H$7+$L$7+$O$7)&lt;&gt;1)</formula>
    </cfRule>
  </conditionalFormatting>
  <dataValidations count="1">
    <dataValidation type="list" allowBlank="1" showInputMessage="1" showErrorMessage="1" sqref="O3" xr:uid="{12C4FF71-9E95-45FE-86F2-3B32DBB054B5}">
      <formula1>"0,1,2,3,4"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Total</vt:lpstr>
      <vt:lpstr>Flacon (1)</vt:lpstr>
      <vt:lpstr>Flacon (2)</vt:lpstr>
      <vt:lpstr>Flacon (3)</vt:lpstr>
      <vt:lpstr>Flacon (4)</vt:lpstr>
      <vt:lpstr>Flacon 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Jiloin Jiloin</dc:creator>
  <cp:lastModifiedBy>Jiloin Jiloin</cp:lastModifiedBy>
  <dcterms:created xsi:type="dcterms:W3CDTF">2024-09-25T16:14:47Z</dcterms:created>
  <dcterms:modified xsi:type="dcterms:W3CDTF">2024-11-18T00:26:20Z</dcterms:modified>
</cp:coreProperties>
</file>