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filterPrivacy="1" codeName="ThisWorkbook" defaultThemeVersion="124226"/>
  <xr:revisionPtr revIDLastSave="0" documentId="13_ncr:1_{274F646D-0E76-40B5-B54D-B0F1852BEB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ETAT DE POINTAGE" sheetId="1" r:id="rId1"/>
    <sheet name="JRS FERES-2020" sheetId="2" r:id="rId2"/>
  </sheets>
  <calcPr calcId="181029"/>
</workbook>
</file>

<file path=xl/calcChain.xml><?xml version="1.0" encoding="utf-8"?>
<calcChain xmlns="http://schemas.openxmlformats.org/spreadsheetml/2006/main">
  <c r="AO9" i="1" l="1"/>
  <c r="AO8" i="1"/>
  <c r="AO7" i="1"/>
  <c r="F2" i="1" l="1"/>
  <c r="B1" i="2"/>
  <c r="B12" i="2" s="1"/>
  <c r="B9" i="2" l="1"/>
  <c r="B6" i="2"/>
  <c r="B10" i="2"/>
  <c r="B14" i="2"/>
  <c r="B5" i="2"/>
  <c r="B13" i="2"/>
  <c r="B3" i="2"/>
  <c r="B7" i="2"/>
  <c r="B11" i="2"/>
  <c r="B15" i="2"/>
  <c r="B4" i="2"/>
  <c r="B8" i="2"/>
  <c r="E2" i="1"/>
  <c r="D6" i="1" l="1"/>
  <c r="E4" i="1"/>
  <c r="E6" i="1" l="1"/>
  <c r="F6" i="1" l="1"/>
  <c r="G6" i="1" l="1"/>
  <c r="H6" i="1" l="1"/>
  <c r="I6" i="1" l="1"/>
  <c r="J6" i="1" l="1"/>
  <c r="K6" i="1" l="1"/>
  <c r="L6" i="1" l="1"/>
  <c r="M6" i="1" l="1"/>
  <c r="N6" i="1" l="1"/>
  <c r="O6" i="1" l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K8" i="1"/>
  <c r="AK9" i="1"/>
  <c r="AP9" i="1" l="1"/>
  <c r="AP8" i="1"/>
  <c r="AP7" i="1"/>
  <c r="AK7" i="1"/>
  <c r="AM9" i="1"/>
  <c r="AL8" i="1"/>
  <c r="AL7" i="1"/>
  <c r="AM8" i="1"/>
  <c r="AL9" i="1"/>
  <c r="AM7" i="1"/>
  <c r="AN9" i="1" l="1"/>
  <c r="AN8" i="1"/>
  <c r="AN7" i="1"/>
</calcChain>
</file>

<file path=xl/sharedStrings.xml><?xml version="1.0" encoding="utf-8"?>
<sst xmlns="http://schemas.openxmlformats.org/spreadsheetml/2006/main" count="77" uniqueCount="55">
  <si>
    <t>Hr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</si>
  <si>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</si>
  <si>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</si>
  <si>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</si>
  <si>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</si>
  <si>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</si>
  <si>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</si>
  <si>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</si>
  <si>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</si>
  <si>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</si>
  <si>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Absences</t>
  </si>
  <si>
    <t>fête de la révolution</t>
  </si>
  <si>
    <t>El-Mawlid Ennabaoui</t>
  </si>
  <si>
    <t>Achoura</t>
  </si>
  <si>
    <t>Awal Moharram</t>
  </si>
  <si>
    <t xml:space="preserve">Idul Adha </t>
  </si>
  <si>
    <t xml:space="preserve">fête de l’indépendance </t>
  </si>
  <si>
    <t xml:space="preserve">Idul Fitr </t>
  </si>
  <si>
    <t>fête du travail</t>
  </si>
  <si>
    <t>jour de l’an Amazigh</t>
  </si>
  <si>
    <t>jour de l’an Grégorien</t>
  </si>
  <si>
    <t>Année</t>
  </si>
  <si>
    <t>E M P L O Y E S</t>
  </si>
  <si>
    <t>NOM</t>
  </si>
  <si>
    <t>A</t>
  </si>
  <si>
    <t>M</t>
  </si>
  <si>
    <t>Emloyés1</t>
  </si>
  <si>
    <t>Emloyés2</t>
  </si>
  <si>
    <t>Emloyés3</t>
  </si>
  <si>
    <t>Nom1</t>
  </si>
  <si>
    <t>Nom2</t>
  </si>
  <si>
    <t>Nom3</t>
  </si>
  <si>
    <t>C</t>
  </si>
  <si>
    <t>E</t>
  </si>
  <si>
    <t>Total Abs</t>
  </si>
  <si>
    <t>CONGE</t>
  </si>
  <si>
    <t>Abs</t>
  </si>
  <si>
    <t>Malad</t>
  </si>
  <si>
    <t>Sanct</t>
  </si>
  <si>
    <t>Congé Annuel</t>
  </si>
  <si>
    <t>Excep Congé</t>
  </si>
  <si>
    <t>Formule = (8 - Toutes Les Cellules Inférieur à 8) - (les chiffres des weekend) - (les chiffres journées chômées)</t>
  </si>
  <si>
    <r>
      <t xml:space="preserve">1- Absences Heures </t>
    </r>
    <r>
      <rPr>
        <b/>
        <sz val="11"/>
        <color rgb="FF0000CC"/>
        <rFont val="Arial"/>
        <family val="2"/>
      </rPr>
      <t>= Les chiffres inférieur à 8 :</t>
    </r>
  </si>
  <si>
    <r>
      <t xml:space="preserve">1- Heures Supplémentaires </t>
    </r>
    <r>
      <rPr>
        <b/>
        <sz val="11"/>
        <color rgb="FF0000CC"/>
        <rFont val="Arial"/>
        <family val="2"/>
      </rPr>
      <t>= Les chiffres Supérieur à 8 :</t>
    </r>
  </si>
  <si>
    <t>Formule = (Toutes Les Cellules Supérieur à 7,5 - 7,5) + (les chiffres des weekend) + (les chiffres journées chômées)</t>
  </si>
  <si>
    <r>
      <t xml:space="preserve">1- Absences Heures </t>
    </r>
    <r>
      <rPr>
        <b/>
        <i/>
        <sz val="11"/>
        <color rgb="FFFF0000"/>
        <rFont val="Arial"/>
        <family val="2"/>
      </rPr>
      <t>= (Les chiffres inférieur à 8) =</t>
    </r>
  </si>
  <si>
    <t>Paiem 50%</t>
  </si>
  <si>
    <t>Total Heures Supplémentaires à 50%</t>
  </si>
  <si>
    <t>Total Hr Sup 50%</t>
  </si>
  <si>
    <t>Heures Supp à 100%</t>
  </si>
  <si>
    <t>RESTE A RECUP</t>
  </si>
  <si>
    <r>
      <t xml:space="preserve">2- Total Heures Supplémentaires (Total Hr Sup 50%) (Colone AQ) </t>
    </r>
    <r>
      <rPr>
        <b/>
        <i/>
        <sz val="11"/>
        <color rgb="FF0000CC"/>
        <rFont val="Arial"/>
        <family val="2"/>
      </rPr>
      <t>= (Les chiffres Supérieur à 7,5) =</t>
    </r>
  </si>
  <si>
    <r>
      <t xml:space="preserve">3- Heures Supp à 100% - (Colone AS) </t>
    </r>
    <r>
      <rPr>
        <b/>
        <i/>
        <sz val="11"/>
        <color rgb="FF0000CC"/>
        <rFont val="Arial"/>
        <family val="2"/>
      </rPr>
      <t>= (Les chiffres Supérieur à 7,5) =</t>
    </r>
  </si>
  <si>
    <t>Formule = (Tous les chiffres Vendredi) + (les chiffres journées chômées)</t>
  </si>
  <si>
    <t>Formule = (Toutes Les Cellules Supérieur à 7,5 - 7,5) + (les chiffres uniquement du Samedi)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</si>
</sst>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#,##0.0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sz val="10"/>
      <color rgb="FF0000CC"/>
      <name val="Arial"/>
      <family val="2"/>
    </font>
    <font>
      <b/>
      <sz val="11"/>
      <color rgb="FFFF0000"/>
      <name val="Arial"/>
      <family val="2"/>
    </font>
    <font>
      <b/>
      <sz val="11"/>
      <color rgb="FF0000CC"/>
      <name val="Arial"/>
      <family val="2"/>
    </font>
    <font>
      <b/>
      <sz val="10"/>
      <color rgb="FF0000CC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u/>
      <sz val="14"/>
      <color theme="1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b/>
      <u/>
      <sz val="11"/>
      <color rgb="FFFF0000"/>
      <name val="Arial"/>
      <family val="2"/>
    </font>
    <font>
      <b/>
      <i/>
      <u/>
      <sz val="11"/>
      <color rgb="FFFF0000"/>
      <name val="Arial"/>
      <family val="2"/>
    </font>
    <font>
      <b/>
      <i/>
      <sz val="11"/>
      <color rgb="FF0000CC"/>
      <name val="Arial"/>
      <family val="2"/>
    </font>
    <font>
      <i/>
      <sz val="10"/>
      <color theme="1"/>
      <name val="Arial"/>
      <family val="2"/>
    </font>
    <font>
      <b/>
      <i/>
      <sz val="11"/>
      <color rgb="FFFF0000"/>
      <name val="Arial"/>
      <family val="2"/>
    </font>
    <font>
      <b/>
      <i/>
      <u/>
      <sz val="11"/>
      <color rgb="FF0000CC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8" tint="0.59999389629810485"/>
        </stop>
        <stop position="1">
          <color theme="9" tint="0.40000610370189521"/>
        </stop>
      </gradientFill>
    </fill>
    <fill>
      <gradientFill degree="90">
        <stop position="0">
          <color theme="5" tint="0.59999389629810485"/>
        </stop>
        <stop position="1">
          <color theme="6" tint="0.59999389629810485"/>
        </stop>
      </gradientFill>
    </fill>
    <fill>
      <gradientFill degree="90">
        <stop position="0">
          <color theme="0"/>
        </stop>
        <stop position="1">
          <color theme="7" tint="0.59999389629810485"/>
        </stop>
      </gradientFill>
    </fill>
  </fills>
  <borders count="5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3" borderId="4" xfId="0" applyFont="1" applyFill="1" applyBorder="1" applyAlignment="1">
      <alignment horizontal="left" vertical="center"/>
    </xf>
    <xf numFmtId="0" fontId="9" fillId="3" borderId="3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16" fontId="9" fillId="0" borderId="18" xfId="0" applyNumberFormat="1" applyFont="1" applyBorder="1" applyAlignment="1">
      <alignment horizontal="left" vertical="center"/>
    </xf>
    <xf numFmtId="14" fontId="9" fillId="0" borderId="21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vertical="center"/>
    </xf>
    <xf numFmtId="16" fontId="9" fillId="0" borderId="19" xfId="0" applyNumberFormat="1" applyFont="1" applyBorder="1" applyAlignment="1">
      <alignment horizontal="left" vertical="center"/>
    </xf>
    <xf numFmtId="14" fontId="9" fillId="0" borderId="22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0" fontId="11" fillId="4" borderId="10" xfId="0" applyFont="1" applyFill="1" applyBorder="1" applyAlignment="1">
      <alignment vertical="center"/>
    </xf>
    <xf numFmtId="0" fontId="9" fillId="0" borderId="10" xfId="0" applyFont="1" applyBorder="1" applyAlignment="1">
      <alignment vertical="center"/>
    </xf>
    <xf numFmtId="16" fontId="9" fillId="0" borderId="20" xfId="0" applyNumberFormat="1" applyFont="1" applyBorder="1" applyAlignment="1">
      <alignment horizontal="left" vertical="center"/>
    </xf>
    <xf numFmtId="14" fontId="9" fillId="0" borderId="23" xfId="0" applyNumberFormat="1" applyFont="1" applyBorder="1" applyAlignment="1">
      <alignment horizontal="center" vertical="center"/>
    </xf>
    <xf numFmtId="0" fontId="10" fillId="0" borderId="11" xfId="0" applyFont="1" applyBorder="1" applyAlignment="1">
      <alignment vertical="center"/>
    </xf>
    <xf numFmtId="165" fontId="13" fillId="0" borderId="15" xfId="0" applyNumberFormat="1" applyFont="1" applyFill="1" applyBorder="1" applyAlignment="1">
      <alignment horizontal="center" vertical="center"/>
    </xf>
    <xf numFmtId="165" fontId="13" fillId="0" borderId="24" xfId="0" applyNumberFormat="1" applyFont="1" applyFill="1" applyBorder="1" applyAlignment="1">
      <alignment horizontal="center" vertical="center"/>
    </xf>
    <xf numFmtId="165" fontId="13" fillId="0" borderId="13" xfId="0" applyNumberFormat="1" applyFont="1" applyFill="1" applyBorder="1" applyAlignment="1">
      <alignment horizontal="center" vertical="center"/>
    </xf>
    <xf numFmtId="165" fontId="13" fillId="0" borderId="25" xfId="0" applyNumberFormat="1" applyFont="1" applyFill="1" applyBorder="1" applyAlignment="1">
      <alignment horizontal="center" vertical="center"/>
    </xf>
    <xf numFmtId="165" fontId="13" fillId="0" borderId="14" xfId="0" applyNumberFormat="1" applyFont="1" applyFill="1" applyBorder="1" applyAlignment="1">
      <alignment horizontal="center" vertical="center"/>
    </xf>
    <xf numFmtId="165" fontId="13" fillId="0" borderId="26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165" fontId="13" fillId="0" borderId="31" xfId="0" applyNumberFormat="1" applyFont="1" applyFill="1" applyBorder="1" applyAlignment="1">
      <alignment horizontal="center" vertical="center"/>
    </xf>
    <xf numFmtId="165" fontId="13" fillId="0" borderId="32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165" fontId="13" fillId="0" borderId="34" xfId="0" applyNumberFormat="1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vertical="center"/>
    </xf>
    <xf numFmtId="0" fontId="7" fillId="0" borderId="6" xfId="0" applyFont="1" applyFill="1" applyBorder="1" applyAlignment="1">
      <alignment vertical="center"/>
    </xf>
    <xf numFmtId="0" fontId="7" fillId="0" borderId="29" xfId="0" applyFont="1" applyFill="1" applyBorder="1" applyAlignment="1">
      <alignment vertical="center"/>
    </xf>
    <xf numFmtId="0" fontId="7" fillId="0" borderId="7" xfId="0" applyFont="1" applyFill="1" applyBorder="1" applyAlignment="1">
      <alignment vertical="center"/>
    </xf>
    <xf numFmtId="0" fontId="7" fillId="0" borderId="30" xfId="0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0" fontId="1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3" fontId="4" fillId="6" borderId="17" xfId="0" applyNumberFormat="1" applyFont="1" applyFill="1" applyBorder="1" applyAlignment="1">
      <alignment horizontal="center" vertical="center"/>
    </xf>
    <xf numFmtId="3" fontId="4" fillId="6" borderId="1" xfId="0" applyNumberFormat="1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4" fontId="4" fillId="7" borderId="19" xfId="0" applyNumberFormat="1" applyFont="1" applyFill="1" applyBorder="1" applyAlignment="1">
      <alignment horizontal="center" vertical="center"/>
    </xf>
    <xf numFmtId="4" fontId="4" fillId="7" borderId="20" xfId="0" applyNumberFormat="1" applyFont="1" applyFill="1" applyBorder="1" applyAlignment="1">
      <alignment horizontal="center" vertical="center"/>
    </xf>
    <xf numFmtId="0" fontId="5" fillId="8" borderId="36" xfId="0" applyFont="1" applyFill="1" applyBorder="1" applyAlignment="1">
      <alignment horizontal="center" vertical="center" wrapText="1"/>
    </xf>
    <xf numFmtId="164" fontId="9" fillId="0" borderId="27" xfId="0" applyNumberFormat="1" applyFont="1" applyBorder="1" applyAlignment="1">
      <alignment horizontal="center" vertical="center" textRotation="90"/>
    </xf>
    <xf numFmtId="164" fontId="9" fillId="0" borderId="17" xfId="0" applyNumberFormat="1" applyFont="1" applyBorder="1" applyAlignment="1">
      <alignment horizontal="center" vertical="center" textRotation="90"/>
    </xf>
    <xf numFmtId="164" fontId="9" fillId="0" borderId="22" xfId="0" applyNumberFormat="1" applyFont="1" applyBorder="1" applyAlignment="1">
      <alignment horizontal="center" vertical="center" textRotation="90"/>
    </xf>
    <xf numFmtId="4" fontId="4" fillId="7" borderId="18" xfId="0" applyNumberFormat="1" applyFont="1" applyFill="1" applyBorder="1" applyAlignment="1">
      <alignment horizontal="center" vertical="center"/>
    </xf>
    <xf numFmtId="3" fontId="4" fillId="6" borderId="5" xfId="0" applyNumberFormat="1" applyFont="1" applyFill="1" applyBorder="1" applyAlignment="1">
      <alignment horizontal="center" vertical="center"/>
    </xf>
    <xf numFmtId="3" fontId="4" fillId="6" borderId="37" xfId="0" applyNumberFormat="1" applyFont="1" applyFill="1" applyBorder="1" applyAlignment="1">
      <alignment horizontal="center" vertical="center"/>
    </xf>
    <xf numFmtId="3" fontId="5" fillId="8" borderId="38" xfId="0" applyNumberFormat="1" applyFont="1" applyFill="1" applyBorder="1" applyAlignment="1">
      <alignment horizontal="center" vertical="center"/>
    </xf>
    <xf numFmtId="3" fontId="5" fillId="8" borderId="27" xfId="0" applyNumberFormat="1" applyFont="1" applyFill="1" applyBorder="1" applyAlignment="1">
      <alignment horizontal="center" vertical="center"/>
    </xf>
    <xf numFmtId="0" fontId="5" fillId="8" borderId="27" xfId="0" applyFont="1" applyFill="1" applyBorder="1" applyAlignment="1">
      <alignment horizontal="center" vertical="center"/>
    </xf>
    <xf numFmtId="0" fontId="5" fillId="8" borderId="39" xfId="0" applyFont="1" applyFill="1" applyBorder="1" applyAlignment="1">
      <alignment horizontal="center" vertical="center"/>
    </xf>
    <xf numFmtId="3" fontId="4" fillId="6" borderId="6" xfId="0" applyNumberFormat="1" applyFont="1" applyFill="1" applyBorder="1" applyAlignment="1">
      <alignment horizontal="center" vertical="center"/>
    </xf>
    <xf numFmtId="3" fontId="4" fillId="6" borderId="7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 wrapText="1"/>
    </xf>
    <xf numFmtId="0" fontId="4" fillId="7" borderId="44" xfId="0" applyFont="1" applyFill="1" applyBorder="1" applyAlignment="1">
      <alignment horizontal="center" vertical="center" wrapText="1"/>
    </xf>
    <xf numFmtId="0" fontId="4" fillId="6" borderId="45" xfId="0" applyFont="1" applyFill="1" applyBorder="1" applyAlignment="1">
      <alignment horizontal="center" vertical="center" wrapText="1"/>
    </xf>
    <xf numFmtId="0" fontId="4" fillId="6" borderId="46" xfId="0" applyFont="1" applyFill="1" applyBorder="1" applyAlignment="1">
      <alignment horizontal="center" vertical="center" wrapText="1"/>
    </xf>
    <xf numFmtId="0" fontId="4" fillId="6" borderId="35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20" fillId="0" borderId="0" xfId="0" applyFont="1" applyAlignment="1">
      <alignment vertical="center"/>
    </xf>
    <xf numFmtId="0" fontId="5" fillId="8" borderId="21" xfId="0" applyFont="1" applyFill="1" applyBorder="1" applyAlignment="1">
      <alignment horizontal="center" vertical="center"/>
    </xf>
    <xf numFmtId="0" fontId="5" fillId="8" borderId="47" xfId="0" applyFont="1" applyFill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9" fontId="2" fillId="0" borderId="2" xfId="0" applyNumberFormat="1" applyFont="1" applyFill="1" applyBorder="1" applyAlignment="1">
      <alignment horizontal="center" vertical="center" wrapText="1"/>
    </xf>
    <xf numFmtId="3" fontId="5" fillId="8" borderId="21" xfId="0" applyNumberFormat="1" applyFont="1" applyFill="1" applyBorder="1" applyAlignment="1">
      <alignment horizontal="center" vertical="center"/>
    </xf>
    <xf numFmtId="3" fontId="5" fillId="8" borderId="22" xfId="0" applyNumberFormat="1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5" fillId="8" borderId="23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2" fillId="0" borderId="6" xfId="0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6" fillId="2" borderId="48" xfId="0" applyFont="1" applyFill="1" applyBorder="1" applyAlignment="1">
      <alignment horizontal="center" vertical="center"/>
    </xf>
    <xf numFmtId="0" fontId="2" fillId="0" borderId="49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9" fontId="2" fillId="0" borderId="8" xfId="0" applyNumberFormat="1" applyFont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rgb="FF0000CC"/>
      </font>
      <fill>
        <patternFill>
          <bgColor theme="0" tint="-0.14996795556505021"/>
        </patternFill>
      </fill>
      <border>
        <left style="thin">
          <color rgb="FF0000CC"/>
        </left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font>
        <color rgb="FFFF0000"/>
      </font>
    </dxf>
    <dxf>
      <font>
        <b/>
        <i val="0"/>
        <color rgb="FFFF0000"/>
      </font>
      <fill>
        <gradientFill degree="90">
          <stop position="0">
            <color theme="6" tint="0.59999389629810485"/>
          </stop>
          <stop position="1">
            <color theme="9" tint="0.40000610370189521"/>
          </stop>
        </gradientFill>
      </fill>
    </dxf>
    <dxf>
      <font>
        <b/>
        <i val="0"/>
        <color rgb="FF7030A0"/>
      </font>
      <fill>
        <gradientFill degree="90">
          <stop position="0">
            <color theme="8" tint="0.59999389629810485"/>
          </stop>
          <stop position="1">
            <color theme="5" tint="0.40000610370189521"/>
          </stop>
        </gradientFill>
      </fill>
    </dxf>
    <dxf>
      <font>
        <color rgb="FFFF0000"/>
      </font>
    </dxf>
    <dxf>
      <font>
        <color rgb="FF0000CC"/>
      </font>
    </dxf>
    <dxf>
      <font>
        <b/>
        <i val="0"/>
        <color rgb="FF00B050"/>
      </font>
      <fill>
        <gradientFill degree="90">
          <stop position="0">
            <color theme="0"/>
          </stop>
          <stop position="1">
            <color rgb="FFCC00FF"/>
          </stop>
        </gradientFill>
      </fill>
    </dxf>
    <dxf>
      <font>
        <b/>
        <i val="0"/>
        <color rgb="FF00B050"/>
      </font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0000CC"/>
      <color rgb="FFCC00FF"/>
      <color rgb="FFF9E3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1" fmlaRange="$AW$1:$AW$12" noThreeD="1" sel="8" val="0"/>
</file>

<file path=xl/ctrlProps/ctrlProp2.xml><?xml version="1.0" encoding="utf-8"?>
<formControlPr xmlns="http://schemas.microsoft.com/office/spreadsheetml/2009/9/main" objectType="Drop" dropStyle="combo" dx="22" fmlaLink="$C$2" fmlaRange="$AX$1:$AX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9525</xdr:colOff>
          <xdr:row>0</xdr:row>
          <xdr:rowOff>219075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9525</xdr:colOff>
          <xdr:row>1</xdr:row>
          <xdr:rowOff>219075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6:C56" totalsRowShown="0" headerRowDxfId="14" dataDxfId="12" headerRowBorderDxfId="13" tableBorderDxfId="11">
  <autoFilter ref="B6:C56" xr:uid="{00000000-0009-0000-0100-000001000000}"/>
  <tableColumns count="2">
    <tableColumn id="1" xr3:uid="{00000000-0010-0000-0000-000001000000}" name="E M P L O Y E S" dataDxfId="10"/>
    <tableColumn id="2" xr3:uid="{00000000-0010-0000-0000-000002000000}" name="NOM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X63"/>
  <sheetViews>
    <sheetView tabSelected="1" zoomScale="112" zoomScaleNormal="112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F8" sqref="F8"/>
    </sheetView>
  </sheetViews>
  <sheetFormatPr baseColWidth="10" defaultColWidth="9.140625" defaultRowHeight="18" customHeight="1" x14ac:dyDescent="0.25"/>
  <cols>
    <col min="1" max="1" width="3.7109375" style="1" customWidth="1"/>
    <col min="2" max="2" width="17.28515625" style="2" customWidth="1"/>
    <col min="3" max="3" width="16.85546875" style="2" bestFit="1" customWidth="1"/>
    <col min="4" max="34" width="4.7109375" style="1" customWidth="1"/>
    <col min="35" max="35" width="1.140625" style="1" customWidth="1"/>
    <col min="36" max="40" width="7.7109375" style="1" customWidth="1"/>
    <col min="41" max="42" width="8.7109375" style="1" customWidth="1"/>
    <col min="43" max="43" width="8.7109375" style="5" customWidth="1"/>
    <col min="44" max="44" width="8.7109375" style="8" customWidth="1"/>
    <col min="45" max="45" width="9.85546875" style="8" bestFit="1" customWidth="1"/>
    <col min="46" max="46" width="9.5703125" style="5" customWidth="1"/>
    <col min="47" max="16384" width="9.140625" style="1"/>
  </cols>
  <sheetData>
    <row r="1" spans="1:50" ht="18" customHeight="1" thickBot="1" x14ac:dyDescent="0.3">
      <c r="C1" s="13">
        <v>8</v>
      </c>
      <c r="AW1" s="1" t="s">
        <v>1</v>
      </c>
      <c r="AX1" s="1">
        <v>2020</v>
      </c>
    </row>
    <row r="2" spans="1:50" ht="18" customHeight="1" thickBot="1" x14ac:dyDescent="0.3">
      <c r="C2" s="14">
        <v>1</v>
      </c>
      <c r="E2" s="16">
        <f>DATE(C2+2019,C1,1)</f>
        <v>44044</v>
      </c>
      <c r="F2" s="16">
        <f>DATE(C2+2019,C1+1,1)-1</f>
        <v>44074</v>
      </c>
      <c r="AW2" s="1" t="s">
        <v>2</v>
      </c>
      <c r="AX2" s="1">
        <v>2021</v>
      </c>
    </row>
    <row r="3" spans="1:50" ht="18" customHeight="1" x14ac:dyDescent="0.25">
      <c r="AQ3" s="6"/>
      <c r="AT3" s="6"/>
      <c r="AW3" s="1" t="s">
        <v>3</v>
      </c>
      <c r="AX3" s="1">
        <v>2022</v>
      </c>
    </row>
    <row r="4" spans="1:50" ht="18" customHeight="1" thickBot="1" x14ac:dyDescent="0.3">
      <c r="D4" s="2"/>
      <c r="E4" s="85" t="str">
        <f>"Période du "&amp;TEXT(E2,"jj mmmm aaaa")&amp;"  Au "&amp;TEXT(F2,"jj mmmm aaaa")</f>
        <v>Période du 01 août 2020  Au 31 août 2020</v>
      </c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Q4" s="7"/>
      <c r="AR4" s="9"/>
      <c r="AT4" s="7"/>
      <c r="AW4" s="1" t="s">
        <v>4</v>
      </c>
      <c r="AX4" s="1">
        <v>2023</v>
      </c>
    </row>
    <row r="5" spans="1:50" ht="38.25" customHeight="1" thickBot="1" x14ac:dyDescent="0.3">
      <c r="AJ5" s="86" t="s">
        <v>10</v>
      </c>
      <c r="AK5" s="87"/>
      <c r="AL5" s="87"/>
      <c r="AM5" s="88"/>
      <c r="AN5" s="89"/>
      <c r="AO5" s="90" t="s">
        <v>35</v>
      </c>
      <c r="AP5" s="95"/>
      <c r="AQ5" s="97" t="s">
        <v>47</v>
      </c>
      <c r="AR5" s="98"/>
      <c r="AS5" s="113" t="s">
        <v>49</v>
      </c>
      <c r="AT5" s="108" t="s">
        <v>50</v>
      </c>
      <c r="AW5" s="1" t="s">
        <v>5</v>
      </c>
      <c r="AX5" s="1">
        <v>2024</v>
      </c>
    </row>
    <row r="6" spans="1:50" ht="47.25" customHeight="1" thickBot="1" x14ac:dyDescent="0.3">
      <c r="B6" s="44" t="s">
        <v>22</v>
      </c>
      <c r="C6" s="45" t="s">
        <v>23</v>
      </c>
      <c r="D6" s="64">
        <f>E2</f>
        <v>44044</v>
      </c>
      <c r="E6" s="65">
        <f>D6+1</f>
        <v>44045</v>
      </c>
      <c r="F6" s="65">
        <f t="shared" ref="F6:AH6" si="0">E6+1</f>
        <v>44046</v>
      </c>
      <c r="G6" s="65">
        <f t="shared" si="0"/>
        <v>44047</v>
      </c>
      <c r="H6" s="65">
        <f t="shared" si="0"/>
        <v>44048</v>
      </c>
      <c r="I6" s="65">
        <f t="shared" si="0"/>
        <v>44049</v>
      </c>
      <c r="J6" s="65">
        <f t="shared" si="0"/>
        <v>44050</v>
      </c>
      <c r="K6" s="65">
        <f t="shared" si="0"/>
        <v>44051</v>
      </c>
      <c r="L6" s="65">
        <f t="shared" si="0"/>
        <v>44052</v>
      </c>
      <c r="M6" s="65">
        <f t="shared" si="0"/>
        <v>44053</v>
      </c>
      <c r="N6" s="65">
        <f t="shared" si="0"/>
        <v>44054</v>
      </c>
      <c r="O6" s="65">
        <f t="shared" si="0"/>
        <v>44055</v>
      </c>
      <c r="P6" s="65">
        <f t="shared" si="0"/>
        <v>44056</v>
      </c>
      <c r="Q6" s="65">
        <f t="shared" si="0"/>
        <v>44057</v>
      </c>
      <c r="R6" s="65">
        <f t="shared" si="0"/>
        <v>44058</v>
      </c>
      <c r="S6" s="65">
        <f t="shared" si="0"/>
        <v>44059</v>
      </c>
      <c r="T6" s="65">
        <f t="shared" si="0"/>
        <v>44060</v>
      </c>
      <c r="U6" s="65">
        <f t="shared" si="0"/>
        <v>44061</v>
      </c>
      <c r="V6" s="65">
        <f t="shared" si="0"/>
        <v>44062</v>
      </c>
      <c r="W6" s="65">
        <f t="shared" si="0"/>
        <v>44063</v>
      </c>
      <c r="X6" s="65">
        <f t="shared" si="0"/>
        <v>44064</v>
      </c>
      <c r="Y6" s="65">
        <f t="shared" si="0"/>
        <v>44065</v>
      </c>
      <c r="Z6" s="65">
        <f t="shared" si="0"/>
        <v>44066</v>
      </c>
      <c r="AA6" s="65">
        <f t="shared" si="0"/>
        <v>44067</v>
      </c>
      <c r="AB6" s="65">
        <f t="shared" si="0"/>
        <v>44068</v>
      </c>
      <c r="AC6" s="65">
        <f t="shared" si="0"/>
        <v>44069</v>
      </c>
      <c r="AD6" s="65">
        <f t="shared" si="0"/>
        <v>44070</v>
      </c>
      <c r="AE6" s="65">
        <f t="shared" si="0"/>
        <v>44071</v>
      </c>
      <c r="AF6" s="65">
        <f t="shared" si="0"/>
        <v>44072</v>
      </c>
      <c r="AG6" s="65">
        <f t="shared" si="0"/>
        <v>44073</v>
      </c>
      <c r="AH6" s="66">
        <f t="shared" si="0"/>
        <v>44074</v>
      </c>
      <c r="AI6" s="54"/>
      <c r="AJ6" s="78" t="s">
        <v>0</v>
      </c>
      <c r="AK6" s="79" t="s">
        <v>36</v>
      </c>
      <c r="AL6" s="79" t="s">
        <v>37</v>
      </c>
      <c r="AM6" s="80" t="s">
        <v>38</v>
      </c>
      <c r="AN6" s="77" t="s">
        <v>34</v>
      </c>
      <c r="AO6" s="63" t="s">
        <v>39</v>
      </c>
      <c r="AP6" s="96" t="s">
        <v>40</v>
      </c>
      <c r="AQ6" s="99" t="s">
        <v>48</v>
      </c>
      <c r="AR6" s="100" t="s">
        <v>46</v>
      </c>
      <c r="AS6" s="118"/>
      <c r="AT6" s="119"/>
      <c r="AW6" s="1" t="s">
        <v>6</v>
      </c>
      <c r="AX6" s="1">
        <v>2025</v>
      </c>
    </row>
    <row r="7" spans="1:50" ht="18" customHeight="1" x14ac:dyDescent="0.25">
      <c r="A7" s="40">
        <v>1</v>
      </c>
      <c r="B7" s="48" t="s">
        <v>26</v>
      </c>
      <c r="C7" s="49" t="s">
        <v>29</v>
      </c>
      <c r="D7" s="42"/>
      <c r="E7" s="34">
        <v>6</v>
      </c>
      <c r="F7" s="34">
        <v>7</v>
      </c>
      <c r="G7" s="34" t="s">
        <v>24</v>
      </c>
      <c r="H7" s="34">
        <v>8</v>
      </c>
      <c r="I7" s="34">
        <v>1.5</v>
      </c>
      <c r="J7" s="34"/>
      <c r="K7" s="34"/>
      <c r="L7" s="34">
        <v>7.5</v>
      </c>
      <c r="M7" s="34">
        <v>7.5</v>
      </c>
      <c r="N7" s="34">
        <v>8</v>
      </c>
      <c r="O7" s="34">
        <v>7.5</v>
      </c>
      <c r="P7" s="34">
        <v>7.5</v>
      </c>
      <c r="Q7" s="34"/>
      <c r="R7" s="34"/>
      <c r="S7" s="34">
        <v>7.5</v>
      </c>
      <c r="T7" s="34">
        <v>9</v>
      </c>
      <c r="U7" s="34">
        <v>8.5</v>
      </c>
      <c r="V7" s="34">
        <v>7.5</v>
      </c>
      <c r="W7" s="34">
        <v>8</v>
      </c>
      <c r="X7" s="34">
        <v>3</v>
      </c>
      <c r="Y7" s="34">
        <v>5</v>
      </c>
      <c r="Z7" s="34">
        <v>6</v>
      </c>
      <c r="AA7" s="34">
        <v>8</v>
      </c>
      <c r="AB7" s="34">
        <v>8</v>
      </c>
      <c r="AC7" s="34">
        <v>8</v>
      </c>
      <c r="AD7" s="34">
        <v>6.5</v>
      </c>
      <c r="AE7" s="34"/>
      <c r="AF7" s="34"/>
      <c r="AG7" s="34">
        <v>8</v>
      </c>
      <c r="AH7" s="35">
        <v>8</v>
      </c>
      <c r="AI7" s="54"/>
      <c r="AJ7" s="67"/>
      <c r="AK7" s="69">
        <f>SUMPRODUCT(($D7:$AH7=LEFT(AK$6,1))*(WEEKDAY($D$6:$AH$6,1)&lt;=5)*(COUNTIF('JRS FERES-2020'!$B$3:$B$15,$D$6:$AH$6)=0))</f>
        <v>1</v>
      </c>
      <c r="AL7" s="69">
        <f>SUMPRODUCT(($D7:$AH7=LEFT(AL$6,1))*(WEEKDAY($D$6:$AH$6,1)&lt;=5)*(COUNTIF('JRS FERES-2020'!$B$3:$B$15,$D$6:$AH$6)=0))</f>
        <v>0</v>
      </c>
      <c r="AM7" s="68">
        <f>SUMPRODUCT(($D7:$AH7=LEFT(AM$6,1))*(WEEKDAY($D$6:$AH$6,1)&lt;=5)*(COUNTIF('JRS FERES-2020'!$B$3:$B$15,$D$6:$AH$6)=0))</f>
        <v>0</v>
      </c>
      <c r="AN7" s="74">
        <f>AK7+AL7+AM7</f>
        <v>1</v>
      </c>
      <c r="AO7" s="70">
        <f>COUNTIF(D$7:AH$7,"C")</f>
        <v>0</v>
      </c>
      <c r="AP7" s="101">
        <f>SUMPRODUCT(($D7:$AH7=LEFT(AP$6,1))*(WEEKDAY($D$6:$AH$6,1)&lt;=5)*(COUNTIF('JRS FERES-2020'!$B$3:$B$15,$D$6:$AH$6)=0))</f>
        <v>0</v>
      </c>
      <c r="AQ7" s="115"/>
      <c r="AR7" s="116"/>
      <c r="AS7" s="15"/>
      <c r="AT7" s="117"/>
      <c r="AW7" s="1" t="s">
        <v>7</v>
      </c>
      <c r="AX7" s="1">
        <v>2026</v>
      </c>
    </row>
    <row r="8" spans="1:50" s="3" customFormat="1" ht="18" customHeight="1" x14ac:dyDescent="0.25">
      <c r="A8" s="41">
        <v>2</v>
      </c>
      <c r="B8" s="50" t="s">
        <v>27</v>
      </c>
      <c r="C8" s="51" t="s">
        <v>30</v>
      </c>
      <c r="D8" s="43"/>
      <c r="E8" s="36">
        <v>8</v>
      </c>
      <c r="F8" s="36">
        <v>8</v>
      </c>
      <c r="G8" s="36">
        <v>10</v>
      </c>
      <c r="H8" s="36">
        <v>9</v>
      </c>
      <c r="I8" s="36">
        <v>8.5</v>
      </c>
      <c r="J8" s="36">
        <v>4</v>
      </c>
      <c r="K8" s="36">
        <v>6</v>
      </c>
      <c r="L8" s="36" t="s">
        <v>32</v>
      </c>
      <c r="M8" s="36" t="s">
        <v>32</v>
      </c>
      <c r="N8" s="36" t="s">
        <v>32</v>
      </c>
      <c r="O8" s="36" t="s">
        <v>32</v>
      </c>
      <c r="P8" s="36" t="s">
        <v>32</v>
      </c>
      <c r="Q8" s="36" t="s">
        <v>32</v>
      </c>
      <c r="R8" s="36" t="s">
        <v>32</v>
      </c>
      <c r="S8" s="36" t="s">
        <v>32</v>
      </c>
      <c r="T8" s="36" t="s">
        <v>32</v>
      </c>
      <c r="U8" s="36" t="s">
        <v>32</v>
      </c>
      <c r="V8" s="36" t="s">
        <v>32</v>
      </c>
      <c r="W8" s="36" t="s">
        <v>32</v>
      </c>
      <c r="X8" s="36" t="s">
        <v>32</v>
      </c>
      <c r="Y8" s="36" t="s">
        <v>32</v>
      </c>
      <c r="Z8" s="36" t="s">
        <v>32</v>
      </c>
      <c r="AA8" s="36">
        <v>8</v>
      </c>
      <c r="AB8" s="36">
        <v>8</v>
      </c>
      <c r="AC8" s="36">
        <v>8</v>
      </c>
      <c r="AD8" s="36">
        <v>8</v>
      </c>
      <c r="AE8" s="36"/>
      <c r="AF8" s="36"/>
      <c r="AG8" s="36">
        <v>8</v>
      </c>
      <c r="AH8" s="37">
        <v>8</v>
      </c>
      <c r="AI8" s="55"/>
      <c r="AJ8" s="61"/>
      <c r="AK8" s="57">
        <f>SUMPRODUCT(($D8:$AH8=LEFT(AK$6,1))*(WEEKDAY($D$6:$AH$6,1)&lt;=5)*(COUNTIF('JRS FERES-2020'!$B$3:$B$15,$D$6:$AH$6)=0))</f>
        <v>0</v>
      </c>
      <c r="AL8" s="57">
        <f>SUMPRODUCT(($D8:$AH8=LEFT(AL$6,1))*(WEEKDAY($D$6:$AH$6,1)&lt;=5)*(COUNTIF('JRS FERES-2020'!$B$3:$B$15,$D$6:$AH$6)=0))</f>
        <v>0</v>
      </c>
      <c r="AM8" s="58">
        <f>SUMPRODUCT(($D8:$AH8=LEFT(AM$6,1))*(WEEKDAY($D$6:$AH$6,1)&lt;=5)*(COUNTIF('JRS FERES-2020'!$B$3:$B$15,$D$6:$AH$6)=0))</f>
        <v>0</v>
      </c>
      <c r="AN8" s="75">
        <f t="shared" ref="AN8:AN56" si="1">AK8+AL8+AM8</f>
        <v>0</v>
      </c>
      <c r="AO8" s="71">
        <f t="shared" ref="AO8:AO56" si="2">COUNTIF(D$7:AH$7,"C")</f>
        <v>0</v>
      </c>
      <c r="AP8" s="102">
        <f>SUMPRODUCT(($D8:$AH8=LEFT(AP$6,1))*(WEEKDAY($D$6:$AH$6,1)&lt;=5)*(COUNTIF('JRS FERES-2020'!$B$3:$B$15,$D$6:$AH$6)=0))</f>
        <v>0</v>
      </c>
      <c r="AQ8" s="105"/>
      <c r="AR8" s="114"/>
      <c r="AS8" s="10"/>
      <c r="AT8" s="12"/>
      <c r="AW8" s="1" t="s">
        <v>8</v>
      </c>
      <c r="AX8" s="1">
        <v>2027</v>
      </c>
    </row>
    <row r="9" spans="1:50" ht="18" customHeight="1" x14ac:dyDescent="0.25">
      <c r="A9" s="41">
        <v>3</v>
      </c>
      <c r="B9" s="50" t="s">
        <v>28</v>
      </c>
      <c r="C9" s="51" t="s">
        <v>31</v>
      </c>
      <c r="D9" s="43"/>
      <c r="E9" s="36">
        <v>6.5</v>
      </c>
      <c r="F9" s="36">
        <v>7.5</v>
      </c>
      <c r="G9" s="36">
        <v>8.5</v>
      </c>
      <c r="H9" s="36">
        <v>8</v>
      </c>
      <c r="I9" s="36">
        <v>8</v>
      </c>
      <c r="J9" s="36"/>
      <c r="K9" s="36">
        <v>8.25</v>
      </c>
      <c r="L9" s="36">
        <v>4.5</v>
      </c>
      <c r="M9" s="36">
        <v>4.75</v>
      </c>
      <c r="N9" s="36">
        <v>7</v>
      </c>
      <c r="O9" s="36">
        <v>7.5</v>
      </c>
      <c r="P9" s="36" t="s">
        <v>25</v>
      </c>
      <c r="Q9" s="36"/>
      <c r="R9" s="36"/>
      <c r="S9" s="36" t="s">
        <v>25</v>
      </c>
      <c r="T9" s="36" t="s">
        <v>25</v>
      </c>
      <c r="U9" s="36" t="s">
        <v>25</v>
      </c>
      <c r="V9" s="36">
        <v>7.5</v>
      </c>
      <c r="W9" s="36">
        <v>8</v>
      </c>
      <c r="X9" s="36"/>
      <c r="Y9" s="36"/>
      <c r="Z9" s="36">
        <v>6.5</v>
      </c>
      <c r="AA9" s="36" t="s">
        <v>33</v>
      </c>
      <c r="AB9" s="36" t="s">
        <v>33</v>
      </c>
      <c r="AC9" s="36" t="s">
        <v>33</v>
      </c>
      <c r="AD9" s="36">
        <v>7</v>
      </c>
      <c r="AE9" s="36"/>
      <c r="AF9" s="36"/>
      <c r="AG9" s="36">
        <v>7.75</v>
      </c>
      <c r="AH9" s="37">
        <v>7.75</v>
      </c>
      <c r="AI9" s="54"/>
      <c r="AJ9" s="61"/>
      <c r="AK9" s="57">
        <f>SUMPRODUCT(($D9:$AH9=LEFT(AK$6,1))*(WEEKDAY($D$6:$AH$6,1)&lt;=5)*(COUNTIF('JRS FERES-2020'!$B$3:$B$15,$D$6:$AH$6)=0))</f>
        <v>0</v>
      </c>
      <c r="AL9" s="57">
        <f>SUMPRODUCT(($D9:$AH9=LEFT(AL$6,1))*(WEEKDAY($D$6:$AH$6,1)&lt;=5)*(COUNTIF('JRS FERES-2020'!$B$3:$B$15,$D$6:$AH$6)=0))</f>
        <v>4</v>
      </c>
      <c r="AM9" s="58">
        <f>SUMPRODUCT(($D9:$AH9=LEFT(AM$6,1))*(WEEKDAY($D$6:$AH$6,1)&lt;=5)*(COUNTIF('JRS FERES-2020'!$B$3:$B$15,$D$6:$AH$6)=0))</f>
        <v>0</v>
      </c>
      <c r="AN9" s="75">
        <f t="shared" si="1"/>
        <v>4</v>
      </c>
      <c r="AO9" s="71">
        <f t="shared" si="2"/>
        <v>0</v>
      </c>
      <c r="AP9" s="102">
        <f>SUMPRODUCT(($D9:$AH9=LEFT(AP$6,1))*(WEEKDAY($D$6:$AH$6,1)&lt;=5)*(COUNTIF('JRS FERES-2020'!$B$3:$B$15,$D$6:$AH$6)=0))</f>
        <v>3</v>
      </c>
      <c r="AQ9" s="105"/>
      <c r="AR9" s="114"/>
      <c r="AS9" s="10"/>
      <c r="AT9" s="12"/>
      <c r="AW9" s="1" t="s">
        <v>9</v>
      </c>
      <c r="AX9" s="1">
        <v>2028</v>
      </c>
    </row>
    <row r="10" spans="1:50" ht="18" customHeight="1" x14ac:dyDescent="0.25">
      <c r="A10" s="41"/>
      <c r="B10" s="50"/>
      <c r="C10" s="51"/>
      <c r="D10" s="43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7"/>
      <c r="AI10" s="54"/>
      <c r="AJ10" s="61"/>
      <c r="AK10" s="57"/>
      <c r="AL10" s="57"/>
      <c r="AM10" s="58"/>
      <c r="AN10" s="75"/>
      <c r="AO10" s="71"/>
      <c r="AP10" s="102"/>
      <c r="AQ10" s="105"/>
      <c r="AR10" s="114"/>
      <c r="AS10" s="10"/>
      <c r="AT10" s="12"/>
    </row>
    <row r="11" spans="1:50" ht="18" customHeight="1" x14ac:dyDescent="0.25">
      <c r="A11" s="41"/>
      <c r="B11" s="50"/>
      <c r="C11" s="51"/>
      <c r="D11" s="43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7"/>
      <c r="AI11" s="54"/>
      <c r="AJ11" s="61"/>
      <c r="AK11" s="57"/>
      <c r="AL11" s="57"/>
      <c r="AM11" s="58"/>
      <c r="AN11" s="75"/>
      <c r="AO11" s="71"/>
      <c r="AP11" s="102"/>
      <c r="AQ11" s="105"/>
      <c r="AR11" s="114"/>
      <c r="AS11" s="10"/>
      <c r="AT11" s="12"/>
    </row>
    <row r="12" spans="1:50" ht="18" customHeight="1" x14ac:dyDescent="0.25">
      <c r="A12" s="41"/>
      <c r="B12" s="50"/>
      <c r="C12" s="51"/>
      <c r="D12" s="91" t="s">
        <v>45</v>
      </c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7"/>
      <c r="AI12" s="54"/>
      <c r="AJ12" s="61"/>
      <c r="AK12" s="57"/>
      <c r="AL12" s="57"/>
      <c r="AM12" s="58"/>
      <c r="AN12" s="75"/>
      <c r="AO12" s="71"/>
      <c r="AP12" s="102"/>
      <c r="AQ12" s="105"/>
      <c r="AR12" s="114"/>
      <c r="AS12" s="10"/>
      <c r="AT12" s="12"/>
    </row>
    <row r="13" spans="1:50" ht="18" customHeight="1" x14ac:dyDescent="0.25">
      <c r="A13" s="41"/>
      <c r="B13" s="50"/>
      <c r="C13" s="51"/>
      <c r="D13" s="92" t="s">
        <v>41</v>
      </c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7"/>
      <c r="AI13" s="54"/>
      <c r="AJ13" s="61"/>
      <c r="AK13" s="57"/>
      <c r="AL13" s="57"/>
      <c r="AM13" s="58"/>
      <c r="AN13" s="75"/>
      <c r="AO13" s="71"/>
      <c r="AP13" s="102"/>
      <c r="AQ13" s="105"/>
      <c r="AR13" s="114"/>
      <c r="AS13" s="10"/>
      <c r="AT13" s="12"/>
    </row>
    <row r="14" spans="1:50" s="4" customFormat="1" ht="18" customHeight="1" x14ac:dyDescent="0.25">
      <c r="A14" s="41"/>
      <c r="B14" s="50"/>
      <c r="C14" s="51"/>
      <c r="D14" s="93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7"/>
      <c r="AI14" s="56"/>
      <c r="AJ14" s="61"/>
      <c r="AK14" s="57"/>
      <c r="AL14" s="57"/>
      <c r="AM14" s="58"/>
      <c r="AN14" s="75"/>
      <c r="AO14" s="71"/>
      <c r="AP14" s="102"/>
      <c r="AQ14" s="105"/>
      <c r="AR14" s="114"/>
      <c r="AS14" s="10"/>
      <c r="AT14" s="12"/>
    </row>
    <row r="15" spans="1:50" ht="18" customHeight="1" x14ac:dyDescent="0.25">
      <c r="A15" s="41"/>
      <c r="B15" s="50"/>
      <c r="C15" s="51"/>
      <c r="D15" s="94" t="s">
        <v>51</v>
      </c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7"/>
      <c r="AI15" s="54"/>
      <c r="AJ15" s="61"/>
      <c r="AK15" s="57"/>
      <c r="AL15" s="57"/>
      <c r="AM15" s="58"/>
      <c r="AN15" s="75"/>
      <c r="AO15" s="71"/>
      <c r="AP15" s="102"/>
      <c r="AQ15" s="105"/>
      <c r="AR15" s="114"/>
      <c r="AS15" s="10"/>
      <c r="AT15" s="12"/>
    </row>
    <row r="16" spans="1:50" ht="18" customHeight="1" x14ac:dyDescent="0.25">
      <c r="A16" s="41"/>
      <c r="B16" s="50"/>
      <c r="C16" s="51"/>
      <c r="D16" s="92" t="s">
        <v>54</v>
      </c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7"/>
      <c r="AI16" s="54"/>
      <c r="AJ16" s="61"/>
      <c r="AK16" s="57"/>
      <c r="AL16" s="57"/>
      <c r="AM16" s="58"/>
      <c r="AN16" s="75"/>
      <c r="AO16" s="71"/>
      <c r="AP16" s="102"/>
      <c r="AQ16" s="105"/>
      <c r="AR16" s="114"/>
      <c r="AS16" s="10"/>
      <c r="AT16" s="12"/>
    </row>
    <row r="17" spans="1:46" ht="18" customHeight="1" x14ac:dyDescent="0.25">
      <c r="A17" s="41"/>
      <c r="B17" s="50"/>
      <c r="C17" s="51"/>
      <c r="D17" s="43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7"/>
      <c r="AI17" s="54"/>
      <c r="AJ17" s="61"/>
      <c r="AK17" s="59"/>
      <c r="AL17" s="59"/>
      <c r="AM17" s="60"/>
      <c r="AN17" s="76"/>
      <c r="AO17" s="72"/>
      <c r="AP17" s="103"/>
      <c r="AQ17" s="105"/>
      <c r="AR17" s="114"/>
      <c r="AS17" s="10"/>
      <c r="AT17" s="12"/>
    </row>
    <row r="18" spans="1:46" ht="18" customHeight="1" x14ac:dyDescent="0.25">
      <c r="A18" s="41"/>
      <c r="B18" s="50"/>
      <c r="C18" s="51"/>
      <c r="D18" s="94" t="s">
        <v>52</v>
      </c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7"/>
      <c r="AI18" s="54"/>
      <c r="AJ18" s="61"/>
      <c r="AK18" s="59"/>
      <c r="AL18" s="59"/>
      <c r="AM18" s="60"/>
      <c r="AN18" s="76"/>
      <c r="AO18" s="72"/>
      <c r="AP18" s="103"/>
      <c r="AQ18" s="105"/>
      <c r="AR18" s="114"/>
      <c r="AS18" s="10"/>
      <c r="AT18" s="12"/>
    </row>
    <row r="19" spans="1:46" ht="18" customHeight="1" x14ac:dyDescent="0.25">
      <c r="A19" s="41"/>
      <c r="B19" s="50"/>
      <c r="C19" s="51"/>
      <c r="D19" s="92" t="s">
        <v>53</v>
      </c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7"/>
      <c r="AI19" s="54"/>
      <c r="AJ19" s="61"/>
      <c r="AK19" s="59"/>
      <c r="AL19" s="59"/>
      <c r="AM19" s="60"/>
      <c r="AN19" s="76"/>
      <c r="AO19" s="72"/>
      <c r="AP19" s="103"/>
      <c r="AQ19" s="105"/>
      <c r="AR19" s="114"/>
      <c r="AS19" s="10"/>
      <c r="AT19" s="12"/>
    </row>
    <row r="20" spans="1:46" ht="18" customHeight="1" x14ac:dyDescent="0.25">
      <c r="A20" s="41"/>
      <c r="B20" s="50"/>
      <c r="C20" s="51"/>
      <c r="D20" s="43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7"/>
      <c r="AI20" s="54"/>
      <c r="AJ20" s="61"/>
      <c r="AK20" s="59"/>
      <c r="AL20" s="59"/>
      <c r="AM20" s="60"/>
      <c r="AN20" s="76"/>
      <c r="AO20" s="72"/>
      <c r="AP20" s="103"/>
      <c r="AQ20" s="105"/>
      <c r="AR20" s="114"/>
      <c r="AS20" s="10"/>
      <c r="AT20" s="12"/>
    </row>
    <row r="21" spans="1:46" ht="18" customHeight="1" x14ac:dyDescent="0.25">
      <c r="A21" s="41"/>
      <c r="B21" s="50"/>
      <c r="C21" s="51"/>
      <c r="D21" s="43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7"/>
      <c r="AI21" s="54"/>
      <c r="AJ21" s="61"/>
      <c r="AK21" s="59"/>
      <c r="AL21" s="59"/>
      <c r="AM21" s="60"/>
      <c r="AN21" s="76"/>
      <c r="AO21" s="72"/>
      <c r="AP21" s="103"/>
      <c r="AQ21" s="105"/>
      <c r="AR21" s="114"/>
      <c r="AS21" s="10"/>
      <c r="AT21" s="12"/>
    </row>
    <row r="22" spans="1:46" ht="18" customHeight="1" x14ac:dyDescent="0.25">
      <c r="A22" s="41"/>
      <c r="B22" s="50"/>
      <c r="C22" s="51"/>
      <c r="D22" s="43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7"/>
      <c r="AI22" s="54"/>
      <c r="AJ22" s="61"/>
      <c r="AK22" s="59"/>
      <c r="AL22" s="59"/>
      <c r="AM22" s="60"/>
      <c r="AN22" s="76"/>
      <c r="AO22" s="72"/>
      <c r="AP22" s="103"/>
      <c r="AQ22" s="105"/>
      <c r="AR22" s="114"/>
      <c r="AS22" s="10"/>
      <c r="AT22" s="12"/>
    </row>
    <row r="23" spans="1:46" ht="18" customHeight="1" x14ac:dyDescent="0.25">
      <c r="A23" s="41"/>
      <c r="B23" s="50"/>
      <c r="C23" s="51"/>
      <c r="D23" s="43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7"/>
      <c r="AI23" s="54"/>
      <c r="AJ23" s="61"/>
      <c r="AK23" s="59"/>
      <c r="AL23" s="59"/>
      <c r="AM23" s="60"/>
      <c r="AN23" s="76"/>
      <c r="AO23" s="72"/>
      <c r="AP23" s="103"/>
      <c r="AQ23" s="105"/>
      <c r="AR23" s="114"/>
      <c r="AS23" s="10"/>
      <c r="AT23" s="12"/>
    </row>
    <row r="24" spans="1:46" ht="18" customHeight="1" x14ac:dyDescent="0.25">
      <c r="A24" s="41"/>
      <c r="B24" s="50"/>
      <c r="C24" s="51"/>
      <c r="D24" s="43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7"/>
      <c r="AI24" s="54"/>
      <c r="AJ24" s="61"/>
      <c r="AK24" s="59"/>
      <c r="AL24" s="59"/>
      <c r="AM24" s="60"/>
      <c r="AN24" s="76"/>
      <c r="AO24" s="72"/>
      <c r="AP24" s="103"/>
      <c r="AQ24" s="105"/>
      <c r="AR24" s="114"/>
      <c r="AS24" s="10"/>
      <c r="AT24" s="12"/>
    </row>
    <row r="25" spans="1:46" ht="18" customHeight="1" x14ac:dyDescent="0.25">
      <c r="A25" s="41"/>
      <c r="B25" s="50"/>
      <c r="C25" s="51"/>
      <c r="D25" s="43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7"/>
      <c r="AI25" s="54"/>
      <c r="AJ25" s="61"/>
      <c r="AK25" s="59"/>
      <c r="AL25" s="59"/>
      <c r="AM25" s="60"/>
      <c r="AN25" s="76"/>
      <c r="AO25" s="72"/>
      <c r="AP25" s="103"/>
      <c r="AQ25" s="105"/>
      <c r="AR25" s="114"/>
      <c r="AS25" s="10"/>
      <c r="AT25" s="12"/>
    </row>
    <row r="26" spans="1:46" ht="18" customHeight="1" x14ac:dyDescent="0.25">
      <c r="A26" s="41"/>
      <c r="B26" s="50"/>
      <c r="C26" s="51"/>
      <c r="D26" s="43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7"/>
      <c r="AI26" s="54"/>
      <c r="AJ26" s="61"/>
      <c r="AK26" s="59"/>
      <c r="AL26" s="59"/>
      <c r="AM26" s="60"/>
      <c r="AN26" s="76"/>
      <c r="AO26" s="72"/>
      <c r="AP26" s="103"/>
      <c r="AQ26" s="105"/>
      <c r="AR26" s="114"/>
      <c r="AS26" s="10"/>
      <c r="AT26" s="12"/>
    </row>
    <row r="27" spans="1:46" ht="18" customHeight="1" x14ac:dyDescent="0.25">
      <c r="A27" s="41"/>
      <c r="B27" s="50"/>
      <c r="C27" s="51"/>
      <c r="D27" s="43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7"/>
      <c r="AI27" s="54"/>
      <c r="AJ27" s="61"/>
      <c r="AK27" s="59"/>
      <c r="AL27" s="59"/>
      <c r="AM27" s="60"/>
      <c r="AN27" s="76"/>
      <c r="AO27" s="72"/>
      <c r="AP27" s="103"/>
      <c r="AQ27" s="105"/>
      <c r="AR27" s="114"/>
      <c r="AS27" s="10"/>
      <c r="AT27" s="12"/>
    </row>
    <row r="28" spans="1:46" ht="18" customHeight="1" x14ac:dyDescent="0.25">
      <c r="A28" s="41"/>
      <c r="B28" s="50"/>
      <c r="C28" s="51"/>
      <c r="D28" s="43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7"/>
      <c r="AI28" s="54"/>
      <c r="AJ28" s="61"/>
      <c r="AK28" s="59"/>
      <c r="AL28" s="59"/>
      <c r="AM28" s="60"/>
      <c r="AN28" s="76"/>
      <c r="AO28" s="72"/>
      <c r="AP28" s="103"/>
      <c r="AQ28" s="105"/>
      <c r="AR28" s="114"/>
      <c r="AS28" s="10"/>
      <c r="AT28" s="12"/>
    </row>
    <row r="29" spans="1:46" ht="18" customHeight="1" x14ac:dyDescent="0.25">
      <c r="A29" s="41"/>
      <c r="B29" s="50"/>
      <c r="C29" s="51"/>
      <c r="D29" s="43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7"/>
      <c r="AI29" s="54"/>
      <c r="AJ29" s="61"/>
      <c r="AK29" s="59"/>
      <c r="AL29" s="59"/>
      <c r="AM29" s="60"/>
      <c r="AN29" s="76"/>
      <c r="AO29" s="72"/>
      <c r="AP29" s="103"/>
      <c r="AQ29" s="105"/>
      <c r="AR29" s="114"/>
      <c r="AS29" s="10"/>
      <c r="AT29" s="12"/>
    </row>
    <row r="30" spans="1:46" ht="18" customHeight="1" x14ac:dyDescent="0.25">
      <c r="A30" s="41"/>
      <c r="B30" s="50"/>
      <c r="C30" s="51"/>
      <c r="D30" s="43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7"/>
      <c r="AI30" s="54"/>
      <c r="AJ30" s="61"/>
      <c r="AK30" s="59"/>
      <c r="AL30" s="59"/>
      <c r="AM30" s="60"/>
      <c r="AN30" s="76"/>
      <c r="AO30" s="72"/>
      <c r="AP30" s="103"/>
      <c r="AQ30" s="105"/>
      <c r="AR30" s="114"/>
      <c r="AS30" s="10"/>
      <c r="AT30" s="12"/>
    </row>
    <row r="31" spans="1:46" ht="18" customHeight="1" x14ac:dyDescent="0.25">
      <c r="A31" s="41"/>
      <c r="B31" s="50"/>
      <c r="C31" s="51"/>
      <c r="D31" s="43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7"/>
      <c r="AI31" s="54"/>
      <c r="AJ31" s="61"/>
      <c r="AK31" s="59"/>
      <c r="AL31" s="59"/>
      <c r="AM31" s="60"/>
      <c r="AN31" s="76"/>
      <c r="AO31" s="72"/>
      <c r="AP31" s="103"/>
      <c r="AQ31" s="105"/>
      <c r="AR31" s="114"/>
      <c r="AS31" s="10"/>
      <c r="AT31" s="12"/>
    </row>
    <row r="32" spans="1:46" ht="18" customHeight="1" x14ac:dyDescent="0.25">
      <c r="A32" s="41"/>
      <c r="B32" s="50"/>
      <c r="C32" s="51"/>
      <c r="D32" s="43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7"/>
      <c r="AI32" s="54"/>
      <c r="AJ32" s="61"/>
      <c r="AK32" s="59"/>
      <c r="AL32" s="59"/>
      <c r="AM32" s="60"/>
      <c r="AN32" s="76"/>
      <c r="AO32" s="72"/>
      <c r="AP32" s="103"/>
      <c r="AQ32" s="105"/>
      <c r="AR32" s="114"/>
      <c r="AS32" s="10"/>
      <c r="AT32" s="12"/>
    </row>
    <row r="33" spans="1:46" ht="18" customHeight="1" x14ac:dyDescent="0.25">
      <c r="A33" s="41"/>
      <c r="B33" s="50"/>
      <c r="C33" s="51"/>
      <c r="D33" s="43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7"/>
      <c r="AI33" s="54"/>
      <c r="AJ33" s="61"/>
      <c r="AK33" s="59"/>
      <c r="AL33" s="59"/>
      <c r="AM33" s="60"/>
      <c r="AN33" s="76"/>
      <c r="AO33" s="72"/>
      <c r="AP33" s="103"/>
      <c r="AQ33" s="105"/>
      <c r="AR33" s="114"/>
      <c r="AS33" s="10"/>
      <c r="AT33" s="12"/>
    </row>
    <row r="34" spans="1:46" ht="18" customHeight="1" x14ac:dyDescent="0.25">
      <c r="A34" s="41"/>
      <c r="B34" s="50"/>
      <c r="C34" s="51"/>
      <c r="D34" s="43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7"/>
      <c r="AI34" s="54"/>
      <c r="AJ34" s="61"/>
      <c r="AK34" s="59"/>
      <c r="AL34" s="59"/>
      <c r="AM34" s="60"/>
      <c r="AN34" s="76"/>
      <c r="AO34" s="72"/>
      <c r="AP34" s="103"/>
      <c r="AQ34" s="105"/>
      <c r="AR34" s="114"/>
      <c r="AS34" s="10"/>
      <c r="AT34" s="12"/>
    </row>
    <row r="35" spans="1:46" ht="18" customHeight="1" x14ac:dyDescent="0.25">
      <c r="A35" s="41"/>
      <c r="B35" s="50"/>
      <c r="C35" s="51"/>
      <c r="D35" s="43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7"/>
      <c r="AI35" s="54"/>
      <c r="AJ35" s="61"/>
      <c r="AK35" s="59"/>
      <c r="AL35" s="59"/>
      <c r="AM35" s="60"/>
      <c r="AN35" s="76"/>
      <c r="AO35" s="72"/>
      <c r="AP35" s="103"/>
      <c r="AQ35" s="105"/>
      <c r="AR35" s="114"/>
      <c r="AS35" s="10"/>
      <c r="AT35" s="12"/>
    </row>
    <row r="36" spans="1:46" ht="18" customHeight="1" x14ac:dyDescent="0.25">
      <c r="A36" s="41"/>
      <c r="B36" s="50"/>
      <c r="C36" s="51"/>
      <c r="D36" s="43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7"/>
      <c r="AI36" s="54"/>
      <c r="AJ36" s="61"/>
      <c r="AK36" s="59"/>
      <c r="AL36" s="59"/>
      <c r="AM36" s="60"/>
      <c r="AN36" s="76"/>
      <c r="AO36" s="72"/>
      <c r="AP36" s="103"/>
      <c r="AQ36" s="105"/>
      <c r="AR36" s="114"/>
      <c r="AS36" s="10"/>
      <c r="AT36" s="12"/>
    </row>
    <row r="37" spans="1:46" ht="18" customHeight="1" x14ac:dyDescent="0.25">
      <c r="A37" s="41"/>
      <c r="B37" s="50"/>
      <c r="C37" s="51"/>
      <c r="D37" s="43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7"/>
      <c r="AI37" s="54"/>
      <c r="AJ37" s="61"/>
      <c r="AK37" s="59"/>
      <c r="AL37" s="59"/>
      <c r="AM37" s="60"/>
      <c r="AN37" s="76"/>
      <c r="AO37" s="72"/>
      <c r="AP37" s="103"/>
      <c r="AQ37" s="105"/>
      <c r="AR37" s="114"/>
      <c r="AS37" s="10"/>
      <c r="AT37" s="12"/>
    </row>
    <row r="38" spans="1:46" ht="18" customHeight="1" x14ac:dyDescent="0.25">
      <c r="A38" s="41"/>
      <c r="B38" s="50"/>
      <c r="C38" s="51"/>
      <c r="D38" s="43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7"/>
      <c r="AI38" s="54"/>
      <c r="AJ38" s="61"/>
      <c r="AK38" s="59"/>
      <c r="AL38" s="59"/>
      <c r="AM38" s="60"/>
      <c r="AN38" s="76"/>
      <c r="AO38" s="72"/>
      <c r="AP38" s="103"/>
      <c r="AQ38" s="105"/>
      <c r="AR38" s="114"/>
      <c r="AS38" s="10"/>
      <c r="AT38" s="12"/>
    </row>
    <row r="39" spans="1:46" ht="18" customHeight="1" x14ac:dyDescent="0.25">
      <c r="A39" s="41"/>
      <c r="B39" s="50"/>
      <c r="C39" s="51"/>
      <c r="D39" s="43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7"/>
      <c r="AI39" s="54"/>
      <c r="AJ39" s="61"/>
      <c r="AK39" s="59"/>
      <c r="AL39" s="59"/>
      <c r="AM39" s="60"/>
      <c r="AN39" s="76"/>
      <c r="AO39" s="72"/>
      <c r="AP39" s="103"/>
      <c r="AQ39" s="105"/>
      <c r="AR39" s="114"/>
      <c r="AS39" s="10"/>
      <c r="AT39" s="12"/>
    </row>
    <row r="40" spans="1:46" ht="18" customHeight="1" x14ac:dyDescent="0.25">
      <c r="A40" s="41"/>
      <c r="B40" s="50"/>
      <c r="C40" s="51"/>
      <c r="D40" s="43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7"/>
      <c r="AI40" s="54"/>
      <c r="AJ40" s="61"/>
      <c r="AK40" s="59"/>
      <c r="AL40" s="59"/>
      <c r="AM40" s="60"/>
      <c r="AN40" s="76"/>
      <c r="AO40" s="72"/>
      <c r="AP40" s="103"/>
      <c r="AQ40" s="105"/>
      <c r="AR40" s="114"/>
      <c r="AS40" s="10"/>
      <c r="AT40" s="12"/>
    </row>
    <row r="41" spans="1:46" ht="18" customHeight="1" x14ac:dyDescent="0.25">
      <c r="A41" s="41"/>
      <c r="B41" s="50"/>
      <c r="C41" s="51"/>
      <c r="D41" s="43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7"/>
      <c r="AI41" s="54"/>
      <c r="AJ41" s="61"/>
      <c r="AK41" s="59"/>
      <c r="AL41" s="59"/>
      <c r="AM41" s="60"/>
      <c r="AN41" s="76"/>
      <c r="AO41" s="72"/>
      <c r="AP41" s="103"/>
      <c r="AQ41" s="105"/>
      <c r="AR41" s="114"/>
      <c r="AS41" s="10"/>
      <c r="AT41" s="12"/>
    </row>
    <row r="42" spans="1:46" ht="18" customHeight="1" x14ac:dyDescent="0.25">
      <c r="A42" s="41"/>
      <c r="B42" s="50"/>
      <c r="C42" s="51"/>
      <c r="D42" s="43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7"/>
      <c r="AI42" s="54"/>
      <c r="AJ42" s="61"/>
      <c r="AK42" s="59"/>
      <c r="AL42" s="59"/>
      <c r="AM42" s="60"/>
      <c r="AN42" s="76"/>
      <c r="AO42" s="72"/>
      <c r="AP42" s="103"/>
      <c r="AQ42" s="105"/>
      <c r="AR42" s="114"/>
      <c r="AS42" s="10"/>
      <c r="AT42" s="12"/>
    </row>
    <row r="43" spans="1:46" ht="18" customHeight="1" x14ac:dyDescent="0.25">
      <c r="A43" s="41"/>
      <c r="B43" s="50"/>
      <c r="C43" s="51"/>
      <c r="D43" s="43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7"/>
      <c r="AI43" s="54"/>
      <c r="AJ43" s="61"/>
      <c r="AK43" s="59"/>
      <c r="AL43" s="59"/>
      <c r="AM43" s="60"/>
      <c r="AN43" s="76"/>
      <c r="AO43" s="72"/>
      <c r="AP43" s="103"/>
      <c r="AQ43" s="105"/>
      <c r="AR43" s="114"/>
      <c r="AS43" s="10"/>
      <c r="AT43" s="12"/>
    </row>
    <row r="44" spans="1:46" ht="18" customHeight="1" x14ac:dyDescent="0.25">
      <c r="A44" s="41"/>
      <c r="B44" s="50"/>
      <c r="C44" s="51"/>
      <c r="D44" s="43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7"/>
      <c r="AI44" s="54"/>
      <c r="AJ44" s="61"/>
      <c r="AK44" s="59"/>
      <c r="AL44" s="59"/>
      <c r="AM44" s="60"/>
      <c r="AN44" s="76"/>
      <c r="AO44" s="72"/>
      <c r="AP44" s="103"/>
      <c r="AQ44" s="105"/>
      <c r="AR44" s="114"/>
      <c r="AS44" s="10"/>
      <c r="AT44" s="12"/>
    </row>
    <row r="45" spans="1:46" ht="18" customHeight="1" x14ac:dyDescent="0.25">
      <c r="A45" s="41"/>
      <c r="B45" s="50"/>
      <c r="C45" s="51"/>
      <c r="D45" s="43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7"/>
      <c r="AI45" s="54"/>
      <c r="AJ45" s="61"/>
      <c r="AK45" s="59"/>
      <c r="AL45" s="59"/>
      <c r="AM45" s="60"/>
      <c r="AN45" s="76"/>
      <c r="AO45" s="72"/>
      <c r="AP45" s="103"/>
      <c r="AQ45" s="105"/>
      <c r="AR45" s="114"/>
      <c r="AS45" s="10"/>
      <c r="AT45" s="12"/>
    </row>
    <row r="46" spans="1:46" ht="18" customHeight="1" x14ac:dyDescent="0.25">
      <c r="A46" s="41"/>
      <c r="B46" s="50"/>
      <c r="C46" s="51"/>
      <c r="D46" s="43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7"/>
      <c r="AI46" s="54"/>
      <c r="AJ46" s="61"/>
      <c r="AK46" s="59"/>
      <c r="AL46" s="59"/>
      <c r="AM46" s="60"/>
      <c r="AN46" s="76"/>
      <c r="AO46" s="72"/>
      <c r="AP46" s="103"/>
      <c r="AQ46" s="105"/>
      <c r="AR46" s="114"/>
      <c r="AS46" s="10"/>
      <c r="AT46" s="12"/>
    </row>
    <row r="47" spans="1:46" ht="18" customHeight="1" x14ac:dyDescent="0.25">
      <c r="A47" s="41"/>
      <c r="B47" s="50"/>
      <c r="C47" s="51"/>
      <c r="D47" s="43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7"/>
      <c r="AI47" s="54"/>
      <c r="AJ47" s="61"/>
      <c r="AK47" s="59"/>
      <c r="AL47" s="59"/>
      <c r="AM47" s="60"/>
      <c r="AN47" s="76"/>
      <c r="AO47" s="72"/>
      <c r="AP47" s="103"/>
      <c r="AQ47" s="105"/>
      <c r="AR47" s="114"/>
      <c r="AS47" s="10"/>
      <c r="AT47" s="12"/>
    </row>
    <row r="48" spans="1:46" ht="18" customHeight="1" x14ac:dyDescent="0.25">
      <c r="A48" s="41"/>
      <c r="B48" s="50"/>
      <c r="C48" s="51"/>
      <c r="D48" s="43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7"/>
      <c r="AI48" s="54"/>
      <c r="AJ48" s="61"/>
      <c r="AK48" s="59"/>
      <c r="AL48" s="59"/>
      <c r="AM48" s="60"/>
      <c r="AN48" s="76"/>
      <c r="AO48" s="72"/>
      <c r="AP48" s="103"/>
      <c r="AQ48" s="105"/>
      <c r="AR48" s="114"/>
      <c r="AS48" s="10"/>
      <c r="AT48" s="12"/>
    </row>
    <row r="49" spans="1:46" ht="18" customHeight="1" x14ac:dyDescent="0.25">
      <c r="A49" s="41"/>
      <c r="B49" s="50"/>
      <c r="C49" s="51"/>
      <c r="D49" s="43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7"/>
      <c r="AI49" s="54"/>
      <c r="AJ49" s="61"/>
      <c r="AK49" s="59"/>
      <c r="AL49" s="59"/>
      <c r="AM49" s="60"/>
      <c r="AN49" s="76"/>
      <c r="AO49" s="72"/>
      <c r="AP49" s="103"/>
      <c r="AQ49" s="105"/>
      <c r="AR49" s="114"/>
      <c r="AS49" s="10"/>
      <c r="AT49" s="12"/>
    </row>
    <row r="50" spans="1:46" ht="18" customHeight="1" x14ac:dyDescent="0.25">
      <c r="A50" s="41"/>
      <c r="B50" s="50"/>
      <c r="C50" s="51"/>
      <c r="D50" s="43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7"/>
      <c r="AI50" s="54"/>
      <c r="AJ50" s="61"/>
      <c r="AK50" s="59"/>
      <c r="AL50" s="59"/>
      <c r="AM50" s="60"/>
      <c r="AN50" s="76"/>
      <c r="AO50" s="72"/>
      <c r="AP50" s="103"/>
      <c r="AQ50" s="105"/>
      <c r="AR50" s="114"/>
      <c r="AS50" s="10"/>
      <c r="AT50" s="12"/>
    </row>
    <row r="51" spans="1:46" ht="18" customHeight="1" x14ac:dyDescent="0.25">
      <c r="A51" s="41"/>
      <c r="B51" s="50"/>
      <c r="C51" s="51"/>
      <c r="D51" s="43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7"/>
      <c r="AI51" s="54"/>
      <c r="AJ51" s="61"/>
      <c r="AK51" s="59"/>
      <c r="AL51" s="59"/>
      <c r="AM51" s="60"/>
      <c r="AN51" s="76"/>
      <c r="AO51" s="72"/>
      <c r="AP51" s="103"/>
      <c r="AQ51" s="106"/>
      <c r="AR51" s="111"/>
      <c r="AS51" s="10"/>
      <c r="AT51" s="109"/>
    </row>
    <row r="52" spans="1:46" ht="18" customHeight="1" x14ac:dyDescent="0.25">
      <c r="A52" s="41"/>
      <c r="B52" s="50"/>
      <c r="C52" s="51"/>
      <c r="D52" s="43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7"/>
      <c r="AI52" s="54"/>
      <c r="AJ52" s="61"/>
      <c r="AK52" s="59"/>
      <c r="AL52" s="59"/>
      <c r="AM52" s="60"/>
      <c r="AN52" s="76"/>
      <c r="AO52" s="72"/>
      <c r="AP52" s="103"/>
      <c r="AQ52" s="106"/>
      <c r="AR52" s="111"/>
      <c r="AS52" s="10"/>
      <c r="AT52" s="109"/>
    </row>
    <row r="53" spans="1:46" ht="18" customHeight="1" x14ac:dyDescent="0.25">
      <c r="A53" s="41"/>
      <c r="B53" s="50"/>
      <c r="C53" s="51"/>
      <c r="D53" s="43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7"/>
      <c r="AI53" s="54"/>
      <c r="AJ53" s="61"/>
      <c r="AK53" s="59"/>
      <c r="AL53" s="59"/>
      <c r="AM53" s="60"/>
      <c r="AN53" s="76"/>
      <c r="AO53" s="72"/>
      <c r="AP53" s="103"/>
      <c r="AQ53" s="106"/>
      <c r="AR53" s="111"/>
      <c r="AS53" s="10"/>
      <c r="AT53" s="109"/>
    </row>
    <row r="54" spans="1:46" ht="18" customHeight="1" x14ac:dyDescent="0.25">
      <c r="A54" s="41"/>
      <c r="B54" s="50"/>
      <c r="C54" s="51"/>
      <c r="D54" s="43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7"/>
      <c r="AI54" s="54"/>
      <c r="AJ54" s="61"/>
      <c r="AK54" s="59"/>
      <c r="AL54" s="59"/>
      <c r="AM54" s="60"/>
      <c r="AN54" s="76"/>
      <c r="AO54" s="72"/>
      <c r="AP54" s="103"/>
      <c r="AQ54" s="106"/>
      <c r="AR54" s="111"/>
      <c r="AS54" s="10"/>
      <c r="AT54" s="109"/>
    </row>
    <row r="55" spans="1:46" ht="18" customHeight="1" x14ac:dyDescent="0.25">
      <c r="A55" s="41"/>
      <c r="B55" s="50"/>
      <c r="C55" s="51"/>
      <c r="D55" s="43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7"/>
      <c r="AI55" s="54"/>
      <c r="AJ55" s="61"/>
      <c r="AK55" s="59"/>
      <c r="AL55" s="59"/>
      <c r="AM55" s="60"/>
      <c r="AN55" s="76"/>
      <c r="AO55" s="72"/>
      <c r="AP55" s="103"/>
      <c r="AQ55" s="106"/>
      <c r="AR55" s="111"/>
      <c r="AS55" s="10"/>
      <c r="AT55" s="109"/>
    </row>
    <row r="56" spans="1:46" ht="18" customHeight="1" thickBot="1" x14ac:dyDescent="0.3">
      <c r="A56" s="46"/>
      <c r="B56" s="52"/>
      <c r="C56" s="53"/>
      <c r="D56" s="47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9"/>
      <c r="AI56" s="54"/>
      <c r="AJ56" s="62"/>
      <c r="AK56" s="81"/>
      <c r="AL56" s="81"/>
      <c r="AM56" s="82"/>
      <c r="AN56" s="83"/>
      <c r="AO56" s="73"/>
      <c r="AP56" s="104"/>
      <c r="AQ56" s="107"/>
      <c r="AR56" s="112"/>
      <c r="AS56" s="11"/>
      <c r="AT56" s="110"/>
    </row>
    <row r="59" spans="1:46" ht="18" customHeight="1" x14ac:dyDescent="0.25">
      <c r="D59" s="84" t="s">
        <v>42</v>
      </c>
    </row>
    <row r="60" spans="1:46" ht="18" customHeight="1" x14ac:dyDescent="0.25">
      <c r="D60" s="2" t="s">
        <v>41</v>
      </c>
    </row>
    <row r="62" spans="1:46" ht="18" customHeight="1" x14ac:dyDescent="0.25">
      <c r="D62" s="84" t="s">
        <v>43</v>
      </c>
    </row>
    <row r="63" spans="1:46" ht="18" customHeight="1" x14ac:dyDescent="0.25">
      <c r="D63" s="2" t="s">
        <v>44</v>
      </c>
    </row>
  </sheetData>
  <mergeCells count="6">
    <mergeCell ref="AT5:AT6"/>
    <mergeCell ref="E4:Z4"/>
    <mergeCell ref="AJ5:AN5"/>
    <mergeCell ref="AO5:AP5"/>
    <mergeCell ref="AQ5:AR5"/>
    <mergeCell ref="AS5:AS6"/>
  </mergeCells>
  <phoneticPr fontId="14" type="noConversion"/>
  <conditionalFormatting sqref="D6:AH11 D17:AH17 E12:AH16 D20:AH56 E18:AH19">
    <cfRule type="cellIs" dxfId="8" priority="1" operator="equal">
      <formula>"E"</formula>
    </cfRule>
    <cfRule type="cellIs" dxfId="7" priority="2" operator="equal">
      <formula>"C"</formula>
    </cfRule>
    <cfRule type="cellIs" dxfId="6" priority="3" operator="greaterThan">
      <formula>7.5</formula>
    </cfRule>
    <cfRule type="cellIs" dxfId="5" priority="4" operator="lessThan">
      <formula>7.5</formula>
    </cfRule>
    <cfRule type="cellIs" dxfId="4" priority="5" operator="equal">
      <formula>"A"</formula>
    </cfRule>
    <cfRule type="cellIs" dxfId="3" priority="6" operator="equal">
      <formula>"M"</formula>
    </cfRule>
    <cfRule type="cellIs" dxfId="2" priority="7" operator="lessThan">
      <formula>0</formula>
    </cfRule>
    <cfRule type="expression" dxfId="1" priority="10">
      <formula>WEEKDAY(D$6,1)&gt;5</formula>
    </cfRule>
  </conditionalFormatting>
  <printOptions horizontalCentered="1"/>
  <pageMargins left="0.19685039370078741" right="0.19685039370078741" top="0.19685039370078741" bottom="0.19685039370078741" header="0" footer="0"/>
  <pageSetup paperSize="9"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9525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9525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9EDC3963-EE5B-40D5-98B6-619BE5D30775}">
            <xm:f>NOT(ISNA(VLOOKUP(D$6,'JRS FERES-2020'!$B$3:$B$15,1,0)))</xm:f>
            <x14:dxf>
              <font>
                <b/>
                <i val="0"/>
                <color rgb="FF00B050"/>
              </font>
              <fill>
                <patternFill>
                  <bgColor theme="6" tint="0.59996337778862885"/>
                </patternFill>
              </fill>
              <border>
                <left style="thin">
                  <color rgb="FF7030A0"/>
                </left>
                <right style="thin">
                  <color rgb="FF7030A0"/>
                </right>
                <top style="thin">
                  <color rgb="FF7030A0"/>
                </top>
                <bottom style="thin">
                  <color rgb="FF7030A0"/>
                </bottom>
              </border>
            </x14:dxf>
          </x14:cfRule>
          <xm:sqref>D6:AH11 D17:AH17 E12:AH16 D20:AH56 E18:AH19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"/>
  <sheetViews>
    <sheetView workbookViewId="0">
      <selection sqref="A1:XFD1048576"/>
    </sheetView>
  </sheetViews>
  <sheetFormatPr baseColWidth="10" defaultRowHeight="18" customHeight="1" x14ac:dyDescent="0.25"/>
  <cols>
    <col min="1" max="1" width="11.42578125" style="20"/>
    <col min="2" max="2" width="12.7109375" style="21" bestFit="1" customWidth="1"/>
    <col min="3" max="3" width="24.7109375" style="19" bestFit="1" customWidth="1"/>
    <col min="4" max="16384" width="11.42578125" style="19"/>
  </cols>
  <sheetData>
    <row r="1" spans="1:3" ht="18" customHeight="1" thickBot="1" x14ac:dyDescent="0.3">
      <c r="A1" s="17" t="s">
        <v>21</v>
      </c>
      <c r="B1" s="18">
        <f>'ETAT DE POINTAGE'!C2+2019</f>
        <v>2020</v>
      </c>
    </row>
    <row r="2" spans="1:3" ht="18" customHeight="1" thickBot="1" x14ac:dyDescent="0.3"/>
    <row r="3" spans="1:3" ht="18" customHeight="1" x14ac:dyDescent="0.25">
      <c r="A3" s="22">
        <v>43831</v>
      </c>
      <c r="B3" s="23">
        <f>DATE($B$1,1,1)</f>
        <v>43831</v>
      </c>
      <c r="C3" s="24" t="s">
        <v>20</v>
      </c>
    </row>
    <row r="4" spans="1:3" ht="18" customHeight="1" x14ac:dyDescent="0.25">
      <c r="A4" s="25">
        <v>43842</v>
      </c>
      <c r="B4" s="26">
        <f>DATE($B$1,1,12)</f>
        <v>43842</v>
      </c>
      <c r="C4" s="27" t="s">
        <v>19</v>
      </c>
    </row>
    <row r="5" spans="1:3" ht="18" customHeight="1" x14ac:dyDescent="0.25">
      <c r="A5" s="25">
        <v>43952</v>
      </c>
      <c r="B5" s="26">
        <f>DATE($B$1,5,1)</f>
        <v>43952</v>
      </c>
      <c r="C5" s="28" t="s">
        <v>18</v>
      </c>
    </row>
    <row r="6" spans="1:3" ht="18" customHeight="1" x14ac:dyDescent="0.25">
      <c r="A6" s="25">
        <v>43975</v>
      </c>
      <c r="B6" s="26">
        <f>DATE($B$1,5,24)</f>
        <v>43975</v>
      </c>
      <c r="C6" s="29" t="s">
        <v>17</v>
      </c>
    </row>
    <row r="7" spans="1:3" ht="18" customHeight="1" x14ac:dyDescent="0.25">
      <c r="A7" s="25">
        <v>43976</v>
      </c>
      <c r="B7" s="26">
        <f>DATE($B$1,5,25)</f>
        <v>43976</v>
      </c>
      <c r="C7" s="29" t="s">
        <v>17</v>
      </c>
    </row>
    <row r="8" spans="1:3" ht="18" customHeight="1" x14ac:dyDescent="0.25">
      <c r="A8" s="25">
        <v>44001</v>
      </c>
      <c r="B8" s="26">
        <f>DATE($B$1,6,19)</f>
        <v>44001</v>
      </c>
      <c r="C8" s="30"/>
    </row>
    <row r="9" spans="1:3" ht="18" customHeight="1" x14ac:dyDescent="0.25">
      <c r="A9" s="25">
        <v>44017</v>
      </c>
      <c r="B9" s="26">
        <f>DATE($B$1,7,5)</f>
        <v>44017</v>
      </c>
      <c r="C9" s="28" t="s">
        <v>16</v>
      </c>
    </row>
    <row r="10" spans="1:3" ht="18" customHeight="1" x14ac:dyDescent="0.25">
      <c r="A10" s="25">
        <v>44043</v>
      </c>
      <c r="B10" s="26">
        <f>DATE($B$1,7,31)</f>
        <v>44043</v>
      </c>
      <c r="C10" s="29" t="s">
        <v>15</v>
      </c>
    </row>
    <row r="11" spans="1:3" ht="18" customHeight="1" x14ac:dyDescent="0.25">
      <c r="A11" s="25">
        <v>44044</v>
      </c>
      <c r="B11" s="26">
        <f>DATE($B$1,8,1)</f>
        <v>44044</v>
      </c>
      <c r="C11" s="29" t="s">
        <v>15</v>
      </c>
    </row>
    <row r="12" spans="1:3" ht="18" customHeight="1" x14ac:dyDescent="0.25">
      <c r="A12" s="25">
        <v>44063</v>
      </c>
      <c r="B12" s="26">
        <f>DATE($B$1,8,20)</f>
        <v>44063</v>
      </c>
      <c r="C12" s="29" t="s">
        <v>14</v>
      </c>
    </row>
    <row r="13" spans="1:3" ht="18" customHeight="1" x14ac:dyDescent="0.25">
      <c r="A13" s="25">
        <v>44072</v>
      </c>
      <c r="B13" s="26">
        <f>DATE($B$1,8,29)</f>
        <v>44072</v>
      </c>
      <c r="C13" s="29" t="s">
        <v>13</v>
      </c>
    </row>
    <row r="14" spans="1:3" ht="18" customHeight="1" x14ac:dyDescent="0.25">
      <c r="A14" s="25">
        <v>44133</v>
      </c>
      <c r="B14" s="26">
        <f>DATE($B$1,10,29)</f>
        <v>44133</v>
      </c>
      <c r="C14" s="29" t="s">
        <v>12</v>
      </c>
    </row>
    <row r="15" spans="1:3" ht="18" customHeight="1" thickBot="1" x14ac:dyDescent="0.3">
      <c r="A15" s="31">
        <v>44136</v>
      </c>
      <c r="B15" s="32">
        <f>DATE($B$1,11,1)</f>
        <v>44136</v>
      </c>
      <c r="C15" s="33" t="s">
        <v>11</v>
      </c>
    </row>
  </sheetData>
  <pageMargins left="0.7" right="0.7" top="0.75" bottom="0.75" header="0.3" footer="0.3"/>
  <pageSetup paperSize="9" orientation="portrait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 DE POINTAGE</vt:lpstr>
      <vt:lpstr>JRS FERES-2020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2020-09-17T23:35:01Z</dcterms:modified>
</cp:coreProperties>
</file>