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tables/table7.xml" ContentType="application/vnd.openxmlformats-officedocument.spreadsheetml.table+xml"/>
  <Override PartName="/xl/drawings/drawing3.xml" ContentType="application/vnd.openxmlformats-officedocument.drawing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rham\Desktop\TFM\opération\"/>
    </mc:Choice>
  </mc:AlternateContent>
  <xr:revisionPtr revIDLastSave="0" documentId="8_{E078191A-8611-4A03-B6A7-A01FE8478552}" xr6:coauthVersionLast="45" xr6:coauthVersionMax="45" xr10:uidLastSave="{00000000-0000-0000-0000-000000000000}"/>
  <bookViews>
    <workbookView xWindow="930" yWindow="3615" windowWidth="21600" windowHeight="11385" activeTab="4" xr2:uid="{D7615C9C-0BD6-4449-975C-267B4230333C}"/>
  </bookViews>
  <sheets>
    <sheet name="Home" sheetId="1" r:id="rId1"/>
    <sheet name="Clients" sheetId="2" r:id="rId2"/>
    <sheet name="Fournisseur" sheetId="7" r:id="rId3"/>
    <sheet name="Cours des Prix" sheetId="11" r:id="rId4"/>
    <sheet name="Stocks" sheetId="4" r:id="rId5"/>
    <sheet name="Nos Commandes" sheetId="5" r:id="rId6"/>
    <sheet name="Bon De Commande" sheetId="6" r:id="rId7"/>
    <sheet name="Devis" sheetId="9" r:id="rId8"/>
    <sheet name="Lettre de Devis" sheetId="10" r:id="rId9"/>
    <sheet name="MyLists" sheetId="3" r:id="rId10"/>
    <sheet name="Configuration" sheetId="8" r:id="rId11"/>
  </sheets>
  <functionGroups builtInGroupCount="19"/>
  <definedNames>
    <definedName name="ListClient">TClient[]</definedName>
    <definedName name="ListeEtatArticle">TEtatArticle[état Article]</definedName>
    <definedName name="ListeFM">TFM[N° article]</definedName>
    <definedName name="ListeNomClient">TClient[nom de client]</definedName>
    <definedName name="ListeNumArticle">TNumArticle[N° article]</definedName>
    <definedName name="listePays">TPays[Definition]</definedName>
    <definedName name="Listeréduction">Treduction[type de réduction]</definedName>
    <definedName name="ListeStatutDevis">MyLists!$L$2:$L$4</definedName>
    <definedName name="ListeSupplier">TSupplier[Nom]</definedName>
    <definedName name="ListeType">TType[[Type ]]</definedName>
    <definedName name="ListSecteur">MyLists!$A$2:$A$8</definedName>
    <definedName name="NomClient">TClient[nom de client]</definedName>
    <definedName name="NumLigne1">MyLists!$C$2</definedName>
    <definedName name="NumLigne2">MyLists!$C$3</definedName>
    <definedName name="NumLigne3">MyLists!$C$4</definedName>
    <definedName name="_xlnm.Print_Area" localSheetId="6">'Bon De Commande'!$B$1:$G$47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8" l="1"/>
  <c r="D5" i="8"/>
  <c r="H45" i="10"/>
  <c r="H44" i="10"/>
  <c r="H43" i="10"/>
  <c r="B42" i="10"/>
  <c r="H40" i="10"/>
  <c r="G40" i="10"/>
  <c r="G40" i="10" a="1"/>
  <c r="F40" i="10"/>
  <c r="F40" i="10" a="1"/>
  <c r="E40" i="10"/>
  <c r="E40" i="10" a="1"/>
  <c r="C40" i="10"/>
  <c r="C40" i="10" a="1"/>
  <c r="B40" i="10"/>
  <c r="H39" i="10"/>
  <c r="G39" i="10"/>
  <c r="G39" i="10" a="1"/>
  <c r="F39" i="10"/>
  <c r="F39" i="10" a="1"/>
  <c r="E39" i="10"/>
  <c r="E39" i="10" a="1"/>
  <c r="C39" i="10"/>
  <c r="C39" i="10" a="1"/>
  <c r="B39" i="10"/>
  <c r="H38" i="10"/>
  <c r="G38" i="10"/>
  <c r="G38" i="10" a="1"/>
  <c r="F38" i="10"/>
  <c r="F38" i="10" a="1"/>
  <c r="E38" i="10"/>
  <c r="E38" i="10" a="1"/>
  <c r="C38" i="10"/>
  <c r="C38" i="10" a="1"/>
  <c r="B38" i="10"/>
  <c r="H37" i="10"/>
  <c r="G37" i="10"/>
  <c r="G37" i="10" a="1"/>
  <c r="F37" i="10"/>
  <c r="F37" i="10" a="1"/>
  <c r="E37" i="10"/>
  <c r="E37" i="10" a="1"/>
  <c r="C37" i="10"/>
  <c r="C37" i="10" a="1"/>
  <c r="B37" i="10"/>
  <c r="H36" i="10"/>
  <c r="G36" i="10"/>
  <c r="G36" i="10" a="1"/>
  <c r="F36" i="10"/>
  <c r="F36" i="10" a="1"/>
  <c r="E36" i="10"/>
  <c r="E36" i="10" a="1"/>
  <c r="C36" i="10"/>
  <c r="C36" i="10" a="1"/>
  <c r="B36" i="10"/>
  <c r="H35" i="10"/>
  <c r="G35" i="10"/>
  <c r="G35" i="10" a="1"/>
  <c r="F35" i="10"/>
  <c r="F35" i="10" a="1"/>
  <c r="E35" i="10"/>
  <c r="E35" i="10" a="1"/>
  <c r="C35" i="10"/>
  <c r="C35" i="10" a="1"/>
  <c r="B35" i="10"/>
  <c r="H34" i="10"/>
  <c r="G34" i="10"/>
  <c r="G34" i="10" a="1"/>
  <c r="F34" i="10"/>
  <c r="F34" i="10" a="1"/>
  <c r="E34" i="10"/>
  <c r="E34" i="10" a="1"/>
  <c r="C34" i="10"/>
  <c r="C34" i="10" a="1"/>
  <c r="B34" i="10"/>
  <c r="H33" i="10"/>
  <c r="G33" i="10"/>
  <c r="G33" i="10" a="1"/>
  <c r="F33" i="10"/>
  <c r="F33" i="10" a="1"/>
  <c r="E33" i="10"/>
  <c r="E33" i="10" a="1"/>
  <c r="C33" i="10"/>
  <c r="C33" i="10" a="1"/>
  <c r="B33" i="10"/>
  <c r="H32" i="10"/>
  <c r="G32" i="10"/>
  <c r="G32" i="10" a="1"/>
  <c r="F32" i="10"/>
  <c r="F32" i="10" a="1"/>
  <c r="E32" i="10"/>
  <c r="E32" i="10" a="1"/>
  <c r="C32" i="10"/>
  <c r="C32" i="10" a="1"/>
  <c r="B32" i="10"/>
  <c r="H31" i="10"/>
  <c r="G31" i="10"/>
  <c r="G31" i="10" a="1"/>
  <c r="F31" i="10"/>
  <c r="F31" i="10" a="1"/>
  <c r="E31" i="10"/>
  <c r="E31" i="10" a="1"/>
  <c r="C31" i="10"/>
  <c r="C31" i="10" a="1"/>
  <c r="B31" i="10"/>
  <c r="H30" i="10"/>
  <c r="G30" i="10"/>
  <c r="G30" i="10" a="1"/>
  <c r="F30" i="10"/>
  <c r="F30" i="10" a="1"/>
  <c r="E30" i="10"/>
  <c r="E30" i="10" a="1"/>
  <c r="C30" i="10"/>
  <c r="C30" i="10" a="1"/>
  <c r="B30" i="10"/>
  <c r="H29" i="10"/>
  <c r="G29" i="10"/>
  <c r="G29" i="10" a="1"/>
  <c r="F29" i="10"/>
  <c r="F29" i="10" a="1"/>
  <c r="E29" i="10"/>
  <c r="E29" i="10" a="1"/>
  <c r="C29" i="10"/>
  <c r="C29" i="10" a="1"/>
  <c r="B29" i="10"/>
  <c r="H28" i="10"/>
  <c r="G28" i="10"/>
  <c r="G28" i="10" a="1"/>
  <c r="F28" i="10"/>
  <c r="F28" i="10" a="1"/>
  <c r="E28" i="10"/>
  <c r="E28" i="10" a="1"/>
  <c r="C28" i="10"/>
  <c r="C28" i="10" a="1"/>
  <c r="B28" i="10"/>
  <c r="H27" i="10"/>
  <c r="G27" i="10"/>
  <c r="G27" i="10" a="1"/>
  <c r="F27" i="10"/>
  <c r="F27" i="10" a="1"/>
  <c r="E27" i="10"/>
  <c r="E27" i="10" a="1"/>
  <c r="C27" i="10"/>
  <c r="C27" i="10" a="1"/>
  <c r="B27" i="10"/>
  <c r="H26" i="10"/>
  <c r="G26" i="10"/>
  <c r="G26" i="10" a="1"/>
  <c r="F26" i="10"/>
  <c r="F26" i="10" a="1"/>
  <c r="E26" i="10"/>
  <c r="E26" i="10" a="1"/>
  <c r="C26" i="10"/>
  <c r="C26" i="10" a="1"/>
  <c r="B26" i="10"/>
  <c r="H25" i="10"/>
  <c r="G25" i="10"/>
  <c r="G25" i="10" a="1"/>
  <c r="F25" i="10"/>
  <c r="F25" i="10" a="1"/>
  <c r="E25" i="10"/>
  <c r="E25" i="10" a="1"/>
  <c r="C25" i="10"/>
  <c r="C25" i="10" a="1"/>
  <c r="B25" i="10"/>
  <c r="H24" i="10"/>
  <c r="G24" i="10"/>
  <c r="G24" i="10" a="1"/>
  <c r="F24" i="10"/>
  <c r="F24" i="10" a="1"/>
  <c r="E24" i="10"/>
  <c r="E24" i="10" a="1"/>
  <c r="C24" i="10"/>
  <c r="C24" i="10" a="1"/>
  <c r="B24" i="10"/>
  <c r="H23" i="10"/>
  <c r="G23" i="10"/>
  <c r="G23" i="10" a="1"/>
  <c r="F23" i="10"/>
  <c r="F23" i="10" a="1"/>
  <c r="E23" i="10"/>
  <c r="E23" i="10" a="1"/>
  <c r="C23" i="10"/>
  <c r="C23" i="10" a="1"/>
  <c r="B23" i="10"/>
  <c r="H22" i="10"/>
  <c r="G22" i="10"/>
  <c r="G22" i="10" a="1"/>
  <c r="F22" i="10"/>
  <c r="F22" i="10" a="1"/>
  <c r="E22" i="10"/>
  <c r="E22" i="10" a="1"/>
  <c r="C22" i="10"/>
  <c r="C22" i="10" a="1"/>
  <c r="B22" i="10"/>
  <c r="H21" i="10"/>
  <c r="G21" i="10"/>
  <c r="G21" i="10" a="1"/>
  <c r="F21" i="10"/>
  <c r="F21" i="10" a="1"/>
  <c r="E21" i="10"/>
  <c r="E21" i="10" a="1"/>
  <c r="C21" i="10"/>
  <c r="B21" i="10"/>
  <c r="G18" i="10"/>
  <c r="B18" i="10"/>
  <c r="G17" i="10"/>
  <c r="B17" i="10"/>
  <c r="G16" i="10"/>
  <c r="B16" i="10"/>
  <c r="G15" i="10"/>
  <c r="B15" i="10"/>
  <c r="G14" i="10"/>
  <c r="B14" i="10"/>
  <c r="H9" i="10"/>
  <c r="M4" i="9"/>
  <c r="M3" i="9"/>
  <c r="M2" i="9"/>
  <c r="G45" i="6"/>
  <c r="G44" i="6"/>
  <c r="G43" i="6"/>
  <c r="B42" i="6"/>
  <c r="G40" i="6"/>
  <c r="F40" i="6"/>
  <c r="F40" i="6" a="1"/>
  <c r="E40" i="6"/>
  <c r="E40" i="6" a="1"/>
  <c r="D40" i="6"/>
  <c r="D40" i="6" a="1"/>
  <c r="C40" i="6"/>
  <c r="C40" i="6" a="1"/>
  <c r="B40" i="6"/>
  <c r="G39" i="6"/>
  <c r="F39" i="6"/>
  <c r="F39" i="6" a="1"/>
  <c r="E39" i="6"/>
  <c r="E39" i="6" a="1"/>
  <c r="D39" i="6"/>
  <c r="D39" i="6" a="1"/>
  <c r="C39" i="6"/>
  <c r="C39" i="6" a="1"/>
  <c r="B39" i="6"/>
  <c r="G38" i="6"/>
  <c r="F38" i="6"/>
  <c r="F38" i="6" a="1"/>
  <c r="E38" i="6"/>
  <c r="E38" i="6" a="1"/>
  <c r="D38" i="6"/>
  <c r="D38" i="6" a="1"/>
  <c r="C38" i="6"/>
  <c r="C38" i="6" a="1"/>
  <c r="B38" i="6"/>
  <c r="G37" i="6"/>
  <c r="F37" i="6"/>
  <c r="F37" i="6" a="1"/>
  <c r="E37" i="6"/>
  <c r="E37" i="6" a="1"/>
  <c r="D37" i="6"/>
  <c r="D37" i="6" a="1"/>
  <c r="C37" i="6"/>
  <c r="C37" i="6" a="1"/>
  <c r="B37" i="6"/>
  <c r="G36" i="6"/>
  <c r="F36" i="6"/>
  <c r="F36" i="6" a="1"/>
  <c r="E36" i="6"/>
  <c r="E36" i="6" a="1"/>
  <c r="D36" i="6"/>
  <c r="D36" i="6" a="1"/>
  <c r="C36" i="6"/>
  <c r="C36" i="6" a="1"/>
  <c r="B36" i="6"/>
  <c r="G35" i="6"/>
  <c r="F35" i="6"/>
  <c r="F35" i="6" a="1"/>
  <c r="E35" i="6"/>
  <c r="E35" i="6" a="1"/>
  <c r="D35" i="6"/>
  <c r="D35" i="6" a="1"/>
  <c r="C35" i="6"/>
  <c r="C35" i="6" a="1"/>
  <c r="B35" i="6"/>
  <c r="G34" i="6"/>
  <c r="F34" i="6"/>
  <c r="F34" i="6" a="1"/>
  <c r="E34" i="6"/>
  <c r="E34" i="6" a="1"/>
  <c r="D34" i="6"/>
  <c r="D34" i="6" a="1"/>
  <c r="C34" i="6"/>
  <c r="C34" i="6" a="1"/>
  <c r="B34" i="6"/>
  <c r="G33" i="6"/>
  <c r="F33" i="6"/>
  <c r="F33" i="6" a="1"/>
  <c r="E33" i="6"/>
  <c r="E33" i="6" a="1"/>
  <c r="D33" i="6"/>
  <c r="D33" i="6" a="1"/>
  <c r="C33" i="6"/>
  <c r="C33" i="6" a="1"/>
  <c r="B33" i="6"/>
  <c r="G32" i="6"/>
  <c r="F32" i="6"/>
  <c r="F32" i="6" a="1"/>
  <c r="E32" i="6"/>
  <c r="E32" i="6" a="1"/>
  <c r="D32" i="6"/>
  <c r="D32" i="6" a="1"/>
  <c r="C32" i="6"/>
  <c r="C32" i="6" a="1"/>
  <c r="B32" i="6"/>
  <c r="G31" i="6"/>
  <c r="F31" i="6"/>
  <c r="F31" i="6" a="1"/>
  <c r="E31" i="6"/>
  <c r="E31" i="6" a="1"/>
  <c r="D31" i="6"/>
  <c r="D31" i="6" a="1"/>
  <c r="C31" i="6"/>
  <c r="C31" i="6" a="1"/>
  <c r="B31" i="6"/>
  <c r="G30" i="6"/>
  <c r="F30" i="6"/>
  <c r="F30" i="6" a="1"/>
  <c r="E30" i="6"/>
  <c r="E30" i="6" a="1"/>
  <c r="D30" i="6"/>
  <c r="D30" i="6" a="1"/>
  <c r="C30" i="6"/>
  <c r="C30" i="6" a="1"/>
  <c r="B30" i="6"/>
  <c r="G29" i="6"/>
  <c r="F29" i="6"/>
  <c r="F29" i="6" a="1"/>
  <c r="E29" i="6"/>
  <c r="E29" i="6" a="1"/>
  <c r="D29" i="6"/>
  <c r="D29" i="6" a="1"/>
  <c r="C29" i="6"/>
  <c r="C29" i="6" a="1"/>
  <c r="B29" i="6"/>
  <c r="G28" i="6"/>
  <c r="F28" i="6"/>
  <c r="F28" i="6" a="1"/>
  <c r="E28" i="6"/>
  <c r="E28" i="6" a="1"/>
  <c r="D28" i="6"/>
  <c r="D28" i="6" a="1"/>
  <c r="C28" i="6"/>
  <c r="C28" i="6" a="1"/>
  <c r="B28" i="6"/>
  <c r="G27" i="6"/>
  <c r="F27" i="6"/>
  <c r="F27" i="6" a="1"/>
  <c r="E27" i="6"/>
  <c r="E27" i="6" a="1"/>
  <c r="D27" i="6"/>
  <c r="D27" i="6" a="1"/>
  <c r="C27" i="6"/>
  <c r="C27" i="6" a="1"/>
  <c r="B27" i="6"/>
  <c r="G26" i="6"/>
  <c r="F26" i="6"/>
  <c r="F26" i="6" a="1"/>
  <c r="E26" i="6"/>
  <c r="E26" i="6" a="1"/>
  <c r="D26" i="6"/>
  <c r="D26" i="6" a="1"/>
  <c r="C26" i="6"/>
  <c r="C26" i="6" a="1"/>
  <c r="B26" i="6"/>
  <c r="G25" i="6"/>
  <c r="F25" i="6"/>
  <c r="F25" i="6" a="1"/>
  <c r="E25" i="6"/>
  <c r="E25" i="6" a="1"/>
  <c r="D25" i="6"/>
  <c r="D25" i="6" a="1"/>
  <c r="C25" i="6"/>
  <c r="C25" i="6" a="1"/>
  <c r="B25" i="6"/>
  <c r="G24" i="6"/>
  <c r="F24" i="6"/>
  <c r="F24" i="6" a="1"/>
  <c r="E24" i="6"/>
  <c r="E24" i="6" a="1"/>
  <c r="D24" i="6"/>
  <c r="D24" i="6" a="1"/>
  <c r="C24" i="6"/>
  <c r="C24" i="6" a="1"/>
  <c r="B24" i="6"/>
  <c r="G23" i="6"/>
  <c r="F23" i="6"/>
  <c r="F23" i="6" a="1"/>
  <c r="E23" i="6"/>
  <c r="E23" i="6" a="1"/>
  <c r="D23" i="6"/>
  <c r="D23" i="6" a="1"/>
  <c r="C23" i="6"/>
  <c r="C23" i="6" a="1"/>
  <c r="B23" i="6"/>
  <c r="G22" i="6"/>
  <c r="F22" i="6"/>
  <c r="F22" i="6" a="1"/>
  <c r="E22" i="6"/>
  <c r="E22" i="6" a="1"/>
  <c r="D22" i="6"/>
  <c r="D22" i="6" a="1"/>
  <c r="C22" i="6"/>
  <c r="C22" i="6" a="1"/>
  <c r="B22" i="6"/>
  <c r="G21" i="6"/>
  <c r="F21" i="6"/>
  <c r="F21" i="6" a="1"/>
  <c r="E21" i="6"/>
  <c r="E21" i="6" a="1"/>
  <c r="D21" i="6"/>
  <c r="D21" i="6" a="1"/>
  <c r="C21" i="6"/>
  <c r="C21" i="6" a="1"/>
  <c r="B21" i="6"/>
  <c r="F18" i="6"/>
  <c r="B18" i="6"/>
  <c r="F17" i="6"/>
  <c r="B17" i="6"/>
  <c r="F16" i="6"/>
  <c r="B16" i="6"/>
  <c r="F15" i="6"/>
  <c r="B15" i="6"/>
  <c r="F14" i="6"/>
  <c r="B14" i="6"/>
  <c r="G9" i="6"/>
  <c r="G12" i="5"/>
  <c r="G11" i="5"/>
  <c r="G10" i="5"/>
  <c r="G9" i="5"/>
  <c r="G8" i="5"/>
  <c r="G7" i="5"/>
  <c r="G6" i="5"/>
  <c r="G5" i="5"/>
  <c r="G4" i="5"/>
  <c r="G3" i="5"/>
  <c r="G2" i="5"/>
  <c r="J13" i="4"/>
  <c r="H13" i="4"/>
  <c r="J12" i="4"/>
  <c r="H12" i="4"/>
  <c r="J3" i="4"/>
  <c r="H3" i="4"/>
  <c r="G3" i="4"/>
  <c r="J2" i="4"/>
  <c r="H2" i="4"/>
  <c r="G2" i="4"/>
  <c r="H3" i="7"/>
  <c r="H2" i="7"/>
</calcChain>
</file>

<file path=xl/sharedStrings.xml><?xml version="1.0" encoding="utf-8"?>
<sst xmlns="http://schemas.openxmlformats.org/spreadsheetml/2006/main" count="764" uniqueCount="660">
  <si>
    <t>numéro de client</t>
  </si>
  <si>
    <t>nom de client</t>
  </si>
  <si>
    <t xml:space="preserve">Adresse </t>
  </si>
  <si>
    <t>code postal</t>
  </si>
  <si>
    <t>localité</t>
  </si>
  <si>
    <t>pays</t>
  </si>
  <si>
    <t xml:space="preserve">peronne de contacte </t>
  </si>
  <si>
    <t>n° téléphone</t>
  </si>
  <si>
    <t>Email</t>
  </si>
  <si>
    <t>Secteur</t>
  </si>
  <si>
    <t>TVA</t>
  </si>
  <si>
    <t>Trasport (BUS)</t>
  </si>
  <si>
    <t>Trasport (Camion)</t>
  </si>
  <si>
    <t>Maritime</t>
  </si>
  <si>
    <t>Ganda Cars BVBA</t>
  </si>
  <si>
    <t>Belgium</t>
  </si>
  <si>
    <t>Numéro Ligne</t>
  </si>
  <si>
    <t>NA</t>
  </si>
  <si>
    <t>Nom</t>
  </si>
  <si>
    <t>Adresse</t>
  </si>
  <si>
    <t>Cp</t>
  </si>
  <si>
    <t>téléphone</t>
  </si>
  <si>
    <t xml:space="preserve">Mail </t>
  </si>
  <si>
    <t>Group</t>
  </si>
  <si>
    <t>Sup1</t>
  </si>
  <si>
    <t>Add1</t>
  </si>
  <si>
    <t>Bruxelles</t>
  </si>
  <si>
    <t>Pays</t>
  </si>
  <si>
    <t>0444 44 44 44</t>
  </si>
  <si>
    <t>parham@gmail.com</t>
  </si>
  <si>
    <t>Site internet</t>
  </si>
  <si>
    <t>www.site.com</t>
  </si>
  <si>
    <t>Sup2</t>
  </si>
  <si>
    <t>Localité</t>
  </si>
  <si>
    <t>BE050187651</t>
  </si>
  <si>
    <t>type</t>
  </si>
  <si>
    <t xml:space="preserve">Type </t>
  </si>
  <si>
    <t>Régulier</t>
  </si>
  <si>
    <t>5</t>
  </si>
  <si>
    <t>8</t>
  </si>
  <si>
    <t>N° article</t>
  </si>
  <si>
    <t xml:space="preserve">Nom </t>
  </si>
  <si>
    <t>Description</t>
  </si>
  <si>
    <t>prix d'achat</t>
  </si>
  <si>
    <t>prix vente</t>
  </si>
  <si>
    <t>Valeur Stock Vente</t>
  </si>
  <si>
    <t>Flag</t>
  </si>
  <si>
    <t>FM</t>
  </si>
  <si>
    <t>Stock [Kg]</t>
  </si>
  <si>
    <t>Stock [L]</t>
  </si>
  <si>
    <t>Stock min [L]</t>
  </si>
  <si>
    <t>Colonne1</t>
  </si>
  <si>
    <t>FM2</t>
  </si>
  <si>
    <t>Bureau</t>
  </si>
  <si>
    <t>Depot</t>
  </si>
  <si>
    <t>&gt;10</t>
  </si>
  <si>
    <t>ART-0003</t>
  </si>
  <si>
    <t>bouteil1</t>
  </si>
  <si>
    <t>5L</t>
  </si>
  <si>
    <t xml:space="preserve">Stock </t>
  </si>
  <si>
    <t>ART-0001</t>
  </si>
  <si>
    <t>ART-0002</t>
  </si>
  <si>
    <t>Stock minimal</t>
  </si>
  <si>
    <t>1</t>
  </si>
  <si>
    <t>2</t>
  </si>
  <si>
    <t>3</t>
  </si>
  <si>
    <t>4</t>
  </si>
  <si>
    <t>6</t>
  </si>
  <si>
    <t>7</t>
  </si>
  <si>
    <t>9</t>
  </si>
  <si>
    <t>10</t>
  </si>
  <si>
    <t>ART-0004</t>
  </si>
  <si>
    <t>Fournisseur</t>
  </si>
  <si>
    <t>Statut</t>
  </si>
  <si>
    <t>Active</t>
  </si>
  <si>
    <t>état Article</t>
  </si>
  <si>
    <t>Désactive</t>
  </si>
  <si>
    <t>art2</t>
  </si>
  <si>
    <t>N°Commande</t>
  </si>
  <si>
    <t>N°Article</t>
  </si>
  <si>
    <t>Nom d'Article</t>
  </si>
  <si>
    <t>Nombre</t>
  </si>
  <si>
    <t>Prix</t>
  </si>
  <si>
    <t>Prix Total</t>
  </si>
  <si>
    <t>Suffix</t>
  </si>
  <si>
    <t>Commande</t>
  </si>
  <si>
    <t>CMD-</t>
  </si>
  <si>
    <t>CMD-0001</t>
  </si>
  <si>
    <t>Date de Commande</t>
  </si>
  <si>
    <t>Date :</t>
  </si>
  <si>
    <t>nom</t>
  </si>
  <si>
    <t>Mail</t>
  </si>
  <si>
    <t>Fournisseur :</t>
  </si>
  <si>
    <t>Nr.</t>
  </si>
  <si>
    <t>Nr. Article</t>
  </si>
  <si>
    <t>Adresse d'envoie :</t>
  </si>
  <si>
    <t>Prix Unité</t>
  </si>
  <si>
    <t>Total</t>
  </si>
  <si>
    <t>Total :</t>
  </si>
  <si>
    <t>Total TTC :</t>
  </si>
  <si>
    <t>N° Commande :</t>
  </si>
  <si>
    <t>CMD-0002</t>
  </si>
  <si>
    <t>CMD-0003</t>
  </si>
  <si>
    <t>CMD-0004</t>
  </si>
  <si>
    <t>Bon De Commande</t>
  </si>
  <si>
    <t>Télé</t>
  </si>
  <si>
    <t>The Fuel Matrix</t>
  </si>
  <si>
    <t>Rue dieudonnée Lefévre 17</t>
  </si>
  <si>
    <t>+32 2 233 81 23</t>
  </si>
  <si>
    <t>parhama@thefuelmatrix.com</t>
  </si>
  <si>
    <t>type de réduction</t>
  </si>
  <si>
    <t>pourcentage</t>
  </si>
  <si>
    <t>Lean &amp; Green</t>
  </si>
  <si>
    <t>Joint effort of communication</t>
  </si>
  <si>
    <t>Test Period</t>
  </si>
  <si>
    <t>First Order 1</t>
  </si>
  <si>
    <t>First Order 2</t>
  </si>
  <si>
    <t>Devis</t>
  </si>
  <si>
    <t>N° Devis</t>
  </si>
  <si>
    <t xml:space="preserve">Date </t>
  </si>
  <si>
    <t>Quantité [L]</t>
  </si>
  <si>
    <t>Type de Promotion 1</t>
  </si>
  <si>
    <t>information Général</t>
  </si>
  <si>
    <t>Condition Bon de Commande</t>
  </si>
  <si>
    <t>Condition Devis</t>
  </si>
  <si>
    <t>Condition Facture</t>
  </si>
  <si>
    <t>Offert</t>
  </si>
  <si>
    <t>Teste payant</t>
  </si>
  <si>
    <t>Attente Devis</t>
  </si>
  <si>
    <t>Teste gratuit</t>
  </si>
  <si>
    <t>Statut Devis</t>
  </si>
  <si>
    <t>En Attente</t>
  </si>
  <si>
    <t>Expiré</t>
  </si>
  <si>
    <t>Accepté</t>
  </si>
  <si>
    <t>Date Expiration</t>
  </si>
  <si>
    <t>Client</t>
  </si>
  <si>
    <t>Type de Promotion 2</t>
  </si>
  <si>
    <t>Type de Promotion 3</t>
  </si>
  <si>
    <t>DEV-</t>
  </si>
  <si>
    <t>Prix /Litre</t>
  </si>
  <si>
    <t>Prix total</t>
  </si>
  <si>
    <t>Remise Total en %</t>
  </si>
  <si>
    <t>CMD-0005</t>
  </si>
  <si>
    <t>boutil1L</t>
  </si>
  <si>
    <t>carré</t>
  </si>
  <si>
    <t>TVA 21% :</t>
  </si>
  <si>
    <t>bizou</t>
  </si>
  <si>
    <t>Definition</t>
  </si>
  <si>
    <t>Afghanistan</t>
  </si>
  <si>
    <t>Aland Islands</t>
  </si>
  <si>
    <t>Albania</t>
  </si>
  <si>
    <t>Algeria</t>
  </si>
  <si>
    <t>American Samoa</t>
  </si>
  <si>
    <t>Andorra</t>
  </si>
  <si>
    <t>Angola</t>
  </si>
  <si>
    <t>Anguilla</t>
  </si>
  <si>
    <t>Antarctica</t>
  </si>
  <si>
    <t>Antigua and Barbuda</t>
  </si>
  <si>
    <t>Argentina</t>
  </si>
  <si>
    <t>Armenia</t>
  </si>
  <si>
    <t>Aruba</t>
  </si>
  <si>
    <t>Australia</t>
  </si>
  <si>
    <t>Austria</t>
  </si>
  <si>
    <t>Azerbaijan</t>
  </si>
  <si>
    <t>Bahamas</t>
  </si>
  <si>
    <t>Bahrain</t>
  </si>
  <si>
    <t>Bangladesh</t>
  </si>
  <si>
    <t>Barbados</t>
  </si>
  <si>
    <t>Belarus</t>
  </si>
  <si>
    <t>Belize</t>
  </si>
  <si>
    <t>Benin</t>
  </si>
  <si>
    <t>Bermuda</t>
  </si>
  <si>
    <t>Bhutan</t>
  </si>
  <si>
    <t>Bolivia</t>
  </si>
  <si>
    <t>Bonaire, Sint Eustatius and Saba</t>
  </si>
  <si>
    <t>Bosnia and Herzegovina</t>
  </si>
  <si>
    <t>Botswana</t>
  </si>
  <si>
    <t>Bouvet Island</t>
  </si>
  <si>
    <t>Brazil</t>
  </si>
  <si>
    <t>British Indian Ocean Territory</t>
  </si>
  <si>
    <t>Brunei Darussalam</t>
  </si>
  <si>
    <t>Bulgaria</t>
  </si>
  <si>
    <t>Burkina Faso</t>
  </si>
  <si>
    <t>Burundi</t>
  </si>
  <si>
    <t>Cambodia</t>
  </si>
  <si>
    <t>Cameroon</t>
  </si>
  <si>
    <t>Canada</t>
  </si>
  <si>
    <t>Cape Verde</t>
  </si>
  <si>
    <t>Cayman Islands</t>
  </si>
  <si>
    <t>Central African Republic</t>
  </si>
  <si>
    <t>Chad</t>
  </si>
  <si>
    <t>Chile</t>
  </si>
  <si>
    <t>China</t>
  </si>
  <si>
    <t>Christmas Island</t>
  </si>
  <si>
    <t>Cocos (Keeling) Islands</t>
  </si>
  <si>
    <t>Colombia</t>
  </si>
  <si>
    <t>Comoros</t>
  </si>
  <si>
    <t>Congo</t>
  </si>
  <si>
    <t xml:space="preserve">Congo, The Democratic Republic of </t>
  </si>
  <si>
    <t>Cook Islands</t>
  </si>
  <si>
    <t>Costa Rica</t>
  </si>
  <si>
    <t>Cote d'Ivoire</t>
  </si>
  <si>
    <t>Croatia</t>
  </si>
  <si>
    <t>Cuba</t>
  </si>
  <si>
    <t>Curaçao</t>
  </si>
  <si>
    <t>Cyprus</t>
  </si>
  <si>
    <t>Czechia</t>
  </si>
  <si>
    <t>Denmark</t>
  </si>
  <si>
    <t>Djibouti</t>
  </si>
  <si>
    <t>Dominica</t>
  </si>
  <si>
    <t>Dominican Republic</t>
  </si>
  <si>
    <t>Ecuador</t>
  </si>
  <si>
    <t>Egypt</t>
  </si>
  <si>
    <t>El Salvador</t>
  </si>
  <si>
    <t>Equatorial Guinea</t>
  </si>
  <si>
    <t>Eritrea</t>
  </si>
  <si>
    <t>Estonia</t>
  </si>
  <si>
    <t>Ethiopia</t>
  </si>
  <si>
    <t>Falkland Islands (Malvinas)</t>
  </si>
  <si>
    <t>Faroe Islands</t>
  </si>
  <si>
    <t>Fiji</t>
  </si>
  <si>
    <t>Finland</t>
  </si>
  <si>
    <t>France</t>
  </si>
  <si>
    <t>French Guiana</t>
  </si>
  <si>
    <t>French Polynesia</t>
  </si>
  <si>
    <t>French Southern Territories</t>
  </si>
  <si>
    <t>Gabon</t>
  </si>
  <si>
    <t>Gambia</t>
  </si>
  <si>
    <t>Georgia</t>
  </si>
  <si>
    <t>Germany</t>
  </si>
  <si>
    <t>Ghana</t>
  </si>
  <si>
    <t>Gibraltar</t>
  </si>
  <si>
    <t>Greece</t>
  </si>
  <si>
    <t>Greenland</t>
  </si>
  <si>
    <t>Grenada</t>
  </si>
  <si>
    <t>Guadeloupe</t>
  </si>
  <si>
    <t>Guam</t>
  </si>
  <si>
    <t>Guatemala</t>
  </si>
  <si>
    <t>Guernsey</t>
  </si>
  <si>
    <t>Guinea</t>
  </si>
  <si>
    <t>Guinea-Bissau</t>
  </si>
  <si>
    <t>Guyana</t>
  </si>
  <si>
    <t>Haiti</t>
  </si>
  <si>
    <t>Heard and Mc Donald Islands</t>
  </si>
  <si>
    <t>Holy See (Vatican City State)</t>
  </si>
  <si>
    <t>Honduras</t>
  </si>
  <si>
    <t>Hong Kong</t>
  </si>
  <si>
    <t>Hungary</t>
  </si>
  <si>
    <t>Iceland</t>
  </si>
  <si>
    <t>India</t>
  </si>
  <si>
    <t>Indonesia</t>
  </si>
  <si>
    <t>Iran, Islamic Republic of</t>
  </si>
  <si>
    <t>Iraq</t>
  </si>
  <si>
    <t>Ireland</t>
  </si>
  <si>
    <t>Isle of Man</t>
  </si>
  <si>
    <t>Israel</t>
  </si>
  <si>
    <t>Italy</t>
  </si>
  <si>
    <t>Jamaica</t>
  </si>
  <si>
    <t>Japan</t>
  </si>
  <si>
    <t>Jersey</t>
  </si>
  <si>
    <t>Jordan</t>
  </si>
  <si>
    <t>Kazakstan</t>
  </si>
  <si>
    <t>Kenya</t>
  </si>
  <si>
    <t>Kiribati</t>
  </si>
  <si>
    <t>Korea, Democratic People's Republic of</t>
  </si>
  <si>
    <t>Korea, Republic of</t>
  </si>
  <si>
    <t>Kosovo (temporary code)</t>
  </si>
  <si>
    <t>Kuwait</t>
  </si>
  <si>
    <t>Kyrgyzstan</t>
  </si>
  <si>
    <t>Lao, People's Democratic Republic</t>
  </si>
  <si>
    <t>Latvia</t>
  </si>
  <si>
    <t>Lebanon</t>
  </si>
  <si>
    <t>Lesotho</t>
  </si>
  <si>
    <t>Liberia</t>
  </si>
  <si>
    <t>Libyan Arab Jamahiriya</t>
  </si>
  <si>
    <t>Liechtenstein</t>
  </si>
  <si>
    <t>Lithuania</t>
  </si>
  <si>
    <t>Luxembourg</t>
  </si>
  <si>
    <t>Macao</t>
  </si>
  <si>
    <t>Macedonia, The Former Yugoslav Republic Of</t>
  </si>
  <si>
    <t>Madagascar</t>
  </si>
  <si>
    <t>Malawi</t>
  </si>
  <si>
    <t>Malaysia</t>
  </si>
  <si>
    <t>Maldives</t>
  </si>
  <si>
    <t>Mali</t>
  </si>
  <si>
    <t>Malta</t>
  </si>
  <si>
    <t>Marshall Islands</t>
  </si>
  <si>
    <t>Martinique</t>
  </si>
  <si>
    <t>Mauritania</t>
  </si>
  <si>
    <t>Mauritius</t>
  </si>
  <si>
    <t>Mayotte</t>
  </si>
  <si>
    <t>Mexico</t>
  </si>
  <si>
    <t>Micronesia, Federated States of</t>
  </si>
  <si>
    <t>Moldova, Republic of</t>
  </si>
  <si>
    <t>Monaco</t>
  </si>
  <si>
    <t>Mongolia</t>
  </si>
  <si>
    <t>Montenegro</t>
  </si>
  <si>
    <t>Montserrat</t>
  </si>
  <si>
    <t>Morocco</t>
  </si>
  <si>
    <t>Mozambique</t>
  </si>
  <si>
    <t>Myanmar</t>
  </si>
  <si>
    <t>Namibia</t>
  </si>
  <si>
    <t>Nauru</t>
  </si>
  <si>
    <t>Nepal</t>
  </si>
  <si>
    <t>Netherlands</t>
  </si>
  <si>
    <t>Netherlands Antilles</t>
  </si>
  <si>
    <t>New Caledonia</t>
  </si>
  <si>
    <t>New Zealand</t>
  </si>
  <si>
    <t>Nicaragua</t>
  </si>
  <si>
    <t>Niger</t>
  </si>
  <si>
    <t>Nigeria</t>
  </si>
  <si>
    <t>Niue</t>
  </si>
  <si>
    <t>Norfolk Island</t>
  </si>
  <si>
    <t>Northern Mariana Islands</t>
  </si>
  <si>
    <t>Norway</t>
  </si>
  <si>
    <t>Oman</t>
  </si>
  <si>
    <t>Pakistan</t>
  </si>
  <si>
    <t>Palau</t>
  </si>
  <si>
    <t>Palestinian Territory, Occupied</t>
  </si>
  <si>
    <t>Panama</t>
  </si>
  <si>
    <t>Papua New Guinea</t>
  </si>
  <si>
    <t>Paraguay</t>
  </si>
  <si>
    <t>Peru</t>
  </si>
  <si>
    <t>Philippines</t>
  </si>
  <si>
    <t>Pitcairn</t>
  </si>
  <si>
    <t>Poland</t>
  </si>
  <si>
    <t>Portugal</t>
  </si>
  <si>
    <t>Puerto Rico</t>
  </si>
  <si>
    <t>Qatar</t>
  </si>
  <si>
    <t>Republic of Serbia</t>
  </si>
  <si>
    <t>Reunion</t>
  </si>
  <si>
    <t>Romania</t>
  </si>
  <si>
    <t>Russia Federation</t>
  </si>
  <si>
    <t>Rwanda</t>
  </si>
  <si>
    <t>Saint Barthélemy</t>
  </si>
  <si>
    <t>Saint Helena</t>
  </si>
  <si>
    <t>Saint Kitts &amp; Nevis</t>
  </si>
  <si>
    <t>Saint Lucia</t>
  </si>
  <si>
    <t>Saint Martin</t>
  </si>
  <si>
    <t>Saint Pierre and Miquelon</t>
  </si>
  <si>
    <t>Saint Vincent and the Grenadines</t>
  </si>
  <si>
    <t>Samoa</t>
  </si>
  <si>
    <t>San Marino</t>
  </si>
  <si>
    <t>Sao Tome and Principe</t>
  </si>
  <si>
    <t>Saudi Arabia</t>
  </si>
  <si>
    <t>Senegal</t>
  </si>
  <si>
    <t>Serbia and Montenegro</t>
  </si>
  <si>
    <t>Seychelles</t>
  </si>
  <si>
    <t>Sierra Leone</t>
  </si>
  <si>
    <t>Singapore</t>
  </si>
  <si>
    <t>Sint Maarten</t>
  </si>
  <si>
    <t>Slovakia</t>
  </si>
  <si>
    <t>Slovenia</t>
  </si>
  <si>
    <t>Solomon Islands</t>
  </si>
  <si>
    <t>Somalia</t>
  </si>
  <si>
    <t>South Africa</t>
  </si>
  <si>
    <t>South Georgia &amp; The South Sandwich Islands</t>
  </si>
  <si>
    <t>South Sudan</t>
  </si>
  <si>
    <t>Spain</t>
  </si>
  <si>
    <t>Sri Lanka</t>
  </si>
  <si>
    <t>Sudan</t>
  </si>
  <si>
    <t>Suriname</t>
  </si>
  <si>
    <t>Svalbard and Jan Mayen</t>
  </si>
  <si>
    <t>Swaziland</t>
  </si>
  <si>
    <t>Sweden</t>
  </si>
  <si>
    <t>Switzerland</t>
  </si>
  <si>
    <t>Syrian Arab Republic</t>
  </si>
  <si>
    <t>Taiwan, Province of China</t>
  </si>
  <si>
    <t>Tajikistan</t>
  </si>
  <si>
    <t>Tanzania, United Republic of</t>
  </si>
  <si>
    <t>Thailand</t>
  </si>
  <si>
    <t>Timor-Leste</t>
  </si>
  <si>
    <t>Togo</t>
  </si>
  <si>
    <t>Tokelau</t>
  </si>
  <si>
    <t>Tonga</t>
  </si>
  <si>
    <t>Trinidad and Tobago</t>
  </si>
  <si>
    <t>Tunisia</t>
  </si>
  <si>
    <t>Turkey</t>
  </si>
  <si>
    <t>Turkish Rep N Cyprus (temporary code)</t>
  </si>
  <si>
    <t>Turkmenistan</t>
  </si>
  <si>
    <t>Turks and Caicos Islands</t>
  </si>
  <si>
    <t>Tuvalu</t>
  </si>
  <si>
    <t>Uganda</t>
  </si>
  <si>
    <t>Ukraine</t>
  </si>
  <si>
    <t>United Arab Emirates</t>
  </si>
  <si>
    <t>United Kingdom</t>
  </si>
  <si>
    <t>United States</t>
  </si>
  <si>
    <t>United States Minor Outlying Islands</t>
  </si>
  <si>
    <t>Uruguay</t>
  </si>
  <si>
    <t>Uzbekistan</t>
  </si>
  <si>
    <t>Vanuatu</t>
  </si>
  <si>
    <t>Venezuela</t>
  </si>
  <si>
    <t>Vietnam</t>
  </si>
  <si>
    <t>Virgin Islands, British</t>
  </si>
  <si>
    <t>Virgin Islands, U.S.</t>
  </si>
  <si>
    <t>Wallis and Futuna</t>
  </si>
  <si>
    <t>Western Sahara</t>
  </si>
  <si>
    <t>Yemen</t>
  </si>
  <si>
    <t>Zambia</t>
  </si>
  <si>
    <t>Zimbabwe</t>
  </si>
  <si>
    <t>Code Value</t>
  </si>
  <si>
    <t>AF</t>
  </si>
  <si>
    <t>AX</t>
  </si>
  <si>
    <t>AL</t>
  </si>
  <si>
    <t>DZ</t>
  </si>
  <si>
    <t>AS</t>
  </si>
  <si>
    <t>AD</t>
  </si>
  <si>
    <t>AO</t>
  </si>
  <si>
    <t>AI</t>
  </si>
  <si>
    <t>AQ</t>
  </si>
  <si>
    <t>AG</t>
  </si>
  <si>
    <t>AR</t>
  </si>
  <si>
    <t>AM</t>
  </si>
  <si>
    <t>AW</t>
  </si>
  <si>
    <t>AU</t>
  </si>
  <si>
    <t>AT</t>
  </si>
  <si>
    <t>AZ</t>
  </si>
  <si>
    <t>BS</t>
  </si>
  <si>
    <t>BH</t>
  </si>
  <si>
    <t>BD</t>
  </si>
  <si>
    <t>BB</t>
  </si>
  <si>
    <t>BY</t>
  </si>
  <si>
    <t>BE</t>
  </si>
  <si>
    <t>BZ</t>
  </si>
  <si>
    <t>BJ</t>
  </si>
  <si>
    <t>BM</t>
  </si>
  <si>
    <t>BT</t>
  </si>
  <si>
    <t>BO</t>
  </si>
  <si>
    <t>BQ</t>
  </si>
  <si>
    <t>BA</t>
  </si>
  <si>
    <t>BW</t>
  </si>
  <si>
    <t>BV</t>
  </si>
  <si>
    <t>BR</t>
  </si>
  <si>
    <t>IO</t>
  </si>
  <si>
    <t>BN</t>
  </si>
  <si>
    <t>BG</t>
  </si>
  <si>
    <t>BF</t>
  </si>
  <si>
    <t>BI</t>
  </si>
  <si>
    <t>KH</t>
  </si>
  <si>
    <t>CM</t>
  </si>
  <si>
    <t>CA</t>
  </si>
  <si>
    <t>CV</t>
  </si>
  <si>
    <t>KY</t>
  </si>
  <si>
    <t>CF</t>
  </si>
  <si>
    <t>TD</t>
  </si>
  <si>
    <t>CL</t>
  </si>
  <si>
    <t>CN</t>
  </si>
  <si>
    <t>CX</t>
  </si>
  <si>
    <t>CC</t>
  </si>
  <si>
    <t>CO</t>
  </si>
  <si>
    <t>KM</t>
  </si>
  <si>
    <t>CG</t>
  </si>
  <si>
    <t>CD</t>
  </si>
  <si>
    <t>CK</t>
  </si>
  <si>
    <t>CR</t>
  </si>
  <si>
    <t>CI</t>
  </si>
  <si>
    <t>HR</t>
  </si>
  <si>
    <t>CU</t>
  </si>
  <si>
    <t>CW</t>
  </si>
  <si>
    <t>CY</t>
  </si>
  <si>
    <t>CZ</t>
  </si>
  <si>
    <t>DK</t>
  </si>
  <si>
    <t>DJ</t>
  </si>
  <si>
    <t>DM</t>
  </si>
  <si>
    <t>DO</t>
  </si>
  <si>
    <t>EC</t>
  </si>
  <si>
    <t>EG</t>
  </si>
  <si>
    <t>SV</t>
  </si>
  <si>
    <t>GQ</t>
  </si>
  <si>
    <t>ER</t>
  </si>
  <si>
    <t>EE</t>
  </si>
  <si>
    <t>ET</t>
  </si>
  <si>
    <t>FK</t>
  </si>
  <si>
    <t>FO</t>
  </si>
  <si>
    <t>FJ</t>
  </si>
  <si>
    <t>FI</t>
  </si>
  <si>
    <t>FR</t>
  </si>
  <si>
    <t>GF</t>
  </si>
  <si>
    <t>PF</t>
  </si>
  <si>
    <t>TF</t>
  </si>
  <si>
    <t>GA</t>
  </si>
  <si>
    <t>GM</t>
  </si>
  <si>
    <t>GE</t>
  </si>
  <si>
    <t>DE</t>
  </si>
  <si>
    <t>GH</t>
  </si>
  <si>
    <t>GI</t>
  </si>
  <si>
    <t>GR</t>
  </si>
  <si>
    <t>GL</t>
  </si>
  <si>
    <t>GD</t>
  </si>
  <si>
    <t>GP</t>
  </si>
  <si>
    <t>GU</t>
  </si>
  <si>
    <t>GT</t>
  </si>
  <si>
    <t>GG</t>
  </si>
  <si>
    <t>GN</t>
  </si>
  <si>
    <t>GW</t>
  </si>
  <si>
    <t>GY</t>
  </si>
  <si>
    <t>HT</t>
  </si>
  <si>
    <t>HM</t>
  </si>
  <si>
    <t>VA</t>
  </si>
  <si>
    <t>HN</t>
  </si>
  <si>
    <t>HK</t>
  </si>
  <si>
    <t>HU</t>
  </si>
  <si>
    <t>IS</t>
  </si>
  <si>
    <t>IN</t>
  </si>
  <si>
    <t>ID</t>
  </si>
  <si>
    <t>IR</t>
  </si>
  <si>
    <t>IQ</t>
  </si>
  <si>
    <t>IE</t>
  </si>
  <si>
    <t>IM</t>
  </si>
  <si>
    <t>IL</t>
  </si>
  <si>
    <t>IT</t>
  </si>
  <si>
    <t>JM</t>
  </si>
  <si>
    <t>JP</t>
  </si>
  <si>
    <t>JE</t>
  </si>
  <si>
    <t>JO</t>
  </si>
  <si>
    <t>KZ</t>
  </si>
  <si>
    <t>KE</t>
  </si>
  <si>
    <t>KI</t>
  </si>
  <si>
    <t>KP</t>
  </si>
  <si>
    <t>KR</t>
  </si>
  <si>
    <t>XK</t>
  </si>
  <si>
    <t>KW</t>
  </si>
  <si>
    <t>KG</t>
  </si>
  <si>
    <t>LA</t>
  </si>
  <si>
    <t>LV</t>
  </si>
  <si>
    <t>LB</t>
  </si>
  <si>
    <t>LS</t>
  </si>
  <si>
    <t>LR</t>
  </si>
  <si>
    <t>LY</t>
  </si>
  <si>
    <t>LI</t>
  </si>
  <si>
    <t>LT</t>
  </si>
  <si>
    <t>LU</t>
  </si>
  <si>
    <t>MO</t>
  </si>
  <si>
    <t>MK</t>
  </si>
  <si>
    <t>MG</t>
  </si>
  <si>
    <t>MW</t>
  </si>
  <si>
    <t>MY</t>
  </si>
  <si>
    <t>MV</t>
  </si>
  <si>
    <t>ML</t>
  </si>
  <si>
    <t>MT</t>
  </si>
  <si>
    <t>MH</t>
  </si>
  <si>
    <t>MQ</t>
  </si>
  <si>
    <t>MR</t>
  </si>
  <si>
    <t>MU</t>
  </si>
  <si>
    <t>YT</t>
  </si>
  <si>
    <t>MX</t>
  </si>
  <si>
    <t>MD</t>
  </si>
  <si>
    <t>MC</t>
  </si>
  <si>
    <t>MN</t>
  </si>
  <si>
    <t>ME</t>
  </si>
  <si>
    <t>MS</t>
  </si>
  <si>
    <t>MA</t>
  </si>
  <si>
    <t>MZ</t>
  </si>
  <si>
    <t>MM</t>
  </si>
  <si>
    <t>NR</t>
  </si>
  <si>
    <t>NP</t>
  </si>
  <si>
    <t>NL</t>
  </si>
  <si>
    <t>AN</t>
  </si>
  <si>
    <t>NC</t>
  </si>
  <si>
    <t>NZ</t>
  </si>
  <si>
    <t>NI</t>
  </si>
  <si>
    <t>NE</t>
  </si>
  <si>
    <t>NG</t>
  </si>
  <si>
    <t>NU</t>
  </si>
  <si>
    <t>NF</t>
  </si>
  <si>
    <t>MP</t>
  </si>
  <si>
    <t>NO</t>
  </si>
  <si>
    <t>OM</t>
  </si>
  <si>
    <t>PK</t>
  </si>
  <si>
    <t>PW</t>
  </si>
  <si>
    <t>PS</t>
  </si>
  <si>
    <t>PA</t>
  </si>
  <si>
    <t>PG</t>
  </si>
  <si>
    <t>PY</t>
  </si>
  <si>
    <t>PE</t>
  </si>
  <si>
    <t>PH</t>
  </si>
  <si>
    <t>PN</t>
  </si>
  <si>
    <t>PL</t>
  </si>
  <si>
    <t>PT</t>
  </si>
  <si>
    <t>PR</t>
  </si>
  <si>
    <t>QA</t>
  </si>
  <si>
    <t>RS</t>
  </si>
  <si>
    <t>RE</t>
  </si>
  <si>
    <t>RO</t>
  </si>
  <si>
    <t>RU</t>
  </si>
  <si>
    <t>RW</t>
  </si>
  <si>
    <t>BL</t>
  </si>
  <si>
    <t>SH</t>
  </si>
  <si>
    <t>KN</t>
  </si>
  <si>
    <t>LC</t>
  </si>
  <si>
    <t>MF</t>
  </si>
  <si>
    <t>PM</t>
  </si>
  <si>
    <t>VC</t>
  </si>
  <si>
    <t>WS</t>
  </si>
  <si>
    <t>SM</t>
  </si>
  <si>
    <t>ST</t>
  </si>
  <si>
    <t>SA</t>
  </si>
  <si>
    <t>SN</t>
  </si>
  <si>
    <t>CS</t>
  </si>
  <si>
    <t>SC</t>
  </si>
  <si>
    <t>SL</t>
  </si>
  <si>
    <t>SG</t>
  </si>
  <si>
    <t>SX</t>
  </si>
  <si>
    <t>SK</t>
  </si>
  <si>
    <t>SI</t>
  </si>
  <si>
    <t>SB</t>
  </si>
  <si>
    <t>SO</t>
  </si>
  <si>
    <t>ZA</t>
  </si>
  <si>
    <t>GS</t>
  </si>
  <si>
    <t>SS</t>
  </si>
  <si>
    <t>ES</t>
  </si>
  <si>
    <t>LK</t>
  </si>
  <si>
    <t>SD</t>
  </si>
  <si>
    <t>SR</t>
  </si>
  <si>
    <t>SJ</t>
  </si>
  <si>
    <t>SZ</t>
  </si>
  <si>
    <t>SE</t>
  </si>
  <si>
    <t>CH</t>
  </si>
  <si>
    <t>SY</t>
  </si>
  <si>
    <t>TW</t>
  </si>
  <si>
    <t>TJ</t>
  </si>
  <si>
    <t>TZ</t>
  </si>
  <si>
    <t>TH</t>
  </si>
  <si>
    <t>TL</t>
  </si>
  <si>
    <t>TG</t>
  </si>
  <si>
    <t>TK</t>
  </si>
  <si>
    <t>TO</t>
  </si>
  <si>
    <t>TT</t>
  </si>
  <si>
    <t>TN</t>
  </si>
  <si>
    <t>TR</t>
  </si>
  <si>
    <t>XT</t>
  </si>
  <si>
    <t>TM</t>
  </si>
  <si>
    <t>TC</t>
  </si>
  <si>
    <t>TV</t>
  </si>
  <si>
    <t>UG</t>
  </si>
  <si>
    <t>UA</t>
  </si>
  <si>
    <t>AE</t>
  </si>
  <si>
    <t>GB</t>
  </si>
  <si>
    <t>US</t>
  </si>
  <si>
    <t>UM</t>
  </si>
  <si>
    <t>UY</t>
  </si>
  <si>
    <t>UZ</t>
  </si>
  <si>
    <t>VU</t>
  </si>
  <si>
    <t>VE</t>
  </si>
  <si>
    <t>VN</t>
  </si>
  <si>
    <t>VG</t>
  </si>
  <si>
    <t>VI</t>
  </si>
  <si>
    <t>WF</t>
  </si>
  <si>
    <t>EH</t>
  </si>
  <si>
    <t>YE</t>
  </si>
  <si>
    <t>ZM</t>
  </si>
  <si>
    <t>ZW</t>
  </si>
  <si>
    <t>La Remise</t>
  </si>
  <si>
    <t>Quantité</t>
  </si>
  <si>
    <t>Prix Par Litre</t>
  </si>
  <si>
    <t>Nom Article</t>
  </si>
  <si>
    <t>DEV-0006</t>
  </si>
  <si>
    <t>diminutif</t>
  </si>
  <si>
    <t>Prix Nominal</t>
  </si>
  <si>
    <t>Aviation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</si>
</sst>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&quot;Besoin&quot;"/>
    <numFmt numFmtId="165" formatCode="#,##0.00\ &quot;€&quot;"/>
    <numFmt numFmtId="166" formatCode="dd/mm/yyyy;@"/>
  </numFmts>
  <fonts count="1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4"/>
      <color theme="1"/>
      <name val="Lucida Fax"/>
      <family val="1"/>
    </font>
    <font>
      <b/>
      <i/>
      <sz val="14"/>
      <color rgb="FF000000"/>
      <name val="times"/>
    </font>
    <font>
      <b/>
      <i/>
      <sz val="14"/>
      <color rgb="FF000000"/>
      <name val="Times New Roman"/>
      <family val="1"/>
    </font>
    <font>
      <sz val="8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0"/>
      <name val="Helv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1" fillId="0" borderId="0" applyNumberFormat="0" applyFill="0" applyBorder="0" applyAlignment="0" applyProtection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9" fillId="0" borderId="0"/>
    <xf numFmtId="0" fontId="11" fillId="0" borderId="0"/>
  </cellStyleXfs>
  <cellXfs count="68">
    <xf numFmtId="0" fontId="0" fillId="0" borderId="0" xfId="0"/>
    <xf numFmtId="0" fontId="0" fillId="0" borderId="0" xfId="0" quotePrefix="1"/>
    <xf numFmtId="0" fontId="1" fillId="0" borderId="0" xfId="1"/>
    <xf numFmtId="0" fontId="0" fillId="0" borderId="0" xfId="0" applyAlignment="1">
      <alignment horizontal="center"/>
    </xf>
    <xf numFmtId="0" fontId="1" fillId="0" borderId="0" xfId="1" applyAlignment="1">
      <alignment horizontal="center"/>
    </xf>
    <xf numFmtId="0" fontId="0" fillId="0" borderId="0" xfId="0" applyFill="1"/>
    <xf numFmtId="0" fontId="3" fillId="2" borderId="1" xfId="0" applyFont="1" applyFill="1" applyBorder="1"/>
    <xf numFmtId="0" fontId="3" fillId="2" borderId="2" xfId="0" applyFont="1" applyFill="1" applyBorder="1"/>
    <xf numFmtId="0" fontId="3" fillId="2" borderId="3" xfId="0" applyFont="1" applyFill="1" applyBorder="1"/>
    <xf numFmtId="2" fontId="0" fillId="0" borderId="0" xfId="0" applyNumberFormat="1"/>
    <xf numFmtId="1" fontId="0" fillId="0" borderId="0" xfId="0" applyNumberFormat="1"/>
    <xf numFmtId="0" fontId="0" fillId="0" borderId="0" xfId="0" applyBorder="1"/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164" fontId="0" fillId="0" borderId="0" xfId="0" applyNumberFormat="1"/>
    <xf numFmtId="44" fontId="0" fillId="0" borderId="0" xfId="0" applyNumberFormat="1"/>
    <xf numFmtId="164" fontId="0" fillId="0" borderId="0" xfId="0" applyNumberFormat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4" xfId="0" applyNumberFormat="1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0" xfId="0" applyNumberFormat="1" applyBorder="1" applyAlignment="1">
      <alignment horizontal="center"/>
    </xf>
    <xf numFmtId="7" fontId="0" fillId="0" borderId="0" xfId="2" applyNumberFormat="1" applyFont="1" applyAlignment="1">
      <alignment horizontal="center"/>
    </xf>
    <xf numFmtId="7" fontId="0" fillId="0" borderId="0" xfId="2" applyNumberFormat="1" applyFont="1" applyBorder="1" applyAlignment="1">
      <alignment horizont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3" fillId="3" borderId="7" xfId="0" applyFont="1" applyFill="1" applyBorder="1" applyAlignment="1">
      <alignment horizontal="center" vertical="center"/>
    </xf>
    <xf numFmtId="0" fontId="0" fillId="5" borderId="8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22" fontId="0" fillId="0" borderId="0" xfId="0" applyNumberFormat="1" applyAlignment="1">
      <alignment horizontal="center" vertical="center"/>
    </xf>
    <xf numFmtId="7" fontId="0" fillId="0" borderId="0" xfId="2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7" xfId="0" applyBorder="1" applyAlignment="1"/>
    <xf numFmtId="0" fontId="0" fillId="0" borderId="0" xfId="0" applyAlignment="1">
      <alignment horizontal="right"/>
    </xf>
    <xf numFmtId="0" fontId="0" fillId="0" borderId="8" xfId="0" applyBorder="1" applyAlignment="1">
      <alignment horizontal="center"/>
    </xf>
    <xf numFmtId="0" fontId="4" fillId="0" borderId="0" xfId="0" applyFont="1"/>
    <xf numFmtId="166" fontId="0" fillId="0" borderId="7" xfId="0" applyNumberFormat="1" applyBorder="1"/>
    <xf numFmtId="44" fontId="0" fillId="0" borderId="8" xfId="2" applyFont="1" applyBorder="1" applyAlignment="1">
      <alignment horizontal="center"/>
    </xf>
    <xf numFmtId="44" fontId="0" fillId="0" borderId="0" xfId="2" applyFont="1" applyBorder="1" applyAlignment="1">
      <alignment horizontal="center"/>
    </xf>
    <xf numFmtId="44" fontId="0" fillId="0" borderId="10" xfId="2" applyFont="1" applyBorder="1"/>
    <xf numFmtId="44" fontId="0" fillId="0" borderId="9" xfId="2" applyFont="1" applyBorder="1"/>
    <xf numFmtId="44" fontId="0" fillId="0" borderId="11" xfId="2" applyFont="1" applyBorder="1"/>
    <xf numFmtId="9" fontId="0" fillId="0" borderId="0" xfId="0" applyNumberFormat="1" applyAlignment="1">
      <alignment horizontal="center"/>
    </xf>
    <xf numFmtId="9" fontId="0" fillId="0" borderId="0" xfId="3" applyFont="1" applyAlignment="1">
      <alignment horizontal="center"/>
    </xf>
    <xf numFmtId="7" fontId="0" fillId="0" borderId="0" xfId="2" applyNumberFormat="1" applyFont="1"/>
    <xf numFmtId="0" fontId="10" fillId="0" borderId="0" xfId="5" applyFont="1" applyFill="1" applyBorder="1" applyAlignment="1">
      <alignment horizontal="center" vertical="center"/>
    </xf>
    <xf numFmtId="0" fontId="12" fillId="0" borderId="0" xfId="5" applyFont="1" applyFill="1" applyBorder="1"/>
    <xf numFmtId="0" fontId="12" fillId="0" borderId="0" xfId="5" applyNumberFormat="1" applyFont="1" applyFill="1" applyBorder="1"/>
    <xf numFmtId="0" fontId="12" fillId="0" borderId="0" xfId="4" applyFont="1" applyAlignment="1">
      <alignment vertical="center" wrapText="1"/>
    </xf>
    <xf numFmtId="0" fontId="10" fillId="0" borderId="0" xfId="5" applyFont="1" applyFill="1" applyBorder="1" applyAlignment="1">
      <alignment horizontal="left"/>
    </xf>
    <xf numFmtId="0" fontId="12" fillId="0" borderId="0" xfId="5" applyNumberFormat="1" applyFont="1" applyFill="1" applyBorder="1" applyAlignment="1">
      <alignment horizontal="left"/>
    </xf>
    <xf numFmtId="0" fontId="12" fillId="0" borderId="0" xfId="5" applyFont="1" applyFill="1" applyBorder="1" applyAlignment="1">
      <alignment horizontal="left"/>
    </xf>
    <xf numFmtId="0" fontId="12" fillId="0" borderId="0" xfId="4" applyFont="1" applyAlignment="1">
      <alignment vertical="center" wrapText="1"/>
    </xf>
    <xf numFmtId="0" fontId="0" fillId="0" borderId="0" xfId="0" applyBorder="1" applyAlignment="1">
      <alignment horizontal="center"/>
    </xf>
    <xf numFmtId="14" fontId="0" fillId="0" borderId="0" xfId="0" applyNumberFormat="1"/>
    <xf numFmtId="9" fontId="0" fillId="0" borderId="0" xfId="0" applyNumberFormat="1"/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0" borderId="7" xfId="0" applyBorder="1" applyAlignment="1">
      <alignment horizontal="left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left"/>
    </xf>
    <xf numFmtId="0" fontId="3" fillId="3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6">
    <cellStyle name="Lien hypertexte" xfId="1" builtinId="8"/>
    <cellStyle name="Monétaire" xfId="2" builtinId="4"/>
    <cellStyle name="Normal" xfId="0" builtinId="0"/>
    <cellStyle name="Normal 2" xfId="4" xr:uid="{E7DB3AAE-04A9-45AE-8206-39D7EDF6B2A9}"/>
    <cellStyle name="Normal 3" xfId="5" xr:uid="{3024A407-BAB1-4F03-B6EE-7BA913EC210B}"/>
    <cellStyle name="Pourcentage" xfId="3" builtinId="5"/>
  </cellStyles>
  <dxfs count="6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1" formatCode="#,##0.00\ &quot;€&quot;;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1" formatCode="#,##0.00\ &quot;€&quot;;\-#,##0.00\ &quot;€&quot;"/>
    </dxf>
    <dxf>
      <numFmt numFmtId="19" formatCode="dd/mm/yy"/>
    </dxf>
    <dxf>
      <numFmt numFmtId="13" formatCode="0%"/>
    </dxf>
    <dxf>
      <numFmt numFmtId="19" formatCode="dd/mm/yy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&quot;Besoin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theme="8" tint="0.59999389629810485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65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&quot;Besoin&quot;"/>
    </dxf>
    <dxf>
      <numFmt numFmtId="34" formatCode="_-* #,##0.00\ &quot;€&quot;_-;\-* #,##0.00\ &quot;€&quot;_-;_-* &quot;-&quot;??\ &quot;€&quot;_-;_-@_-"/>
    </dxf>
    <dxf>
      <numFmt numFmtId="2" formatCode="0.00"/>
    </dxf>
    <dxf>
      <numFmt numFmtId="2" formatCode="0.00"/>
    </dxf>
    <dxf>
      <fill>
        <patternFill>
          <bgColor rgb="FF7030A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color theme="3" tint="-0.24994659260841701"/>
      </font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1" formatCode="0"/>
    </dxf>
    <dxf>
      <font>
        <b/>
        <i val="0"/>
        <color theme="7" tint="-0.24994659260841701"/>
      </font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514350</xdr:colOff>
          <xdr:row>2</xdr:row>
          <xdr:rowOff>19050</xdr:rowOff>
        </xdr:from>
        <xdr:to>
          <xdr:col>3</xdr:col>
          <xdr:colOff>447675</xdr:colOff>
          <xdr:row>5</xdr:row>
          <xdr:rowOff>133350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400" b="1" i="1" u="none" strike="noStrike" baseline="0">
                  <a:solidFill>
                    <a:srgbClr val="000000"/>
                  </a:solidFill>
                  <a:latin typeface="times"/>
                  <a:cs typeface="times"/>
                </a:rPr>
                <a:t>Nouveau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561975</xdr:colOff>
          <xdr:row>2</xdr:row>
          <xdr:rowOff>19050</xdr:rowOff>
        </xdr:from>
        <xdr:to>
          <xdr:col>6</xdr:col>
          <xdr:colOff>495300</xdr:colOff>
          <xdr:row>5</xdr:row>
          <xdr:rowOff>133350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400" b="1" i="1" u="none" strike="noStrike" baseline="0">
                  <a:solidFill>
                    <a:srgbClr val="000000"/>
                  </a:solidFill>
                  <a:latin typeface="times"/>
                  <a:cs typeface="times"/>
                </a:rPr>
                <a:t>Nouveau 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114300</xdr:colOff>
          <xdr:row>2</xdr:row>
          <xdr:rowOff>9525</xdr:rowOff>
        </xdr:from>
        <xdr:to>
          <xdr:col>10</xdr:col>
          <xdr:colOff>47625</xdr:colOff>
          <xdr:row>5</xdr:row>
          <xdr:rowOff>123825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400" b="1" i="1" u="none" strike="noStrike" baseline="0">
                  <a:solidFill>
                    <a:srgbClr val="000000"/>
                  </a:solidFill>
                  <a:latin typeface="times"/>
                  <a:cs typeface="times"/>
                </a:rPr>
                <a:t>Nouvel Article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504825</xdr:colOff>
          <xdr:row>6</xdr:row>
          <xdr:rowOff>57150</xdr:rowOff>
        </xdr:from>
        <xdr:to>
          <xdr:col>3</xdr:col>
          <xdr:colOff>438150</xdr:colOff>
          <xdr:row>9</xdr:row>
          <xdr:rowOff>171450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400" b="1" i="1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Nouvelle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476250</xdr:colOff>
          <xdr:row>10</xdr:row>
          <xdr:rowOff>142875</xdr:rowOff>
        </xdr:from>
        <xdr:to>
          <xdr:col>3</xdr:col>
          <xdr:colOff>409575</xdr:colOff>
          <xdr:row>14</xdr:row>
          <xdr:rowOff>66675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400" b="1" i="1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552450</xdr:colOff>
          <xdr:row>6</xdr:row>
          <xdr:rowOff>66675</xdr:rowOff>
        </xdr:from>
        <xdr:to>
          <xdr:col>6</xdr:col>
          <xdr:colOff>485775</xdr:colOff>
          <xdr:row>9</xdr:row>
          <xdr:rowOff>180975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B484DADC-6A2D-4FE9-9566-2A2599AF7C4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400" b="1" i="1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Nouveau Secteur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28575</xdr:colOff>
      <xdr:row>1</xdr:row>
      <xdr:rowOff>0</xdr:rowOff>
    </xdr:from>
    <xdr:to>
      <xdr:col>7</xdr:col>
      <xdr:colOff>76200</xdr:colOff>
      <xdr:row>4</xdr:row>
      <xdr:rowOff>142875</xdr:rowOff>
    </xdr:to>
    <xdr:pic>
      <xdr:nvPicPr>
        <xdr:cNvPr id="2" name="image1.png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790575" y="190500"/>
          <a:ext cx="5734050" cy="714375"/>
        </a:xfrm>
        <a:prstGeom prst="rect">
          <a:avLst/>
        </a:prstGeom>
        <a:ln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28575</xdr:colOff>
      <xdr:row>1</xdr:row>
      <xdr:rowOff>0</xdr:rowOff>
    </xdr:from>
    <xdr:to>
      <xdr:col>7</xdr:col>
      <xdr:colOff>342900</xdr:colOff>
      <xdr:row>4</xdr:row>
      <xdr:rowOff>142875</xdr:rowOff>
    </xdr:to>
    <xdr:pic>
      <xdr:nvPicPr>
        <xdr:cNvPr id="2" name="image1.png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790575" y="190500"/>
          <a:ext cx="5734050" cy="714375"/>
        </a:xfrm>
        <a:prstGeom prst="rect">
          <a:avLst/>
        </a:prstGeom>
        <a:ln/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98CB536-4E85-4046-BFB7-5E194967A6AC}" name="TClient" displayName="TClient" ref="A1:M2" insertRow="1" totalsRowShown="0">
  <autoFilter ref="A1:M2" xr:uid="{45D7B7AA-EFAD-4E61-A3C9-5A4491E4F0DD}"/>
  <tableColumns count="13">
    <tableColumn id="1" xr3:uid="{24B35064-ECD8-4E9B-A47F-E27D82513DF9}" name="numéro de client"/>
    <tableColumn id="2" xr3:uid="{335722DA-47D1-40F4-9B8B-D61F2B200D41}" name="nom de client"/>
    <tableColumn id="3" xr3:uid="{B29F6E6D-E311-46B3-8EF1-65C658AFDD17}" name="Adresse "/>
    <tableColumn id="4" xr3:uid="{1BEDCBEE-DA8A-4DC0-9FE0-80F6BFA42BF0}" name="code postal" dataDxfId="66"/>
    <tableColumn id="5" xr3:uid="{19EEA2C3-BABF-43C0-8E54-C752BCF8D2AF}" name="localité"/>
    <tableColumn id="6" xr3:uid="{22479FF6-F3B2-4383-AA2E-E25B55BC488D}" name="pays"/>
    <tableColumn id="7" xr3:uid="{8C2CE9E1-E22C-4774-BA4B-090234794FE6}" name="peronne de contacte "/>
    <tableColumn id="8" xr3:uid="{0A9F45FC-B866-4D4F-8938-E3561E8A4495}" name="n° téléphone"/>
    <tableColumn id="9" xr3:uid="{ED98FC8B-3411-4E4F-990F-66DFFA1E4BDC}" name="Email" dataCellStyle="Lien hypertexte"/>
    <tableColumn id="10" xr3:uid="{8FDC8DE6-88DB-41CE-89AD-A0DD967C7882}" name="Secteur"/>
    <tableColumn id="11" xr3:uid="{6C8173DF-C656-4C8D-A433-29A1BD363038}" name="TVA"/>
    <tableColumn id="12" xr3:uid="{F84A4B83-F0D9-477B-B54F-51939762DD35}" name="Group" dataDxfId="65">
      <calculatedColumnFormula>CONCATENATE(LEFT(TClient[[#This Row],[pays]],2),"-",TClient[[#This Row],[code postal]],"-",TClient[[#This Row],[localité]])</calculatedColumnFormula>
    </tableColumn>
    <tableColumn id="13" xr3:uid="{63BF374A-AA77-44B0-A385-0C034995CADB}" name="type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AB15259-27DF-402B-A06D-04AE20F911DA}" name="TSupplier" displayName="TSupplier" ref="A1:J3" totalsRowShown="0" headerRowDxfId="63" dataDxfId="62">
  <autoFilter ref="A1:J3" xr:uid="{AEC6A0DA-5DE3-4EEB-8683-0F42317EF114}"/>
  <tableColumns count="10">
    <tableColumn id="1" xr3:uid="{92CB280E-DDC7-4DCF-A1C2-F5C3E9F40737}" name="Nom" dataDxfId="61"/>
    <tableColumn id="2" xr3:uid="{3283CED1-0A65-43DB-ABB6-F4D9906F06DB}" name="Adresse" dataDxfId="60"/>
    <tableColumn id="3" xr3:uid="{E7B34A5F-AA35-43A5-A78C-251E5E9E27A7}" name="Cp" dataDxfId="59"/>
    <tableColumn id="4" xr3:uid="{031FD4A5-389A-4DEB-9AC9-987D55583B0C}" name="Localité" dataDxfId="58"/>
    <tableColumn id="5" xr3:uid="{DC4B3A58-1B25-46B3-ADD2-120183F37F3F}" name="Pays" dataDxfId="57"/>
    <tableColumn id="6" xr3:uid="{7996C9AB-FC47-4B26-9145-D144D2087A33}" name="téléphone" dataDxfId="56"/>
    <tableColumn id="7" xr3:uid="{CAC9351A-A20E-4698-9780-EEC275872807}" name="Mail " dataDxfId="55" dataCellStyle="Lien hypertexte"/>
    <tableColumn id="8" xr3:uid="{C22595BE-A965-4FB5-BE85-8AF120EC5203}" name="Group" dataDxfId="54">
      <calculatedColumnFormula>CONCATENATE(LEFT(E2,2),"-",C2,"-",D2)</calculatedColumnFormula>
    </tableColumn>
    <tableColumn id="9" xr3:uid="{27862095-3F60-4D83-B15E-8DE44385B63B}" name="Site internet" dataDxfId="53" dataCellStyle="Lien hypertexte"/>
    <tableColumn id="10" xr3:uid="{FB4B8711-2B36-4286-A93B-FDEBCFA49112}" name="TVA" dataDxfId="52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27F85B19-5BCE-4743-9802-688976CB72D3}" name="TCoursDePrix" displayName="TCoursDePrix" ref="A1:C2" insertRow="1" totalsRowShown="0">
  <autoFilter ref="A1:C2" xr:uid="{323D9314-4156-46A6-AC85-B39AB28D6AB1}"/>
  <tableColumns count="3">
    <tableColumn id="1" xr3:uid="{2E3DA04E-0B95-4E0F-8232-0FDD01948EDD}" name="Pays"/>
    <tableColumn id="2" xr3:uid="{B8266DDB-D19A-4972-A7C6-1860ECFD0DA6}" name="diminutif"/>
    <tableColumn id="3" xr3:uid="{3CDA2BDD-6ABC-444F-BE19-8ECA76B3311B}" name="Prix Nominal"/>
  </tableColumns>
  <tableStyleInfo name="TableStyleDark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02F1C47-EA1B-4895-89E1-2395B03B6561}" name="TFM" displayName="TFM" ref="A1:K3" totalsRowShown="0">
  <autoFilter ref="A1:K3" xr:uid="{7D711381-2C1F-417E-99E1-855A1411D96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1D725659-91FD-4878-A5A2-63F784531E74}" name="N° article"/>
    <tableColumn id="2" xr3:uid="{7C500318-C69F-4E93-8E68-2B1505DB03A0}" name="Nom "/>
    <tableColumn id="3" xr3:uid="{670C79E7-5F6F-4C33-B4E8-5C0ECC6BE540}" name="Description"/>
    <tableColumn id="4" xr3:uid="{66A1A17A-C7B9-4700-9579-ABD8B01CB4C7}" name="prix d'achat"/>
    <tableColumn id="5" xr3:uid="{17CFE7B0-4FB5-403F-B381-F2039CE7DE43}" name="prix vente"/>
    <tableColumn id="6" xr3:uid="{420E7F59-F5A6-4F01-9291-72D9F1789921}" name="Stock [Kg]" dataDxfId="48"/>
    <tableColumn id="7" xr3:uid="{032AA496-669A-4251-827B-7F4346F1483F}" name="Stock [L]" dataDxfId="47">
      <calculatedColumnFormula>F2/0.832</calculatedColumnFormula>
    </tableColumn>
    <tableColumn id="8" xr3:uid="{91CDBC7A-E2E7-4303-8040-6E842C2A58EC}" name="Valeur Stock Vente" dataDxfId="46">
      <calculatedColumnFormula>G2*E2</calculatedColumnFormula>
    </tableColumn>
    <tableColumn id="9" xr3:uid="{03B9C695-2D6E-40D0-ACA3-AD43B7374A32}" name="Stock min [L]"/>
    <tableColumn id="10" xr3:uid="{4E7DCA5E-4A10-41C1-92BB-F6BD7CD8AFF0}" name="Flag" dataDxfId="45">
      <calculatedColumnFormula>IF(G2&lt;I2,1,"")</calculatedColumnFormula>
    </tableColumn>
    <tableColumn id="11" xr3:uid="{AB07AE8D-0B3B-47B8-872C-D9F816485861}" name="Colonne1"/>
  </tableColumns>
  <tableStyleInfo name="TableStyleMedium1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EBF399B-316B-4C0F-9E68-541BDDC1EFF1}" name="TNumArticle" displayName="TNumArticle" ref="A11:V13" totalsRowShown="0">
  <autoFilter ref="A11:V13" xr:uid="{15FD0E81-5613-475F-B578-3813250EFBD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</autoFilter>
  <tableColumns count="22">
    <tableColumn id="1" xr3:uid="{A631B293-4F40-49DE-92B1-C0A7313A21A6}" name="N° article"/>
    <tableColumn id="2" xr3:uid="{220D0562-854C-46D2-BCE5-DFC940B62F13}" name="Nom "/>
    <tableColumn id="3" xr3:uid="{CA45FCCB-0556-40B7-91AA-0D04A5952C69}" name="Description"/>
    <tableColumn id="4" xr3:uid="{C32B1F60-F258-4B20-93DA-EE85EE2932BA}" name="Fournisseur"/>
    <tableColumn id="5" xr3:uid="{37D34CEB-B0C3-4E0D-84B6-E194C1A22EDB}" name="prix d'achat" dataDxfId="44" dataCellStyle="Monétaire"/>
    <tableColumn id="6" xr3:uid="{D06E8F8E-E5C3-4ECE-BDF5-9854F17AB997}" name="prix vente" dataDxfId="43" dataCellStyle="Monétaire"/>
    <tableColumn id="7" xr3:uid="{164F805C-43A1-41E3-B93E-D53690378755}" name="Stock " dataDxfId="42"/>
    <tableColumn id="8" xr3:uid="{21E04A0C-291F-48CE-B380-AFC1DD5BEA16}" name="Valeur Stock Vente" dataDxfId="41">
      <calculatedColumnFormula>G12*E12</calculatedColumnFormula>
    </tableColumn>
    <tableColumn id="9" xr3:uid="{4B96EA1A-4348-4871-828A-DE22B15DABEB}" name="Stock minimal" dataDxfId="40"/>
    <tableColumn id="10" xr3:uid="{11C3AFA7-1BC9-48EF-8B79-4719194DD916}" name="Flag" dataDxfId="39">
      <calculatedColumnFormula>IF(G12&lt;I12,1,"")</calculatedColumnFormula>
    </tableColumn>
    <tableColumn id="11" xr3:uid="{EF332C04-A34D-46E6-8651-CB33A5EFBAF3}" name="&gt;10"/>
    <tableColumn id="12" xr3:uid="{7768B54E-CE7E-496F-BD70-2D41E659C932}" name="1"/>
    <tableColumn id="13" xr3:uid="{D4BBE788-ED2B-471E-9D0B-92BB1A810F8E}" name="2"/>
    <tableColumn id="14" xr3:uid="{230BCBD7-B08A-4130-B961-1F2023DA76C3}" name="3"/>
    <tableColumn id="15" xr3:uid="{2F9B36ED-4967-419B-B915-2FAFB34F3AD6}" name="4"/>
    <tableColumn id="16" xr3:uid="{8981A8B7-2BB2-4871-A227-41C17640A01F}" name="5"/>
    <tableColumn id="17" xr3:uid="{15432BD1-75FF-41EE-BC9E-C619CB95274F}" name="6"/>
    <tableColumn id="18" xr3:uid="{6CBFDECC-74D7-4439-9FAD-2EF165451BE8}" name="7"/>
    <tableColumn id="19" xr3:uid="{5FF67583-5F64-49E3-85A5-BD46C15980F7}" name="8"/>
    <tableColumn id="20" xr3:uid="{F1341DD1-E401-4723-8E26-40B0CF0FD6E3}" name="9"/>
    <tableColumn id="21" xr3:uid="{2989BD4E-C43D-47D9-A770-10A8D21F0795}" name="10"/>
    <tableColumn id="23" xr3:uid="{D0C4DE95-1272-4284-8694-E8D3C3CA6E41}" name="Statut"/>
  </tableColumns>
  <tableStyleInfo name="TableStyleLight1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894A9E7F-EFEE-4CB9-A6CC-6C544E90F055}" name="Tableau10" displayName="Tableau10" ref="A1:H12" totalsRowShown="0" headerRowDxfId="38" dataDxfId="37">
  <autoFilter ref="A1:H12" xr:uid="{A3DDCF60-6341-4764-89C4-BB40BAC579A6}"/>
  <tableColumns count="8">
    <tableColumn id="1" xr3:uid="{AB33FB63-BE36-4DD0-83EA-F013C18C7777}" name="N°Commande" dataDxfId="36"/>
    <tableColumn id="2" xr3:uid="{53B9F27D-3F8E-4DBC-903E-18FDE3AE7939}" name="Date de Commande" dataDxfId="35"/>
    <tableColumn id="3" xr3:uid="{D3F51378-C803-4A03-97F5-5D7B09E8314F}" name="N°Article" dataDxfId="34"/>
    <tableColumn id="4" xr3:uid="{0403AD5B-1E2F-4F68-BCC6-2C1EFD2DF1EA}" name="Nom d'Article" dataDxfId="33"/>
    <tableColumn id="5" xr3:uid="{F78A1C03-1586-4B42-A811-DFC1B6F0505E}" name="Nombre" dataDxfId="32"/>
    <tableColumn id="6" xr3:uid="{9A03783A-EFAA-4C6B-801D-2FC27A9F83BF}" name="Prix" dataDxfId="31" dataCellStyle="Monétaire"/>
    <tableColumn id="7" xr3:uid="{9FA38B88-43F4-4082-A36C-30B21FBE2CA9}" name="Prix Total" dataDxfId="30">
      <calculatedColumnFormula>E2*F2</calculatedColumnFormula>
    </tableColumn>
    <tableColumn id="8" xr3:uid="{59D284D9-9AD4-4BF1-B612-C502F5CAD018}" name="Fournisseur" dataDxfId="29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7FDBE01D-2679-42B1-B4A6-5BD35394C06E}" name="Tableau12" displayName="Tableau12" ref="A1:N4" totalsRowShown="0">
  <autoFilter ref="A1:N4" xr:uid="{2653FE24-583D-4F28-B8DC-BE9CBD92ED96}"/>
  <tableColumns count="14">
    <tableColumn id="1" xr3:uid="{1FE44A4E-A2D3-46B0-835D-80B64C401AC8}" name="N° Devis"/>
    <tableColumn id="2" xr3:uid="{F78EB186-1D1B-40C0-8B0C-837C5DEE2481}" name="Date " dataDxfId="27"/>
    <tableColumn id="3" xr3:uid="{F5F700F9-2FF1-42BA-8B84-A8C97447BF2D}" name="Client"/>
    <tableColumn id="6" xr3:uid="{B1FE259B-7BFB-4129-BA1B-16BC8382B66B}" name="Quantité [L]"/>
    <tableColumn id="7" xr3:uid="{2B264AFE-4FF8-403B-909A-AD78C39D975B}" name="Type de Promotion 1"/>
    <tableColumn id="8" xr3:uid="{36D09F60-AB5F-403F-9AB4-5170E8B948B3}" name="Type de Promotion 2"/>
    <tableColumn id="9" xr3:uid="{FFFD31BE-75CF-4109-AB75-BBF53EDA2A5B}" name="Type de Promotion 3"/>
    <tableColumn id="4" xr3:uid="{14B43D6D-5BB7-4E8F-85A8-FB4FFB5ABDAD}" name="Remise Total en %" dataDxfId="26"/>
    <tableColumn id="14" xr3:uid="{A9875682-7A8F-44AF-844E-D92CC2C34BF1}" name="Secteur"/>
    <tableColumn id="5" xr3:uid="{1251BEB7-7AE4-4975-A5AE-40E8210F8E4A}" name="pays"/>
    <tableColumn id="10" xr3:uid="{B3AD156A-9DBC-4A6E-B6CD-7E319DAF9567}" name="Date Expiration" dataDxfId="25"/>
    <tableColumn id="11" xr3:uid="{3492BA61-C1D4-4A0F-AC9B-C6753F9B8C5F}" name="Prix /Litre" dataDxfId="24" dataCellStyle="Monétaire"/>
    <tableColumn id="12" xr3:uid="{8970F94C-9C4D-44A0-995C-56AD114B4C45}" name="Prix total" dataDxfId="23" dataCellStyle="Monétaire">
      <calculatedColumnFormula>L2*D2*(1-Tableau12[[#This Row],[Remise Total en %]])</calculatedColumnFormula>
    </tableColumn>
    <tableColumn id="13" xr3:uid="{57EEE6CE-91B3-4D92-9477-E228D1CD075C}" name="Statut"/>
  </tableColumns>
  <tableStyleInfo name="TableStyleMedium3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052CD08-0A87-4C3F-9EDF-672F196B0378}" name="TSecteur" displayName="TSecteur" ref="A1:A8" totalsRowShown="0" headerRowDxfId="21" dataDxfId="20">
  <autoFilter ref="A1:A8" xr:uid="{BE75231A-A699-438F-B743-354077CBCF3B}"/>
  <tableColumns count="1">
    <tableColumn id="1" xr3:uid="{EAE9AC76-605C-459B-A6FC-1ADD074847DD}" name="Secteur" dataDxfId="19"/>
  </tableColumns>
  <tableStyleInfo name="TableStyleMedium6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31D2896-CC7D-44D2-811E-7798BA92FF13}" name="TType" displayName="TType" ref="E1:E5" totalsRowShown="0" headerRowDxfId="18" dataDxfId="17">
  <autoFilter ref="E1:E5" xr:uid="{B9206490-0D0B-42D0-96C6-281A863E6FA3}"/>
  <tableColumns count="1">
    <tableColumn id="1" xr3:uid="{1F6F7D2C-3C20-4493-9CA4-8F4EE0EF61D5}" name="Type " dataDxfId="16"/>
  </tableColumns>
  <tableStyleInfo name="TableStyleMedium13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9DD0B80-4E83-4ADA-B7D6-6ACAE41DCD04}" name="Tableau4" displayName="Tableau4" ref="C1:C4" totalsRowShown="0" headerRowDxfId="15" dataDxfId="13" headerRowBorderDxfId="14" tableBorderDxfId="12">
  <autoFilter ref="C1:C4" xr:uid="{6609C382-3F15-4665-8370-FF3BD2F60125}"/>
  <tableColumns count="1">
    <tableColumn id="1" xr3:uid="{27CE5147-D8D8-4B89-83E9-942E3703EDCC}" name="Numéro Ligne" dataDxfId="11"/>
  </tableColumns>
  <tableStyleInfo name="TableStyleMedium6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8B704CA9-2264-423A-BAC6-EDBDF73E5FC6}" name="TEtatArticle" displayName="TEtatArticle" ref="G1:G3" totalsRowShown="0" headerRowDxfId="10" dataDxfId="9">
  <autoFilter ref="G1:G3" xr:uid="{D0314FB9-2B92-4B8E-BC7C-51C3CE6FD081}"/>
  <tableColumns count="1">
    <tableColumn id="1" xr3:uid="{27493295-E935-474C-A743-62C88B88C518}" name="état Article" dataDxfId="8"/>
  </tableColumns>
  <tableStyleInfo name="TableStyleMedium6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C02DF12-83E4-4B37-87CB-8BFC593D0CC8}" name="Treduction" displayName="Treduction" ref="I1:J7" totalsRowShown="0" headerRowDxfId="7">
  <autoFilter ref="I1:J7" xr:uid="{C5F9529E-2DF8-4CD1-B9F0-C276849193CE}"/>
  <tableColumns count="2">
    <tableColumn id="1" xr3:uid="{95179FD8-1CDE-485F-9997-96439F9199B5}" name="type de réduction" dataDxfId="6"/>
    <tableColumn id="3" xr3:uid="{429FCE27-4824-43C3-8AFF-DAC2159207E9}" name="pourcentage" dataDxfId="5"/>
  </tableColumns>
  <tableStyleInfo name="TableStyleMedium6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55A4F5F-27D3-4111-AD21-BFA0290C9A3A}" name="TStatutDevis" displayName="TStatutDevis" ref="L1:L4" totalsRowShown="0" headerRowDxfId="4" dataDxfId="3">
  <autoFilter ref="L1:L4" xr:uid="{891C8F78-1679-4649-982A-C901E0077A87}"/>
  <tableColumns count="1">
    <tableColumn id="1" xr3:uid="{4E2DFD1F-18EA-4D40-80EF-9BEFE126CB4D}" name="Statut Devis" dataDxfId="2"/>
  </tableColumns>
  <tableStyleInfo name="TableStyleMedium6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3678C74F-E96C-4218-AB43-E069AA3CF3C3}" name="TPays" displayName="TPays" ref="N1:O254" totalsRowShown="0">
  <autoFilter ref="N1:O254" xr:uid="{80735A88-D291-48AD-8669-FE9BFB45ED15}"/>
  <tableColumns count="2">
    <tableColumn id="1" xr3:uid="{EFA89B69-7372-4702-A12F-5FDBB6590189}" name="Definition" dataDxfId="1" dataCellStyle="Normal 3"/>
    <tableColumn id="2" xr3:uid="{8FBCB40B-88A0-490B-B724-7DDCF388788E}" name="Code Value" dataDxfId="0" dataCellStyle="Normal 3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parham@gmail.com" TargetMode="External"/><Relationship Id="rId2" Type="http://schemas.openxmlformats.org/officeDocument/2006/relationships/hyperlink" Target="http://www.site.com/" TargetMode="External"/><Relationship Id="rId1" Type="http://schemas.openxmlformats.org/officeDocument/2006/relationships/hyperlink" Target="mailto:parham@gmail.com" TargetMode="External"/><Relationship Id="rId5" Type="http://schemas.openxmlformats.org/officeDocument/2006/relationships/table" Target="../tables/table2.xml"/><Relationship Id="rId4" Type="http://schemas.openxmlformats.org/officeDocument/2006/relationships/hyperlink" Target="http://www.site.com/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7" Type="http://schemas.openxmlformats.org/officeDocument/2006/relationships/table" Target="../tables/table14.xml"/><Relationship Id="rId2" Type="http://schemas.openxmlformats.org/officeDocument/2006/relationships/table" Target="../tables/table9.xml"/><Relationship Id="rId1" Type="http://schemas.openxmlformats.org/officeDocument/2006/relationships/table" Target="../tables/table8.xml"/><Relationship Id="rId6" Type="http://schemas.openxmlformats.org/officeDocument/2006/relationships/table" Target="../tables/table13.xml"/><Relationship Id="rId5" Type="http://schemas.openxmlformats.org/officeDocument/2006/relationships/table" Target="../tables/table12.xml"/><Relationship Id="rId4" Type="http://schemas.openxmlformats.org/officeDocument/2006/relationships/table" Target="../tables/table11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mailto:parhama@thefuelmatrix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F80868-C570-4CE4-85E6-B7D077F8F4BB}">
  <sheetPr codeName="Feuil1"/>
  <dimension ref="A1"/>
  <sheetViews>
    <sheetView workbookViewId="0">
      <selection activeCell="J38" sqref="J38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OuvertureFormulaireNewClient">
                <anchor moveWithCells="1" sizeWithCells="1">
                  <from>
                    <xdr:col>0</xdr:col>
                    <xdr:colOff>514350</xdr:colOff>
                    <xdr:row>2</xdr:row>
                    <xdr:rowOff>19050</xdr:rowOff>
                  </from>
                  <to>
                    <xdr:col>3</xdr:col>
                    <xdr:colOff>447675</xdr:colOff>
                    <xdr:row>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OuvertureFormulaireNouveaufournisseur">
                <anchor moveWithCells="1" sizeWithCells="1">
                  <from>
                    <xdr:col>3</xdr:col>
                    <xdr:colOff>561975</xdr:colOff>
                    <xdr:row>2</xdr:row>
                    <xdr:rowOff>19050</xdr:rowOff>
                  </from>
                  <to>
                    <xdr:col>6</xdr:col>
                    <xdr:colOff>495300</xdr:colOff>
                    <xdr:row>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OuvertureFormulaireNouvelArticle">
                <anchor moveWithCells="1" sizeWithCells="1">
                  <from>
                    <xdr:col>7</xdr:col>
                    <xdr:colOff>114300</xdr:colOff>
                    <xdr:row>2</xdr:row>
                    <xdr:rowOff>9525</xdr:rowOff>
                  </from>
                  <to>
                    <xdr:col>10</xdr:col>
                    <xdr:colOff>47625</xdr:colOff>
                    <xdr:row>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OuvertureFormulaireNosCommande">
                <anchor moveWithCells="1" sizeWithCells="1">
                  <from>
                    <xdr:col>0</xdr:col>
                    <xdr:colOff>504825</xdr:colOff>
                    <xdr:row>6</xdr:row>
                    <xdr:rowOff>57150</xdr:rowOff>
                  </from>
                  <to>
                    <xdr:col>3</xdr:col>
                    <xdr:colOff>438150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OuvertureFormulaireCreationDevis">
                <anchor moveWithCells="1" sizeWithCells="1">
                  <from>
                    <xdr:col>0</xdr:col>
                    <xdr:colOff>476250</xdr:colOff>
                    <xdr:row>10</xdr:row>
                    <xdr:rowOff>142875</xdr:rowOff>
                  </from>
                  <to>
                    <xdr:col>3</xdr:col>
                    <xdr:colOff>409575</xdr:colOff>
                    <xdr:row>14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Button 8">
              <controlPr defaultSize="0" print="0" autoFill="0" autoPict="0" macro="[0]!OuvertureFormulaireNouveauSecteur">
                <anchor moveWithCells="1" sizeWithCells="1">
                  <from>
                    <xdr:col>3</xdr:col>
                    <xdr:colOff>552450</xdr:colOff>
                    <xdr:row>6</xdr:row>
                    <xdr:rowOff>66675</xdr:rowOff>
                  </from>
                  <to>
                    <xdr:col>6</xdr:col>
                    <xdr:colOff>485775</xdr:colOff>
                    <xdr:row>9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AAA737-C9C0-4E1F-B8EE-DC6FFE86A09A}">
  <sheetPr codeName="Feuil2"/>
  <dimension ref="A1:M2"/>
  <sheetViews>
    <sheetView showGridLines="0" zoomScaleNormal="100" workbookViewId="0">
      <pane ySplit="1" topLeftCell="A2" activePane="bottomLeft" state="frozen"/>
      <selection pane="bottomLeft" activeCell="A2" sqref="A2:XFD6"/>
    </sheetView>
  </sheetViews>
  <sheetFormatPr baseColWidth="10" defaultRowHeight="15" x14ac:dyDescent="0.25"/>
  <cols>
    <col min="1" max="1" width="18.5703125" bestFit="1" customWidth="1"/>
    <col min="2" max="2" width="23.85546875" bestFit="1" customWidth="1"/>
    <col min="3" max="3" width="23.42578125" bestFit="1" customWidth="1"/>
    <col min="4" max="4" width="13.42578125" style="9" bestFit="1" customWidth="1"/>
    <col min="5" max="5" width="11.85546875" bestFit="1" customWidth="1"/>
    <col min="6" max="6" width="8.28515625" bestFit="1" customWidth="1"/>
    <col min="7" max="7" width="22.140625" bestFit="1" customWidth="1"/>
    <col min="8" max="8" width="14.85546875" bestFit="1" customWidth="1"/>
    <col min="9" max="9" width="30.140625" bestFit="1" customWidth="1"/>
    <col min="10" max="10" width="17" bestFit="1" customWidth="1"/>
    <col min="11" max="11" width="13.140625" bestFit="1" customWidth="1"/>
    <col min="12" max="12" width="19.7109375" style="5" bestFit="1" customWidth="1"/>
    <col min="13" max="13" width="12.28515625" bestFit="1" customWidth="1"/>
  </cols>
  <sheetData>
    <row r="1" spans="1:13" x14ac:dyDescent="0.25">
      <c r="A1" t="s">
        <v>0</v>
      </c>
      <c r="B1" t="s">
        <v>1</v>
      </c>
      <c r="C1" t="s">
        <v>2</v>
      </c>
      <c r="D1" s="9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s="5" t="s">
        <v>23</v>
      </c>
      <c r="M1" t="s">
        <v>35</v>
      </c>
    </row>
    <row r="2" spans="1:13" x14ac:dyDescent="0.25">
      <c r="D2" s="10"/>
      <c r="H2" s="1"/>
      <c r="I2" s="2"/>
    </row>
  </sheetData>
  <conditionalFormatting sqref="A2:M2">
    <cfRule type="expression" dxfId="67" priority="1">
      <formula>AND(NumLigne1=ROW(), $A$2&lt;&gt;"")</formula>
    </cfRule>
  </conditionalFormatting>
  <dataValidations count="1">
    <dataValidation type="list" allowBlank="1" showInputMessage="1" showErrorMessage="1" sqref="J2" xr:uid="{05D86B9F-3B27-47DC-99FE-030F3A896428}">
      <formula1>ListSecteur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9016D4-6DBB-401D-B1CB-DACD0DF95829}">
  <sheetPr codeName="Feuil4"/>
  <dimension ref="A1:J3"/>
  <sheetViews>
    <sheetView showGridLines="0" zoomScale="95" workbookViewId="0">
      <selection activeCell="C8" sqref="C8"/>
    </sheetView>
  </sheetViews>
  <sheetFormatPr baseColWidth="10" defaultRowHeight="15" x14ac:dyDescent="0.25"/>
  <cols>
    <col min="1" max="6" width="13.85546875" style="3" customWidth="1"/>
    <col min="7" max="7" width="18.85546875" style="3" bestFit="1" customWidth="1"/>
    <col min="8" max="8" width="17.85546875" style="3" bestFit="1" customWidth="1"/>
    <col min="9" max="9" width="16.7109375" style="3" bestFit="1" customWidth="1"/>
    <col min="10" max="10" width="19" style="3" customWidth="1"/>
    <col min="11" max="16384" width="11.42578125" style="3"/>
  </cols>
  <sheetData>
    <row r="1" spans="1:10" x14ac:dyDescent="0.25">
      <c r="A1" s="3" t="s">
        <v>18</v>
      </c>
      <c r="B1" s="3" t="s">
        <v>19</v>
      </c>
      <c r="C1" s="3" t="s">
        <v>20</v>
      </c>
      <c r="D1" s="3" t="s">
        <v>33</v>
      </c>
      <c r="E1" s="3" t="s">
        <v>27</v>
      </c>
      <c r="F1" s="3" t="s">
        <v>21</v>
      </c>
      <c r="G1" s="3" t="s">
        <v>22</v>
      </c>
      <c r="H1" s="3" t="s">
        <v>23</v>
      </c>
      <c r="I1" s="3" t="s">
        <v>30</v>
      </c>
      <c r="J1" s="3" t="s">
        <v>10</v>
      </c>
    </row>
    <row r="2" spans="1:10" x14ac:dyDescent="0.25">
      <c r="A2" s="3" t="s">
        <v>24</v>
      </c>
      <c r="B2" s="3" t="s">
        <v>25</v>
      </c>
      <c r="C2" s="3">
        <v>1000</v>
      </c>
      <c r="D2" s="3" t="s">
        <v>26</v>
      </c>
      <c r="E2" s="3" t="s">
        <v>15</v>
      </c>
      <c r="F2" s="3" t="s">
        <v>28</v>
      </c>
      <c r="G2" s="4" t="s">
        <v>29</v>
      </c>
      <c r="H2" s="3" t="str">
        <f>CONCATENATE(LEFT(E2,2),"-",C2,"-",D2)</f>
        <v>Be-1000-Bruxelles</v>
      </c>
      <c r="I2" s="4" t="s">
        <v>31</v>
      </c>
      <c r="J2" s="3" t="s">
        <v>34</v>
      </c>
    </row>
    <row r="3" spans="1:10" x14ac:dyDescent="0.25">
      <c r="A3" s="3" t="s">
        <v>32</v>
      </c>
      <c r="B3" s="3" t="s">
        <v>25</v>
      </c>
      <c r="C3" s="3">
        <v>1000</v>
      </c>
      <c r="D3" s="3" t="s">
        <v>26</v>
      </c>
      <c r="E3" s="3" t="s">
        <v>15</v>
      </c>
      <c r="F3" s="3" t="s">
        <v>28</v>
      </c>
      <c r="G3" s="4" t="s">
        <v>29</v>
      </c>
      <c r="H3" s="3" t="str">
        <f>CONCATENATE(LEFT(E3,2),"-",C3,"-",D3)</f>
        <v>Be-1000-Bruxelles</v>
      </c>
      <c r="I3" s="4" t="s">
        <v>31</v>
      </c>
      <c r="J3" s="3" t="s">
        <v>17</v>
      </c>
    </row>
  </sheetData>
  <conditionalFormatting sqref="A2:J3">
    <cfRule type="expression" dxfId="64" priority="1">
      <formula>AND(NumLigne2 = ROW(), $A1&lt;&gt; "")</formula>
    </cfRule>
  </conditionalFormatting>
  <hyperlinks>
    <hyperlink ref="G2" r:id="rId1" xr:uid="{5327ACC7-7888-42F8-845A-BDE03E0AACE2}"/>
    <hyperlink ref="I2" r:id="rId2" xr:uid="{5F6188B6-772D-445B-A7CD-662FA6E094A2}"/>
    <hyperlink ref="G3" r:id="rId3" xr:uid="{423E3678-DD6F-47B8-86A9-F43941728E19}"/>
    <hyperlink ref="I3" r:id="rId4" xr:uid="{171CB5D4-EDD4-4BEF-BDFB-1F1756B8A64E}"/>
  </hyperlinks>
  <pageMargins left="0.7" right="0.7" top="0.75" bottom="0.75" header="0.3" footer="0.3"/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19C65D-3B27-4516-A388-FBB27047C33F}">
  <sheetPr codeName="Feuil11"/>
  <dimension ref="A1:C1"/>
  <sheetViews>
    <sheetView workbookViewId="0">
      <selection activeCell="D1" sqref="D1:D1048576"/>
    </sheetView>
  </sheetViews>
  <sheetFormatPr baseColWidth="10" defaultRowHeight="15" x14ac:dyDescent="0.25"/>
  <cols>
    <col min="3" max="3" width="14.5703125" customWidth="1"/>
  </cols>
  <sheetData>
    <row r="1" spans="1:3" x14ac:dyDescent="0.25">
      <c r="A1" t="s">
        <v>27</v>
      </c>
      <c r="B1" t="s">
        <v>657</v>
      </c>
      <c r="C1" t="s">
        <v>658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F6021F-F15C-404D-A062-95DC15BAD49F}">
  <sheetPr codeName="Feuil5"/>
  <dimension ref="A1:V13"/>
  <sheetViews>
    <sheetView showGridLines="0" tabSelected="1" zoomScale="97" workbookViewId="0">
      <selection activeCell="E4" sqref="E4"/>
    </sheetView>
  </sheetViews>
  <sheetFormatPr baseColWidth="10" defaultRowHeight="15" x14ac:dyDescent="0.25"/>
  <cols>
    <col min="3" max="4" width="13.28515625" customWidth="1"/>
    <col min="5" max="5" width="12.140625" customWidth="1"/>
    <col min="6" max="6" width="11.85546875" customWidth="1"/>
    <col min="7" max="7" width="19.5703125" customWidth="1"/>
    <col min="8" max="8" width="20" customWidth="1"/>
    <col min="9" max="9" width="14.42578125" customWidth="1"/>
    <col min="12" max="20" width="4.140625" customWidth="1"/>
    <col min="21" max="21" width="5.140625" customWidth="1"/>
  </cols>
  <sheetData>
    <row r="1" spans="1:22" x14ac:dyDescent="0.25">
      <c r="A1" t="s">
        <v>40</v>
      </c>
      <c r="B1" t="s">
        <v>41</v>
      </c>
      <c r="C1" t="s">
        <v>42</v>
      </c>
      <c r="D1" t="s">
        <v>43</v>
      </c>
      <c r="E1" t="s">
        <v>44</v>
      </c>
      <c r="F1" t="s">
        <v>48</v>
      </c>
      <c r="G1" t="s">
        <v>49</v>
      </c>
      <c r="H1" t="s">
        <v>45</v>
      </c>
      <c r="I1" t="s">
        <v>50</v>
      </c>
      <c r="J1" t="s">
        <v>46</v>
      </c>
      <c r="K1" t="s">
        <v>51</v>
      </c>
    </row>
    <row r="2" spans="1:22" x14ac:dyDescent="0.25">
      <c r="A2" t="s">
        <v>60</v>
      </c>
      <c r="B2" t="s">
        <v>47</v>
      </c>
      <c r="C2" t="s">
        <v>53</v>
      </c>
      <c r="D2">
        <v>0.01</v>
      </c>
      <c r="E2">
        <v>1</v>
      </c>
      <c r="F2" s="9">
        <v>38</v>
      </c>
      <c r="G2" s="9">
        <f>F2/0.832</f>
        <v>45.673076923076927</v>
      </c>
      <c r="H2" s="15">
        <f>G2*E2</f>
        <v>45.673076923076927</v>
      </c>
      <c r="I2">
        <v>10</v>
      </c>
      <c r="J2" s="14" t="str">
        <f>IF(G2&lt;I2,1,"")</f>
        <v/>
      </c>
    </row>
    <row r="3" spans="1:22" x14ac:dyDescent="0.25">
      <c r="A3" t="s">
        <v>61</v>
      </c>
      <c r="B3" t="s">
        <v>52</v>
      </c>
      <c r="C3" t="s">
        <v>54</v>
      </c>
      <c r="D3">
        <v>0.01</v>
      </c>
      <c r="E3">
        <v>1</v>
      </c>
      <c r="F3" s="9">
        <v>289</v>
      </c>
      <c r="G3" s="9">
        <f>F3/0.832</f>
        <v>347.35576923076923</v>
      </c>
      <c r="H3" s="15">
        <f>G3*E3</f>
        <v>347.35576923076923</v>
      </c>
      <c r="I3">
        <v>50</v>
      </c>
      <c r="J3" s="14" t="str">
        <f>IF(G3&lt;I3,1,"")</f>
        <v/>
      </c>
    </row>
    <row r="10" spans="1:22" x14ac:dyDescent="0.25">
      <c r="L10" s="3">
        <v>1</v>
      </c>
      <c r="M10" s="3">
        <v>2</v>
      </c>
      <c r="N10" s="3">
        <v>3</v>
      </c>
      <c r="O10" s="3">
        <v>4</v>
      </c>
      <c r="P10" s="3">
        <v>5</v>
      </c>
      <c r="Q10" s="3">
        <v>6</v>
      </c>
      <c r="R10" s="3">
        <v>7</v>
      </c>
      <c r="S10" s="3">
        <v>8</v>
      </c>
      <c r="T10" s="3">
        <v>9</v>
      </c>
      <c r="U10" s="3">
        <v>10</v>
      </c>
    </row>
    <row r="11" spans="1:22" ht="15.75" thickBot="1" x14ac:dyDescent="0.3">
      <c r="A11" s="6" t="s">
        <v>40</v>
      </c>
      <c r="B11" s="7" t="s">
        <v>41</v>
      </c>
      <c r="C11" s="7" t="s">
        <v>42</v>
      </c>
      <c r="D11" t="s">
        <v>72</v>
      </c>
      <c r="E11" s="7" t="s">
        <v>43</v>
      </c>
      <c r="F11" s="7" t="s">
        <v>44</v>
      </c>
      <c r="G11" s="7" t="s">
        <v>59</v>
      </c>
      <c r="H11" s="7" t="s">
        <v>45</v>
      </c>
      <c r="I11" s="7" t="s">
        <v>62</v>
      </c>
      <c r="J11" s="8" t="s">
        <v>46</v>
      </c>
      <c r="K11" t="s">
        <v>55</v>
      </c>
      <c r="L11" t="s">
        <v>63</v>
      </c>
      <c r="M11" t="s">
        <v>64</v>
      </c>
      <c r="N11" t="s">
        <v>65</v>
      </c>
      <c r="O11" t="s">
        <v>66</v>
      </c>
      <c r="P11" t="s">
        <v>38</v>
      </c>
      <c r="Q11" t="s">
        <v>67</v>
      </c>
      <c r="R11" t="s">
        <v>68</v>
      </c>
      <c r="S11" t="s">
        <v>39</v>
      </c>
      <c r="T11" t="s">
        <v>69</v>
      </c>
      <c r="U11" t="s">
        <v>70</v>
      </c>
      <c r="V11" t="s">
        <v>73</v>
      </c>
    </row>
    <row r="12" spans="1:22" ht="15.75" thickTop="1" x14ac:dyDescent="0.25">
      <c r="A12" t="s">
        <v>56</v>
      </c>
      <c r="B12" t="s">
        <v>57</v>
      </c>
      <c r="C12" t="s">
        <v>58</v>
      </c>
      <c r="D12" t="s">
        <v>24</v>
      </c>
      <c r="E12" s="22">
        <v>10</v>
      </c>
      <c r="F12" s="22">
        <v>0</v>
      </c>
      <c r="G12" s="3">
        <v>3</v>
      </c>
      <c r="H12" s="20">
        <f>G12*E12</f>
        <v>30</v>
      </c>
      <c r="I12" s="19">
        <v>5</v>
      </c>
      <c r="J12" s="16">
        <f>IF(G12&lt;I12,1,"")</f>
        <v>1</v>
      </c>
      <c r="V12" t="s">
        <v>74</v>
      </c>
    </row>
    <row r="13" spans="1:22" x14ac:dyDescent="0.25">
      <c r="A13" s="11" t="s">
        <v>71</v>
      </c>
      <c r="B13" s="11" t="s">
        <v>143</v>
      </c>
      <c r="C13" s="11" t="s">
        <v>144</v>
      </c>
      <c r="D13" s="11" t="s">
        <v>32</v>
      </c>
      <c r="E13" s="23">
        <v>20</v>
      </c>
      <c r="F13" s="23">
        <v>0</v>
      </c>
      <c r="G13" s="13">
        <v>5</v>
      </c>
      <c r="H13" s="21">
        <f>G13*E13</f>
        <v>100</v>
      </c>
      <c r="I13" s="18">
        <v>5</v>
      </c>
      <c r="J13" s="17" t="str">
        <f>IF(G13&lt;I13,1,"")</f>
        <v/>
      </c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 t="s">
        <v>74</v>
      </c>
    </row>
  </sheetData>
  <conditionalFormatting sqref="L12:U13">
    <cfRule type="expression" dxfId="51" priority="11">
      <formula>AND($A$12&lt;&gt;"",$G12&lt;$I12,$G12&gt;=L$10)</formula>
    </cfRule>
    <cfRule type="expression" dxfId="50" priority="12">
      <formula>AND($A12&lt;&gt;"",$G12&gt;=$I12,$G12&gt;=L$10)</formula>
    </cfRule>
  </conditionalFormatting>
  <conditionalFormatting sqref="K12:K13">
    <cfRule type="expression" dxfId="49" priority="13">
      <formula>AND($A12&lt;&gt;"",$G12&gt;=$I12,$G12&gt;$U$10)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6" id="{31F59F6A-FB93-46CB-96CE-8CA1FBE66FCD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J2:J3</xm:sqref>
        </x14:conditionalFormatting>
        <x14:conditionalFormatting xmlns:xm="http://schemas.microsoft.com/office/excel/2006/main">
          <x14:cfRule type="iconSet" priority="29" id="{D2FAE00E-7EC9-4B0F-941E-BE35D2B49D7A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J12:J13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2F0645-0672-496E-8A56-E3967CB12143}">
  <sheetPr codeName="Feuil6"/>
  <dimension ref="A1:H12"/>
  <sheetViews>
    <sheetView workbookViewId="0">
      <selection activeCell="A2" sqref="A2"/>
    </sheetView>
  </sheetViews>
  <sheetFormatPr baseColWidth="10" defaultColWidth="12" defaultRowHeight="15" x14ac:dyDescent="0.25"/>
  <cols>
    <col min="1" max="8" width="18.28515625" style="24" customWidth="1"/>
    <col min="9" max="16384" width="12" style="24"/>
  </cols>
  <sheetData>
    <row r="1" spans="1:8" x14ac:dyDescent="0.25">
      <c r="A1" s="24" t="s">
        <v>78</v>
      </c>
      <c r="B1" s="24" t="s">
        <v>88</v>
      </c>
      <c r="C1" s="24" t="s">
        <v>79</v>
      </c>
      <c r="D1" s="24" t="s">
        <v>80</v>
      </c>
      <c r="E1" s="24" t="s">
        <v>81</v>
      </c>
      <c r="F1" s="24" t="s">
        <v>82</v>
      </c>
      <c r="G1" s="24" t="s">
        <v>83</v>
      </c>
      <c r="H1" s="24" t="s">
        <v>72</v>
      </c>
    </row>
    <row r="2" spans="1:8" x14ac:dyDescent="0.25">
      <c r="A2" s="24" t="s">
        <v>87</v>
      </c>
      <c r="B2" s="31">
        <v>44082.590462962966</v>
      </c>
      <c r="C2" s="24" t="s">
        <v>56</v>
      </c>
      <c r="D2" s="24" t="s">
        <v>57</v>
      </c>
      <c r="E2" s="24">
        <v>3</v>
      </c>
      <c r="F2" s="32">
        <v>10</v>
      </c>
      <c r="G2" s="25">
        <f t="shared" ref="G2:G10" si="0">E2*F2</f>
        <v>30</v>
      </c>
      <c r="H2" s="24" t="s">
        <v>24</v>
      </c>
    </row>
    <row r="3" spans="1:8" x14ac:dyDescent="0.25">
      <c r="A3" s="24" t="s">
        <v>87</v>
      </c>
      <c r="B3" s="31">
        <v>44082.590462962966</v>
      </c>
      <c r="C3" s="24" t="s">
        <v>71</v>
      </c>
      <c r="D3" s="24" t="s">
        <v>77</v>
      </c>
      <c r="E3" s="24">
        <v>5</v>
      </c>
      <c r="F3" s="32">
        <v>20</v>
      </c>
      <c r="G3" s="25">
        <f t="shared" si="0"/>
        <v>100</v>
      </c>
      <c r="H3" s="24" t="s">
        <v>24</v>
      </c>
    </row>
    <row r="4" spans="1:8" x14ac:dyDescent="0.25">
      <c r="A4" s="24" t="s">
        <v>87</v>
      </c>
      <c r="B4" s="31">
        <v>44082.590462962966</v>
      </c>
      <c r="C4" s="24" t="s">
        <v>71</v>
      </c>
      <c r="D4" s="24" t="s">
        <v>77</v>
      </c>
      <c r="E4" s="24">
        <v>7</v>
      </c>
      <c r="F4" s="32">
        <v>20</v>
      </c>
      <c r="G4" s="25">
        <f t="shared" si="0"/>
        <v>140</v>
      </c>
      <c r="H4" s="24" t="s">
        <v>24</v>
      </c>
    </row>
    <row r="5" spans="1:8" x14ac:dyDescent="0.25">
      <c r="A5" s="24" t="s">
        <v>87</v>
      </c>
      <c r="B5" s="31">
        <v>44082.590462962966</v>
      </c>
      <c r="C5" s="24" t="s">
        <v>56</v>
      </c>
      <c r="D5" s="24" t="s">
        <v>57</v>
      </c>
      <c r="E5" s="24">
        <v>8</v>
      </c>
      <c r="F5" s="32">
        <v>10</v>
      </c>
      <c r="G5" s="25">
        <f t="shared" si="0"/>
        <v>80</v>
      </c>
      <c r="H5" s="24" t="s">
        <v>24</v>
      </c>
    </row>
    <row r="6" spans="1:8" x14ac:dyDescent="0.25">
      <c r="A6" s="24" t="s">
        <v>101</v>
      </c>
      <c r="B6" s="31">
        <v>44082.65353009259</v>
      </c>
      <c r="C6" s="24" t="s">
        <v>71</v>
      </c>
      <c r="D6" s="24" t="s">
        <v>77</v>
      </c>
      <c r="E6" s="24">
        <v>3</v>
      </c>
      <c r="F6" s="32">
        <v>20</v>
      </c>
      <c r="G6" s="25">
        <f t="shared" si="0"/>
        <v>60</v>
      </c>
      <c r="H6" s="24" t="s">
        <v>24</v>
      </c>
    </row>
    <row r="7" spans="1:8" x14ac:dyDescent="0.25">
      <c r="A7" s="24" t="s">
        <v>101</v>
      </c>
      <c r="B7" s="31">
        <v>44082.65353009259</v>
      </c>
      <c r="C7" s="24" t="s">
        <v>71</v>
      </c>
      <c r="D7" s="24" t="s">
        <v>77</v>
      </c>
      <c r="E7" s="24">
        <v>4</v>
      </c>
      <c r="F7" s="32">
        <v>20</v>
      </c>
      <c r="G7" s="25">
        <f t="shared" si="0"/>
        <v>80</v>
      </c>
      <c r="H7" s="24" t="s">
        <v>24</v>
      </c>
    </row>
    <row r="8" spans="1:8" x14ac:dyDescent="0.25">
      <c r="A8" s="24" t="s">
        <v>101</v>
      </c>
      <c r="B8" s="31">
        <v>44082.65353009259</v>
      </c>
      <c r="C8" s="24" t="s">
        <v>56</v>
      </c>
      <c r="D8" s="24" t="s">
        <v>57</v>
      </c>
      <c r="E8" s="24">
        <v>5</v>
      </c>
      <c r="F8" s="32">
        <v>10</v>
      </c>
      <c r="G8" s="25">
        <f t="shared" si="0"/>
        <v>50</v>
      </c>
      <c r="H8" s="24" t="s">
        <v>24</v>
      </c>
    </row>
    <row r="9" spans="1:8" x14ac:dyDescent="0.25">
      <c r="A9" s="24" t="s">
        <v>102</v>
      </c>
      <c r="B9" s="31">
        <v>44082.655636574076</v>
      </c>
      <c r="C9" s="24" t="s">
        <v>56</v>
      </c>
      <c r="D9" s="24" t="s">
        <v>57</v>
      </c>
      <c r="E9" s="24">
        <v>3</v>
      </c>
      <c r="F9" s="32">
        <v>10</v>
      </c>
      <c r="G9" s="25">
        <f t="shared" si="0"/>
        <v>30</v>
      </c>
      <c r="H9" s="24" t="s">
        <v>32</v>
      </c>
    </row>
    <row r="10" spans="1:8" x14ac:dyDescent="0.25">
      <c r="A10" s="24" t="s">
        <v>103</v>
      </c>
      <c r="B10" s="31">
        <v>44082.656956018516</v>
      </c>
      <c r="C10" s="24" t="s">
        <v>71</v>
      </c>
      <c r="D10" s="24" t="s">
        <v>77</v>
      </c>
      <c r="E10" s="24">
        <v>5</v>
      </c>
      <c r="F10" s="32">
        <v>20</v>
      </c>
      <c r="G10" s="25">
        <f t="shared" si="0"/>
        <v>100</v>
      </c>
      <c r="H10" s="24" t="s">
        <v>24</v>
      </c>
    </row>
    <row r="11" spans="1:8" x14ac:dyDescent="0.25">
      <c r="A11" s="24" t="s">
        <v>142</v>
      </c>
      <c r="B11" s="31">
        <v>44083.637812499997</v>
      </c>
      <c r="C11" s="24" t="s">
        <v>56</v>
      </c>
      <c r="D11" s="24" t="s">
        <v>57</v>
      </c>
      <c r="E11" s="24">
        <v>3</v>
      </c>
      <c r="F11" s="32">
        <v>10</v>
      </c>
      <c r="G11" s="25">
        <f>E11*F11</f>
        <v>30</v>
      </c>
      <c r="H11" s="24" t="s">
        <v>24</v>
      </c>
    </row>
    <row r="12" spans="1:8" x14ac:dyDescent="0.25">
      <c r="A12" s="24" t="s">
        <v>142</v>
      </c>
      <c r="B12" s="31">
        <v>44083.637812499997</v>
      </c>
      <c r="C12" s="24" t="s">
        <v>56</v>
      </c>
      <c r="D12" s="24" t="s">
        <v>57</v>
      </c>
      <c r="E12" s="24">
        <v>4</v>
      </c>
      <c r="F12" s="32">
        <v>10</v>
      </c>
      <c r="G12" s="25">
        <f>E12*F12</f>
        <v>40</v>
      </c>
      <c r="H12" s="24" t="s">
        <v>24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2B8F1B-FA23-4381-A928-5E6BA968963C}">
  <sheetPr codeName="Feuil7"/>
  <dimension ref="B7:G46"/>
  <sheetViews>
    <sheetView workbookViewId="0">
      <selection activeCell="K36" sqref="K36"/>
    </sheetView>
  </sheetViews>
  <sheetFormatPr baseColWidth="10" defaultRowHeight="15" x14ac:dyDescent="0.25"/>
  <cols>
    <col min="2" max="2" width="14.42578125" customWidth="1"/>
    <col min="3" max="3" width="16.140625" customWidth="1"/>
    <col min="4" max="4" width="20.42578125" customWidth="1"/>
  </cols>
  <sheetData>
    <row r="7" spans="2:7" ht="30" x14ac:dyDescent="0.4">
      <c r="B7" s="61" t="s">
        <v>104</v>
      </c>
      <c r="C7" s="61"/>
      <c r="D7" s="61"/>
      <c r="E7" s="61"/>
      <c r="F7" s="61"/>
      <c r="G7" s="61"/>
    </row>
    <row r="9" spans="2:7" x14ac:dyDescent="0.25">
      <c r="B9" s="27" t="s">
        <v>100</v>
      </c>
      <c r="C9" s="27"/>
      <c r="F9" s="27" t="s">
        <v>89</v>
      </c>
      <c r="G9" s="38" t="str">
        <f>IFERROR(INDEX(Tableau10[Date de Commande],MATCH('Bon De Commande'!C9,Tableau10[N°Commande],0 )),"")</f>
        <v/>
      </c>
    </row>
    <row r="13" spans="2:7" x14ac:dyDescent="0.25">
      <c r="B13" s="34" t="s">
        <v>95</v>
      </c>
      <c r="C13" s="34"/>
      <c r="F13" s="27" t="s">
        <v>92</v>
      </c>
      <c r="G13" s="27"/>
    </row>
    <row r="14" spans="2:7" x14ac:dyDescent="0.25">
      <c r="B14" t="str">
        <f>Configuration!B14</f>
        <v>The Fuel Matrix</v>
      </c>
      <c r="F14" t="str">
        <f>IFERROR(INDEX(Tableau10[Fournisseur],MATCH('Bon De Commande'!C9,Tableau10[N°Commande],0)),"")</f>
        <v/>
      </c>
    </row>
    <row r="15" spans="2:7" x14ac:dyDescent="0.25">
      <c r="B15" t="str">
        <f>Configuration!B15</f>
        <v>Rue dieudonnée Lefévre 17</v>
      </c>
      <c r="F15" t="str">
        <f>IFERROR(INDEX(TSupplier[Adresse],MATCH('Bon De Commande'!$F$14,TSupplier[Nom],0)),"")</f>
        <v/>
      </c>
    </row>
    <row r="16" spans="2:7" x14ac:dyDescent="0.25">
      <c r="B16" t="str">
        <f>LEFT(Configuration!B18,2)&amp;"-"&amp;Configuration!B16&amp;"-"&amp;Configuration!B17</f>
        <v>Be-1020-Bruxelles</v>
      </c>
      <c r="F16" t="str">
        <f>IFERROR(INDEX(TSupplier[Group],MATCH('Bon De Commande'!$F$14,TSupplier[Nom],0)),"")</f>
        <v/>
      </c>
    </row>
    <row r="17" spans="2:7" x14ac:dyDescent="0.25">
      <c r="B17" t="str">
        <f>Configuration!B19</f>
        <v>+32 2 233 81 23</v>
      </c>
      <c r="F17" t="str">
        <f>IFERROR(INDEX(TSupplier[téléphone],MATCH('Bon De Commande'!$F$14,TSupplier[Nom],0)),"")</f>
        <v/>
      </c>
    </row>
    <row r="18" spans="2:7" x14ac:dyDescent="0.25">
      <c r="B18" t="str">
        <f>Configuration!B20</f>
        <v>parhama@thefuelmatrix.com</v>
      </c>
      <c r="F18" t="str">
        <f>IFERROR(INDEX(TSupplier[[Mail ]],MATCH('Bon De Commande'!$F$14,TSupplier[Nom],0)),"")</f>
        <v/>
      </c>
    </row>
    <row r="20" spans="2:7" x14ac:dyDescent="0.25">
      <c r="B20" s="36" t="s">
        <v>93</v>
      </c>
      <c r="C20" s="36" t="s">
        <v>94</v>
      </c>
      <c r="D20" s="36" t="s">
        <v>18</v>
      </c>
      <c r="E20" s="36" t="s">
        <v>81</v>
      </c>
      <c r="F20" s="36" t="s">
        <v>96</v>
      </c>
      <c r="G20" s="36" t="s">
        <v>97</v>
      </c>
    </row>
    <row r="21" spans="2:7" x14ac:dyDescent="0.25">
      <c r="B21" s="36" t="str">
        <f>IF(C21&lt;&gt;"",ROW()-20,"")</f>
        <v/>
      </c>
      <c r="C21" s="36" t="str">
        <f t="array" ref="C21">IFERROR(INDEX(Tableau10[N°Article],SMALL(IF(Tableau10[N°Commande]='Bon De Commande'!$C$9,ROW(Tableau10[N°Article])-1),ROW()-20)),"")</f>
        <v/>
      </c>
      <c r="D21" s="36" t="str">
        <f t="array" ref="D21">IFERROR(INDEX(Tableau10[Nom d''Article],SMALL(IF(Tableau10[N°Commande]='Bon De Commande'!$C$9,ROW(Tableau10[N°Article])-1),ROW()-20)),"")</f>
        <v/>
      </c>
      <c r="E21" s="36" t="str">
        <f t="array" ref="E21">IFERROR(INDEX(Tableau10[Nombre],SMALL(IF(Tableau10[N°Commande]='Bon De Commande'!$C$9,ROW(Tableau10[N°Article])-1),ROW()-20)),"")</f>
        <v/>
      </c>
      <c r="F21" s="39" t="str">
        <f t="array" ref="F21">IFERROR(INDEX(Tableau10[Prix],SMALL(IF(Tableau10[N°Commande]='Bon De Commande'!$C$9,ROW(Tableau10[N°Article])-1),ROW()-20)),"")</f>
        <v/>
      </c>
      <c r="G21" s="39" t="str">
        <f>IFERROR(E21*F21,"")</f>
        <v/>
      </c>
    </row>
    <row r="22" spans="2:7" x14ac:dyDescent="0.25">
      <c r="B22" s="13" t="str">
        <f t="shared" ref="B22:B40" si="0">IF(C22&lt;&gt;"",ROW()-20,"")</f>
        <v/>
      </c>
      <c r="C22" s="13" t="str">
        <f t="array" ref="C22">IFERROR(INDEX(Tableau10[N°Article],SMALL(IF(Tableau10[N°Commande]='Bon De Commande'!$C$9,ROW(Tableau10[N°Article])-1),ROW()-20)),"")</f>
        <v/>
      </c>
      <c r="D22" s="13" t="str">
        <f t="array" ref="D22">IFERROR(INDEX(Tableau10[Nom d''Article],SMALL(IF(Tableau10[N°Commande]='Bon De Commande'!$C$9,ROW(Tableau10[N°Article])-1),ROW()-20)),"")</f>
        <v/>
      </c>
      <c r="E22" s="13" t="str">
        <f t="array" ref="E22">IFERROR(INDEX(Tableau10[Nombre],SMALL(IF(Tableau10[N°Commande]='Bon De Commande'!$C$9,ROW(Tableau10[N°Article])-1),ROW()-20)),"")</f>
        <v/>
      </c>
      <c r="F22" s="40" t="str">
        <f t="array" ref="F22">IFERROR(INDEX(Tableau10[Prix],SMALL(IF(Tableau10[N°Commande]='Bon De Commande'!$C$9,ROW(Tableau10[N°Article])-1),ROW()-20)),"")</f>
        <v/>
      </c>
      <c r="G22" s="40" t="str">
        <f t="shared" ref="G22:G40" si="1">IFERROR(E22*F22,"")</f>
        <v/>
      </c>
    </row>
    <row r="23" spans="2:7" x14ac:dyDescent="0.25">
      <c r="B23" s="13" t="str">
        <f t="shared" si="0"/>
        <v/>
      </c>
      <c r="C23" s="13" t="str">
        <f t="array" ref="C23">IFERROR(INDEX(Tableau10[N°Article],SMALL(IF(Tableau10[N°Commande]='Bon De Commande'!$C$9,ROW(Tableau10[N°Article])-1),ROW()-20)),"")</f>
        <v/>
      </c>
      <c r="D23" s="13" t="str">
        <f t="array" ref="D23">IFERROR(INDEX(Tableau10[Nom d''Article],SMALL(IF(Tableau10[N°Commande]='Bon De Commande'!$C$9,ROW(Tableau10[N°Article])-1),ROW()-20)),"")</f>
        <v/>
      </c>
      <c r="E23" s="13" t="str">
        <f t="array" ref="E23">IFERROR(INDEX(Tableau10[Nombre],SMALL(IF(Tableau10[N°Commande]='Bon De Commande'!$C$9,ROW(Tableau10[N°Article])-1),ROW()-20)),"")</f>
        <v/>
      </c>
      <c r="F23" s="40" t="str">
        <f t="array" ref="F23">IFERROR(INDEX(Tableau10[Prix],SMALL(IF(Tableau10[N°Commande]='Bon De Commande'!$C$9,ROW(Tableau10[N°Article])-1),ROW()-20)),"")</f>
        <v/>
      </c>
      <c r="G23" s="40" t="str">
        <f t="shared" si="1"/>
        <v/>
      </c>
    </row>
    <row r="24" spans="2:7" x14ac:dyDescent="0.25">
      <c r="B24" s="13" t="str">
        <f t="shared" si="0"/>
        <v/>
      </c>
      <c r="C24" s="13" t="str">
        <f t="array" ref="C24">IFERROR(INDEX(Tableau10[N°Article],SMALL(IF(Tableau10[N°Commande]='Bon De Commande'!$C$9,ROW(Tableau10[N°Article])-1),ROW()-20)),"")</f>
        <v/>
      </c>
      <c r="D24" s="13" t="str">
        <f t="array" ref="D24">IFERROR(INDEX(Tableau10[Nom d''Article],SMALL(IF(Tableau10[N°Commande]='Bon De Commande'!$C$9,ROW(Tableau10[N°Article])-1),ROW()-20)),"")</f>
        <v/>
      </c>
      <c r="E24" s="13" t="str">
        <f t="array" ref="E24">IFERROR(INDEX(Tableau10[Nombre],SMALL(IF(Tableau10[N°Commande]='Bon De Commande'!$C$9,ROW(Tableau10[N°Article])-1),ROW()-20)),"")</f>
        <v/>
      </c>
      <c r="F24" s="40" t="str">
        <f t="array" ref="F24">IFERROR(INDEX(Tableau10[Prix],SMALL(IF(Tableau10[N°Commande]='Bon De Commande'!$C$9,ROW(Tableau10[N°Article])-1),ROW()-20)),"")</f>
        <v/>
      </c>
      <c r="G24" s="40" t="str">
        <f t="shared" si="1"/>
        <v/>
      </c>
    </row>
    <row r="25" spans="2:7" x14ac:dyDescent="0.25">
      <c r="B25" s="13" t="str">
        <f t="shared" si="0"/>
        <v/>
      </c>
      <c r="C25" s="13" t="str">
        <f t="array" ref="C25">IFERROR(INDEX(Tableau10[N°Article],SMALL(IF(Tableau10[N°Commande]='Bon De Commande'!$C$9,ROW(Tableau10[N°Article])-1),ROW()-20)),"")</f>
        <v/>
      </c>
      <c r="D25" s="13" t="str">
        <f t="array" ref="D25">IFERROR(INDEX(Tableau10[Nom d''Article],SMALL(IF(Tableau10[N°Commande]='Bon De Commande'!$C$9,ROW(Tableau10[N°Article])-1),ROW()-20)),"")</f>
        <v/>
      </c>
      <c r="E25" s="13" t="str">
        <f t="array" ref="E25">IFERROR(INDEX(Tableau10[Nombre],SMALL(IF(Tableau10[N°Commande]='Bon De Commande'!$C$9,ROW(Tableau10[N°Article])-1),ROW()-20)),"")</f>
        <v/>
      </c>
      <c r="F25" s="40" t="str">
        <f t="array" ref="F25">IFERROR(INDEX(Tableau10[Prix],SMALL(IF(Tableau10[N°Commande]='Bon De Commande'!$C$9,ROW(Tableau10[N°Article])-1),ROW()-20)),"")</f>
        <v/>
      </c>
      <c r="G25" s="40" t="str">
        <f t="shared" si="1"/>
        <v/>
      </c>
    </row>
    <row r="26" spans="2:7" x14ac:dyDescent="0.25">
      <c r="B26" s="13" t="str">
        <f t="shared" si="0"/>
        <v/>
      </c>
      <c r="C26" s="13" t="str">
        <f t="array" ref="C26">IFERROR(INDEX(Tableau10[N°Article],SMALL(IF(Tableau10[N°Commande]='Bon De Commande'!$C$9,ROW(Tableau10[N°Article])-1),ROW()-20)),"")</f>
        <v/>
      </c>
      <c r="D26" s="13" t="str">
        <f t="array" ref="D26">IFERROR(INDEX(Tableau10[Nom d''Article],SMALL(IF(Tableau10[N°Commande]='Bon De Commande'!$C$9,ROW(Tableau10[N°Article])-1),ROW()-20)),"")</f>
        <v/>
      </c>
      <c r="E26" s="13" t="str">
        <f t="array" ref="E26">IFERROR(INDEX(Tableau10[Nombre],SMALL(IF(Tableau10[N°Commande]='Bon De Commande'!$C$9,ROW(Tableau10[N°Article])-1),ROW()-20)),"")</f>
        <v/>
      </c>
      <c r="F26" s="40" t="str">
        <f t="array" ref="F26">IFERROR(INDEX(Tableau10[Prix],SMALL(IF(Tableau10[N°Commande]='Bon De Commande'!$C$9,ROW(Tableau10[N°Article])-1),ROW()-20)),"")</f>
        <v/>
      </c>
      <c r="G26" s="40" t="str">
        <f t="shared" si="1"/>
        <v/>
      </c>
    </row>
    <row r="27" spans="2:7" x14ac:dyDescent="0.25">
      <c r="B27" s="13" t="str">
        <f t="shared" si="0"/>
        <v/>
      </c>
      <c r="C27" s="13" t="str">
        <f t="array" ref="C27">IFERROR(INDEX(Tableau10[N°Article],SMALL(IF(Tableau10[N°Commande]='Bon De Commande'!$C$9,ROW(Tableau10[N°Article])-1),ROW()-20)),"")</f>
        <v/>
      </c>
      <c r="D27" s="13" t="str">
        <f t="array" ref="D27">IFERROR(INDEX(Tableau10[Nom d''Article],SMALL(IF(Tableau10[N°Commande]='Bon De Commande'!$C$9,ROW(Tableau10[N°Article])-1),ROW()-20)),"")</f>
        <v/>
      </c>
      <c r="E27" s="13" t="str">
        <f t="array" ref="E27">IFERROR(INDEX(Tableau10[Nombre],SMALL(IF(Tableau10[N°Commande]='Bon De Commande'!$C$9,ROW(Tableau10[N°Article])-1),ROW()-20)),"")</f>
        <v/>
      </c>
      <c r="F27" s="40" t="str">
        <f t="array" ref="F27">IFERROR(INDEX(Tableau10[Prix],SMALL(IF(Tableau10[N°Commande]='Bon De Commande'!$C$9,ROW(Tableau10[N°Article])-1),ROW()-20)),"")</f>
        <v/>
      </c>
      <c r="G27" s="40" t="str">
        <f t="shared" si="1"/>
        <v/>
      </c>
    </row>
    <row r="28" spans="2:7" x14ac:dyDescent="0.25">
      <c r="B28" s="13" t="str">
        <f t="shared" si="0"/>
        <v/>
      </c>
      <c r="C28" s="13" t="str">
        <f t="array" ref="C28">IFERROR(INDEX(Tableau10[N°Article],SMALL(IF(Tableau10[N°Commande]='Bon De Commande'!$C$9,ROW(Tableau10[N°Article])-1),ROW()-20)),"")</f>
        <v/>
      </c>
      <c r="D28" s="13" t="str">
        <f t="array" ref="D28">IFERROR(INDEX(Tableau10[Nom d''Article],SMALL(IF(Tableau10[N°Commande]='Bon De Commande'!$C$9,ROW(Tableau10[N°Article])-1),ROW()-20)),"")</f>
        <v/>
      </c>
      <c r="E28" s="13" t="str">
        <f t="array" ref="E28">IFERROR(INDEX(Tableau10[Nombre],SMALL(IF(Tableau10[N°Commande]='Bon De Commande'!$C$9,ROW(Tableau10[N°Article])-1),ROW()-20)),"")</f>
        <v/>
      </c>
      <c r="F28" s="40" t="str">
        <f t="array" ref="F28">IFERROR(INDEX(Tableau10[Prix],SMALL(IF(Tableau10[N°Commande]='Bon De Commande'!$C$9,ROW(Tableau10[N°Article])-1),ROW()-20)),"")</f>
        <v/>
      </c>
      <c r="G28" s="40" t="str">
        <f t="shared" si="1"/>
        <v/>
      </c>
    </row>
    <row r="29" spans="2:7" x14ac:dyDescent="0.25">
      <c r="B29" s="13" t="str">
        <f t="shared" si="0"/>
        <v/>
      </c>
      <c r="C29" s="13" t="str">
        <f t="array" ref="C29">IFERROR(INDEX(Tableau10[N°Article],SMALL(IF(Tableau10[N°Commande]='Bon De Commande'!$C$9,ROW(Tableau10[N°Article])-1),ROW()-20)),"")</f>
        <v/>
      </c>
      <c r="D29" s="13" t="str">
        <f t="array" ref="D29">IFERROR(INDEX(Tableau10[Nom d''Article],SMALL(IF(Tableau10[N°Commande]='Bon De Commande'!$C$9,ROW(Tableau10[N°Article])-1),ROW()-20)),"")</f>
        <v/>
      </c>
      <c r="E29" s="13" t="str">
        <f t="array" ref="E29">IFERROR(INDEX(Tableau10[Nombre],SMALL(IF(Tableau10[N°Commande]='Bon De Commande'!$C$9,ROW(Tableau10[N°Article])-1),ROW()-20)),"")</f>
        <v/>
      </c>
      <c r="F29" s="40" t="str">
        <f t="array" ref="F29">IFERROR(INDEX(Tableau10[Prix],SMALL(IF(Tableau10[N°Commande]='Bon De Commande'!$C$9,ROW(Tableau10[N°Article])-1),ROW()-20)),"")</f>
        <v/>
      </c>
      <c r="G29" s="40" t="str">
        <f t="shared" si="1"/>
        <v/>
      </c>
    </row>
    <row r="30" spans="2:7" x14ac:dyDescent="0.25">
      <c r="B30" s="13" t="str">
        <f t="shared" si="0"/>
        <v/>
      </c>
      <c r="C30" s="13" t="str">
        <f t="array" ref="C30">IFERROR(INDEX(Tableau10[N°Article],SMALL(IF(Tableau10[N°Commande]='Bon De Commande'!$C$9,ROW(Tableau10[N°Article])-1),ROW()-20)),"")</f>
        <v/>
      </c>
      <c r="D30" s="13" t="str">
        <f t="array" ref="D30">IFERROR(INDEX(Tableau10[Nom d''Article],SMALL(IF(Tableau10[N°Commande]='Bon De Commande'!$C$9,ROW(Tableau10[N°Article])-1),ROW()-20)),"")</f>
        <v/>
      </c>
      <c r="E30" s="13" t="str">
        <f t="array" ref="E30">IFERROR(INDEX(Tableau10[Nombre],SMALL(IF(Tableau10[N°Commande]='Bon De Commande'!$C$9,ROW(Tableau10[N°Article])-1),ROW()-20)),"")</f>
        <v/>
      </c>
      <c r="F30" s="40" t="str">
        <f t="array" ref="F30">IFERROR(INDEX(Tableau10[Prix],SMALL(IF(Tableau10[N°Commande]='Bon De Commande'!$C$9,ROW(Tableau10[N°Article])-1),ROW()-20)),"")</f>
        <v/>
      </c>
      <c r="G30" s="40" t="str">
        <f t="shared" si="1"/>
        <v/>
      </c>
    </row>
    <row r="31" spans="2:7" x14ac:dyDescent="0.25">
      <c r="B31" s="13" t="str">
        <f t="shared" si="0"/>
        <v/>
      </c>
      <c r="C31" s="13" t="str">
        <f t="array" ref="C31">IFERROR(INDEX(Tableau10[N°Article],SMALL(IF(Tableau10[N°Commande]='Bon De Commande'!$C$9,ROW(Tableau10[N°Article])-1),ROW()-20)),"")</f>
        <v/>
      </c>
      <c r="D31" s="13" t="str">
        <f t="array" ref="D31">IFERROR(INDEX(Tableau10[Nom d''Article],SMALL(IF(Tableau10[N°Commande]='Bon De Commande'!$C$9,ROW(Tableau10[N°Article])-1),ROW()-20)),"")</f>
        <v/>
      </c>
      <c r="E31" s="13" t="str">
        <f t="array" ref="E31">IFERROR(INDEX(Tableau10[Nombre],SMALL(IF(Tableau10[N°Commande]='Bon De Commande'!$C$9,ROW(Tableau10[N°Article])-1),ROW()-20)),"")</f>
        <v/>
      </c>
      <c r="F31" s="40" t="str">
        <f t="array" ref="F31">IFERROR(INDEX(Tableau10[Prix],SMALL(IF(Tableau10[N°Commande]='Bon De Commande'!$C$9,ROW(Tableau10[N°Article])-1),ROW()-20)),"")</f>
        <v/>
      </c>
      <c r="G31" s="40" t="str">
        <f t="shared" si="1"/>
        <v/>
      </c>
    </row>
    <row r="32" spans="2:7" x14ac:dyDescent="0.25">
      <c r="B32" s="13" t="str">
        <f t="shared" si="0"/>
        <v/>
      </c>
      <c r="C32" s="13" t="str">
        <f t="array" ref="C32">IFERROR(INDEX(Tableau10[N°Article],SMALL(IF(Tableau10[N°Commande]='Bon De Commande'!$C$9,ROW(Tableau10[N°Article])-1),ROW()-20)),"")</f>
        <v/>
      </c>
      <c r="D32" s="13" t="str">
        <f t="array" ref="D32">IFERROR(INDEX(Tableau10[Nom d''Article],SMALL(IF(Tableau10[N°Commande]='Bon De Commande'!$C$9,ROW(Tableau10[N°Article])-1),ROW()-20)),"")</f>
        <v/>
      </c>
      <c r="E32" s="13" t="str">
        <f t="array" ref="E32">IFERROR(INDEX(Tableau10[Nombre],SMALL(IF(Tableau10[N°Commande]='Bon De Commande'!$C$9,ROW(Tableau10[N°Article])-1),ROW()-20)),"")</f>
        <v/>
      </c>
      <c r="F32" s="40" t="str">
        <f t="array" ref="F32">IFERROR(INDEX(Tableau10[Prix],SMALL(IF(Tableau10[N°Commande]='Bon De Commande'!$C$9,ROW(Tableau10[N°Article])-1),ROW()-20)),"")</f>
        <v/>
      </c>
      <c r="G32" s="40" t="str">
        <f t="shared" si="1"/>
        <v/>
      </c>
    </row>
    <row r="33" spans="2:7" x14ac:dyDescent="0.25">
      <c r="B33" s="13" t="str">
        <f>IF(C33&lt;&gt;"",ROW()-20,"")</f>
        <v/>
      </c>
      <c r="C33" s="13" t="str">
        <f t="array" ref="C33">IFERROR(INDEX(Tableau10[N°Article],SMALL(IF(Tableau10[N°Commande]='Bon De Commande'!$C$9,ROW(Tableau10[N°Article])-1),ROW()-20)),"")</f>
        <v/>
      </c>
      <c r="D33" s="13" t="str">
        <f t="array" ref="D33">IFERROR(INDEX(Tableau10[Nom d''Article],SMALL(IF(Tableau10[N°Commande]='Bon De Commande'!$C$9,ROW(Tableau10[N°Article])-1),ROW()-20)),"")</f>
        <v/>
      </c>
      <c r="E33" s="13" t="str">
        <f t="array" ref="E33">IFERROR(INDEX(Tableau10[Nombre],SMALL(IF(Tableau10[N°Commande]='Bon De Commande'!$C$9,ROW(Tableau10[N°Article])-1),ROW()-20)),"")</f>
        <v/>
      </c>
      <c r="F33" s="40" t="str">
        <f t="array" ref="F33">IFERROR(INDEX(Tableau10[Prix],SMALL(IF(Tableau10[N°Commande]='Bon De Commande'!$C$9,ROW(Tableau10[N°Article])-1),ROW()-20)),"")</f>
        <v/>
      </c>
      <c r="G33" s="40" t="str">
        <f t="shared" si="1"/>
        <v/>
      </c>
    </row>
    <row r="34" spans="2:7" x14ac:dyDescent="0.25">
      <c r="B34" s="13" t="str">
        <f t="shared" si="0"/>
        <v/>
      </c>
      <c r="C34" s="13" t="str">
        <f t="array" ref="C34">IFERROR(INDEX(Tableau10[N°Article],SMALL(IF(Tableau10[N°Commande]='Bon De Commande'!$C$9,ROW(Tableau10[N°Article])-1),ROW()-20)),"")</f>
        <v/>
      </c>
      <c r="D34" s="13" t="str">
        <f t="array" ref="D34">IFERROR(INDEX(Tableau10[Nom d''Article],SMALL(IF(Tableau10[N°Commande]='Bon De Commande'!$C$9,ROW(Tableau10[N°Article])-1),ROW()-20)),"")</f>
        <v/>
      </c>
      <c r="E34" s="13" t="str">
        <f t="array" ref="E34">IFERROR(INDEX(Tableau10[Nombre],SMALL(IF(Tableau10[N°Commande]='Bon De Commande'!$C$9,ROW(Tableau10[N°Article])-1),ROW()-20)),"")</f>
        <v/>
      </c>
      <c r="F34" s="40" t="str">
        <f t="array" ref="F34">IFERROR(INDEX(Tableau10[Prix],SMALL(IF(Tableau10[N°Commande]='Bon De Commande'!$C$9,ROW(Tableau10[N°Article])-1),ROW()-20)),"")</f>
        <v/>
      </c>
      <c r="G34" s="40" t="str">
        <f t="shared" si="1"/>
        <v/>
      </c>
    </row>
    <row r="35" spans="2:7" x14ac:dyDescent="0.25">
      <c r="B35" s="13" t="str">
        <f t="shared" si="0"/>
        <v/>
      </c>
      <c r="C35" s="13" t="str">
        <f t="array" ref="C35">IFERROR(INDEX(Tableau10[N°Article],SMALL(IF(Tableau10[N°Commande]='Bon De Commande'!$C$9,ROW(Tableau10[N°Article])-1),ROW()-20)),"")</f>
        <v/>
      </c>
      <c r="D35" s="13" t="str">
        <f t="array" ref="D35">IFERROR(INDEX(Tableau10[Nom d''Article],SMALL(IF(Tableau10[N°Commande]='Bon De Commande'!$C$9,ROW(Tableau10[N°Article])-1),ROW()-20)),"")</f>
        <v/>
      </c>
      <c r="E35" s="13" t="str">
        <f t="array" ref="E35">IFERROR(INDEX(Tableau10[Nombre],SMALL(IF(Tableau10[N°Commande]='Bon De Commande'!$C$9,ROW(Tableau10[N°Article])-1),ROW()-20)),"")</f>
        <v/>
      </c>
      <c r="F35" s="40" t="str">
        <f t="array" ref="F35">IFERROR(INDEX(Tableau10[Prix],SMALL(IF(Tableau10[N°Commande]='Bon De Commande'!$C$9,ROW(Tableau10[N°Article])-1),ROW()-20)),"")</f>
        <v/>
      </c>
      <c r="G35" s="40" t="str">
        <f t="shared" si="1"/>
        <v/>
      </c>
    </row>
    <row r="36" spans="2:7" x14ac:dyDescent="0.25">
      <c r="B36" s="13" t="str">
        <f t="shared" si="0"/>
        <v/>
      </c>
      <c r="C36" s="13" t="str">
        <f t="array" ref="C36">IFERROR(INDEX(Tableau10[N°Article],SMALL(IF(Tableau10[N°Commande]='Bon De Commande'!$C$9,ROW(Tableau10[N°Article])-1),ROW()-20)),"")</f>
        <v/>
      </c>
      <c r="D36" s="13" t="str">
        <f t="array" ref="D36">IFERROR(INDEX(Tableau10[Nom d''Article],SMALL(IF(Tableau10[N°Commande]='Bon De Commande'!$C$9,ROW(Tableau10[N°Article])-1),ROW()-20)),"")</f>
        <v/>
      </c>
      <c r="E36" s="13" t="str">
        <f t="array" ref="E36">IFERROR(INDEX(Tableau10[Nombre],SMALL(IF(Tableau10[N°Commande]='Bon De Commande'!$C$9,ROW(Tableau10[N°Article])-1),ROW()-20)),"")</f>
        <v/>
      </c>
      <c r="F36" s="40" t="str">
        <f t="array" ref="F36">IFERROR(INDEX(Tableau10[Prix],SMALL(IF(Tableau10[N°Commande]='Bon De Commande'!$C$9,ROW(Tableau10[N°Article])-1),ROW()-20)),"")</f>
        <v/>
      </c>
      <c r="G36" s="40" t="str">
        <f t="shared" si="1"/>
        <v/>
      </c>
    </row>
    <row r="37" spans="2:7" x14ac:dyDescent="0.25">
      <c r="B37" s="13" t="str">
        <f t="shared" si="0"/>
        <v/>
      </c>
      <c r="C37" s="13" t="str">
        <f t="array" ref="C37">IFERROR(INDEX(Tableau10[N°Article],SMALL(IF(Tableau10[N°Commande]='Bon De Commande'!$C$9,ROW(Tableau10[N°Article])-1),ROW()-20)),"")</f>
        <v/>
      </c>
      <c r="D37" s="13" t="str">
        <f t="array" ref="D37">IFERROR(INDEX(Tableau10[Nom d''Article],SMALL(IF(Tableau10[N°Commande]='Bon De Commande'!$C$9,ROW(Tableau10[N°Article])-1),ROW()-20)),"")</f>
        <v/>
      </c>
      <c r="E37" s="13" t="str">
        <f t="array" ref="E37">IFERROR(INDEX(Tableau10[Nombre],SMALL(IF(Tableau10[N°Commande]='Bon De Commande'!$C$9,ROW(Tableau10[N°Article])-1),ROW()-20)),"")</f>
        <v/>
      </c>
      <c r="F37" s="40" t="str">
        <f t="array" ref="F37">IFERROR(INDEX(Tableau10[Prix],SMALL(IF(Tableau10[N°Commande]='Bon De Commande'!$C$9,ROW(Tableau10[N°Article])-1),ROW()-20)),"")</f>
        <v/>
      </c>
      <c r="G37" s="40" t="str">
        <f t="shared" si="1"/>
        <v/>
      </c>
    </row>
    <row r="38" spans="2:7" x14ac:dyDescent="0.25">
      <c r="B38" s="13" t="str">
        <f t="shared" si="0"/>
        <v/>
      </c>
      <c r="C38" s="13" t="str">
        <f t="array" ref="C38">IFERROR(INDEX(Tableau10[N°Article],SMALL(IF(Tableau10[N°Commande]='Bon De Commande'!$C$9,ROW(Tableau10[N°Article])-1),ROW()-20)),"")</f>
        <v/>
      </c>
      <c r="D38" s="13" t="str">
        <f t="array" ref="D38">IFERROR(INDEX(Tableau10[Nom d''Article],SMALL(IF(Tableau10[N°Commande]='Bon De Commande'!$C$9,ROW(Tableau10[N°Article])-1),ROW()-20)),"")</f>
        <v/>
      </c>
      <c r="E38" s="13" t="str">
        <f t="array" ref="E38">IFERROR(INDEX(Tableau10[Nombre],SMALL(IF(Tableau10[N°Commande]='Bon De Commande'!$C$9,ROW(Tableau10[N°Article])-1),ROW()-20)),"")</f>
        <v/>
      </c>
      <c r="F38" s="40" t="str">
        <f t="array" ref="F38">IFERROR(INDEX(Tableau10[Prix],SMALL(IF(Tableau10[N°Commande]='Bon De Commande'!$C$9,ROW(Tableau10[N°Article])-1),ROW()-20)),"")</f>
        <v/>
      </c>
      <c r="G38" s="40" t="str">
        <f t="shared" si="1"/>
        <v/>
      </c>
    </row>
    <row r="39" spans="2:7" x14ac:dyDescent="0.25">
      <c r="B39" s="13" t="str">
        <f t="shared" si="0"/>
        <v/>
      </c>
      <c r="C39" s="13" t="str">
        <f t="array" ref="C39">IFERROR(INDEX(Tableau10[N°Article],SMALL(IF(Tableau10[N°Commande]='Bon De Commande'!$C$9,ROW(Tableau10[N°Article])-1),ROW()-20)),"")</f>
        <v/>
      </c>
      <c r="D39" s="13" t="str">
        <f t="array" ref="D39">IFERROR(INDEX(Tableau10[Nom d''Article],SMALL(IF(Tableau10[N°Commande]='Bon De Commande'!$C$9,ROW(Tableau10[N°Article])-1),ROW()-20)),"")</f>
        <v/>
      </c>
      <c r="E39" s="13" t="str">
        <f t="array" ref="E39">IFERROR(INDEX(Tableau10[Nombre],SMALL(IF(Tableau10[N°Commande]='Bon De Commande'!$C$9,ROW(Tableau10[N°Article])-1),ROW()-20)),"")</f>
        <v/>
      </c>
      <c r="F39" s="40" t="str">
        <f t="array" ref="F39">IFERROR(INDEX(Tableau10[Prix],SMALL(IF(Tableau10[N°Commande]='Bon De Commande'!$C$9,ROW(Tableau10[N°Article])-1),ROW()-20)),"")</f>
        <v/>
      </c>
      <c r="G39" s="40" t="str">
        <f t="shared" si="1"/>
        <v/>
      </c>
    </row>
    <row r="40" spans="2:7" x14ac:dyDescent="0.25">
      <c r="B40" s="13" t="str">
        <f t="shared" si="0"/>
        <v/>
      </c>
      <c r="C40" s="13" t="str">
        <f t="array" ref="C40">IFERROR(INDEX(Tableau10[N°Article],SMALL(IF(Tableau10[N°Commande]='Bon De Commande'!$C$9,ROW(Tableau10[N°Article])-1),ROW()-20)),"")</f>
        <v/>
      </c>
      <c r="D40" s="13" t="str">
        <f t="array" ref="D40">IFERROR(INDEX(Tableau10[Nom d''Article],SMALL(IF(Tableau10[N°Commande]='Bon De Commande'!$C$9,ROW(Tableau10[N°Article])-1),ROW()-20)),"")</f>
        <v/>
      </c>
      <c r="E40" s="13" t="str">
        <f t="array" ref="E40">IFERROR(INDEX(Tableau10[Nombre],SMALL(IF(Tableau10[N°Commande]='Bon De Commande'!$C$9,ROW(Tableau10[N°Article])-1),ROW()-20)),"")</f>
        <v/>
      </c>
      <c r="F40" s="40" t="str">
        <f t="array" ref="F40">IFERROR(INDEX(Tableau10[Prix],SMALL(IF(Tableau10[N°Commande]='Bon De Commande'!$C$9,ROW(Tableau10[N°Article])-1),ROW()-20)),"")</f>
        <v/>
      </c>
      <c r="G40" s="40" t="str">
        <f t="shared" si="1"/>
        <v/>
      </c>
    </row>
    <row r="42" spans="2:7" ht="15.75" thickBot="1" x14ac:dyDescent="0.3">
      <c r="B42" s="59" t="str">
        <f>Configuration!A25</f>
        <v>bizou</v>
      </c>
      <c r="C42" s="59"/>
      <c r="D42" s="59"/>
      <c r="E42" s="59"/>
      <c r="F42" s="26"/>
      <c r="G42" s="26"/>
    </row>
    <row r="43" spans="2:7" ht="15.75" thickBot="1" x14ac:dyDescent="0.3">
      <c r="B43" s="60"/>
      <c r="C43" s="60"/>
      <c r="D43" s="60"/>
      <c r="E43" s="60"/>
      <c r="F43" s="35" t="s">
        <v>98</v>
      </c>
      <c r="G43" s="41">
        <f>SUM(G21:G40)</f>
        <v>0</v>
      </c>
    </row>
    <row r="44" spans="2:7" ht="15.75" thickBot="1" x14ac:dyDescent="0.3">
      <c r="B44" s="60"/>
      <c r="C44" s="60"/>
      <c r="D44" s="60"/>
      <c r="E44" s="60"/>
      <c r="F44" s="35" t="s">
        <v>145</v>
      </c>
      <c r="G44" s="42">
        <f>G43*0.21</f>
        <v>0</v>
      </c>
    </row>
    <row r="45" spans="2:7" ht="15.75" thickBot="1" x14ac:dyDescent="0.3">
      <c r="B45" s="60"/>
      <c r="C45" s="60"/>
      <c r="D45" s="60"/>
      <c r="E45" s="60"/>
      <c r="F45" s="35" t="s">
        <v>99</v>
      </c>
      <c r="G45" s="43">
        <f>SUM(G43:G44)</f>
        <v>0</v>
      </c>
    </row>
    <row r="46" spans="2:7" x14ac:dyDescent="0.25">
      <c r="B46" s="60"/>
      <c r="C46" s="60"/>
      <c r="D46" s="60"/>
      <c r="E46" s="60"/>
    </row>
  </sheetData>
  <mergeCells count="2">
    <mergeCell ref="B42:E46"/>
    <mergeCell ref="B7:G7"/>
  </mergeCells>
  <conditionalFormatting sqref="B22:G40">
    <cfRule type="expression" dxfId="28" priority="1">
      <formula>$B22&lt;&gt;""</formula>
    </cfRule>
  </conditionalFormatting>
  <pageMargins left="0.70866141732283472" right="0.70866141732283472" top="0.74803149606299213" bottom="0.74803149606299213" header="0.31496062992125984" footer="0.31496062992125984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E2F597-78DD-458D-BB3F-B3971C6320A7}">
  <sheetPr codeName="Feuil9"/>
  <dimension ref="A1:N4"/>
  <sheetViews>
    <sheetView workbookViewId="0">
      <selection activeCell="B32" sqref="B32"/>
    </sheetView>
  </sheetViews>
  <sheetFormatPr baseColWidth="10" defaultRowHeight="15" x14ac:dyDescent="0.25"/>
  <cols>
    <col min="2" max="2" width="13.42578125" bestFit="1" customWidth="1"/>
    <col min="3" max="3" width="23.85546875" bestFit="1" customWidth="1"/>
    <col min="4" max="4" width="13.7109375" customWidth="1"/>
    <col min="5" max="6" width="27.7109375" bestFit="1" customWidth="1"/>
    <col min="7" max="7" width="21.42578125" customWidth="1"/>
    <col min="8" max="8" width="19.5703125" bestFit="1" customWidth="1"/>
    <col min="9" max="9" width="13.28515625" customWidth="1"/>
    <col min="10" max="10" width="11.7109375" customWidth="1"/>
    <col min="11" max="11" width="16.7109375" customWidth="1"/>
    <col min="12" max="12" width="11.85546875" customWidth="1"/>
    <col min="14" max="14" width="10.42578125" customWidth="1"/>
  </cols>
  <sheetData>
    <row r="1" spans="1:14" x14ac:dyDescent="0.25">
      <c r="A1" t="s">
        <v>118</v>
      </c>
      <c r="B1" t="s">
        <v>119</v>
      </c>
      <c r="C1" t="s">
        <v>135</v>
      </c>
      <c r="D1" t="s">
        <v>120</v>
      </c>
      <c r="E1" t="s">
        <v>121</v>
      </c>
      <c r="F1" t="s">
        <v>136</v>
      </c>
      <c r="G1" t="s">
        <v>137</v>
      </c>
      <c r="H1" t="s">
        <v>141</v>
      </c>
      <c r="I1" t="s">
        <v>9</v>
      </c>
      <c r="J1" t="s">
        <v>5</v>
      </c>
      <c r="K1" t="s">
        <v>134</v>
      </c>
      <c r="L1" t="s">
        <v>139</v>
      </c>
      <c r="M1" t="s">
        <v>140</v>
      </c>
      <c r="N1" t="s">
        <v>73</v>
      </c>
    </row>
    <row r="2" spans="1:14" x14ac:dyDescent="0.25">
      <c r="A2" t="s">
        <v>656</v>
      </c>
      <c r="B2" s="56">
        <v>44084.73337962963</v>
      </c>
      <c r="C2" t="s">
        <v>14</v>
      </c>
      <c r="D2">
        <v>10</v>
      </c>
      <c r="E2" t="s">
        <v>112</v>
      </c>
      <c r="F2" t="s">
        <v>113</v>
      </c>
      <c r="G2" t="s">
        <v>114</v>
      </c>
      <c r="H2" s="57">
        <v>0.75</v>
      </c>
      <c r="I2" t="s">
        <v>11</v>
      </c>
      <c r="J2" t="s">
        <v>150</v>
      </c>
      <c r="K2" s="56"/>
      <c r="L2" s="46"/>
      <c r="M2" s="46">
        <f>L2*D2*(1-Tableau12[[#This Row],[Remise Total en %]])</f>
        <v>0</v>
      </c>
      <c r="N2" t="s">
        <v>131</v>
      </c>
    </row>
    <row r="3" spans="1:14" x14ac:dyDescent="0.25">
      <c r="A3" t="s">
        <v>656</v>
      </c>
      <c r="B3" s="56">
        <v>44084.73337962963</v>
      </c>
      <c r="C3" t="s">
        <v>14</v>
      </c>
      <c r="D3">
        <v>10</v>
      </c>
      <c r="E3" t="s">
        <v>116</v>
      </c>
      <c r="H3" s="57">
        <v>0.5</v>
      </c>
      <c r="I3" t="s">
        <v>11</v>
      </c>
      <c r="J3" t="s">
        <v>150</v>
      </c>
      <c r="K3" s="56"/>
      <c r="L3" s="46"/>
      <c r="M3" s="46">
        <f>L3*D3*(1-Tableau12[[#This Row],[Remise Total en %]])</f>
        <v>0</v>
      </c>
      <c r="N3" t="s">
        <v>131</v>
      </c>
    </row>
    <row r="4" spans="1:14" x14ac:dyDescent="0.25">
      <c r="A4" t="s">
        <v>656</v>
      </c>
      <c r="B4" s="56">
        <v>44084.73337962963</v>
      </c>
      <c r="C4" t="s">
        <v>14</v>
      </c>
      <c r="D4">
        <v>10</v>
      </c>
      <c r="E4" t="s">
        <v>126</v>
      </c>
      <c r="H4" s="57">
        <v>1</v>
      </c>
      <c r="I4" t="s">
        <v>11</v>
      </c>
      <c r="J4" t="s">
        <v>150</v>
      </c>
      <c r="K4" s="56"/>
      <c r="L4" s="46"/>
      <c r="M4" s="46">
        <f>L4*D4*(1-Tableau12[[#This Row],[Remise Total en %]])</f>
        <v>0</v>
      </c>
      <c r="N4" t="s">
        <v>131</v>
      </c>
    </row>
  </sheetData>
  <phoneticPr fontId="8" type="noConversion"/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B4B195-93B6-4F67-95A6-A2C0F358AE78}">
  <sheetPr codeName="Feuil10"/>
  <dimension ref="B7:H46"/>
  <sheetViews>
    <sheetView workbookViewId="0">
      <selection activeCell="C22" sqref="C22"/>
    </sheetView>
  </sheetViews>
  <sheetFormatPr baseColWidth="10" defaultRowHeight="15" x14ac:dyDescent="0.25"/>
  <cols>
    <col min="2" max="2" width="5.7109375" customWidth="1"/>
    <col min="3" max="4" width="16.140625" customWidth="1"/>
    <col min="5" max="5" width="20.42578125" customWidth="1"/>
  </cols>
  <sheetData>
    <row r="7" spans="2:8" ht="30" x14ac:dyDescent="0.4">
      <c r="B7" s="61" t="s">
        <v>117</v>
      </c>
      <c r="C7" s="61"/>
      <c r="D7" s="61"/>
      <c r="E7" s="61"/>
      <c r="F7" s="61"/>
      <c r="G7" s="61"/>
      <c r="H7" s="61"/>
    </row>
    <row r="9" spans="2:8" x14ac:dyDescent="0.25">
      <c r="B9" s="63" t="s">
        <v>100</v>
      </c>
      <c r="C9" s="63"/>
      <c r="D9" s="27"/>
      <c r="G9" s="27" t="s">
        <v>89</v>
      </c>
      <c r="H9" s="38" t="str">
        <f>IFERROR(INDEX(Tableau10[Date de Commande],MATCH('Bon De Commande'!C9,Tableau10[N°Commande],0 )),"")</f>
        <v/>
      </c>
    </row>
    <row r="13" spans="2:8" x14ac:dyDescent="0.25">
      <c r="B13" s="64" t="s">
        <v>95</v>
      </c>
      <c r="C13" s="64"/>
      <c r="D13" s="34"/>
      <c r="G13" s="27" t="s">
        <v>92</v>
      </c>
      <c r="H13" s="27"/>
    </row>
    <row r="14" spans="2:8" x14ac:dyDescent="0.25">
      <c r="B14" s="65" t="str">
        <f>Configuration!B14</f>
        <v>The Fuel Matrix</v>
      </c>
      <c r="C14" s="65"/>
      <c r="D14" s="65"/>
      <c r="G14" t="str">
        <f>IFERROR(INDEX(Tableau10[Fournisseur],MATCH('Bon De Commande'!C9,Tableau10[N°Commande],0)),"")</f>
        <v/>
      </c>
    </row>
    <row r="15" spans="2:8" x14ac:dyDescent="0.25">
      <c r="B15" s="62" t="str">
        <f>Configuration!B15</f>
        <v>Rue dieudonnée Lefévre 17</v>
      </c>
      <c r="C15" s="62"/>
      <c r="D15" s="62"/>
      <c r="G15" t="str">
        <f>IFERROR(INDEX(TSupplier[Adresse],MATCH('Bon De Commande'!$F$14,TSupplier[Nom],0)),"")</f>
        <v/>
      </c>
    </row>
    <row r="16" spans="2:8" x14ac:dyDescent="0.25">
      <c r="B16" s="62" t="str">
        <f>LEFT(Configuration!B18,2)&amp;"-"&amp;Configuration!B16&amp;"-"&amp;Configuration!B17</f>
        <v>Be-1020-Bruxelles</v>
      </c>
      <c r="C16" s="62"/>
      <c r="D16" s="62"/>
      <c r="G16" t="str">
        <f>IFERROR(INDEX(TSupplier[Group],MATCH('Bon De Commande'!$F$14,TSupplier[Nom],0)),"")</f>
        <v/>
      </c>
    </row>
    <row r="17" spans="2:8" x14ac:dyDescent="0.25">
      <c r="B17" s="62" t="str">
        <f>Configuration!B19</f>
        <v>+32 2 233 81 23</v>
      </c>
      <c r="C17" s="62"/>
      <c r="D17" s="62"/>
      <c r="G17" t="str">
        <f>IFERROR(INDEX(TSupplier[téléphone],MATCH('Bon De Commande'!$F$14,TSupplier[Nom],0)),"")</f>
        <v/>
      </c>
    </row>
    <row r="18" spans="2:8" x14ac:dyDescent="0.25">
      <c r="B18" s="62" t="str">
        <f>Configuration!B20</f>
        <v>parhama@thefuelmatrix.com</v>
      </c>
      <c r="C18" s="62"/>
      <c r="D18" s="62"/>
      <c r="G18" t="str">
        <f>IFERROR(INDEX(TSupplier[[Mail ]],MATCH('Bon De Commande'!$F$14,TSupplier[Nom],0)),"")</f>
        <v/>
      </c>
    </row>
    <row r="20" spans="2:8" x14ac:dyDescent="0.25">
      <c r="B20" s="36" t="s">
        <v>93</v>
      </c>
      <c r="C20" s="36" t="s">
        <v>94</v>
      </c>
      <c r="D20" s="36" t="s">
        <v>655</v>
      </c>
      <c r="E20" s="36" t="s">
        <v>652</v>
      </c>
      <c r="F20" s="36" t="s">
        <v>653</v>
      </c>
      <c r="G20" s="36" t="s">
        <v>654</v>
      </c>
      <c r="H20" s="36" t="s">
        <v>97</v>
      </c>
    </row>
    <row r="21" spans="2:8" x14ac:dyDescent="0.25">
      <c r="B21" s="36" t="str">
        <f>IF(C21&lt;&gt;"",ROW()-20,"")</f>
        <v/>
      </c>
      <c r="C21" s="36" t="str">
        <f>IFERROR(INDEX(Tableau10[N°Article],SMALL(IF(Tableau10[N°Commande]='Bon De Commande'!$C$9,ROW(Tableau10[N°Article])-1),ROW()-20)),"")</f>
        <v/>
      </c>
      <c r="D21" s="36"/>
      <c r="E21" s="36" t="str">
        <f t="array" ref="E21">IFERROR(INDEX(Tableau10[Nom d''Article],SMALL(IF(Tableau10[N°Commande]='Bon De Commande'!$C$9,ROW(Tableau10[N°Article])-1),ROW()-20)),"")</f>
        <v/>
      </c>
      <c r="F21" s="36" t="str">
        <f t="array" ref="F21">IFERROR(INDEX(Tableau10[Nombre],SMALL(IF(Tableau10[N°Commande]='Bon De Commande'!$C$9,ROW(Tableau10[N°Article])-1),ROW()-20)),"")</f>
        <v/>
      </c>
      <c r="G21" s="39" t="str">
        <f t="array" ref="G21">IFERROR(INDEX(Tableau10[Prix],SMALL(IF(Tableau10[N°Commande]='Bon De Commande'!$C$9,ROW(Tableau10[N°Article])-1),ROW()-20)),"")</f>
        <v/>
      </c>
      <c r="H21" s="39" t="str">
        <f>IFERROR(F21*G21,"")</f>
        <v/>
      </c>
    </row>
    <row r="22" spans="2:8" x14ac:dyDescent="0.25">
      <c r="B22" s="55" t="str">
        <f>IF(C22&lt;&gt;"",ROW()-20,"")</f>
        <v/>
      </c>
      <c r="C22" s="55" t="str">
        <f t="array" ref="C22">IFERROR(INDEX(Tableau10[N°Article],SMALL(IF(Tableau10[N°Commande]='Bon De Commande'!$C$9,ROW(Tableau10[N°Article])-1),ROW()-20)),"")</f>
        <v/>
      </c>
      <c r="D22" s="55"/>
      <c r="E22" s="55" t="str">
        <f t="array" ref="E22">IFERROR(INDEX(Tableau10[Nom d''Article],SMALL(IF(Tableau10[N°Commande]='Bon De Commande'!$C$9,ROW(Tableau10[N°Article])-1),ROW()-20)),"")</f>
        <v/>
      </c>
      <c r="F22" s="55" t="str">
        <f t="array" ref="F22">IFERROR(INDEX(Tableau10[Nombre],SMALL(IF(Tableau10[N°Commande]='Bon De Commande'!$C$9,ROW(Tableau10[N°Article])-1),ROW()-20)),"")</f>
        <v/>
      </c>
      <c r="G22" s="40" t="str">
        <f t="array" ref="G22">IFERROR(INDEX(Tableau10[Prix],SMALL(IF(Tableau10[N°Commande]='Bon De Commande'!$C$9,ROW(Tableau10[N°Article])-1),ROW()-20)),"")</f>
        <v/>
      </c>
      <c r="H22" s="40" t="str">
        <f t="shared" ref="H22:H40" si="0">IFERROR(F22*G22,"")</f>
        <v/>
      </c>
    </row>
    <row r="23" spans="2:8" x14ac:dyDescent="0.25">
      <c r="B23" s="55" t="str">
        <f t="shared" ref="B23:B32" si="1">IF(C23&lt;&gt;"",ROW()-20,"")</f>
        <v/>
      </c>
      <c r="C23" s="55" t="str">
        <f t="array" ref="C23">IFERROR(INDEX(Tableau10[N°Article],SMALL(IF(Tableau10[N°Commande]='Bon De Commande'!$C$9,ROW(Tableau10[N°Article])-1),ROW()-20)),"")</f>
        <v/>
      </c>
      <c r="D23" s="55"/>
      <c r="E23" s="55" t="str">
        <f t="array" ref="E23">IFERROR(INDEX(Tableau10[Nom d''Article],SMALL(IF(Tableau10[N°Commande]='Bon De Commande'!$C$9,ROW(Tableau10[N°Article])-1),ROW()-20)),"")</f>
        <v/>
      </c>
      <c r="F23" s="55" t="str">
        <f t="array" ref="F23">IFERROR(INDEX(Tableau10[Nombre],SMALL(IF(Tableau10[N°Commande]='Bon De Commande'!$C$9,ROW(Tableau10[N°Article])-1),ROW()-20)),"")</f>
        <v/>
      </c>
      <c r="G23" s="40" t="str">
        <f t="array" ref="G23">IFERROR(INDEX(Tableau10[Prix],SMALL(IF(Tableau10[N°Commande]='Bon De Commande'!$C$9,ROW(Tableau10[N°Article])-1),ROW()-20)),"")</f>
        <v/>
      </c>
      <c r="H23" s="40" t="str">
        <f t="shared" si="0"/>
        <v/>
      </c>
    </row>
    <row r="24" spans="2:8" x14ac:dyDescent="0.25">
      <c r="B24" s="55" t="str">
        <f t="shared" si="1"/>
        <v/>
      </c>
      <c r="C24" s="55" t="str">
        <f t="array" ref="C24">IFERROR(INDEX(Tableau10[N°Article],SMALL(IF(Tableau10[N°Commande]='Bon De Commande'!$C$9,ROW(Tableau10[N°Article])-1),ROW()-20)),"")</f>
        <v/>
      </c>
      <c r="D24" s="55"/>
      <c r="E24" s="55" t="str">
        <f t="array" ref="E24">IFERROR(INDEX(Tableau10[Nom d''Article],SMALL(IF(Tableau10[N°Commande]='Bon De Commande'!$C$9,ROW(Tableau10[N°Article])-1),ROW()-20)),"")</f>
        <v/>
      </c>
      <c r="F24" s="55" t="str">
        <f t="array" ref="F24">IFERROR(INDEX(Tableau10[Nombre],SMALL(IF(Tableau10[N°Commande]='Bon De Commande'!$C$9,ROW(Tableau10[N°Article])-1),ROW()-20)),"")</f>
        <v/>
      </c>
      <c r="G24" s="40" t="str">
        <f t="array" ref="G24">IFERROR(INDEX(Tableau10[Prix],SMALL(IF(Tableau10[N°Commande]='Bon De Commande'!$C$9,ROW(Tableau10[N°Article])-1),ROW()-20)),"")</f>
        <v/>
      </c>
      <c r="H24" s="40" t="str">
        <f t="shared" si="0"/>
        <v/>
      </c>
    </row>
    <row r="25" spans="2:8" x14ac:dyDescent="0.25">
      <c r="B25" s="55" t="str">
        <f t="shared" si="1"/>
        <v/>
      </c>
      <c r="C25" s="55" t="str">
        <f t="array" ref="C25">IFERROR(INDEX(Tableau10[N°Article],SMALL(IF(Tableau10[N°Commande]='Bon De Commande'!$C$9,ROW(Tableau10[N°Article])-1),ROW()-20)),"")</f>
        <v/>
      </c>
      <c r="D25" s="55"/>
      <c r="E25" s="55" t="str">
        <f t="array" ref="E25">IFERROR(INDEX(Tableau10[Nom d''Article],SMALL(IF(Tableau10[N°Commande]='Bon De Commande'!$C$9,ROW(Tableau10[N°Article])-1),ROW()-20)),"")</f>
        <v/>
      </c>
      <c r="F25" s="55" t="str">
        <f t="array" ref="F25">IFERROR(INDEX(Tableau10[Nombre],SMALL(IF(Tableau10[N°Commande]='Bon De Commande'!$C$9,ROW(Tableau10[N°Article])-1),ROW()-20)),"")</f>
        <v/>
      </c>
      <c r="G25" s="40" t="str">
        <f t="array" ref="G25">IFERROR(INDEX(Tableau10[Prix],SMALL(IF(Tableau10[N°Commande]='Bon De Commande'!$C$9,ROW(Tableau10[N°Article])-1),ROW()-20)),"")</f>
        <v/>
      </c>
      <c r="H25" s="40" t="str">
        <f t="shared" si="0"/>
        <v/>
      </c>
    </row>
    <row r="26" spans="2:8" x14ac:dyDescent="0.25">
      <c r="B26" s="55" t="str">
        <f t="shared" si="1"/>
        <v/>
      </c>
      <c r="C26" s="55" t="str">
        <f t="array" ref="C26">IFERROR(INDEX(Tableau10[N°Article],SMALL(IF(Tableau10[N°Commande]='Bon De Commande'!$C$9,ROW(Tableau10[N°Article])-1),ROW()-20)),"")</f>
        <v/>
      </c>
      <c r="D26" s="55"/>
      <c r="E26" s="55" t="str">
        <f t="array" ref="E26">IFERROR(INDEX(Tableau10[Nom d''Article],SMALL(IF(Tableau10[N°Commande]='Bon De Commande'!$C$9,ROW(Tableau10[N°Article])-1),ROW()-20)),"")</f>
        <v/>
      </c>
      <c r="F26" s="55" t="str">
        <f t="array" ref="F26">IFERROR(INDEX(Tableau10[Nombre],SMALL(IF(Tableau10[N°Commande]='Bon De Commande'!$C$9,ROW(Tableau10[N°Article])-1),ROW()-20)),"")</f>
        <v/>
      </c>
      <c r="G26" s="40" t="str">
        <f t="array" ref="G26">IFERROR(INDEX(Tableau10[Prix],SMALL(IF(Tableau10[N°Commande]='Bon De Commande'!$C$9,ROW(Tableau10[N°Article])-1),ROW()-20)),"")</f>
        <v/>
      </c>
      <c r="H26" s="40" t="str">
        <f t="shared" si="0"/>
        <v/>
      </c>
    </row>
    <row r="27" spans="2:8" x14ac:dyDescent="0.25">
      <c r="B27" s="55" t="str">
        <f t="shared" si="1"/>
        <v/>
      </c>
      <c r="C27" s="55" t="str">
        <f t="array" ref="C27">IFERROR(INDEX(Tableau10[N°Article],SMALL(IF(Tableau10[N°Commande]='Bon De Commande'!$C$9,ROW(Tableau10[N°Article])-1),ROW()-20)),"")</f>
        <v/>
      </c>
      <c r="D27" s="55"/>
      <c r="E27" s="55" t="str">
        <f t="array" ref="E27">IFERROR(INDEX(Tableau10[Nom d''Article],SMALL(IF(Tableau10[N°Commande]='Bon De Commande'!$C$9,ROW(Tableau10[N°Article])-1),ROW()-20)),"")</f>
        <v/>
      </c>
      <c r="F27" s="55" t="str">
        <f t="array" ref="F27">IFERROR(INDEX(Tableau10[Nombre],SMALL(IF(Tableau10[N°Commande]='Bon De Commande'!$C$9,ROW(Tableau10[N°Article])-1),ROW()-20)),"")</f>
        <v/>
      </c>
      <c r="G27" s="40" t="str">
        <f t="array" ref="G27">IFERROR(INDEX(Tableau10[Prix],SMALL(IF(Tableau10[N°Commande]='Bon De Commande'!$C$9,ROW(Tableau10[N°Article])-1),ROW()-20)),"")</f>
        <v/>
      </c>
      <c r="H27" s="40" t="str">
        <f t="shared" si="0"/>
        <v/>
      </c>
    </row>
    <row r="28" spans="2:8" x14ac:dyDescent="0.25">
      <c r="B28" s="55" t="str">
        <f t="shared" si="1"/>
        <v/>
      </c>
      <c r="C28" s="55" t="str">
        <f t="array" ref="C28">IFERROR(INDEX(Tableau10[N°Article],SMALL(IF(Tableau10[N°Commande]='Bon De Commande'!$C$9,ROW(Tableau10[N°Article])-1),ROW()-20)),"")</f>
        <v/>
      </c>
      <c r="D28" s="55"/>
      <c r="E28" s="55" t="str">
        <f t="array" ref="E28">IFERROR(INDEX(Tableau10[Nom d''Article],SMALL(IF(Tableau10[N°Commande]='Bon De Commande'!$C$9,ROW(Tableau10[N°Article])-1),ROW()-20)),"")</f>
        <v/>
      </c>
      <c r="F28" s="55" t="str">
        <f t="array" ref="F28">IFERROR(INDEX(Tableau10[Nombre],SMALL(IF(Tableau10[N°Commande]='Bon De Commande'!$C$9,ROW(Tableau10[N°Article])-1),ROW()-20)),"")</f>
        <v/>
      </c>
      <c r="G28" s="40" t="str">
        <f t="array" ref="G28">IFERROR(INDEX(Tableau10[Prix],SMALL(IF(Tableau10[N°Commande]='Bon De Commande'!$C$9,ROW(Tableau10[N°Article])-1),ROW()-20)),"")</f>
        <v/>
      </c>
      <c r="H28" s="40" t="str">
        <f t="shared" si="0"/>
        <v/>
      </c>
    </row>
    <row r="29" spans="2:8" x14ac:dyDescent="0.25">
      <c r="B29" s="55" t="str">
        <f t="shared" si="1"/>
        <v/>
      </c>
      <c r="C29" s="55" t="str">
        <f t="array" ref="C29">IFERROR(INDEX(Tableau10[N°Article],SMALL(IF(Tableau10[N°Commande]='Bon De Commande'!$C$9,ROW(Tableau10[N°Article])-1),ROW()-20)),"")</f>
        <v/>
      </c>
      <c r="D29" s="55"/>
      <c r="E29" s="55" t="str">
        <f t="array" ref="E29">IFERROR(INDEX(Tableau10[Nom d''Article],SMALL(IF(Tableau10[N°Commande]='Bon De Commande'!$C$9,ROW(Tableau10[N°Article])-1),ROW()-20)),"")</f>
        <v/>
      </c>
      <c r="F29" s="55" t="str">
        <f t="array" ref="F29">IFERROR(INDEX(Tableau10[Nombre],SMALL(IF(Tableau10[N°Commande]='Bon De Commande'!$C$9,ROW(Tableau10[N°Article])-1),ROW()-20)),"")</f>
        <v/>
      </c>
      <c r="G29" s="40" t="str">
        <f t="array" ref="G29">IFERROR(INDEX(Tableau10[Prix],SMALL(IF(Tableau10[N°Commande]='Bon De Commande'!$C$9,ROW(Tableau10[N°Article])-1),ROW()-20)),"")</f>
        <v/>
      </c>
      <c r="H29" s="40" t="str">
        <f t="shared" si="0"/>
        <v/>
      </c>
    </row>
    <row r="30" spans="2:8" x14ac:dyDescent="0.25">
      <c r="B30" s="55" t="str">
        <f t="shared" si="1"/>
        <v/>
      </c>
      <c r="C30" s="55" t="str">
        <f t="array" ref="C30">IFERROR(INDEX(Tableau10[N°Article],SMALL(IF(Tableau10[N°Commande]='Bon De Commande'!$C$9,ROW(Tableau10[N°Article])-1),ROW()-20)),"")</f>
        <v/>
      </c>
      <c r="D30" s="55"/>
      <c r="E30" s="55" t="str">
        <f t="array" ref="E30">IFERROR(INDEX(Tableau10[Nom d''Article],SMALL(IF(Tableau10[N°Commande]='Bon De Commande'!$C$9,ROW(Tableau10[N°Article])-1),ROW()-20)),"")</f>
        <v/>
      </c>
      <c r="F30" s="55" t="str">
        <f t="array" ref="F30">IFERROR(INDEX(Tableau10[Nombre],SMALL(IF(Tableau10[N°Commande]='Bon De Commande'!$C$9,ROW(Tableau10[N°Article])-1),ROW()-20)),"")</f>
        <v/>
      </c>
      <c r="G30" s="40" t="str">
        <f t="array" ref="G30">IFERROR(INDEX(Tableau10[Prix],SMALL(IF(Tableau10[N°Commande]='Bon De Commande'!$C$9,ROW(Tableau10[N°Article])-1),ROW()-20)),"")</f>
        <v/>
      </c>
      <c r="H30" s="40" t="str">
        <f t="shared" si="0"/>
        <v/>
      </c>
    </row>
    <row r="31" spans="2:8" x14ac:dyDescent="0.25">
      <c r="B31" s="55" t="str">
        <f t="shared" si="1"/>
        <v/>
      </c>
      <c r="C31" s="55" t="str">
        <f t="array" ref="C31">IFERROR(INDEX(Tableau10[N°Article],SMALL(IF(Tableau10[N°Commande]='Bon De Commande'!$C$9,ROW(Tableau10[N°Article])-1),ROW()-20)),"")</f>
        <v/>
      </c>
      <c r="D31" s="55"/>
      <c r="E31" s="55" t="str">
        <f t="array" ref="E31">IFERROR(INDEX(Tableau10[Nom d''Article],SMALL(IF(Tableau10[N°Commande]='Bon De Commande'!$C$9,ROW(Tableau10[N°Article])-1),ROW()-20)),"")</f>
        <v/>
      </c>
      <c r="F31" s="55" t="str">
        <f t="array" ref="F31">IFERROR(INDEX(Tableau10[Nombre],SMALL(IF(Tableau10[N°Commande]='Bon De Commande'!$C$9,ROW(Tableau10[N°Article])-1),ROW()-20)),"")</f>
        <v/>
      </c>
      <c r="G31" s="40" t="str">
        <f t="array" ref="G31">IFERROR(INDEX(Tableau10[Prix],SMALL(IF(Tableau10[N°Commande]='Bon De Commande'!$C$9,ROW(Tableau10[N°Article])-1),ROW()-20)),"")</f>
        <v/>
      </c>
      <c r="H31" s="40" t="str">
        <f t="shared" si="0"/>
        <v/>
      </c>
    </row>
    <row r="32" spans="2:8" x14ac:dyDescent="0.25">
      <c r="B32" s="55" t="str">
        <f t="shared" si="1"/>
        <v/>
      </c>
      <c r="C32" s="55" t="str">
        <f t="array" ref="C32">IFERROR(INDEX(Tableau10[N°Article],SMALL(IF(Tableau10[N°Commande]='Bon De Commande'!$C$9,ROW(Tableau10[N°Article])-1),ROW()-20)),"")</f>
        <v/>
      </c>
      <c r="D32" s="55"/>
      <c r="E32" s="55" t="str">
        <f t="array" ref="E32">IFERROR(INDEX(Tableau10[Nom d''Article],SMALL(IF(Tableau10[N°Commande]='Bon De Commande'!$C$9,ROW(Tableau10[N°Article])-1),ROW()-20)),"")</f>
        <v/>
      </c>
      <c r="F32" s="55" t="str">
        <f t="array" ref="F32">IFERROR(INDEX(Tableau10[Nombre],SMALL(IF(Tableau10[N°Commande]='Bon De Commande'!$C$9,ROW(Tableau10[N°Article])-1),ROW()-20)),"")</f>
        <v/>
      </c>
      <c r="G32" s="40" t="str">
        <f t="array" ref="G32">IFERROR(INDEX(Tableau10[Prix],SMALL(IF(Tableau10[N°Commande]='Bon De Commande'!$C$9,ROW(Tableau10[N°Article])-1),ROW()-20)),"")</f>
        <v/>
      </c>
      <c r="H32" s="40" t="str">
        <f t="shared" si="0"/>
        <v/>
      </c>
    </row>
    <row r="33" spans="2:8" x14ac:dyDescent="0.25">
      <c r="B33" s="55" t="str">
        <f>IF(C33&lt;&gt;"",ROW()-20,"")</f>
        <v/>
      </c>
      <c r="C33" s="55" t="str">
        <f t="array" ref="C33">IFERROR(INDEX(Tableau10[N°Article],SMALL(IF(Tableau10[N°Commande]='Bon De Commande'!$C$9,ROW(Tableau10[N°Article])-1),ROW()-20)),"")</f>
        <v/>
      </c>
      <c r="D33" s="55"/>
      <c r="E33" s="55" t="str">
        <f t="array" ref="E33">IFERROR(INDEX(Tableau10[Nom d''Article],SMALL(IF(Tableau10[N°Commande]='Bon De Commande'!$C$9,ROW(Tableau10[N°Article])-1),ROW()-20)),"")</f>
        <v/>
      </c>
      <c r="F33" s="55" t="str">
        <f t="array" ref="F33">IFERROR(INDEX(Tableau10[Nombre],SMALL(IF(Tableau10[N°Commande]='Bon De Commande'!$C$9,ROW(Tableau10[N°Article])-1),ROW()-20)),"")</f>
        <v/>
      </c>
      <c r="G33" s="40" t="str">
        <f t="array" ref="G33">IFERROR(INDEX(Tableau10[Prix],SMALL(IF(Tableau10[N°Commande]='Bon De Commande'!$C$9,ROW(Tableau10[N°Article])-1),ROW()-20)),"")</f>
        <v/>
      </c>
      <c r="H33" s="40" t="str">
        <f t="shared" si="0"/>
        <v/>
      </c>
    </row>
    <row r="34" spans="2:8" x14ac:dyDescent="0.25">
      <c r="B34" s="55" t="str">
        <f t="shared" ref="B34:B40" si="2">IF(C34&lt;&gt;"",ROW()-20,"")</f>
        <v/>
      </c>
      <c r="C34" s="55" t="str">
        <f t="array" ref="C34">IFERROR(INDEX(Tableau10[N°Article],SMALL(IF(Tableau10[N°Commande]='Bon De Commande'!$C$9,ROW(Tableau10[N°Article])-1),ROW()-20)),"")</f>
        <v/>
      </c>
      <c r="D34" s="55"/>
      <c r="E34" s="55" t="str">
        <f t="array" ref="E34">IFERROR(INDEX(Tableau10[Nom d''Article],SMALL(IF(Tableau10[N°Commande]='Bon De Commande'!$C$9,ROW(Tableau10[N°Article])-1),ROW()-20)),"")</f>
        <v/>
      </c>
      <c r="F34" s="55" t="str">
        <f t="array" ref="F34">IFERROR(INDEX(Tableau10[Nombre],SMALL(IF(Tableau10[N°Commande]='Bon De Commande'!$C$9,ROW(Tableau10[N°Article])-1),ROW()-20)),"")</f>
        <v/>
      </c>
      <c r="G34" s="40" t="str">
        <f t="array" ref="G34">IFERROR(INDEX(Tableau10[Prix],SMALL(IF(Tableau10[N°Commande]='Bon De Commande'!$C$9,ROW(Tableau10[N°Article])-1),ROW()-20)),"")</f>
        <v/>
      </c>
      <c r="H34" s="40" t="str">
        <f t="shared" si="0"/>
        <v/>
      </c>
    </row>
    <row r="35" spans="2:8" x14ac:dyDescent="0.25">
      <c r="B35" s="55" t="str">
        <f t="shared" si="2"/>
        <v/>
      </c>
      <c r="C35" s="55" t="str">
        <f t="array" ref="C35">IFERROR(INDEX(Tableau10[N°Article],SMALL(IF(Tableau10[N°Commande]='Bon De Commande'!$C$9,ROW(Tableau10[N°Article])-1),ROW()-20)),"")</f>
        <v/>
      </c>
      <c r="D35" s="55"/>
      <c r="E35" s="55" t="str">
        <f t="array" ref="E35">IFERROR(INDEX(Tableau10[Nom d''Article],SMALL(IF(Tableau10[N°Commande]='Bon De Commande'!$C$9,ROW(Tableau10[N°Article])-1),ROW()-20)),"")</f>
        <v/>
      </c>
      <c r="F35" s="55" t="str">
        <f t="array" ref="F35">IFERROR(INDEX(Tableau10[Nombre],SMALL(IF(Tableau10[N°Commande]='Bon De Commande'!$C$9,ROW(Tableau10[N°Article])-1),ROW()-20)),"")</f>
        <v/>
      </c>
      <c r="G35" s="40" t="str">
        <f t="array" ref="G35">IFERROR(INDEX(Tableau10[Prix],SMALL(IF(Tableau10[N°Commande]='Bon De Commande'!$C$9,ROW(Tableau10[N°Article])-1),ROW()-20)),"")</f>
        <v/>
      </c>
      <c r="H35" s="40" t="str">
        <f t="shared" si="0"/>
        <v/>
      </c>
    </row>
    <row r="36" spans="2:8" x14ac:dyDescent="0.25">
      <c r="B36" s="55" t="str">
        <f t="shared" si="2"/>
        <v/>
      </c>
      <c r="C36" s="55" t="str">
        <f t="array" ref="C36">IFERROR(INDEX(Tableau10[N°Article],SMALL(IF(Tableau10[N°Commande]='Bon De Commande'!$C$9,ROW(Tableau10[N°Article])-1),ROW()-20)),"")</f>
        <v/>
      </c>
      <c r="D36" s="55"/>
      <c r="E36" s="55" t="str">
        <f t="array" ref="E36">IFERROR(INDEX(Tableau10[Nom d''Article],SMALL(IF(Tableau10[N°Commande]='Bon De Commande'!$C$9,ROW(Tableau10[N°Article])-1),ROW()-20)),"")</f>
        <v/>
      </c>
      <c r="F36" s="55" t="str">
        <f t="array" ref="F36">IFERROR(INDEX(Tableau10[Nombre],SMALL(IF(Tableau10[N°Commande]='Bon De Commande'!$C$9,ROW(Tableau10[N°Article])-1),ROW()-20)),"")</f>
        <v/>
      </c>
      <c r="G36" s="40" t="str">
        <f t="array" ref="G36">IFERROR(INDEX(Tableau10[Prix],SMALL(IF(Tableau10[N°Commande]='Bon De Commande'!$C$9,ROW(Tableau10[N°Article])-1),ROW()-20)),"")</f>
        <v/>
      </c>
      <c r="H36" s="40" t="str">
        <f t="shared" si="0"/>
        <v/>
      </c>
    </row>
    <row r="37" spans="2:8" x14ac:dyDescent="0.25">
      <c r="B37" s="55" t="str">
        <f t="shared" si="2"/>
        <v/>
      </c>
      <c r="C37" s="55" t="str">
        <f t="array" ref="C37">IFERROR(INDEX(Tableau10[N°Article],SMALL(IF(Tableau10[N°Commande]='Bon De Commande'!$C$9,ROW(Tableau10[N°Article])-1),ROW()-20)),"")</f>
        <v/>
      </c>
      <c r="D37" s="55"/>
      <c r="E37" s="55" t="str">
        <f t="array" ref="E37">IFERROR(INDEX(Tableau10[Nom d''Article],SMALL(IF(Tableau10[N°Commande]='Bon De Commande'!$C$9,ROW(Tableau10[N°Article])-1),ROW()-20)),"")</f>
        <v/>
      </c>
      <c r="F37" s="55" t="str">
        <f t="array" ref="F37">IFERROR(INDEX(Tableau10[Nombre],SMALL(IF(Tableau10[N°Commande]='Bon De Commande'!$C$9,ROW(Tableau10[N°Article])-1),ROW()-20)),"")</f>
        <v/>
      </c>
      <c r="G37" s="40" t="str">
        <f t="array" ref="G37">IFERROR(INDEX(Tableau10[Prix],SMALL(IF(Tableau10[N°Commande]='Bon De Commande'!$C$9,ROW(Tableau10[N°Article])-1),ROW()-20)),"")</f>
        <v/>
      </c>
      <c r="H37" s="40" t="str">
        <f t="shared" si="0"/>
        <v/>
      </c>
    </row>
    <row r="38" spans="2:8" x14ac:dyDescent="0.25">
      <c r="B38" s="55" t="str">
        <f t="shared" si="2"/>
        <v/>
      </c>
      <c r="C38" s="55" t="str">
        <f t="array" ref="C38">IFERROR(INDEX(Tableau10[N°Article],SMALL(IF(Tableau10[N°Commande]='Bon De Commande'!$C$9,ROW(Tableau10[N°Article])-1),ROW()-20)),"")</f>
        <v/>
      </c>
      <c r="D38" s="55"/>
      <c r="E38" s="55" t="str">
        <f t="array" ref="E38">IFERROR(INDEX(Tableau10[Nom d''Article],SMALL(IF(Tableau10[N°Commande]='Bon De Commande'!$C$9,ROW(Tableau10[N°Article])-1),ROW()-20)),"")</f>
        <v/>
      </c>
      <c r="F38" s="55" t="str">
        <f t="array" ref="F38">IFERROR(INDEX(Tableau10[Nombre],SMALL(IF(Tableau10[N°Commande]='Bon De Commande'!$C$9,ROW(Tableau10[N°Article])-1),ROW()-20)),"")</f>
        <v/>
      </c>
      <c r="G38" s="40" t="str">
        <f t="array" ref="G38">IFERROR(INDEX(Tableau10[Prix],SMALL(IF(Tableau10[N°Commande]='Bon De Commande'!$C$9,ROW(Tableau10[N°Article])-1),ROW()-20)),"")</f>
        <v/>
      </c>
      <c r="H38" s="40" t="str">
        <f t="shared" si="0"/>
        <v/>
      </c>
    </row>
    <row r="39" spans="2:8" x14ac:dyDescent="0.25">
      <c r="B39" s="55" t="str">
        <f t="shared" si="2"/>
        <v/>
      </c>
      <c r="C39" s="55" t="str">
        <f t="array" ref="C39">IFERROR(INDEX(Tableau10[N°Article],SMALL(IF(Tableau10[N°Commande]='Bon De Commande'!$C$9,ROW(Tableau10[N°Article])-1),ROW()-20)),"")</f>
        <v/>
      </c>
      <c r="D39" s="55"/>
      <c r="E39" s="55" t="str">
        <f t="array" ref="E39">IFERROR(INDEX(Tableau10[Nom d''Article],SMALL(IF(Tableau10[N°Commande]='Bon De Commande'!$C$9,ROW(Tableau10[N°Article])-1),ROW()-20)),"")</f>
        <v/>
      </c>
      <c r="F39" s="55" t="str">
        <f t="array" ref="F39">IFERROR(INDEX(Tableau10[Nombre],SMALL(IF(Tableau10[N°Commande]='Bon De Commande'!$C$9,ROW(Tableau10[N°Article])-1),ROW()-20)),"")</f>
        <v/>
      </c>
      <c r="G39" s="40" t="str">
        <f t="array" ref="G39">IFERROR(INDEX(Tableau10[Prix],SMALL(IF(Tableau10[N°Commande]='Bon De Commande'!$C$9,ROW(Tableau10[N°Article])-1),ROW()-20)),"")</f>
        <v/>
      </c>
      <c r="H39" s="40" t="str">
        <f t="shared" si="0"/>
        <v/>
      </c>
    </row>
    <row r="40" spans="2:8" x14ac:dyDescent="0.25">
      <c r="B40" s="55" t="str">
        <f t="shared" si="2"/>
        <v/>
      </c>
      <c r="C40" s="55" t="str">
        <f t="array" ref="C40">IFERROR(INDEX(Tableau10[N°Article],SMALL(IF(Tableau10[N°Commande]='Bon De Commande'!$C$9,ROW(Tableau10[N°Article])-1),ROW()-20)),"")</f>
        <v/>
      </c>
      <c r="D40" s="55"/>
      <c r="E40" s="55" t="str">
        <f t="array" ref="E40">IFERROR(INDEX(Tableau10[Nom d''Article],SMALL(IF(Tableau10[N°Commande]='Bon De Commande'!$C$9,ROW(Tableau10[N°Article])-1),ROW()-20)),"")</f>
        <v/>
      </c>
      <c r="F40" s="55" t="str">
        <f t="array" ref="F40">IFERROR(INDEX(Tableau10[Nombre],SMALL(IF(Tableau10[N°Commande]='Bon De Commande'!$C$9,ROW(Tableau10[N°Article])-1),ROW()-20)),"")</f>
        <v/>
      </c>
      <c r="G40" s="40" t="str">
        <f t="array" ref="G40">IFERROR(INDEX(Tableau10[Prix],SMALL(IF(Tableau10[N°Commande]='Bon De Commande'!$C$9,ROW(Tableau10[N°Article])-1),ROW()-20)),"")</f>
        <v/>
      </c>
      <c r="H40" s="40" t="str">
        <f t="shared" si="0"/>
        <v/>
      </c>
    </row>
    <row r="42" spans="2:8" ht="15.75" thickBot="1" x14ac:dyDescent="0.3">
      <c r="B42" s="59" t="str">
        <f>Configuration!A25</f>
        <v>bizou</v>
      </c>
      <c r="C42" s="59"/>
      <c r="D42" s="59"/>
      <c r="E42" s="59"/>
      <c r="F42" s="59"/>
      <c r="G42" s="26"/>
      <c r="H42" s="26"/>
    </row>
    <row r="43" spans="2:8" ht="15.75" thickBot="1" x14ac:dyDescent="0.3">
      <c r="B43" s="60"/>
      <c r="C43" s="60"/>
      <c r="D43" s="60"/>
      <c r="E43" s="60"/>
      <c r="F43" s="60"/>
      <c r="G43" s="35" t="s">
        <v>98</v>
      </c>
      <c r="H43" s="41">
        <f>SUM(H21:H40)</f>
        <v>0</v>
      </c>
    </row>
    <row r="44" spans="2:8" ht="15.75" thickBot="1" x14ac:dyDescent="0.3">
      <c r="B44" s="60"/>
      <c r="C44" s="60"/>
      <c r="D44" s="60"/>
      <c r="E44" s="60"/>
      <c r="F44" s="60"/>
      <c r="G44" s="35" t="s">
        <v>145</v>
      </c>
      <c r="H44" s="42">
        <f>H43*0.21</f>
        <v>0</v>
      </c>
    </row>
    <row r="45" spans="2:8" ht="15.75" thickBot="1" x14ac:dyDescent="0.3">
      <c r="B45" s="60"/>
      <c r="C45" s="60"/>
      <c r="D45" s="60"/>
      <c r="E45" s="60"/>
      <c r="F45" s="60"/>
      <c r="G45" s="35" t="s">
        <v>99</v>
      </c>
      <c r="H45" s="43">
        <f>SUM(H43:H44)</f>
        <v>0</v>
      </c>
    </row>
    <row r="46" spans="2:8" x14ac:dyDescent="0.25">
      <c r="B46" s="60"/>
      <c r="C46" s="60"/>
      <c r="D46" s="60"/>
      <c r="E46" s="60"/>
      <c r="F46" s="60"/>
    </row>
  </sheetData>
  <mergeCells count="9">
    <mergeCell ref="B15:D15"/>
    <mergeCell ref="B7:H7"/>
    <mergeCell ref="B42:F46"/>
    <mergeCell ref="B9:C9"/>
    <mergeCell ref="B13:C13"/>
    <mergeCell ref="B16:D16"/>
    <mergeCell ref="B17:D17"/>
    <mergeCell ref="B18:D18"/>
    <mergeCell ref="B14:D14"/>
  </mergeCells>
  <conditionalFormatting sqref="B22:H40">
    <cfRule type="expression" dxfId="22" priority="1">
      <formula>$B22&lt;&gt;""</formula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B57A04-CCD6-4313-B551-C0610EB22706}">
  <sheetPr codeName="Feuil3"/>
  <dimension ref="A1:O254"/>
  <sheetViews>
    <sheetView showGridLines="0" workbookViewId="0">
      <selection activeCell="A7" sqref="A7"/>
    </sheetView>
  </sheetViews>
  <sheetFormatPr baseColWidth="10" defaultRowHeight="15" x14ac:dyDescent="0.25"/>
  <cols>
    <col min="1" max="1" width="17" style="3" bestFit="1" customWidth="1"/>
    <col min="2" max="2" width="11.42578125" style="3"/>
    <col min="3" max="3" width="15.5703125" style="3" customWidth="1"/>
    <col min="4" max="4" width="11.42578125" style="3"/>
    <col min="5" max="5" width="13.140625" style="3" bestFit="1" customWidth="1"/>
    <col min="6" max="6" width="11.42578125" style="3"/>
    <col min="7" max="7" width="13" style="3" customWidth="1"/>
    <col min="8" max="8" width="11.42578125" style="3"/>
    <col min="9" max="9" width="27.7109375" style="3" bestFit="1" customWidth="1"/>
    <col min="10" max="10" width="14.28515625" style="3" customWidth="1"/>
    <col min="11" max="11" width="11.42578125" style="3"/>
    <col min="12" max="12" width="13.7109375" style="3" customWidth="1"/>
    <col min="13" max="13" width="11.42578125" style="3"/>
    <col min="14" max="14" width="39.42578125" style="3" bestFit="1" customWidth="1"/>
    <col min="15" max="15" width="13.7109375" style="3" customWidth="1"/>
    <col min="16" max="16384" width="11.42578125" style="3"/>
  </cols>
  <sheetData>
    <row r="1" spans="1:15" x14ac:dyDescent="0.25">
      <c r="A1" s="3" t="s">
        <v>9</v>
      </c>
      <c r="C1" s="12" t="s">
        <v>16</v>
      </c>
      <c r="E1" s="3" t="s">
        <v>36</v>
      </c>
      <c r="G1" s="3" t="s">
        <v>75</v>
      </c>
      <c r="I1" s="3" t="s">
        <v>110</v>
      </c>
      <c r="J1" s="3" t="s">
        <v>111</v>
      </c>
      <c r="L1" s="3" t="s">
        <v>130</v>
      </c>
      <c r="N1" s="47" t="s">
        <v>147</v>
      </c>
      <c r="O1" s="51" t="s">
        <v>400</v>
      </c>
    </row>
    <row r="2" spans="1:15" x14ac:dyDescent="0.25">
      <c r="A2" s="3" t="s">
        <v>11</v>
      </c>
      <c r="C2" s="13">
        <v>2</v>
      </c>
      <c r="E2" s="3" t="s">
        <v>127</v>
      </c>
      <c r="G2" s="3" t="s">
        <v>74</v>
      </c>
      <c r="I2" s="3" t="s">
        <v>112</v>
      </c>
      <c r="J2" s="45">
        <v>0.25</v>
      </c>
      <c r="L2" s="3" t="s">
        <v>131</v>
      </c>
      <c r="N2" s="48" t="s">
        <v>148</v>
      </c>
      <c r="O2" s="52" t="s">
        <v>401</v>
      </c>
    </row>
    <row r="3" spans="1:15" x14ac:dyDescent="0.25">
      <c r="A3" s="3" t="s">
        <v>12</v>
      </c>
      <c r="E3" s="3" t="s">
        <v>129</v>
      </c>
      <c r="G3" s="3" t="s">
        <v>76</v>
      </c>
      <c r="I3" s="3" t="s">
        <v>113</v>
      </c>
      <c r="J3" s="45">
        <v>0.25</v>
      </c>
      <c r="L3" s="3" t="s">
        <v>132</v>
      </c>
      <c r="N3" s="49" t="s">
        <v>149</v>
      </c>
      <c r="O3" s="52" t="s">
        <v>402</v>
      </c>
    </row>
    <row r="4" spans="1:15" x14ac:dyDescent="0.25">
      <c r="A4" s="3" t="s">
        <v>13</v>
      </c>
      <c r="E4" s="3" t="s">
        <v>37</v>
      </c>
      <c r="I4" s="3" t="s">
        <v>114</v>
      </c>
      <c r="J4" s="45">
        <v>0.25</v>
      </c>
      <c r="L4" s="3" t="s">
        <v>133</v>
      </c>
      <c r="N4" s="48" t="s">
        <v>150</v>
      </c>
      <c r="O4" s="52" t="s">
        <v>403</v>
      </c>
    </row>
    <row r="5" spans="1:15" x14ac:dyDescent="0.25">
      <c r="A5" s="33" t="s">
        <v>659</v>
      </c>
      <c r="E5" s="3" t="s">
        <v>128</v>
      </c>
      <c r="I5" s="3" t="s">
        <v>115</v>
      </c>
      <c r="J5" s="45">
        <v>0.25</v>
      </c>
      <c r="N5" s="48" t="s">
        <v>151</v>
      </c>
      <c r="O5" s="52" t="s">
        <v>404</v>
      </c>
    </row>
    <row r="6" spans="1:15" x14ac:dyDescent="0.25">
      <c r="A6" s="58"/>
      <c r="I6" s="3" t="s">
        <v>116</v>
      </c>
      <c r="J6" s="45">
        <v>0.5</v>
      </c>
      <c r="N6" s="48" t="s">
        <v>152</v>
      </c>
      <c r="O6" s="52" t="s">
        <v>405</v>
      </c>
    </row>
    <row r="7" spans="1:15" x14ac:dyDescent="0.25">
      <c r="A7" s="58"/>
      <c r="I7" s="3" t="s">
        <v>126</v>
      </c>
      <c r="J7" s="44">
        <v>1</v>
      </c>
      <c r="N7" s="48" t="s">
        <v>153</v>
      </c>
      <c r="O7" s="52" t="s">
        <v>406</v>
      </c>
    </row>
    <row r="8" spans="1:15" x14ac:dyDescent="0.25">
      <c r="A8" s="58"/>
      <c r="N8" s="48" t="s">
        <v>154</v>
      </c>
      <c r="O8" s="52" t="s">
        <v>407</v>
      </c>
    </row>
    <row r="9" spans="1:15" x14ac:dyDescent="0.25">
      <c r="N9" s="48" t="s">
        <v>155</v>
      </c>
      <c r="O9" s="52" t="s">
        <v>408</v>
      </c>
    </row>
    <row r="10" spans="1:15" x14ac:dyDescent="0.25">
      <c r="N10" s="48" t="s">
        <v>156</v>
      </c>
      <c r="O10" s="52" t="s">
        <v>409</v>
      </c>
    </row>
    <row r="11" spans="1:15" x14ac:dyDescent="0.25">
      <c r="N11" s="48" t="s">
        <v>157</v>
      </c>
      <c r="O11" s="52" t="s">
        <v>410</v>
      </c>
    </row>
    <row r="12" spans="1:15" x14ac:dyDescent="0.25">
      <c r="N12" s="48" t="s">
        <v>158</v>
      </c>
      <c r="O12" s="52" t="s">
        <v>411</v>
      </c>
    </row>
    <row r="13" spans="1:15" x14ac:dyDescent="0.25">
      <c r="N13" s="48" t="s">
        <v>159</v>
      </c>
      <c r="O13" s="52" t="s">
        <v>412</v>
      </c>
    </row>
    <row r="14" spans="1:15" x14ac:dyDescent="0.25">
      <c r="N14" s="48" t="s">
        <v>160</v>
      </c>
      <c r="O14" s="52" t="s">
        <v>413</v>
      </c>
    </row>
    <row r="15" spans="1:15" x14ac:dyDescent="0.25">
      <c r="N15" s="48" t="s">
        <v>161</v>
      </c>
      <c r="O15" s="52" t="s">
        <v>414</v>
      </c>
    </row>
    <row r="16" spans="1:15" x14ac:dyDescent="0.25">
      <c r="N16" s="48" t="s">
        <v>162</v>
      </c>
      <c r="O16" s="52" t="s">
        <v>415</v>
      </c>
    </row>
    <row r="17" spans="14:15" x14ac:dyDescent="0.25">
      <c r="N17" s="48" t="s">
        <v>163</v>
      </c>
      <c r="O17" s="52" t="s">
        <v>416</v>
      </c>
    </row>
    <row r="18" spans="14:15" x14ac:dyDescent="0.25">
      <c r="N18" s="48" t="s">
        <v>164</v>
      </c>
      <c r="O18" s="52" t="s">
        <v>417</v>
      </c>
    </row>
    <row r="19" spans="14:15" x14ac:dyDescent="0.25">
      <c r="N19" s="48" t="s">
        <v>165</v>
      </c>
      <c r="O19" s="52" t="s">
        <v>418</v>
      </c>
    </row>
    <row r="20" spans="14:15" x14ac:dyDescent="0.25">
      <c r="N20" s="48" t="s">
        <v>166</v>
      </c>
      <c r="O20" s="52" t="s">
        <v>419</v>
      </c>
    </row>
    <row r="21" spans="14:15" x14ac:dyDescent="0.25">
      <c r="N21" s="48" t="s">
        <v>167</v>
      </c>
      <c r="O21" s="52" t="s">
        <v>420</v>
      </c>
    </row>
    <row r="22" spans="14:15" x14ac:dyDescent="0.25">
      <c r="N22" s="48" t="s">
        <v>168</v>
      </c>
      <c r="O22" s="52" t="s">
        <v>421</v>
      </c>
    </row>
    <row r="23" spans="14:15" x14ac:dyDescent="0.25">
      <c r="N23" s="48" t="s">
        <v>15</v>
      </c>
      <c r="O23" s="52" t="s">
        <v>422</v>
      </c>
    </row>
    <row r="24" spans="14:15" x14ac:dyDescent="0.25">
      <c r="N24" s="48" t="s">
        <v>169</v>
      </c>
      <c r="O24" s="52" t="s">
        <v>423</v>
      </c>
    </row>
    <row r="25" spans="14:15" x14ac:dyDescent="0.25">
      <c r="N25" s="48" t="s">
        <v>170</v>
      </c>
      <c r="O25" s="52" t="s">
        <v>424</v>
      </c>
    </row>
    <row r="26" spans="14:15" x14ac:dyDescent="0.25">
      <c r="N26" s="48" t="s">
        <v>171</v>
      </c>
      <c r="O26" s="52" t="s">
        <v>425</v>
      </c>
    </row>
    <row r="27" spans="14:15" x14ac:dyDescent="0.25">
      <c r="N27" s="48" t="s">
        <v>172</v>
      </c>
      <c r="O27" s="52" t="s">
        <v>426</v>
      </c>
    </row>
    <row r="28" spans="14:15" x14ac:dyDescent="0.25">
      <c r="N28" s="48" t="s">
        <v>173</v>
      </c>
      <c r="O28" s="52" t="s">
        <v>427</v>
      </c>
    </row>
    <row r="29" spans="14:15" ht="15" customHeight="1" x14ac:dyDescent="0.25">
      <c r="N29" s="50" t="s">
        <v>174</v>
      </c>
      <c r="O29" s="54" t="s">
        <v>428</v>
      </c>
    </row>
    <row r="30" spans="14:15" ht="15" customHeight="1" x14ac:dyDescent="0.25">
      <c r="N30" s="48" t="s">
        <v>175</v>
      </c>
      <c r="O30" s="52" t="s">
        <v>429</v>
      </c>
    </row>
    <row r="31" spans="14:15" x14ac:dyDescent="0.25">
      <c r="N31" s="48" t="s">
        <v>176</v>
      </c>
      <c r="O31" s="52" t="s">
        <v>430</v>
      </c>
    </row>
    <row r="32" spans="14:15" x14ac:dyDescent="0.25">
      <c r="N32" s="48" t="s">
        <v>177</v>
      </c>
      <c r="O32" s="52" t="s">
        <v>431</v>
      </c>
    </row>
    <row r="33" spans="14:15" x14ac:dyDescent="0.25">
      <c r="N33" s="48" t="s">
        <v>178</v>
      </c>
      <c r="O33" s="52" t="s">
        <v>432</v>
      </c>
    </row>
    <row r="34" spans="14:15" x14ac:dyDescent="0.25">
      <c r="N34" s="48" t="s">
        <v>179</v>
      </c>
      <c r="O34" s="52" t="s">
        <v>433</v>
      </c>
    </row>
    <row r="35" spans="14:15" x14ac:dyDescent="0.25">
      <c r="N35" s="48" t="s">
        <v>180</v>
      </c>
      <c r="O35" s="52" t="s">
        <v>434</v>
      </c>
    </row>
    <row r="36" spans="14:15" x14ac:dyDescent="0.25">
      <c r="N36" s="48" t="s">
        <v>181</v>
      </c>
      <c r="O36" s="52" t="s">
        <v>435</v>
      </c>
    </row>
    <row r="37" spans="14:15" x14ac:dyDescent="0.25">
      <c r="N37" s="48" t="s">
        <v>182</v>
      </c>
      <c r="O37" s="52" t="s">
        <v>436</v>
      </c>
    </row>
    <row r="38" spans="14:15" x14ac:dyDescent="0.25">
      <c r="N38" s="48" t="s">
        <v>183</v>
      </c>
      <c r="O38" s="52" t="s">
        <v>437</v>
      </c>
    </row>
    <row r="39" spans="14:15" x14ac:dyDescent="0.25">
      <c r="N39" s="48" t="s">
        <v>184</v>
      </c>
      <c r="O39" s="52" t="s">
        <v>438</v>
      </c>
    </row>
    <row r="40" spans="14:15" x14ac:dyDescent="0.25">
      <c r="N40" s="48" t="s">
        <v>185</v>
      </c>
      <c r="O40" s="52" t="s">
        <v>439</v>
      </c>
    </row>
    <row r="41" spans="14:15" x14ac:dyDescent="0.25">
      <c r="N41" s="48" t="s">
        <v>186</v>
      </c>
      <c r="O41" s="52" t="s">
        <v>440</v>
      </c>
    </row>
    <row r="42" spans="14:15" x14ac:dyDescent="0.25">
      <c r="N42" s="48" t="s">
        <v>187</v>
      </c>
      <c r="O42" s="52" t="s">
        <v>441</v>
      </c>
    </row>
    <row r="43" spans="14:15" x14ac:dyDescent="0.25">
      <c r="N43" s="48" t="s">
        <v>188</v>
      </c>
      <c r="O43" s="52" t="s">
        <v>442</v>
      </c>
    </row>
    <row r="44" spans="14:15" x14ac:dyDescent="0.25">
      <c r="N44" s="48" t="s">
        <v>189</v>
      </c>
      <c r="O44" s="52" t="s">
        <v>443</v>
      </c>
    </row>
    <row r="45" spans="14:15" x14ac:dyDescent="0.25">
      <c r="N45" s="48" t="s">
        <v>190</v>
      </c>
      <c r="O45" s="52" t="s">
        <v>444</v>
      </c>
    </row>
    <row r="46" spans="14:15" x14ac:dyDescent="0.25">
      <c r="N46" s="48" t="s">
        <v>191</v>
      </c>
      <c r="O46" s="52" t="s">
        <v>445</v>
      </c>
    </row>
    <row r="47" spans="14:15" x14ac:dyDescent="0.25">
      <c r="N47" s="48" t="s">
        <v>192</v>
      </c>
      <c r="O47" s="52" t="s">
        <v>446</v>
      </c>
    </row>
    <row r="48" spans="14:15" x14ac:dyDescent="0.25">
      <c r="N48" s="48" t="s">
        <v>193</v>
      </c>
      <c r="O48" s="52" t="s">
        <v>447</v>
      </c>
    </row>
    <row r="49" spans="14:15" x14ac:dyDescent="0.25">
      <c r="N49" s="48" t="s">
        <v>194</v>
      </c>
      <c r="O49" s="52" t="s">
        <v>448</v>
      </c>
    </row>
    <row r="50" spans="14:15" x14ac:dyDescent="0.25">
      <c r="N50" s="48" t="s">
        <v>195</v>
      </c>
      <c r="O50" s="52" t="s">
        <v>449</v>
      </c>
    </row>
    <row r="51" spans="14:15" x14ac:dyDescent="0.25">
      <c r="N51" s="48" t="s">
        <v>196</v>
      </c>
      <c r="O51" s="52" t="s">
        <v>450</v>
      </c>
    </row>
    <row r="52" spans="14:15" x14ac:dyDescent="0.25">
      <c r="N52" s="48" t="s">
        <v>197</v>
      </c>
      <c r="O52" s="52" t="s">
        <v>451</v>
      </c>
    </row>
    <row r="53" spans="14:15" x14ac:dyDescent="0.25">
      <c r="N53" s="48" t="s">
        <v>198</v>
      </c>
      <c r="O53" s="52" t="s">
        <v>452</v>
      </c>
    </row>
    <row r="54" spans="14:15" x14ac:dyDescent="0.25">
      <c r="N54" s="48" t="s">
        <v>199</v>
      </c>
      <c r="O54" s="52" t="s">
        <v>453</v>
      </c>
    </row>
    <row r="55" spans="14:15" x14ac:dyDescent="0.25">
      <c r="N55" s="48" t="s">
        <v>200</v>
      </c>
      <c r="O55" s="52" t="s">
        <v>454</v>
      </c>
    </row>
    <row r="56" spans="14:15" x14ac:dyDescent="0.25">
      <c r="N56" s="48" t="s">
        <v>201</v>
      </c>
      <c r="O56" s="52" t="s">
        <v>455</v>
      </c>
    </row>
    <row r="57" spans="14:15" x14ac:dyDescent="0.25">
      <c r="N57" s="48" t="s">
        <v>202</v>
      </c>
      <c r="O57" s="52" t="s">
        <v>456</v>
      </c>
    </row>
    <row r="58" spans="14:15" x14ac:dyDescent="0.25">
      <c r="N58" s="48" t="s">
        <v>203</v>
      </c>
      <c r="O58" s="52" t="s">
        <v>457</v>
      </c>
    </row>
    <row r="59" spans="14:15" x14ac:dyDescent="0.25">
      <c r="N59" s="50" t="s">
        <v>204</v>
      </c>
      <c r="O59" s="54" t="s">
        <v>458</v>
      </c>
    </row>
    <row r="60" spans="14:15" x14ac:dyDescent="0.25">
      <c r="N60" s="48" t="s">
        <v>205</v>
      </c>
      <c r="O60" s="52" t="s">
        <v>459</v>
      </c>
    </row>
    <row r="61" spans="14:15" x14ac:dyDescent="0.25">
      <c r="N61" s="50" t="s">
        <v>206</v>
      </c>
      <c r="O61" s="52" t="s">
        <v>460</v>
      </c>
    </row>
    <row r="62" spans="14:15" x14ac:dyDescent="0.25">
      <c r="N62" s="48" t="s">
        <v>207</v>
      </c>
      <c r="O62" s="52" t="s">
        <v>461</v>
      </c>
    </row>
    <row r="63" spans="14:15" x14ac:dyDescent="0.25">
      <c r="N63" s="48" t="s">
        <v>208</v>
      </c>
      <c r="O63" s="52" t="s">
        <v>462</v>
      </c>
    </row>
    <row r="64" spans="14:15" x14ac:dyDescent="0.25">
      <c r="N64" s="48" t="s">
        <v>209</v>
      </c>
      <c r="O64" s="52" t="s">
        <v>463</v>
      </c>
    </row>
    <row r="65" spans="14:15" x14ac:dyDescent="0.25">
      <c r="N65" s="48" t="s">
        <v>210</v>
      </c>
      <c r="O65" s="52" t="s">
        <v>464</v>
      </c>
    </row>
    <row r="66" spans="14:15" x14ac:dyDescent="0.25">
      <c r="N66" s="48" t="s">
        <v>211</v>
      </c>
      <c r="O66" s="52" t="s">
        <v>465</v>
      </c>
    </row>
    <row r="67" spans="14:15" x14ac:dyDescent="0.25">
      <c r="N67" s="48" t="s">
        <v>212</v>
      </c>
      <c r="O67" s="52" t="s">
        <v>466</v>
      </c>
    </row>
    <row r="68" spans="14:15" x14ac:dyDescent="0.25">
      <c r="N68" s="48" t="s">
        <v>213</v>
      </c>
      <c r="O68" s="52" t="s">
        <v>467</v>
      </c>
    </row>
    <row r="69" spans="14:15" x14ac:dyDescent="0.25">
      <c r="N69" s="48" t="s">
        <v>214</v>
      </c>
      <c r="O69" s="52" t="s">
        <v>468</v>
      </c>
    </row>
    <row r="70" spans="14:15" x14ac:dyDescent="0.25">
      <c r="N70" s="48" t="s">
        <v>215</v>
      </c>
      <c r="O70" s="52" t="s">
        <v>469</v>
      </c>
    </row>
    <row r="71" spans="14:15" x14ac:dyDescent="0.25">
      <c r="N71" s="48" t="s">
        <v>216</v>
      </c>
      <c r="O71" s="52" t="s">
        <v>470</v>
      </c>
    </row>
    <row r="72" spans="14:15" x14ac:dyDescent="0.25">
      <c r="N72" s="48" t="s">
        <v>217</v>
      </c>
      <c r="O72" s="52" t="s">
        <v>471</v>
      </c>
    </row>
    <row r="73" spans="14:15" x14ac:dyDescent="0.25">
      <c r="N73" s="48" t="s">
        <v>218</v>
      </c>
      <c r="O73" s="52" t="s">
        <v>472</v>
      </c>
    </row>
    <row r="74" spans="14:15" x14ac:dyDescent="0.25">
      <c r="N74" s="48" t="s">
        <v>219</v>
      </c>
      <c r="O74" s="52" t="s">
        <v>473</v>
      </c>
    </row>
    <row r="75" spans="14:15" x14ac:dyDescent="0.25">
      <c r="N75" s="48" t="s">
        <v>220</v>
      </c>
      <c r="O75" s="52" t="s">
        <v>474</v>
      </c>
    </row>
    <row r="76" spans="14:15" x14ac:dyDescent="0.25">
      <c r="N76" s="48" t="s">
        <v>221</v>
      </c>
      <c r="O76" s="52" t="s">
        <v>475</v>
      </c>
    </row>
    <row r="77" spans="14:15" x14ac:dyDescent="0.25">
      <c r="N77" s="48" t="s">
        <v>222</v>
      </c>
      <c r="O77" s="52" t="s">
        <v>476</v>
      </c>
    </row>
    <row r="78" spans="14:15" x14ac:dyDescent="0.25">
      <c r="N78" s="48" t="s">
        <v>223</v>
      </c>
      <c r="O78" s="52" t="s">
        <v>477</v>
      </c>
    </row>
    <row r="79" spans="14:15" x14ac:dyDescent="0.25">
      <c r="N79" s="48" t="s">
        <v>224</v>
      </c>
      <c r="O79" s="52" t="s">
        <v>478</v>
      </c>
    </row>
    <row r="80" spans="14:15" x14ac:dyDescent="0.25">
      <c r="N80" s="48" t="s">
        <v>225</v>
      </c>
      <c r="O80" s="52" t="s">
        <v>479</v>
      </c>
    </row>
    <row r="81" spans="14:15" x14ac:dyDescent="0.25">
      <c r="N81" s="48" t="s">
        <v>226</v>
      </c>
      <c r="O81" s="52" t="s">
        <v>480</v>
      </c>
    </row>
    <row r="82" spans="14:15" x14ac:dyDescent="0.25">
      <c r="N82" s="48" t="s">
        <v>227</v>
      </c>
      <c r="O82" s="52" t="s">
        <v>481</v>
      </c>
    </row>
    <row r="83" spans="14:15" x14ac:dyDescent="0.25">
      <c r="N83" s="48" t="s">
        <v>228</v>
      </c>
      <c r="O83" s="52" t="s">
        <v>482</v>
      </c>
    </row>
    <row r="84" spans="14:15" x14ac:dyDescent="0.25">
      <c r="N84" s="48" t="s">
        <v>229</v>
      </c>
      <c r="O84" s="52" t="s">
        <v>483</v>
      </c>
    </row>
    <row r="85" spans="14:15" x14ac:dyDescent="0.25">
      <c r="N85" s="48" t="s">
        <v>230</v>
      </c>
      <c r="O85" s="52" t="s">
        <v>484</v>
      </c>
    </row>
    <row r="86" spans="14:15" x14ac:dyDescent="0.25">
      <c r="N86" s="48" t="s">
        <v>231</v>
      </c>
      <c r="O86" s="52" t="s">
        <v>485</v>
      </c>
    </row>
    <row r="87" spans="14:15" x14ac:dyDescent="0.25">
      <c r="N87" s="48" t="s">
        <v>232</v>
      </c>
      <c r="O87" s="52" t="s">
        <v>486</v>
      </c>
    </row>
    <row r="88" spans="14:15" x14ac:dyDescent="0.25">
      <c r="N88" s="48" t="s">
        <v>233</v>
      </c>
      <c r="O88" s="52" t="s">
        <v>487</v>
      </c>
    </row>
    <row r="89" spans="14:15" x14ac:dyDescent="0.25">
      <c r="N89" s="48" t="s">
        <v>234</v>
      </c>
      <c r="O89" s="52" t="s">
        <v>488</v>
      </c>
    </row>
    <row r="90" spans="14:15" x14ac:dyDescent="0.25">
      <c r="N90" s="48" t="s">
        <v>235</v>
      </c>
      <c r="O90" s="52" t="s">
        <v>489</v>
      </c>
    </row>
    <row r="91" spans="14:15" x14ac:dyDescent="0.25">
      <c r="N91" s="48" t="s">
        <v>236</v>
      </c>
      <c r="O91" s="52" t="s">
        <v>490</v>
      </c>
    </row>
    <row r="92" spans="14:15" x14ac:dyDescent="0.25">
      <c r="N92" s="48" t="s">
        <v>237</v>
      </c>
      <c r="O92" s="52" t="s">
        <v>491</v>
      </c>
    </row>
    <row r="93" spans="14:15" x14ac:dyDescent="0.25">
      <c r="N93" s="50" t="s">
        <v>238</v>
      </c>
      <c r="O93" s="54" t="s">
        <v>492</v>
      </c>
    </row>
    <row r="94" spans="14:15" x14ac:dyDescent="0.25">
      <c r="N94" s="48" t="s">
        <v>239</v>
      </c>
      <c r="O94" s="52" t="s">
        <v>493</v>
      </c>
    </row>
    <row r="95" spans="14:15" x14ac:dyDescent="0.25">
      <c r="N95" s="48" t="s">
        <v>240</v>
      </c>
      <c r="O95" s="52" t="s">
        <v>494</v>
      </c>
    </row>
    <row r="96" spans="14:15" x14ac:dyDescent="0.25">
      <c r="N96" s="48" t="s">
        <v>241</v>
      </c>
      <c r="O96" s="52" t="s">
        <v>495</v>
      </c>
    </row>
    <row r="97" spans="14:15" x14ac:dyDescent="0.25">
      <c r="N97" s="48" t="s">
        <v>242</v>
      </c>
      <c r="O97" s="52" t="s">
        <v>496</v>
      </c>
    </row>
    <row r="98" spans="14:15" x14ac:dyDescent="0.25">
      <c r="N98" s="48" t="s">
        <v>243</v>
      </c>
      <c r="O98" s="52" t="s">
        <v>497</v>
      </c>
    </row>
    <row r="99" spans="14:15" x14ac:dyDescent="0.25">
      <c r="N99" s="48" t="s">
        <v>244</v>
      </c>
      <c r="O99" s="52" t="s">
        <v>498</v>
      </c>
    </row>
    <row r="100" spans="14:15" x14ac:dyDescent="0.25">
      <c r="N100" s="48" t="s">
        <v>245</v>
      </c>
      <c r="O100" s="52" t="s">
        <v>499</v>
      </c>
    </row>
    <row r="101" spans="14:15" x14ac:dyDescent="0.25">
      <c r="N101" s="48" t="s">
        <v>246</v>
      </c>
      <c r="O101" s="52" t="s">
        <v>500</v>
      </c>
    </row>
    <row r="102" spans="14:15" x14ac:dyDescent="0.25">
      <c r="N102" s="48" t="s">
        <v>247</v>
      </c>
      <c r="O102" s="52" t="s">
        <v>501</v>
      </c>
    </row>
    <row r="103" spans="14:15" x14ac:dyDescent="0.25">
      <c r="N103" s="48" t="s">
        <v>248</v>
      </c>
      <c r="O103" s="52" t="s">
        <v>502</v>
      </c>
    </row>
    <row r="104" spans="14:15" x14ac:dyDescent="0.25">
      <c r="N104" s="48" t="s">
        <v>249</v>
      </c>
      <c r="O104" s="52" t="s">
        <v>503</v>
      </c>
    </row>
    <row r="105" spans="14:15" x14ac:dyDescent="0.25">
      <c r="N105" s="48" t="s">
        <v>250</v>
      </c>
      <c r="O105" s="52" t="s">
        <v>504</v>
      </c>
    </row>
    <row r="106" spans="14:15" x14ac:dyDescent="0.25">
      <c r="N106" s="48" t="s">
        <v>251</v>
      </c>
      <c r="O106" s="52" t="s">
        <v>505</v>
      </c>
    </row>
    <row r="107" spans="14:15" x14ac:dyDescent="0.25">
      <c r="N107" s="48" t="s">
        <v>252</v>
      </c>
      <c r="O107" s="52" t="s">
        <v>506</v>
      </c>
    </row>
    <row r="108" spans="14:15" x14ac:dyDescent="0.25">
      <c r="N108" s="48" t="s">
        <v>253</v>
      </c>
      <c r="O108" s="52" t="s">
        <v>507</v>
      </c>
    </row>
    <row r="109" spans="14:15" x14ac:dyDescent="0.25">
      <c r="N109" s="50" t="s">
        <v>254</v>
      </c>
      <c r="O109" s="54" t="s">
        <v>508</v>
      </c>
    </row>
    <row r="110" spans="14:15" x14ac:dyDescent="0.25">
      <c r="N110" s="48" t="s">
        <v>255</v>
      </c>
      <c r="O110" s="52" t="s">
        <v>509</v>
      </c>
    </row>
    <row r="111" spans="14:15" x14ac:dyDescent="0.25">
      <c r="N111" s="48" t="s">
        <v>256</v>
      </c>
      <c r="O111" s="52" t="s">
        <v>510</v>
      </c>
    </row>
    <row r="112" spans="14:15" x14ac:dyDescent="0.25">
      <c r="N112" s="48" t="s">
        <v>257</v>
      </c>
      <c r="O112" s="52" t="s">
        <v>511</v>
      </c>
    </row>
    <row r="113" spans="14:15" x14ac:dyDescent="0.25">
      <c r="N113" s="48" t="s">
        <v>258</v>
      </c>
      <c r="O113" s="52" t="s">
        <v>512</v>
      </c>
    </row>
    <row r="114" spans="14:15" x14ac:dyDescent="0.25">
      <c r="N114" s="50" t="s">
        <v>259</v>
      </c>
      <c r="O114" s="54" t="s">
        <v>513</v>
      </c>
    </row>
    <row r="115" spans="14:15" x14ac:dyDescent="0.25">
      <c r="N115" s="48" t="s">
        <v>260</v>
      </c>
      <c r="O115" s="52" t="s">
        <v>514</v>
      </c>
    </row>
    <row r="116" spans="14:15" x14ac:dyDescent="0.25">
      <c r="N116" s="48" t="s">
        <v>261</v>
      </c>
      <c r="O116" s="52" t="s">
        <v>515</v>
      </c>
    </row>
    <row r="117" spans="14:15" x14ac:dyDescent="0.25">
      <c r="N117" s="48" t="s">
        <v>262</v>
      </c>
      <c r="O117" s="52" t="s">
        <v>516</v>
      </c>
    </row>
    <row r="118" spans="14:15" x14ac:dyDescent="0.25">
      <c r="N118" s="48" t="s">
        <v>263</v>
      </c>
      <c r="O118" s="52" t="s">
        <v>517</v>
      </c>
    </row>
    <row r="119" spans="14:15" x14ac:dyDescent="0.25">
      <c r="N119" s="48" t="s">
        <v>264</v>
      </c>
      <c r="O119" s="52" t="s">
        <v>518</v>
      </c>
    </row>
    <row r="120" spans="14:15" x14ac:dyDescent="0.25">
      <c r="N120" s="48" t="s">
        <v>265</v>
      </c>
      <c r="O120" s="52" t="s">
        <v>519</v>
      </c>
    </row>
    <row r="121" spans="14:15" ht="15" customHeight="1" x14ac:dyDescent="0.25">
      <c r="N121" s="50" t="s">
        <v>266</v>
      </c>
      <c r="O121" s="54" t="s">
        <v>520</v>
      </c>
    </row>
    <row r="122" spans="14:15" ht="15" customHeight="1" x14ac:dyDescent="0.25">
      <c r="N122" s="48" t="s">
        <v>267</v>
      </c>
      <c r="O122" s="52" t="s">
        <v>521</v>
      </c>
    </row>
    <row r="123" spans="14:15" x14ac:dyDescent="0.25">
      <c r="N123" s="48" t="s">
        <v>268</v>
      </c>
      <c r="O123" s="52" t="s">
        <v>522</v>
      </c>
    </row>
    <row r="124" spans="14:15" x14ac:dyDescent="0.25">
      <c r="N124" s="48" t="s">
        <v>269</v>
      </c>
      <c r="O124" s="52" t="s">
        <v>523</v>
      </c>
    </row>
    <row r="125" spans="14:15" x14ac:dyDescent="0.25">
      <c r="N125" s="48" t="s">
        <v>270</v>
      </c>
      <c r="O125" s="52" t="s">
        <v>524</v>
      </c>
    </row>
    <row r="126" spans="14:15" x14ac:dyDescent="0.25">
      <c r="N126" s="48" t="s">
        <v>271</v>
      </c>
      <c r="O126" s="52" t="s">
        <v>525</v>
      </c>
    </row>
    <row r="127" spans="14:15" x14ac:dyDescent="0.25">
      <c r="N127" s="48" t="s">
        <v>272</v>
      </c>
      <c r="O127" s="52" t="s">
        <v>526</v>
      </c>
    </row>
    <row r="128" spans="14:15" x14ac:dyDescent="0.25">
      <c r="N128" s="48" t="s">
        <v>273</v>
      </c>
      <c r="O128" s="52" t="s">
        <v>527</v>
      </c>
    </row>
    <row r="129" spans="14:15" x14ac:dyDescent="0.25">
      <c r="N129" s="48" t="s">
        <v>274</v>
      </c>
      <c r="O129" s="52" t="s">
        <v>528</v>
      </c>
    </row>
    <row r="130" spans="14:15" x14ac:dyDescent="0.25">
      <c r="N130" s="48" t="s">
        <v>275</v>
      </c>
      <c r="O130" s="52" t="s">
        <v>529</v>
      </c>
    </row>
    <row r="131" spans="14:15" x14ac:dyDescent="0.25">
      <c r="N131" s="48" t="s">
        <v>276</v>
      </c>
      <c r="O131" s="52" t="s">
        <v>530</v>
      </c>
    </row>
    <row r="132" spans="14:15" x14ac:dyDescent="0.25">
      <c r="N132" s="48" t="s">
        <v>277</v>
      </c>
      <c r="O132" s="52" t="s">
        <v>531</v>
      </c>
    </row>
    <row r="133" spans="14:15" x14ac:dyDescent="0.25">
      <c r="N133" s="48" t="s">
        <v>278</v>
      </c>
      <c r="O133" s="52" t="s">
        <v>532</v>
      </c>
    </row>
    <row r="134" spans="14:15" x14ac:dyDescent="0.25">
      <c r="N134" s="48" t="s">
        <v>279</v>
      </c>
      <c r="O134" s="53" t="s">
        <v>533</v>
      </c>
    </row>
    <row r="135" spans="14:15" x14ac:dyDescent="0.25">
      <c r="N135" s="48" t="s">
        <v>280</v>
      </c>
      <c r="O135" s="52" t="s">
        <v>534</v>
      </c>
    </row>
    <row r="136" spans="14:15" x14ac:dyDescent="0.25">
      <c r="N136" s="48" t="s">
        <v>281</v>
      </c>
      <c r="O136" s="52" t="s">
        <v>535</v>
      </c>
    </row>
    <row r="137" spans="14:15" x14ac:dyDescent="0.25">
      <c r="N137" s="48" t="s">
        <v>282</v>
      </c>
      <c r="O137" s="52" t="s">
        <v>536</v>
      </c>
    </row>
    <row r="138" spans="14:15" x14ac:dyDescent="0.25">
      <c r="N138" s="48" t="s">
        <v>283</v>
      </c>
      <c r="O138" s="52" t="s">
        <v>537</v>
      </c>
    </row>
    <row r="139" spans="14:15" x14ac:dyDescent="0.25">
      <c r="N139" s="48" t="s">
        <v>284</v>
      </c>
      <c r="O139" s="52" t="s">
        <v>538</v>
      </c>
    </row>
    <row r="140" spans="14:15" x14ac:dyDescent="0.25">
      <c r="N140" s="48" t="s">
        <v>285</v>
      </c>
      <c r="O140" s="52" t="s">
        <v>539</v>
      </c>
    </row>
    <row r="141" spans="14:15" x14ac:dyDescent="0.25">
      <c r="N141" s="48" t="s">
        <v>286</v>
      </c>
      <c r="O141" s="52" t="s">
        <v>540</v>
      </c>
    </row>
    <row r="142" spans="14:15" x14ac:dyDescent="0.25">
      <c r="N142" s="48" t="s">
        <v>287</v>
      </c>
      <c r="O142" s="52" t="s">
        <v>541</v>
      </c>
    </row>
    <row r="143" spans="14:15" x14ac:dyDescent="0.25">
      <c r="N143" s="48" t="s">
        <v>288</v>
      </c>
      <c r="O143" s="52" t="s">
        <v>542</v>
      </c>
    </row>
    <row r="144" spans="14:15" x14ac:dyDescent="0.25">
      <c r="N144" s="48" t="s">
        <v>289</v>
      </c>
      <c r="O144" s="52" t="s">
        <v>543</v>
      </c>
    </row>
    <row r="145" spans="14:15" x14ac:dyDescent="0.25">
      <c r="N145" s="48" t="s">
        <v>290</v>
      </c>
      <c r="O145" s="52" t="s">
        <v>544</v>
      </c>
    </row>
    <row r="146" spans="14:15" x14ac:dyDescent="0.25">
      <c r="N146" s="48" t="s">
        <v>291</v>
      </c>
      <c r="O146" s="52" t="s">
        <v>545</v>
      </c>
    </row>
    <row r="147" spans="14:15" x14ac:dyDescent="0.25">
      <c r="N147" s="48" t="s">
        <v>292</v>
      </c>
      <c r="O147" s="52" t="s">
        <v>47</v>
      </c>
    </row>
    <row r="148" spans="14:15" x14ac:dyDescent="0.25">
      <c r="N148" s="48" t="s">
        <v>293</v>
      </c>
      <c r="O148" s="52" t="s">
        <v>546</v>
      </c>
    </row>
    <row r="149" spans="14:15" x14ac:dyDescent="0.25">
      <c r="N149" s="48" t="s">
        <v>294</v>
      </c>
      <c r="O149" s="52" t="s">
        <v>547</v>
      </c>
    </row>
    <row r="150" spans="14:15" x14ac:dyDescent="0.25">
      <c r="N150" s="48" t="s">
        <v>295</v>
      </c>
      <c r="O150" s="52" t="s">
        <v>548</v>
      </c>
    </row>
    <row r="151" spans="14:15" x14ac:dyDescent="0.25">
      <c r="N151" s="50" t="s">
        <v>296</v>
      </c>
      <c r="O151" s="54" t="s">
        <v>549</v>
      </c>
    </row>
    <row r="152" spans="14:15" x14ac:dyDescent="0.25">
      <c r="N152" s="48" t="s">
        <v>297</v>
      </c>
      <c r="O152" s="52" t="s">
        <v>550</v>
      </c>
    </row>
    <row r="153" spans="14:15" x14ac:dyDescent="0.25">
      <c r="N153" s="48" t="s">
        <v>298</v>
      </c>
      <c r="O153" s="52" t="s">
        <v>551</v>
      </c>
    </row>
    <row r="154" spans="14:15" x14ac:dyDescent="0.25">
      <c r="N154" s="48" t="s">
        <v>299</v>
      </c>
      <c r="O154" s="52" t="s">
        <v>552</v>
      </c>
    </row>
    <row r="155" spans="14:15" x14ac:dyDescent="0.25">
      <c r="N155" s="48" t="s">
        <v>300</v>
      </c>
      <c r="O155" s="52" t="s">
        <v>553</v>
      </c>
    </row>
    <row r="156" spans="14:15" x14ac:dyDescent="0.25">
      <c r="N156" s="48" t="s">
        <v>301</v>
      </c>
      <c r="O156" s="52" t="s">
        <v>17</v>
      </c>
    </row>
    <row r="157" spans="14:15" x14ac:dyDescent="0.25">
      <c r="N157" s="48" t="s">
        <v>302</v>
      </c>
      <c r="O157" s="52" t="s">
        <v>554</v>
      </c>
    </row>
    <row r="158" spans="14:15" x14ac:dyDescent="0.25">
      <c r="N158" s="48" t="s">
        <v>303</v>
      </c>
      <c r="O158" s="52" t="s">
        <v>555</v>
      </c>
    </row>
    <row r="159" spans="14:15" x14ac:dyDescent="0.25">
      <c r="N159" s="48" t="s">
        <v>304</v>
      </c>
      <c r="O159" s="52" t="s">
        <v>556</v>
      </c>
    </row>
    <row r="160" spans="14:15" x14ac:dyDescent="0.25">
      <c r="N160" s="48" t="s">
        <v>305</v>
      </c>
      <c r="O160" s="52" t="s">
        <v>557</v>
      </c>
    </row>
    <row r="161" spans="14:15" x14ac:dyDescent="0.25">
      <c r="N161" s="49" t="s">
        <v>306</v>
      </c>
      <c r="O161" s="52" t="s">
        <v>558</v>
      </c>
    </row>
    <row r="162" spans="14:15" x14ac:dyDescent="0.25">
      <c r="N162" s="48" t="s">
        <v>307</v>
      </c>
      <c r="O162" s="52" t="s">
        <v>559</v>
      </c>
    </row>
    <row r="163" spans="14:15" x14ac:dyDescent="0.25">
      <c r="N163" s="48" t="s">
        <v>308</v>
      </c>
      <c r="O163" s="52" t="s">
        <v>560</v>
      </c>
    </row>
    <row r="164" spans="14:15" x14ac:dyDescent="0.25">
      <c r="N164" s="48" t="s">
        <v>309</v>
      </c>
      <c r="O164" s="52" t="s">
        <v>561</v>
      </c>
    </row>
    <row r="165" spans="14:15" x14ac:dyDescent="0.25">
      <c r="N165" s="48" t="s">
        <v>310</v>
      </c>
      <c r="O165" s="52" t="s">
        <v>562</v>
      </c>
    </row>
    <row r="166" spans="14:15" x14ac:dyDescent="0.25">
      <c r="N166" s="48" t="s">
        <v>311</v>
      </c>
      <c r="O166" s="52" t="s">
        <v>563</v>
      </c>
    </row>
    <row r="167" spans="14:15" x14ac:dyDescent="0.25">
      <c r="N167" s="48" t="s">
        <v>312</v>
      </c>
      <c r="O167" s="52" t="s">
        <v>564</v>
      </c>
    </row>
    <row r="168" spans="14:15" x14ac:dyDescent="0.25">
      <c r="N168" s="48" t="s">
        <v>313</v>
      </c>
      <c r="O168" s="52" t="s">
        <v>565</v>
      </c>
    </row>
    <row r="169" spans="14:15" x14ac:dyDescent="0.25">
      <c r="N169" s="48" t="s">
        <v>314</v>
      </c>
      <c r="O169" s="52" t="s">
        <v>566</v>
      </c>
    </row>
    <row r="170" spans="14:15" x14ac:dyDescent="0.25">
      <c r="N170" s="48" t="s">
        <v>315</v>
      </c>
      <c r="O170" s="52" t="s">
        <v>567</v>
      </c>
    </row>
    <row r="171" spans="14:15" x14ac:dyDescent="0.25">
      <c r="N171" s="48" t="s">
        <v>316</v>
      </c>
      <c r="O171" s="52" t="s">
        <v>568</v>
      </c>
    </row>
    <row r="172" spans="14:15" x14ac:dyDescent="0.25">
      <c r="N172" s="48" t="s">
        <v>317</v>
      </c>
      <c r="O172" s="52" t="s">
        <v>569</v>
      </c>
    </row>
    <row r="173" spans="14:15" ht="15" customHeight="1" x14ac:dyDescent="0.25">
      <c r="N173" s="50" t="s">
        <v>318</v>
      </c>
      <c r="O173" s="54" t="s">
        <v>570</v>
      </c>
    </row>
    <row r="174" spans="14:15" ht="15" customHeight="1" x14ac:dyDescent="0.25">
      <c r="N174" s="48" t="s">
        <v>319</v>
      </c>
      <c r="O174" s="52" t="s">
        <v>571</v>
      </c>
    </row>
    <row r="175" spans="14:15" x14ac:dyDescent="0.25">
      <c r="N175" s="48" t="s">
        <v>320</v>
      </c>
      <c r="O175" s="52" t="s">
        <v>572</v>
      </c>
    </row>
    <row r="176" spans="14:15" x14ac:dyDescent="0.25">
      <c r="N176" s="48" t="s">
        <v>321</v>
      </c>
      <c r="O176" s="52" t="s">
        <v>573</v>
      </c>
    </row>
    <row r="177" spans="14:15" x14ac:dyDescent="0.25">
      <c r="N177" s="48" t="s">
        <v>322</v>
      </c>
      <c r="O177" s="52" t="s">
        <v>574</v>
      </c>
    </row>
    <row r="178" spans="14:15" x14ac:dyDescent="0.25">
      <c r="N178" s="48" t="s">
        <v>323</v>
      </c>
      <c r="O178" s="52" t="s">
        <v>575</v>
      </c>
    </row>
    <row r="179" spans="14:15" x14ac:dyDescent="0.25">
      <c r="N179" s="48" t="s">
        <v>324</v>
      </c>
      <c r="O179" s="52" t="s">
        <v>576</v>
      </c>
    </row>
    <row r="180" spans="14:15" x14ac:dyDescent="0.25">
      <c r="N180" s="48" t="s">
        <v>325</v>
      </c>
      <c r="O180" s="52" t="s">
        <v>577</v>
      </c>
    </row>
    <row r="181" spans="14:15" x14ac:dyDescent="0.25">
      <c r="N181" s="48" t="s">
        <v>326</v>
      </c>
      <c r="O181" s="52" t="s">
        <v>578</v>
      </c>
    </row>
    <row r="182" spans="14:15" x14ac:dyDescent="0.25">
      <c r="N182" s="48" t="s">
        <v>327</v>
      </c>
      <c r="O182" s="52" t="s">
        <v>579</v>
      </c>
    </row>
    <row r="183" spans="14:15" x14ac:dyDescent="0.25">
      <c r="N183" s="48" t="s">
        <v>328</v>
      </c>
      <c r="O183" s="52" t="s">
        <v>580</v>
      </c>
    </row>
    <row r="184" spans="14:15" ht="15" customHeight="1" x14ac:dyDescent="0.25">
      <c r="N184" s="50" t="s">
        <v>329</v>
      </c>
      <c r="O184" s="54" t="s">
        <v>581</v>
      </c>
    </row>
    <row r="185" spans="14:15" ht="15" customHeight="1" x14ac:dyDescent="0.25">
      <c r="N185" s="48" t="s">
        <v>330</v>
      </c>
      <c r="O185" s="52" t="s">
        <v>582</v>
      </c>
    </row>
    <row r="186" spans="14:15" x14ac:dyDescent="0.25">
      <c r="N186" s="48" t="s">
        <v>331</v>
      </c>
      <c r="O186" s="52" t="s">
        <v>583</v>
      </c>
    </row>
    <row r="187" spans="14:15" x14ac:dyDescent="0.25">
      <c r="N187" s="48" t="s">
        <v>332</v>
      </c>
      <c r="O187" s="52" t="s">
        <v>584</v>
      </c>
    </row>
    <row r="188" spans="14:15" x14ac:dyDescent="0.25">
      <c r="N188" s="48" t="s">
        <v>333</v>
      </c>
      <c r="O188" s="52" t="s">
        <v>585</v>
      </c>
    </row>
    <row r="189" spans="14:15" ht="15" customHeight="1" x14ac:dyDescent="0.25">
      <c r="N189" s="50" t="s">
        <v>334</v>
      </c>
      <c r="O189" s="54" t="s">
        <v>586</v>
      </c>
    </row>
    <row r="190" spans="14:15" ht="15" customHeight="1" x14ac:dyDescent="0.25">
      <c r="N190" s="48" t="s">
        <v>335</v>
      </c>
      <c r="O190" s="52" t="s">
        <v>587</v>
      </c>
    </row>
    <row r="191" spans="14:15" x14ac:dyDescent="0.25">
      <c r="N191" s="48" t="s">
        <v>336</v>
      </c>
      <c r="O191" s="52" t="s">
        <v>588</v>
      </c>
    </row>
    <row r="192" spans="14:15" x14ac:dyDescent="0.25">
      <c r="N192" s="48" t="s">
        <v>337</v>
      </c>
      <c r="O192" s="52" t="s">
        <v>589</v>
      </c>
    </row>
    <row r="193" spans="14:15" x14ac:dyDescent="0.25">
      <c r="N193" s="50" t="s">
        <v>338</v>
      </c>
      <c r="O193" s="54" t="s">
        <v>590</v>
      </c>
    </row>
    <row r="194" spans="14:15" x14ac:dyDescent="0.25">
      <c r="N194" s="48" t="s">
        <v>339</v>
      </c>
      <c r="O194" s="52" t="s">
        <v>591</v>
      </c>
    </row>
    <row r="195" spans="14:15" x14ac:dyDescent="0.25">
      <c r="N195" s="48" t="s">
        <v>340</v>
      </c>
      <c r="O195" s="52" t="s">
        <v>592</v>
      </c>
    </row>
    <row r="196" spans="14:15" x14ac:dyDescent="0.25">
      <c r="N196" s="48" t="s">
        <v>341</v>
      </c>
      <c r="O196" s="52" t="s">
        <v>593</v>
      </c>
    </row>
    <row r="197" spans="14:15" x14ac:dyDescent="0.25">
      <c r="N197" s="48" t="s">
        <v>342</v>
      </c>
      <c r="O197" s="52" t="s">
        <v>594</v>
      </c>
    </row>
    <row r="198" spans="14:15" x14ac:dyDescent="0.25">
      <c r="N198" s="48" t="s">
        <v>343</v>
      </c>
      <c r="O198" s="52" t="s">
        <v>595</v>
      </c>
    </row>
    <row r="199" spans="14:15" x14ac:dyDescent="0.25">
      <c r="N199" s="48" t="s">
        <v>344</v>
      </c>
      <c r="O199" s="52" t="s">
        <v>596</v>
      </c>
    </row>
    <row r="200" spans="14:15" x14ac:dyDescent="0.25">
      <c r="N200" s="48" t="s">
        <v>345</v>
      </c>
      <c r="O200" s="52" t="s">
        <v>597</v>
      </c>
    </row>
    <row r="201" spans="14:15" x14ac:dyDescent="0.25">
      <c r="N201" s="49" t="s">
        <v>346</v>
      </c>
      <c r="O201" s="52" t="s">
        <v>598</v>
      </c>
    </row>
    <row r="202" spans="14:15" x14ac:dyDescent="0.25">
      <c r="N202" s="48" t="s">
        <v>347</v>
      </c>
      <c r="O202" s="52" t="s">
        <v>599</v>
      </c>
    </row>
    <row r="203" spans="14:15" x14ac:dyDescent="0.25">
      <c r="N203" s="48" t="s">
        <v>348</v>
      </c>
      <c r="O203" s="52" t="s">
        <v>600</v>
      </c>
    </row>
    <row r="204" spans="14:15" x14ac:dyDescent="0.25">
      <c r="N204" s="48" t="s">
        <v>349</v>
      </c>
      <c r="O204" s="52" t="s">
        <v>601</v>
      </c>
    </row>
    <row r="205" spans="14:15" ht="15" customHeight="1" x14ac:dyDescent="0.25">
      <c r="N205" s="50" t="s">
        <v>350</v>
      </c>
      <c r="O205" s="54" t="s">
        <v>602</v>
      </c>
    </row>
    <row r="206" spans="14:15" ht="15" customHeight="1" x14ac:dyDescent="0.25">
      <c r="N206" s="48" t="s">
        <v>351</v>
      </c>
      <c r="O206" s="52" t="s">
        <v>603</v>
      </c>
    </row>
    <row r="207" spans="14:15" x14ac:dyDescent="0.25">
      <c r="N207" s="48" t="s">
        <v>352</v>
      </c>
      <c r="O207" s="52" t="s">
        <v>604</v>
      </c>
    </row>
    <row r="208" spans="14:15" x14ac:dyDescent="0.25">
      <c r="N208" s="48" t="s">
        <v>353</v>
      </c>
      <c r="O208" s="52" t="s">
        <v>605</v>
      </c>
    </row>
    <row r="209" spans="14:15" x14ac:dyDescent="0.25">
      <c r="N209" s="48" t="s">
        <v>354</v>
      </c>
      <c r="O209" s="52" t="s">
        <v>606</v>
      </c>
    </row>
    <row r="210" spans="14:15" x14ac:dyDescent="0.25">
      <c r="N210" s="48" t="s">
        <v>355</v>
      </c>
      <c r="O210" s="52" t="s">
        <v>607</v>
      </c>
    </row>
    <row r="211" spans="14:15" x14ac:dyDescent="0.25">
      <c r="N211" s="48" t="s">
        <v>356</v>
      </c>
      <c r="O211" s="52" t="s">
        <v>608</v>
      </c>
    </row>
    <row r="212" spans="14:15" ht="14.25" customHeight="1" x14ac:dyDescent="0.25">
      <c r="N212" s="50" t="s">
        <v>357</v>
      </c>
      <c r="O212" s="54" t="s">
        <v>609</v>
      </c>
    </row>
    <row r="213" spans="14:15" ht="14.25" customHeight="1" x14ac:dyDescent="0.25">
      <c r="N213" s="48" t="s">
        <v>358</v>
      </c>
      <c r="O213" s="52" t="s">
        <v>610</v>
      </c>
    </row>
    <row r="214" spans="14:15" x14ac:dyDescent="0.25">
      <c r="N214" s="48" t="s">
        <v>359</v>
      </c>
      <c r="O214" s="52" t="s">
        <v>611</v>
      </c>
    </row>
    <row r="215" spans="14:15" x14ac:dyDescent="0.25">
      <c r="N215" s="48" t="s">
        <v>360</v>
      </c>
      <c r="O215" s="52" t="s">
        <v>612</v>
      </c>
    </row>
    <row r="216" spans="14:15" x14ac:dyDescent="0.25">
      <c r="N216" s="48" t="s">
        <v>361</v>
      </c>
      <c r="O216" s="52" t="s">
        <v>613</v>
      </c>
    </row>
    <row r="217" spans="14:15" x14ac:dyDescent="0.25">
      <c r="N217" s="48" t="s">
        <v>362</v>
      </c>
      <c r="O217" s="52" t="s">
        <v>614</v>
      </c>
    </row>
    <row r="218" spans="14:15" x14ac:dyDescent="0.25">
      <c r="N218" s="48" t="s">
        <v>363</v>
      </c>
      <c r="O218" s="52" t="s">
        <v>615</v>
      </c>
    </row>
    <row r="219" spans="14:15" x14ac:dyDescent="0.25">
      <c r="N219" s="48" t="s">
        <v>364</v>
      </c>
      <c r="O219" s="52" t="s">
        <v>616</v>
      </c>
    </row>
    <row r="220" spans="14:15" x14ac:dyDescent="0.25">
      <c r="N220" s="48" t="s">
        <v>365</v>
      </c>
      <c r="O220" s="52" t="s">
        <v>617</v>
      </c>
    </row>
    <row r="221" spans="14:15" x14ac:dyDescent="0.25">
      <c r="N221" s="48" t="s">
        <v>366</v>
      </c>
      <c r="O221" s="52" t="s">
        <v>618</v>
      </c>
    </row>
    <row r="222" spans="14:15" x14ac:dyDescent="0.25">
      <c r="N222" s="48" t="s">
        <v>367</v>
      </c>
      <c r="O222" s="52" t="s">
        <v>619</v>
      </c>
    </row>
    <row r="223" spans="14:15" x14ac:dyDescent="0.25">
      <c r="N223" s="48" t="s">
        <v>368</v>
      </c>
      <c r="O223" s="52" t="s">
        <v>620</v>
      </c>
    </row>
    <row r="224" spans="14:15" x14ac:dyDescent="0.25">
      <c r="N224" s="48" t="s">
        <v>369</v>
      </c>
      <c r="O224" s="52" t="s">
        <v>621</v>
      </c>
    </row>
    <row r="225" spans="14:15" x14ac:dyDescent="0.25">
      <c r="N225" s="48" t="s">
        <v>370</v>
      </c>
      <c r="O225" s="52" t="s">
        <v>622</v>
      </c>
    </row>
    <row r="226" spans="14:15" x14ac:dyDescent="0.25">
      <c r="N226" s="50" t="s">
        <v>371</v>
      </c>
      <c r="O226" s="54" t="s">
        <v>623</v>
      </c>
    </row>
    <row r="227" spans="14:15" x14ac:dyDescent="0.25">
      <c r="N227" s="48" t="s">
        <v>372</v>
      </c>
      <c r="O227" s="52" t="s">
        <v>624</v>
      </c>
    </row>
    <row r="228" spans="14:15" x14ac:dyDescent="0.25">
      <c r="N228" s="48" t="s">
        <v>373</v>
      </c>
      <c r="O228" s="52" t="s">
        <v>625</v>
      </c>
    </row>
    <row r="229" spans="14:15" x14ac:dyDescent="0.25">
      <c r="N229" s="48" t="s">
        <v>374</v>
      </c>
      <c r="O229" s="52" t="s">
        <v>626</v>
      </c>
    </row>
    <row r="230" spans="14:15" x14ac:dyDescent="0.25">
      <c r="N230" s="48" t="s">
        <v>375</v>
      </c>
      <c r="O230" s="52" t="s">
        <v>627</v>
      </c>
    </row>
    <row r="231" spans="14:15" x14ac:dyDescent="0.25">
      <c r="N231" s="48" t="s">
        <v>376</v>
      </c>
      <c r="O231" s="52" t="s">
        <v>628</v>
      </c>
    </row>
    <row r="232" spans="14:15" x14ac:dyDescent="0.25">
      <c r="N232" s="48" t="s">
        <v>377</v>
      </c>
      <c r="O232" s="52" t="s">
        <v>629</v>
      </c>
    </row>
    <row r="233" spans="14:15" ht="15" customHeight="1" x14ac:dyDescent="0.25">
      <c r="N233" s="50" t="s">
        <v>378</v>
      </c>
      <c r="O233" s="54" t="s">
        <v>630</v>
      </c>
    </row>
    <row r="234" spans="14:15" ht="15" customHeight="1" x14ac:dyDescent="0.25">
      <c r="N234" s="48" t="s">
        <v>379</v>
      </c>
      <c r="O234" s="52" t="s">
        <v>631</v>
      </c>
    </row>
    <row r="235" spans="14:15" x14ac:dyDescent="0.25">
      <c r="N235" s="48" t="s">
        <v>380</v>
      </c>
      <c r="O235" s="52" t="s">
        <v>632</v>
      </c>
    </row>
    <row r="236" spans="14:15" x14ac:dyDescent="0.25">
      <c r="N236" s="48" t="s">
        <v>381</v>
      </c>
      <c r="O236" s="52" t="s">
        <v>633</v>
      </c>
    </row>
    <row r="237" spans="14:15" x14ac:dyDescent="0.25">
      <c r="N237" s="48" t="s">
        <v>382</v>
      </c>
      <c r="O237" s="52" t="s">
        <v>634</v>
      </c>
    </row>
    <row r="238" spans="14:15" x14ac:dyDescent="0.25">
      <c r="N238" s="48" t="s">
        <v>383</v>
      </c>
      <c r="O238" s="52" t="s">
        <v>635</v>
      </c>
    </row>
    <row r="239" spans="14:15" x14ac:dyDescent="0.25">
      <c r="N239" s="48" t="s">
        <v>384</v>
      </c>
      <c r="O239" s="52" t="s">
        <v>636</v>
      </c>
    </row>
    <row r="240" spans="14:15" x14ac:dyDescent="0.25">
      <c r="N240" s="49" t="s">
        <v>385</v>
      </c>
      <c r="O240" s="52" t="s">
        <v>637</v>
      </c>
    </row>
    <row r="241" spans="14:15" x14ac:dyDescent="0.25">
      <c r="N241" s="48" t="s">
        <v>386</v>
      </c>
      <c r="O241" s="52" t="s">
        <v>638</v>
      </c>
    </row>
    <row r="242" spans="14:15" x14ac:dyDescent="0.25">
      <c r="N242" s="48" t="s">
        <v>387</v>
      </c>
      <c r="O242" s="52" t="s">
        <v>639</v>
      </c>
    </row>
    <row r="243" spans="14:15" x14ac:dyDescent="0.25">
      <c r="N243" s="48" t="s">
        <v>388</v>
      </c>
      <c r="O243" s="52" t="s">
        <v>640</v>
      </c>
    </row>
    <row r="244" spans="14:15" x14ac:dyDescent="0.25">
      <c r="N244" s="48" t="s">
        <v>389</v>
      </c>
      <c r="O244" s="52" t="s">
        <v>641</v>
      </c>
    </row>
    <row r="245" spans="14:15" x14ac:dyDescent="0.25">
      <c r="N245" s="48" t="s">
        <v>390</v>
      </c>
      <c r="O245" s="52" t="s">
        <v>642</v>
      </c>
    </row>
    <row r="246" spans="14:15" x14ac:dyDescent="0.25">
      <c r="N246" s="48" t="s">
        <v>391</v>
      </c>
      <c r="O246" s="52" t="s">
        <v>643</v>
      </c>
    </row>
    <row r="247" spans="14:15" x14ac:dyDescent="0.25">
      <c r="N247" s="48" t="s">
        <v>392</v>
      </c>
      <c r="O247" s="52" t="s">
        <v>644</v>
      </c>
    </row>
    <row r="248" spans="14:15" x14ac:dyDescent="0.25">
      <c r="N248" s="48" t="s">
        <v>393</v>
      </c>
      <c r="O248" s="52" t="s">
        <v>645</v>
      </c>
    </row>
    <row r="249" spans="14:15" x14ac:dyDescent="0.25">
      <c r="N249" s="48" t="s">
        <v>394</v>
      </c>
      <c r="O249" s="52" t="s">
        <v>646</v>
      </c>
    </row>
    <row r="250" spans="14:15" x14ac:dyDescent="0.25">
      <c r="N250" s="48" t="s">
        <v>395</v>
      </c>
      <c r="O250" s="52" t="s">
        <v>647</v>
      </c>
    </row>
    <row r="251" spans="14:15" x14ac:dyDescent="0.25">
      <c r="N251" s="48" t="s">
        <v>396</v>
      </c>
      <c r="O251" s="52" t="s">
        <v>648</v>
      </c>
    </row>
    <row r="252" spans="14:15" x14ac:dyDescent="0.25">
      <c r="N252" s="48" t="s">
        <v>397</v>
      </c>
      <c r="O252" s="52" t="s">
        <v>649</v>
      </c>
    </row>
    <row r="253" spans="14:15" x14ac:dyDescent="0.25">
      <c r="N253" s="48" t="s">
        <v>398</v>
      </c>
      <c r="O253" s="52" t="s">
        <v>650</v>
      </c>
    </row>
    <row r="254" spans="14:15" x14ac:dyDescent="0.25">
      <c r="N254" s="48" t="s">
        <v>399</v>
      </c>
      <c r="O254" s="52" t="s">
        <v>651</v>
      </c>
    </row>
  </sheetData>
  <pageMargins left="0.7" right="0.7" top="0.75" bottom="0.75" header="0.3" footer="0.3"/>
  <tableParts count="7">
    <tablePart r:id="rId1"/>
    <tablePart r:id="rId2"/>
    <tablePart r:id="rId3"/>
    <tablePart r:id="rId4"/>
    <tablePart r:id="rId5"/>
    <tablePart r:id="rId6"/>
    <tablePart r:id="rId7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CCB4C1-14F1-4CCB-8D55-3441A077F564}">
  <sheetPr codeName="Feuil8"/>
  <dimension ref="A3:N30"/>
  <sheetViews>
    <sheetView workbookViewId="0">
      <selection activeCell="D6" sqref="D6"/>
    </sheetView>
  </sheetViews>
  <sheetFormatPr baseColWidth="10" defaultRowHeight="15" x14ac:dyDescent="0.25"/>
  <sheetData>
    <row r="3" spans="1:4" x14ac:dyDescent="0.25">
      <c r="A3" s="28" t="s">
        <v>84</v>
      </c>
      <c r="B3" s="27"/>
      <c r="C3" s="27"/>
      <c r="D3" s="27"/>
    </row>
    <row r="5" spans="1:4" x14ac:dyDescent="0.25">
      <c r="A5" s="29" t="s">
        <v>85</v>
      </c>
      <c r="B5" s="30" t="s">
        <v>86</v>
      </c>
      <c r="C5" s="30">
        <v>6</v>
      </c>
      <c r="D5" s="29" t="str">
        <f>B5&amp;TEXT(C5,"0000")</f>
        <v>CMD-0006</v>
      </c>
    </row>
    <row r="6" spans="1:4" x14ac:dyDescent="0.25">
      <c r="A6" s="29" t="s">
        <v>117</v>
      </c>
      <c r="B6" s="30" t="s">
        <v>138</v>
      </c>
      <c r="C6" s="30">
        <v>7</v>
      </c>
      <c r="D6" s="29" t="str">
        <f>B6&amp;TEXT(C6,"0000")</f>
        <v>DEV-0007</v>
      </c>
    </row>
    <row r="12" spans="1:4" x14ac:dyDescent="0.25">
      <c r="A12" s="66" t="s">
        <v>122</v>
      </c>
      <c r="B12" s="66"/>
      <c r="C12" s="66"/>
    </row>
    <row r="14" spans="1:4" x14ac:dyDescent="0.25">
      <c r="A14" s="37" t="s">
        <v>90</v>
      </c>
      <c r="B14" t="s">
        <v>106</v>
      </c>
    </row>
    <row r="15" spans="1:4" x14ac:dyDescent="0.25">
      <c r="A15" s="37" t="s">
        <v>19</v>
      </c>
      <c r="B15" t="s">
        <v>107</v>
      </c>
    </row>
    <row r="16" spans="1:4" x14ac:dyDescent="0.25">
      <c r="A16" s="37" t="s">
        <v>3</v>
      </c>
      <c r="B16">
        <v>1020</v>
      </c>
    </row>
    <row r="17" spans="1:14" x14ac:dyDescent="0.25">
      <c r="A17" s="37" t="s">
        <v>4</v>
      </c>
      <c r="B17" t="s">
        <v>26</v>
      </c>
    </row>
    <row r="18" spans="1:14" x14ac:dyDescent="0.25">
      <c r="A18" s="37" t="s">
        <v>5</v>
      </c>
      <c r="B18" t="s">
        <v>15</v>
      </c>
    </row>
    <row r="19" spans="1:14" x14ac:dyDescent="0.25">
      <c r="A19" s="37" t="s">
        <v>105</v>
      </c>
      <c r="B19" s="1" t="s">
        <v>108</v>
      </c>
    </row>
    <row r="20" spans="1:14" x14ac:dyDescent="0.25">
      <c r="A20" s="37" t="s">
        <v>91</v>
      </c>
      <c r="B20" s="2" t="s">
        <v>109</v>
      </c>
    </row>
    <row r="21" spans="1:14" x14ac:dyDescent="0.25">
      <c r="A21" s="37" t="s">
        <v>10</v>
      </c>
      <c r="B21" s="2"/>
    </row>
    <row r="22" spans="1:14" x14ac:dyDescent="0.25">
      <c r="A22" s="37"/>
      <c r="B22" s="2"/>
    </row>
    <row r="23" spans="1:14" x14ac:dyDescent="0.25">
      <c r="A23" s="37"/>
      <c r="B23" s="2"/>
    </row>
    <row r="24" spans="1:14" x14ac:dyDescent="0.25">
      <c r="A24" s="37" t="s">
        <v>123</v>
      </c>
      <c r="F24" s="37" t="s">
        <v>124</v>
      </c>
      <c r="K24" s="37" t="s">
        <v>125</v>
      </c>
    </row>
    <row r="25" spans="1:14" x14ac:dyDescent="0.25">
      <c r="A25" s="67" t="s">
        <v>146</v>
      </c>
      <c r="B25" s="67"/>
      <c r="C25" s="67"/>
      <c r="D25" s="67"/>
      <c r="F25" s="67"/>
      <c r="G25" s="67"/>
      <c r="H25" s="67"/>
      <c r="I25" s="67"/>
      <c r="K25" s="67"/>
      <c r="L25" s="67"/>
      <c r="M25" s="67"/>
      <c r="N25" s="67"/>
    </row>
    <row r="26" spans="1:14" x14ac:dyDescent="0.25">
      <c r="A26" s="67"/>
      <c r="B26" s="67"/>
      <c r="C26" s="67"/>
      <c r="D26" s="67"/>
      <c r="F26" s="67"/>
      <c r="G26" s="67"/>
      <c r="H26" s="67"/>
      <c r="I26" s="67"/>
      <c r="K26" s="67"/>
      <c r="L26" s="67"/>
      <c r="M26" s="67"/>
      <c r="N26" s="67"/>
    </row>
    <row r="27" spans="1:14" x14ac:dyDescent="0.25">
      <c r="A27" s="67"/>
      <c r="B27" s="67"/>
      <c r="C27" s="67"/>
      <c r="D27" s="67"/>
      <c r="F27" s="67"/>
      <c r="G27" s="67"/>
      <c r="H27" s="67"/>
      <c r="I27" s="67"/>
      <c r="K27" s="67"/>
      <c r="L27" s="67"/>
      <c r="M27" s="67"/>
      <c r="N27" s="67"/>
    </row>
    <row r="28" spans="1:14" x14ac:dyDescent="0.25">
      <c r="A28" s="67"/>
      <c r="B28" s="67"/>
      <c r="C28" s="67"/>
      <c r="D28" s="67"/>
      <c r="F28" s="67"/>
      <c r="G28" s="67"/>
      <c r="H28" s="67"/>
      <c r="I28" s="67"/>
      <c r="K28" s="67"/>
      <c r="L28" s="67"/>
      <c r="M28" s="67"/>
      <c r="N28" s="67"/>
    </row>
    <row r="29" spans="1:14" x14ac:dyDescent="0.25">
      <c r="A29" s="67"/>
      <c r="B29" s="67"/>
      <c r="C29" s="67"/>
      <c r="D29" s="67"/>
      <c r="F29" s="67"/>
      <c r="G29" s="67"/>
      <c r="H29" s="67"/>
      <c r="I29" s="67"/>
      <c r="K29" s="67"/>
      <c r="L29" s="67"/>
      <c r="M29" s="67"/>
      <c r="N29" s="67"/>
    </row>
    <row r="30" spans="1:14" x14ac:dyDescent="0.25">
      <c r="A30" s="67"/>
      <c r="B30" s="67"/>
      <c r="C30" s="67"/>
      <c r="D30" s="67"/>
      <c r="F30" s="67"/>
      <c r="G30" s="67"/>
      <c r="H30" s="67"/>
      <c r="I30" s="67"/>
      <c r="K30" s="67"/>
      <c r="L30" s="67"/>
      <c r="M30" s="67"/>
      <c r="N30" s="67"/>
    </row>
  </sheetData>
  <mergeCells count="4">
    <mergeCell ref="A12:C12"/>
    <mergeCell ref="A25:D30"/>
    <mergeCell ref="F25:I30"/>
    <mergeCell ref="K25:N30"/>
  </mergeCells>
  <hyperlinks>
    <hyperlink ref="B20" r:id="rId1" xr:uid="{8EF7DBE2-DC7B-4FEF-9E8D-C19E3BCD0CB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16</vt:i4>
      </vt:variant>
    </vt:vector>
  </HeadingPairs>
  <TitlesOfParts>
    <vt:vector size="27" baseType="lpstr">
      <vt:lpstr>Home</vt:lpstr>
      <vt:lpstr>Clients</vt:lpstr>
      <vt:lpstr>Fournisseur</vt:lpstr>
      <vt:lpstr>Cours des Prix</vt:lpstr>
      <vt:lpstr>Stocks</vt:lpstr>
      <vt:lpstr>Nos Commandes</vt:lpstr>
      <vt:lpstr>Bon De Commande</vt:lpstr>
      <vt:lpstr>Devis</vt:lpstr>
      <vt:lpstr>Lettre de Devis</vt:lpstr>
      <vt:lpstr>MyLists</vt:lpstr>
      <vt:lpstr>Configuration</vt:lpstr>
      <vt:lpstr>ListClient</vt:lpstr>
      <vt:lpstr>ListeEtatArticle</vt:lpstr>
      <vt:lpstr>ListeFM</vt:lpstr>
      <vt:lpstr>ListeNomClient</vt:lpstr>
      <vt:lpstr>ListeNumArticle</vt:lpstr>
      <vt:lpstr>listePays</vt:lpstr>
      <vt:lpstr>Listeréduction</vt:lpstr>
      <vt:lpstr>ListeStatutDevis</vt:lpstr>
      <vt:lpstr>ListeSupplier</vt:lpstr>
      <vt:lpstr>ListeType</vt:lpstr>
      <vt:lpstr>ListSecteur</vt:lpstr>
      <vt:lpstr>NomClient</vt:lpstr>
      <vt:lpstr>NumLigne1</vt:lpstr>
      <vt:lpstr>NumLigne2</vt:lpstr>
      <vt:lpstr>NumLigne3</vt:lpstr>
      <vt:lpstr>'Bon De Commande'!Zone_d_impression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Parham</dc:creator>
  <cp:lastModifiedBy>Parham</cp:lastModifiedBy>
  <cp:lastPrinted>2020-09-09T13:18:27Z</cp:lastPrinted>
  <dcterms:created xsi:type="dcterms:W3CDTF">2020-09-01T12:14:46Z</dcterms:created>
  <dcterms:modified xsi:type="dcterms:W3CDTF">2020-09-12T05:37:12Z</dcterms:modified>
</cp:coreProperties>
</file>