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64011"/>
  <mc:AlternateContent xmlns:mc="http://schemas.openxmlformats.org/markup-compatibility/2006">
    <mc:Choice Requires="x15">
      <x15ac:absPath xmlns:x15ac="http://schemas.microsoft.com/office/spreadsheetml/2010/11/ac" url="\\gtvsocial82\PartageSocial\01. Modèles Devis-Contrats-Rupture\3. Rupture\Licenciement Disciplinaire\"/>
    </mc:Choice>
  </mc:AlternateContent>
  <bookViews>
    <workbookView xWindow="0" yWindow="0" windowWidth="20490" windowHeight="7620"/>
  </bookViews>
  <sheets>
    <sheet name="Lic Eco" sheetId="1" r:id="rId1"/>
    <sheet name="Jours Fériés" sheetId="2" r:id="rId2"/>
  </sheets>
  <externalReferences>
    <externalReference r:id="rId3"/>
    <externalReference r:id="rId4"/>
  </externalReferences>
  <definedNames>
    <definedName name="Année">'[1]Grille modulation'!$AM$2:$AM$25</definedName>
    <definedName name="feries">[2]donnée!$F$4:$F$16</definedName>
    <definedName name="moi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H5" i="1"/>
  <c r="D6" i="1"/>
  <c r="D4" i="1"/>
  <c r="F5" i="1" l="1"/>
  <c r="F4" i="1"/>
  <c r="C2" i="2"/>
  <c r="K2" i="2"/>
  <c r="E22" i="2" s="1"/>
  <c r="F22" i="2" s="1"/>
  <c r="E5" i="2"/>
  <c r="C5" i="2" s="1"/>
  <c r="A5" i="2" s="1"/>
  <c r="F5" i="2"/>
  <c r="E6" i="2"/>
  <c r="E10" i="2" s="1"/>
  <c r="E8" i="2"/>
  <c r="E9" i="2"/>
  <c r="C9" i="2" s="1"/>
  <c r="A9" i="2" s="1"/>
  <c r="F9" i="2"/>
  <c r="E13" i="2"/>
  <c r="C13" i="2" s="1"/>
  <c r="A13" i="2" s="1"/>
  <c r="F13" i="2"/>
  <c r="E14" i="2"/>
  <c r="B15" i="2"/>
  <c r="G15" i="2" s="1"/>
  <c r="E15" i="2"/>
  <c r="C15" i="2" s="1"/>
  <c r="A15" i="2" s="1"/>
  <c r="F15" i="2"/>
  <c r="C16" i="2"/>
  <c r="E16" i="2"/>
  <c r="F16" i="2" s="1"/>
  <c r="E17" i="2"/>
  <c r="C17" i="2" s="1"/>
  <c r="A17" i="2" s="1"/>
  <c r="F17" i="2"/>
  <c r="C18" i="2"/>
  <c r="A18" i="2" s="1"/>
  <c r="E18" i="2"/>
  <c r="F18" i="2"/>
  <c r="E19" i="2"/>
  <c r="F19" i="2" s="1"/>
  <c r="E21" i="2"/>
  <c r="C21" i="2" s="1"/>
  <c r="B21" i="2" s="1"/>
  <c r="F21" i="2"/>
  <c r="B22" i="2"/>
  <c r="C22" i="2"/>
  <c r="A22" i="2" s="1"/>
  <c r="G22" i="2"/>
  <c r="A23" i="2"/>
  <c r="G23" i="2" s="1"/>
  <c r="E23" i="2"/>
  <c r="C23" i="2" s="1"/>
  <c r="B23" i="2" s="1"/>
  <c r="E25" i="2"/>
  <c r="C25" i="2" s="1"/>
  <c r="B25" i="2" s="1"/>
  <c r="F25" i="2"/>
  <c r="A27" i="2"/>
  <c r="G27" i="2" s="1"/>
  <c r="E27" i="2"/>
  <c r="C27" i="2" s="1"/>
  <c r="B27" i="2" s="1"/>
  <c r="E29" i="2"/>
  <c r="C29" i="2" s="1"/>
  <c r="B29" i="2" s="1"/>
  <c r="F29" i="2"/>
  <c r="G17" i="2" l="1"/>
  <c r="F10" i="2"/>
  <c r="C10" i="2"/>
  <c r="B18" i="2"/>
  <c r="G18" i="2" s="1"/>
  <c r="B17" i="2"/>
  <c r="F14" i="2"/>
  <c r="C14" i="2"/>
  <c r="B13" i="2"/>
  <c r="G13" i="2" s="1"/>
  <c r="B9" i="2"/>
  <c r="G9" i="2" s="1"/>
  <c r="F6" i="2"/>
  <c r="E7" i="2"/>
  <c r="E11" i="2"/>
  <c r="C6" i="2"/>
  <c r="B5" i="2"/>
  <c r="G5" i="2" s="1"/>
  <c r="A29" i="2"/>
  <c r="G29" i="2" s="1"/>
  <c r="F27" i="2"/>
  <c r="A25" i="2"/>
  <c r="G25" i="2" s="1"/>
  <c r="F23" i="2"/>
  <c r="A21" i="2"/>
  <c r="G21" i="2" s="1"/>
  <c r="E12" i="2"/>
  <c r="F8" i="2"/>
  <c r="C8" i="2"/>
  <c r="A16" i="2"/>
  <c r="B16" i="2"/>
  <c r="E20" i="2"/>
  <c r="E24" i="2"/>
  <c r="C19" i="2"/>
  <c r="E30" i="2"/>
  <c r="E28" i="2"/>
  <c r="E26" i="2"/>
  <c r="F12" i="2" l="1"/>
  <c r="C12" i="2"/>
  <c r="A6" i="2"/>
  <c r="B6" i="2"/>
  <c r="F26" i="2"/>
  <c r="C26" i="2"/>
  <c r="F24" i="2"/>
  <c r="C24" i="2"/>
  <c r="A8" i="2"/>
  <c r="B8" i="2"/>
  <c r="C7" i="2"/>
  <c r="F7" i="2"/>
  <c r="A14" i="2"/>
  <c r="G14" i="2" s="1"/>
  <c r="B14" i="2"/>
  <c r="F28" i="2"/>
  <c r="C28" i="2"/>
  <c r="F20" i="2"/>
  <c r="C20" i="2"/>
  <c r="A10" i="2"/>
  <c r="B10" i="2"/>
  <c r="F30" i="2"/>
  <c r="C30" i="2"/>
  <c r="B19" i="2"/>
  <c r="A19" i="2"/>
  <c r="G19" i="2" s="1"/>
  <c r="G16" i="2"/>
  <c r="C11" i="2"/>
  <c r="F11" i="2"/>
  <c r="A28" i="2" l="1"/>
  <c r="B28" i="2"/>
  <c r="A26" i="2"/>
  <c r="G26" i="2" s="1"/>
  <c r="B26" i="2"/>
  <c r="A12" i="2"/>
  <c r="B12" i="2"/>
  <c r="G10" i="2"/>
  <c r="G8" i="2"/>
  <c r="A11" i="2"/>
  <c r="B11" i="2"/>
  <c r="A30" i="2"/>
  <c r="G30" i="2" s="1"/>
  <c r="B30" i="2"/>
  <c r="A20" i="2"/>
  <c r="B20" i="2"/>
  <c r="A7" i="2"/>
  <c r="B7" i="2"/>
  <c r="A24" i="2"/>
  <c r="G24" i="2" s="1"/>
  <c r="B24" i="2"/>
  <c r="G6" i="2"/>
  <c r="G7" i="2" l="1"/>
  <c r="J17" i="2" s="1"/>
  <c r="G20" i="2"/>
  <c r="J30" i="2" s="1"/>
  <c r="G11" i="2"/>
  <c r="G12" i="2"/>
  <c r="G28" i="2"/>
  <c r="D7" i="1" l="1"/>
  <c r="F6" i="1"/>
  <c r="G6" i="1" s="1"/>
  <c r="H6" i="1" s="1"/>
  <c r="F7" i="1" l="1"/>
  <c r="G7" i="1" s="1"/>
  <c r="H7" i="1" s="1"/>
  <c r="D8" i="1"/>
  <c r="D9" i="1" l="1"/>
  <c r="F9" i="1" s="1"/>
  <c r="G9" i="1" s="1"/>
  <c r="F8" i="1"/>
  <c r="G8" i="1" s="1"/>
  <c r="H8" i="1" s="1"/>
  <c r="H9" i="1" s="1"/>
</calcChain>
</file>

<file path=xl/comments1.xml><?xml version="1.0" encoding="utf-8"?>
<comments xmlns="http://schemas.openxmlformats.org/spreadsheetml/2006/main">
  <authors>
    <author>Jérôme MAURY</author>
  </authors>
  <commentList>
    <comment ref="D6" authorId="0" shapeId="0">
      <text>
        <r>
          <rPr>
            <b/>
            <sz val="9"/>
            <color indexed="81"/>
            <rFont val="Tahoma"/>
            <family val="2"/>
          </rPr>
          <t>Devrait être le 23/11
car jour férié le 11/11, et 21 tombe un samedi ce qui proroge au lundi suivant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Délai =
5 jours ouvrables + délai postal 3 jours + 1 jour car le 10/11 ne doit pas être comptabilisé - ce que fait excel obligatoirement</t>
        </r>
      </text>
    </comment>
  </commentList>
</comments>
</file>

<file path=xl/sharedStrings.xml><?xml version="1.0" encoding="utf-8"?>
<sst xmlns="http://schemas.openxmlformats.org/spreadsheetml/2006/main" count="54" uniqueCount="41">
  <si>
    <t>Calendrier Procédure licenciement économique (salarié non cadre)</t>
  </si>
  <si>
    <t>Evènements</t>
  </si>
  <si>
    <t>Calcul des délais</t>
  </si>
  <si>
    <t>Poursuite du contrat de travail</t>
  </si>
  <si>
    <t>Date entretien</t>
  </si>
  <si>
    <t>3 jours pleins à partir de la date d'envoi</t>
  </si>
  <si>
    <t>NB JF</t>
  </si>
  <si>
    <t>Noël</t>
  </si>
  <si>
    <t>Armistice 14/18</t>
  </si>
  <si>
    <t>Toussaint</t>
  </si>
  <si>
    <t>Assomption</t>
  </si>
  <si>
    <t>Fête Nationale</t>
  </si>
  <si>
    <t>de Pentecôte</t>
  </si>
  <si>
    <t>Pentecôte</t>
  </si>
  <si>
    <t>Ascension</t>
  </si>
  <si>
    <t>Armistice 39/45</t>
  </si>
  <si>
    <t>Fête du travail</t>
  </si>
  <si>
    <t>de Pâques</t>
  </si>
  <si>
    <t>Pâques</t>
  </si>
  <si>
    <t>Jour de l’an</t>
  </si>
  <si>
    <t>Nb JF</t>
  </si>
  <si>
    <t>Ouvrés</t>
  </si>
  <si>
    <t>N° Sem</t>
  </si>
  <si>
    <t>Date</t>
  </si>
  <si>
    <t>JF</t>
  </si>
  <si>
    <t>Jour</t>
  </si>
  <si>
    <t>Oui</t>
  </si>
  <si>
    <t>Envoi de la lettre de notification de licenciement
Notification d'information à la DIRECCTE</t>
  </si>
  <si>
    <t>Si refus CSP, fin du préavis
                                                                  Nombre de jours</t>
  </si>
  <si>
    <t>Préavis à effectuer en cas de refus du CSP</t>
  </si>
  <si>
    <t>Lettre de convocation</t>
  </si>
  <si>
    <t>1ère lettre de sommation de reprise de poste</t>
  </si>
  <si>
    <t>Au moins 48h après l'abandon de poste</t>
  </si>
  <si>
    <t>2ème lettre de sommation de reprise de poste</t>
  </si>
  <si>
    <t>Au moins 5 jours après la 1ère lettre (délai postal + 48h)</t>
  </si>
  <si>
    <t>Exposition des motifs - Observations du salarié</t>
  </si>
  <si>
    <t>Délai de réflexion de 2 jours ouvrables après l'entretien</t>
  </si>
  <si>
    <t>Date prévisible de réception - Début de l'éventuel Préavis</t>
  </si>
  <si>
    <t>nb jour</t>
  </si>
  <si>
    <t>DATE</t>
  </si>
  <si>
    <t>Délai 5 jours ouvrables + délai 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</si>
</sst>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6" fillId="0" borderId="0"/>
  </cellStyleXfs>
  <cellXfs count="73">
    <xf numFmtId="0" fontId="0" fillId="0" borderId="0" xfId="0"/>
    <xf numFmtId="0" fontId="0" fillId="2" borderId="4" xfId="0" applyFont="1" applyFill="1" applyBorder="1" applyAlignment="1" applyProtection="1">
      <alignment horizontal="center" vertical="center"/>
      <protection locked="0"/>
    </xf>
    <xf numFmtId="0" fontId="6" fillId="0" borderId="0" xfId="1"/>
    <xf numFmtId="0" fontId="6" fillId="0" borderId="0" xfId="1" applyFont="1"/>
    <xf numFmtId="0" fontId="7" fillId="0" borderId="0" xfId="1" applyFont="1" applyAlignment="1">
      <alignment horizontal="center"/>
    </xf>
    <xf numFmtId="0" fontId="6" fillId="0" borderId="0" xfId="1" applyFont="1" applyFill="1" applyBorder="1" applyAlignment="1">
      <alignment horizontal="center"/>
    </xf>
    <xf numFmtId="0" fontId="6" fillId="0" borderId="0" xfId="1" applyFont="1" applyBorder="1"/>
    <xf numFmtId="0" fontId="6" fillId="0" borderId="0" xfId="1" applyFill="1" applyBorder="1"/>
    <xf numFmtId="0" fontId="6" fillId="0" borderId="0" xfId="1" applyFont="1" applyFill="1" applyBorder="1"/>
    <xf numFmtId="0" fontId="7" fillId="0" borderId="0" xfId="1" applyFont="1" applyFill="1" applyBorder="1" applyAlignment="1">
      <alignment horizontal="center"/>
    </xf>
    <xf numFmtId="0" fontId="6" fillId="0" borderId="0" xfId="1" applyFont="1" applyBorder="1" applyAlignment="1">
      <alignment horizontal="center"/>
    </xf>
    <xf numFmtId="0" fontId="8" fillId="0" borderId="0" xfId="1" applyFont="1" applyFill="1" applyBorder="1" applyAlignment="1">
      <alignment horizontal="center"/>
    </xf>
    <xf numFmtId="0" fontId="7" fillId="0" borderId="0" xfId="1" applyFont="1" applyFill="1" applyBorder="1" applyAlignment="1">
      <alignment horizontal="left"/>
    </xf>
    <xf numFmtId="0" fontId="7" fillId="0" borderId="0" xfId="1" applyFont="1" applyBorder="1" applyAlignment="1">
      <alignment horizontal="center"/>
    </xf>
    <xf numFmtId="14" fontId="6" fillId="0" borderId="0" xfId="1" applyNumberFormat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 wrapText="1"/>
    </xf>
    <xf numFmtId="0" fontId="6" fillId="0" borderId="0" xfId="1" applyFont="1" applyAlignment="1">
      <alignment horizontal="center"/>
    </xf>
    <xf numFmtId="14" fontId="6" fillId="0" borderId="0" xfId="1" applyNumberFormat="1" applyFont="1" applyBorder="1" applyAlignment="1">
      <alignment vertical="center" wrapText="1"/>
    </xf>
    <xf numFmtId="0" fontId="6" fillId="0" borderId="0" xfId="1" applyFont="1" applyBorder="1" applyAlignment="1">
      <alignment vertical="center" wrapText="1"/>
    </xf>
    <xf numFmtId="0" fontId="7" fillId="0" borderId="4" xfId="1" applyFont="1" applyBorder="1" applyAlignment="1">
      <alignment horizontal="center"/>
    </xf>
    <xf numFmtId="14" fontId="6" fillId="0" borderId="2" xfId="1" applyNumberFormat="1" applyFont="1" applyBorder="1" applyAlignment="1">
      <alignment vertical="center" wrapText="1"/>
    </xf>
    <xf numFmtId="0" fontId="6" fillId="0" borderId="4" xfId="1" applyFont="1" applyBorder="1" applyAlignment="1">
      <alignment vertical="center" wrapText="1"/>
    </xf>
    <xf numFmtId="0" fontId="6" fillId="0" borderId="1" xfId="1" applyFont="1" applyBorder="1" applyAlignment="1">
      <alignment horizontal="center"/>
    </xf>
    <xf numFmtId="14" fontId="6" fillId="0" borderId="4" xfId="1" applyNumberFormat="1" applyFont="1" applyBorder="1" applyAlignment="1">
      <alignment vertical="center" wrapText="1"/>
    </xf>
    <xf numFmtId="0" fontId="6" fillId="0" borderId="5" xfId="1" applyFont="1" applyBorder="1" applyAlignment="1">
      <alignment vertical="center"/>
    </xf>
    <xf numFmtId="0" fontId="6" fillId="0" borderId="4" xfId="1" applyFont="1" applyBorder="1" applyAlignment="1">
      <alignment horizontal="center"/>
    </xf>
    <xf numFmtId="0" fontId="6" fillId="0" borderId="1" xfId="1" applyFont="1" applyBorder="1" applyAlignment="1">
      <alignment vertical="center" wrapText="1"/>
    </xf>
    <xf numFmtId="0" fontId="6" fillId="0" borderId="1" xfId="1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8" fillId="0" borderId="0" xfId="1" applyFont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0" fontId="6" fillId="0" borderId="0" xfId="1" applyBorder="1"/>
    <xf numFmtId="0" fontId="9" fillId="0" borderId="0" xfId="1" applyFont="1"/>
    <xf numFmtId="14" fontId="10" fillId="0" borderId="0" xfId="1" applyNumberFormat="1" applyFont="1"/>
    <xf numFmtId="0" fontId="11" fillId="0" borderId="0" xfId="1" applyNumberFormat="1" applyFont="1"/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3" fillId="0" borderId="3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14" fontId="1" fillId="0" borderId="4" xfId="0" applyNumberFormat="1" applyFont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/>
    </xf>
    <xf numFmtId="14" fontId="0" fillId="0" borderId="4" xfId="0" applyNumberFormat="1" applyFont="1" applyBorder="1" applyAlignment="1" applyProtection="1">
      <alignment horizontal="center" vertical="center"/>
    </xf>
    <xf numFmtId="0" fontId="0" fillId="0" borderId="4" xfId="0" applyNumberFormat="1" applyFont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 applyProtection="1">
      <alignment horizontal="center" vertical="center" wrapText="1"/>
    </xf>
    <xf numFmtId="49" fontId="0" fillId="0" borderId="0" xfId="0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textRotation="90"/>
    </xf>
    <xf numFmtId="0" fontId="5" fillId="0" borderId="1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0" fontId="0" fillId="0" borderId="4" xfId="0" applyNumberFormat="1" applyFont="1" applyFill="1" applyBorder="1" applyAlignment="1" applyProtection="1">
      <alignment horizontal="center" vertical="center"/>
    </xf>
    <xf numFmtId="14" fontId="0" fillId="2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</xf>
    <xf numFmtId="2" fontId="4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2"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</font>
      <fill>
        <patternFill>
          <bgColor rgb="FF92D050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1</xdr:row>
      <xdr:rowOff>9525</xdr:rowOff>
    </xdr:from>
    <xdr:to>
      <xdr:col>8</xdr:col>
      <xdr:colOff>276225</xdr:colOff>
      <xdr:row>9</xdr:row>
      <xdr:rowOff>0</xdr:rowOff>
    </xdr:to>
    <xdr:cxnSp macro="">
      <xdr:nvCxnSpPr>
        <xdr:cNvPr id="2" name="Connecteur droit avec flèche 1"/>
        <xdr:cNvCxnSpPr/>
      </xdr:nvCxnSpPr>
      <xdr:spPr>
        <a:xfrm flipH="1">
          <a:off x="9867900" y="371475"/>
          <a:ext cx="9525" cy="2943225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ulati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aury/AppData/Local/Temp/Users/jmaury/AppData/Local/Microsoft/Windows/Temporary%20Internet%20Files/Content.IE5/H0HWKXT6/Tableau%20%20heure%20travail%20v3%20-%20Orig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o Interne"/>
      <sheetName val="Grille modulation"/>
      <sheetName val="Compte indiv compens"/>
      <sheetName val="Absences"/>
      <sheetName val="Jours Fériés"/>
    </sheetNames>
    <sheetDataSet>
      <sheetData sheetId="0"/>
      <sheetData sheetId="1">
        <row r="2">
          <cell r="AM2">
            <v>2019</v>
          </cell>
        </row>
        <row r="3">
          <cell r="AM3">
            <v>2020</v>
          </cell>
        </row>
        <row r="4">
          <cell r="AM4">
            <v>2021</v>
          </cell>
        </row>
        <row r="5">
          <cell r="AM5">
            <v>2022</v>
          </cell>
        </row>
        <row r="6">
          <cell r="AM6">
            <v>2023</v>
          </cell>
        </row>
        <row r="7">
          <cell r="AM7">
            <v>2024</v>
          </cell>
        </row>
        <row r="8">
          <cell r="AM8">
            <v>2025</v>
          </cell>
        </row>
        <row r="9">
          <cell r="AM9">
            <v>2026</v>
          </cell>
        </row>
        <row r="10">
          <cell r="AM10">
            <v>2027</v>
          </cell>
        </row>
        <row r="11">
          <cell r="AM11">
            <v>2028</v>
          </cell>
        </row>
        <row r="12">
          <cell r="AM12">
            <v>2029</v>
          </cell>
        </row>
        <row r="13">
          <cell r="AM13">
            <v>2030</v>
          </cell>
        </row>
        <row r="14">
          <cell r="AM14">
            <v>2031</v>
          </cell>
        </row>
        <row r="15">
          <cell r="AM15">
            <v>2032</v>
          </cell>
        </row>
        <row r="16">
          <cell r="AM16">
            <v>2033</v>
          </cell>
        </row>
        <row r="17">
          <cell r="AM17">
            <v>2034</v>
          </cell>
        </row>
        <row r="18">
          <cell r="AM18">
            <v>2035</v>
          </cell>
        </row>
        <row r="19">
          <cell r="AM19">
            <v>2036</v>
          </cell>
        </row>
        <row r="20">
          <cell r="AM20">
            <v>2037</v>
          </cell>
        </row>
        <row r="21">
          <cell r="AM21">
            <v>2038</v>
          </cell>
        </row>
        <row r="22">
          <cell r="AM22">
            <v>2039</v>
          </cell>
        </row>
        <row r="23">
          <cell r="AM23">
            <v>2040</v>
          </cell>
        </row>
        <row r="24">
          <cell r="AM24">
            <v>2041</v>
          </cell>
        </row>
        <row r="25">
          <cell r="AM25">
            <v>2042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"/>
      <sheetName val="Original"/>
      <sheetName val="Société"/>
    </sheetNames>
    <sheetDataSet>
      <sheetData sheetId="0" refreshError="1">
        <row r="4">
          <cell r="F4">
            <v>42736</v>
          </cell>
        </row>
        <row r="5">
          <cell r="F5">
            <v>42841</v>
          </cell>
        </row>
        <row r="6">
          <cell r="F6">
            <v>42842</v>
          </cell>
        </row>
        <row r="7">
          <cell r="F7">
            <v>42856</v>
          </cell>
        </row>
        <row r="8">
          <cell r="F8">
            <v>42863</v>
          </cell>
        </row>
        <row r="9">
          <cell r="F9">
            <v>42880</v>
          </cell>
        </row>
        <row r="10">
          <cell r="F10">
            <v>42890</v>
          </cell>
        </row>
        <row r="11">
          <cell r="F11">
            <v>42891</v>
          </cell>
        </row>
        <row r="12">
          <cell r="F12">
            <v>42930</v>
          </cell>
        </row>
        <row r="13">
          <cell r="F13">
            <v>42962</v>
          </cell>
        </row>
        <row r="14">
          <cell r="F14">
            <v>43040</v>
          </cell>
        </row>
        <row r="15">
          <cell r="F15">
            <v>43050</v>
          </cell>
        </row>
        <row r="16">
          <cell r="F16">
            <v>43094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D6" sqref="D6"/>
    </sheetView>
  </sheetViews>
  <sheetFormatPr baseColWidth="10" defaultRowHeight="15" x14ac:dyDescent="0.25"/>
  <cols>
    <col min="1" max="1" width="43.5703125" style="36" customWidth="1"/>
    <col min="2" max="2" width="4.7109375" style="36" customWidth="1"/>
    <col min="3" max="3" width="55.7109375" style="36" customWidth="1"/>
    <col min="4" max="4" width="21.42578125" style="36" customWidth="1"/>
    <col min="5" max="5" width="15.85546875" style="36" customWidth="1"/>
    <col min="6" max="8" width="15.85546875" style="36" hidden="1" customWidth="1"/>
    <col min="9" max="9" width="5.42578125" style="36" customWidth="1"/>
    <col min="10" max="10" width="11.42578125" style="36"/>
    <col min="11" max="11" width="11.42578125" style="36" hidden="1" customWidth="1"/>
    <col min="12" max="16384" width="11.42578125" style="37"/>
  </cols>
  <sheetData>
    <row r="1" spans="1:11" ht="21" x14ac:dyDescent="0.25">
      <c r="A1" s="52" t="s">
        <v>0</v>
      </c>
      <c r="B1" s="52"/>
      <c r="C1" s="52"/>
      <c r="D1" s="52"/>
      <c r="E1" s="35"/>
      <c r="F1" s="35"/>
      <c r="G1" s="35"/>
      <c r="H1" s="35"/>
      <c r="I1" s="46"/>
      <c r="J1" s="46"/>
    </row>
    <row r="2" spans="1:11" ht="15.75" x14ac:dyDescent="0.25">
      <c r="A2" s="53" t="s">
        <v>1</v>
      </c>
      <c r="B2" s="54"/>
      <c r="C2" s="38" t="s">
        <v>2</v>
      </c>
      <c r="D2" s="39" t="s">
        <v>39</v>
      </c>
      <c r="E2" s="39" t="s">
        <v>38</v>
      </c>
      <c r="F2" s="66"/>
      <c r="G2" s="66"/>
      <c r="H2" s="66"/>
      <c r="I2" s="55" t="s">
        <v>3</v>
      </c>
      <c r="J2" s="40"/>
      <c r="K2" s="40"/>
    </row>
    <row r="3" spans="1:11" ht="25.5" hidden="1" customHeight="1" x14ac:dyDescent="0.25">
      <c r="A3" s="60" t="s">
        <v>31</v>
      </c>
      <c r="B3" s="61"/>
      <c r="C3" s="62" t="s">
        <v>32</v>
      </c>
      <c r="D3" s="65">
        <v>44129</v>
      </c>
      <c r="E3" s="63"/>
      <c r="F3" s="67"/>
      <c r="G3" s="67"/>
      <c r="H3" s="67"/>
      <c r="I3" s="55"/>
      <c r="J3" s="40"/>
      <c r="K3" s="40"/>
    </row>
    <row r="4" spans="1:11" ht="25.5" hidden="1" customHeight="1" x14ac:dyDescent="0.25">
      <c r="A4" s="60" t="s">
        <v>33</v>
      </c>
      <c r="B4" s="61"/>
      <c r="C4" s="62" t="s">
        <v>34</v>
      </c>
      <c r="D4" s="47">
        <f>WORKDAY.INTL(D3,E4,11,'Jours Fériés'!E5:E30)</f>
        <v>44134</v>
      </c>
      <c r="E4" s="63">
        <v>5</v>
      </c>
      <c r="F4" s="70" t="str">
        <f>PROPER(TEXT(D4,"jjjj"))</f>
        <v>Vendredi</v>
      </c>
      <c r="G4" s="67"/>
      <c r="H4" s="67"/>
      <c r="I4" s="55"/>
      <c r="J4" s="40"/>
      <c r="K4" s="40"/>
    </row>
    <row r="5" spans="1:11" ht="25.5" customHeight="1" x14ac:dyDescent="0.25">
      <c r="A5" s="43" t="s">
        <v>30</v>
      </c>
      <c r="B5" s="45"/>
      <c r="C5" s="41" t="s">
        <v>40</v>
      </c>
      <c r="D5" s="65">
        <v>44145</v>
      </c>
      <c r="E5" s="64"/>
      <c r="F5" s="70" t="str">
        <f t="shared" ref="F5:F9" si="0">PROPER(TEXT(D5,"jjjj"))</f>
        <v>Mardi</v>
      </c>
      <c r="G5" s="68"/>
      <c r="H5" s="71">
        <f>D5</f>
        <v>44145</v>
      </c>
      <c r="I5" s="55"/>
      <c r="J5" s="46"/>
      <c r="K5" s="36" t="s">
        <v>26</v>
      </c>
    </row>
    <row r="6" spans="1:11" ht="25.5" customHeight="1" x14ac:dyDescent="0.25">
      <c r="A6" s="56" t="s">
        <v>4</v>
      </c>
      <c r="B6" s="57"/>
      <c r="C6" s="42" t="s">
        <v>35</v>
      </c>
      <c r="D6" s="47">
        <f>WORKDAY.INTL(D5,E6,11,'Jours Fériés'!E5:E30)</f>
        <v>44156</v>
      </c>
      <c r="E6" s="48">
        <f>5+3+1</f>
        <v>9</v>
      </c>
      <c r="F6" s="70" t="str">
        <f t="shared" si="0"/>
        <v>Samedi</v>
      </c>
      <c r="G6" s="69">
        <f>IF(F6="Samedi", E6+2,E6)</f>
        <v>11</v>
      </c>
      <c r="H6" s="72">
        <f>H5+G6</f>
        <v>44156</v>
      </c>
      <c r="I6" s="55"/>
      <c r="J6" s="46"/>
    </row>
    <row r="7" spans="1:11" ht="25.5" customHeight="1" x14ac:dyDescent="0.25">
      <c r="A7" s="58" t="s">
        <v>27</v>
      </c>
      <c r="B7" s="59"/>
      <c r="C7" s="41" t="s">
        <v>36</v>
      </c>
      <c r="D7" s="47">
        <f>WORKDAY.INTL(D6,E7,11,'Jours Fériés'!E5:E30)</f>
        <v>44160</v>
      </c>
      <c r="E7" s="48">
        <v>3</v>
      </c>
      <c r="F7" s="70" t="str">
        <f t="shared" si="0"/>
        <v>Mercredi</v>
      </c>
      <c r="G7" s="69">
        <f t="shared" ref="G7:G9" si="1">IF(F7="Samedi", E7+2,E7)</f>
        <v>3</v>
      </c>
      <c r="H7" s="72">
        <f t="shared" ref="H7:H9" si="2">H6+G7</f>
        <v>44159</v>
      </c>
      <c r="I7" s="55"/>
      <c r="J7" s="46"/>
    </row>
    <row r="8" spans="1:11" ht="25.5" customHeight="1" x14ac:dyDescent="0.25">
      <c r="A8" s="58" t="s">
        <v>37</v>
      </c>
      <c r="B8" s="59"/>
      <c r="C8" s="42" t="s">
        <v>5</v>
      </c>
      <c r="D8" s="47">
        <f>WORKDAY.INTL(D7,E8,11,'Jours Fériés'!E5:E30)</f>
        <v>44163</v>
      </c>
      <c r="E8" s="48">
        <v>3</v>
      </c>
      <c r="F8" s="70" t="str">
        <f t="shared" si="0"/>
        <v>Samedi</v>
      </c>
      <c r="G8" s="69">
        <f t="shared" si="1"/>
        <v>5</v>
      </c>
      <c r="H8" s="72">
        <f>H7+G8</f>
        <v>44164</v>
      </c>
      <c r="I8" s="55"/>
      <c r="J8" s="46"/>
    </row>
    <row r="9" spans="1:11" ht="25.5" customHeight="1" x14ac:dyDescent="0.25">
      <c r="A9" s="43" t="s">
        <v>28</v>
      </c>
      <c r="B9" s="1">
        <v>0</v>
      </c>
      <c r="C9" s="42" t="s">
        <v>29</v>
      </c>
      <c r="D9" s="44">
        <f>D8+B9</f>
        <v>44163</v>
      </c>
      <c r="E9" s="48"/>
      <c r="F9" s="70" t="str">
        <f t="shared" si="0"/>
        <v>Samedi</v>
      </c>
      <c r="G9" s="69">
        <f t="shared" si="1"/>
        <v>2</v>
      </c>
      <c r="H9" s="72">
        <f t="shared" si="2"/>
        <v>44166</v>
      </c>
      <c r="I9" s="55"/>
      <c r="J9" s="46"/>
    </row>
    <row r="10" spans="1:11" x14ac:dyDescent="0.25">
      <c r="A10" s="46"/>
      <c r="B10" s="46"/>
      <c r="C10" s="46"/>
      <c r="D10" s="46"/>
      <c r="E10" s="46"/>
      <c r="F10" s="46"/>
      <c r="G10" s="46"/>
      <c r="H10" s="46"/>
      <c r="I10" s="46"/>
      <c r="J10" s="46"/>
    </row>
    <row r="11" spans="1:11" x14ac:dyDescent="0.25">
      <c r="A11" s="51"/>
      <c r="B11" s="51"/>
      <c r="C11" s="50"/>
      <c r="D11" s="49"/>
      <c r="E11" s="49"/>
      <c r="F11" s="49"/>
      <c r="G11" s="49"/>
      <c r="H11" s="49"/>
      <c r="I11" s="46"/>
      <c r="J11" s="46"/>
    </row>
  </sheetData>
  <sheetProtection selectLockedCells="1"/>
  <mergeCells count="9">
    <mergeCell ref="A11:B11"/>
    <mergeCell ref="A1:D1"/>
    <mergeCell ref="A2:B2"/>
    <mergeCell ref="I2:I9"/>
    <mergeCell ref="A6:B6"/>
    <mergeCell ref="A7:B7"/>
    <mergeCell ref="A8:B8"/>
    <mergeCell ref="A3:B3"/>
    <mergeCell ref="A4:B4"/>
  </mergeCells>
  <dataValidations count="1">
    <dataValidation type="list" allowBlank="1" showInputMessage="1" showErrorMessage="1" sqref="B5">
      <formula1>$K$5:$K$5</formula1>
    </dataValidation>
  </dataValidations>
  <pageMargins left="0.7" right="0.7" top="0.75" bottom="0.75" header="0.3" footer="0.3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O38"/>
  <sheetViews>
    <sheetView topLeftCell="A12" zoomScale="130" zoomScaleNormal="130" workbookViewId="0">
      <selection activeCell="E15" sqref="E15"/>
    </sheetView>
  </sheetViews>
  <sheetFormatPr baseColWidth="10" defaultRowHeight="12.75" x14ac:dyDescent="0.2"/>
  <cols>
    <col min="1" max="2" width="2" style="2" customWidth="1"/>
    <col min="3" max="3" width="10.5703125" style="2" bestFit="1" customWidth="1"/>
    <col min="4" max="4" width="14.28515625" style="2" customWidth="1"/>
    <col min="5" max="5" width="10.5703125" style="2" bestFit="1" customWidth="1"/>
    <col min="6" max="6" width="7.140625" style="2" bestFit="1" customWidth="1"/>
    <col min="7" max="7" width="7" style="2" bestFit="1" customWidth="1"/>
    <col min="8" max="8" width="4.85546875" style="2" hidden="1" customWidth="1"/>
    <col min="9" max="10" width="11.42578125" style="2" customWidth="1"/>
    <col min="11" max="11" width="11.42578125" style="2"/>
    <col min="12" max="12" width="15" style="2" customWidth="1"/>
    <col min="13" max="16384" width="11.42578125" style="2"/>
  </cols>
  <sheetData>
    <row r="2" spans="1:15" x14ac:dyDescent="0.2">
      <c r="C2" s="34">
        <f>YEAR(D2)</f>
        <v>2020</v>
      </c>
      <c r="D2" s="33">
        <v>44062</v>
      </c>
      <c r="K2" s="32">
        <f>C2+1</f>
        <v>2021</v>
      </c>
    </row>
    <row r="3" spans="1:15" x14ac:dyDescent="0.2">
      <c r="K3" s="31"/>
      <c r="L3" s="31"/>
      <c r="M3" s="31"/>
      <c r="N3" s="31"/>
      <c r="O3" s="31"/>
    </row>
    <row r="4" spans="1:15" x14ac:dyDescent="0.2">
      <c r="C4" s="30" t="s">
        <v>25</v>
      </c>
      <c r="D4" s="30" t="s">
        <v>24</v>
      </c>
      <c r="E4" s="30" t="s">
        <v>23</v>
      </c>
      <c r="F4" s="30" t="s">
        <v>22</v>
      </c>
      <c r="G4" s="30" t="s">
        <v>21</v>
      </c>
      <c r="K4" s="29"/>
      <c r="L4" s="29"/>
      <c r="M4" s="29"/>
      <c r="N4" s="29"/>
      <c r="O4" s="29"/>
    </row>
    <row r="5" spans="1:15" x14ac:dyDescent="0.2">
      <c r="A5" s="16">
        <f t="shared" ref="A5:A30" si="0">IF(C5="Samedi",0,1)</f>
        <v>1</v>
      </c>
      <c r="B5" s="16">
        <f t="shared" ref="B5:B30" si="1">IF(C5="Dimanche",0,1)</f>
        <v>1</v>
      </c>
      <c r="C5" s="25" t="str">
        <f>CHOOSE(WEEKDAY(E5),"Dimanche","Lundi","Mardi","Mercredi","Jeudi","Vendredi","Samedi")</f>
        <v>Mercredi</v>
      </c>
      <c r="D5" s="21" t="s">
        <v>19</v>
      </c>
      <c r="E5" s="23">
        <f>DATE($C$2,1,1)</f>
        <v>43831</v>
      </c>
      <c r="F5" s="19">
        <f t="shared" ref="F5:F30" si="2">WEEKNUM(E5,21)</f>
        <v>1</v>
      </c>
      <c r="G5" s="19">
        <f t="shared" ref="G5:G30" si="3">IF(A5+B5=2,1,0)</f>
        <v>1</v>
      </c>
      <c r="I5" s="16"/>
      <c r="J5" s="16"/>
      <c r="K5" s="10"/>
      <c r="L5" s="18"/>
      <c r="M5" s="17"/>
      <c r="N5" s="13"/>
      <c r="O5" s="13"/>
    </row>
    <row r="6" spans="1:15" x14ac:dyDescent="0.2">
      <c r="A6" s="16">
        <f t="shared" si="0"/>
        <v>1</v>
      </c>
      <c r="B6" s="16">
        <f t="shared" si="1"/>
        <v>0</v>
      </c>
      <c r="C6" s="25" t="str">
        <f>CHOOSE(WEEKDAY(E6),"Dimanche","Lundi","Mardi","Mercredi","Jeudi","Vendredi","Samedi")</f>
        <v>Dimanche</v>
      </c>
      <c r="D6" s="21" t="s">
        <v>18</v>
      </c>
      <c r="E6" s="23">
        <f>FLOOR(DAY(MINUTE($C$2/38)/2+56)&amp;"/5/"&amp;$C$2,7)-34</f>
        <v>43933</v>
      </c>
      <c r="F6" s="19">
        <f t="shared" si="2"/>
        <v>15</v>
      </c>
      <c r="G6" s="19">
        <f t="shared" si="3"/>
        <v>0</v>
      </c>
      <c r="I6" s="16"/>
      <c r="J6" s="16"/>
      <c r="K6" s="10"/>
      <c r="L6" s="18"/>
      <c r="M6" s="17"/>
      <c r="N6" s="13"/>
      <c r="O6" s="13"/>
    </row>
    <row r="7" spans="1:15" x14ac:dyDescent="0.2">
      <c r="A7" s="16">
        <f t="shared" si="0"/>
        <v>1</v>
      </c>
      <c r="B7" s="16">
        <f t="shared" si="1"/>
        <v>1</v>
      </c>
      <c r="C7" s="25" t="str">
        <f>CHOOSE(WEEKDAY(E7),"Dimanche","Lundi","Mardi","Mercredi","Jeudi","Vend
 redi","Samedi")</f>
        <v>Lundi</v>
      </c>
      <c r="D7" s="21" t="s">
        <v>17</v>
      </c>
      <c r="E7" s="23">
        <f>E6 + 1</f>
        <v>43934</v>
      </c>
      <c r="F7" s="19">
        <f t="shared" si="2"/>
        <v>16</v>
      </c>
      <c r="G7" s="19">
        <f t="shared" si="3"/>
        <v>1</v>
      </c>
      <c r="I7" s="16"/>
      <c r="J7" s="16"/>
      <c r="K7" s="10"/>
      <c r="L7" s="18"/>
      <c r="M7" s="17"/>
      <c r="N7" s="13"/>
      <c r="O7" s="13"/>
    </row>
    <row r="8" spans="1:15" x14ac:dyDescent="0.2">
      <c r="A8" s="16">
        <f t="shared" si="0"/>
        <v>1</v>
      </c>
      <c r="B8" s="16">
        <f t="shared" si="1"/>
        <v>1</v>
      </c>
      <c r="C8" s="25" t="str">
        <f>CHOOSE(WEEKDAY(E8),"Dimanche","Lundi","Mardi","Mercredi","Jeudi","Vend
 redi","Samedi")</f>
        <v>Vend
 redi</v>
      </c>
      <c r="D8" s="21" t="s">
        <v>16</v>
      </c>
      <c r="E8" s="23">
        <f>DATE($C$2,5,1)</f>
        <v>43952</v>
      </c>
      <c r="F8" s="19">
        <f t="shared" si="2"/>
        <v>18</v>
      </c>
      <c r="G8" s="19">
        <f t="shared" si="3"/>
        <v>1</v>
      </c>
      <c r="I8" s="16"/>
      <c r="J8" s="16"/>
      <c r="K8" s="10"/>
      <c r="L8" s="18"/>
      <c r="M8" s="17"/>
      <c r="N8" s="13"/>
      <c r="O8" s="13"/>
    </row>
    <row r="9" spans="1:15" x14ac:dyDescent="0.2">
      <c r="A9" s="16">
        <f t="shared" si="0"/>
        <v>1</v>
      </c>
      <c r="B9" s="16">
        <f t="shared" si="1"/>
        <v>1</v>
      </c>
      <c r="C9" s="25" t="str">
        <f t="shared" ref="C9:C19" si="4">CHOOSE(WEEKDAY(E9),"Dimanche","Lundi","Mardi","Mercredi","Jeudi","Vendredi","Samedi")</f>
        <v>Vendredi</v>
      </c>
      <c r="D9" s="27" t="s">
        <v>15</v>
      </c>
      <c r="E9" s="23">
        <f>DATE($C$2,5,8)</f>
        <v>43959</v>
      </c>
      <c r="F9" s="19">
        <f t="shared" si="2"/>
        <v>19</v>
      </c>
      <c r="G9" s="19">
        <f t="shared" si="3"/>
        <v>1</v>
      </c>
      <c r="I9" s="16"/>
      <c r="J9" s="16"/>
      <c r="K9" s="10"/>
      <c r="L9" s="28"/>
      <c r="M9" s="17"/>
      <c r="N9" s="13"/>
      <c r="O9" s="13"/>
    </row>
    <row r="10" spans="1:15" x14ac:dyDescent="0.2">
      <c r="A10" s="16">
        <f t="shared" si="0"/>
        <v>1</v>
      </c>
      <c r="B10" s="16">
        <f t="shared" si="1"/>
        <v>1</v>
      </c>
      <c r="C10" s="25" t="str">
        <f t="shared" si="4"/>
        <v>Jeudi</v>
      </c>
      <c r="D10" s="26" t="s">
        <v>14</v>
      </c>
      <c r="E10" s="23">
        <f>E6 + 39</f>
        <v>43972</v>
      </c>
      <c r="F10" s="19">
        <f t="shared" si="2"/>
        <v>21</v>
      </c>
      <c r="G10" s="19">
        <f t="shared" si="3"/>
        <v>1</v>
      </c>
      <c r="I10" s="16"/>
      <c r="J10" s="16"/>
      <c r="K10" s="10"/>
      <c r="L10" s="18"/>
      <c r="M10" s="17"/>
      <c r="N10" s="13"/>
      <c r="O10" s="13"/>
    </row>
    <row r="11" spans="1:15" x14ac:dyDescent="0.2">
      <c r="A11" s="16">
        <f t="shared" si="0"/>
        <v>1</v>
      </c>
      <c r="B11" s="16">
        <f t="shared" si="1"/>
        <v>0</v>
      </c>
      <c r="C11" s="25" t="str">
        <f t="shared" si="4"/>
        <v>Dimanche</v>
      </c>
      <c r="D11" s="26" t="s">
        <v>13</v>
      </c>
      <c r="E11" s="23">
        <f>E6 + 49</f>
        <v>43982</v>
      </c>
      <c r="F11" s="19">
        <f t="shared" si="2"/>
        <v>22</v>
      </c>
      <c r="G11" s="19">
        <f t="shared" si="3"/>
        <v>0</v>
      </c>
      <c r="I11" s="16"/>
      <c r="J11" s="16"/>
      <c r="K11" s="10"/>
      <c r="L11" s="18"/>
      <c r="M11" s="17"/>
      <c r="N11" s="13"/>
      <c r="O11" s="13"/>
    </row>
    <row r="12" spans="1:15" x14ac:dyDescent="0.2">
      <c r="A12" s="16">
        <f t="shared" si="0"/>
        <v>1</v>
      </c>
      <c r="B12" s="16">
        <f t="shared" si="1"/>
        <v>1</v>
      </c>
      <c r="C12" s="25" t="str">
        <f t="shared" si="4"/>
        <v>Lundi</v>
      </c>
      <c r="D12" s="27" t="s">
        <v>12</v>
      </c>
      <c r="E12" s="23">
        <f>E6 + 50</f>
        <v>43983</v>
      </c>
      <c r="F12" s="19">
        <f t="shared" si="2"/>
        <v>23</v>
      </c>
      <c r="G12" s="19">
        <f t="shared" si="3"/>
        <v>1</v>
      </c>
      <c r="I12" s="16"/>
      <c r="J12" s="16"/>
      <c r="K12" s="10"/>
      <c r="L12" s="28"/>
      <c r="M12" s="17"/>
      <c r="N12" s="13"/>
      <c r="O12" s="13"/>
    </row>
    <row r="13" spans="1:15" x14ac:dyDescent="0.2">
      <c r="A13" s="16">
        <f t="shared" si="0"/>
        <v>1</v>
      </c>
      <c r="B13" s="16">
        <f t="shared" si="1"/>
        <v>1</v>
      </c>
      <c r="C13" s="25" t="str">
        <f t="shared" si="4"/>
        <v>Mardi</v>
      </c>
      <c r="D13" s="27" t="s">
        <v>11</v>
      </c>
      <c r="E13" s="23">
        <f>DATE($C$2,7,14)</f>
        <v>44026</v>
      </c>
      <c r="F13" s="19">
        <f t="shared" si="2"/>
        <v>29</v>
      </c>
      <c r="G13" s="19">
        <f t="shared" si="3"/>
        <v>1</v>
      </c>
      <c r="I13" s="16"/>
      <c r="J13" s="16"/>
      <c r="K13" s="10"/>
      <c r="L13" s="28"/>
      <c r="M13" s="17"/>
      <c r="N13" s="13"/>
      <c r="O13" s="13"/>
    </row>
    <row r="14" spans="1:15" x14ac:dyDescent="0.2">
      <c r="A14" s="16">
        <f t="shared" si="0"/>
        <v>0</v>
      </c>
      <c r="B14" s="16">
        <f t="shared" si="1"/>
        <v>1</v>
      </c>
      <c r="C14" s="25" t="str">
        <f t="shared" si="4"/>
        <v>Samedi</v>
      </c>
      <c r="D14" s="26" t="s">
        <v>10</v>
      </c>
      <c r="E14" s="23">
        <f>DATE($C$2,8,15)</f>
        <v>44058</v>
      </c>
      <c r="F14" s="19">
        <f t="shared" si="2"/>
        <v>33</v>
      </c>
      <c r="G14" s="19">
        <f t="shared" si="3"/>
        <v>0</v>
      </c>
      <c r="I14" s="16"/>
      <c r="J14" s="16"/>
      <c r="K14" s="10"/>
      <c r="L14" s="18"/>
      <c r="M14" s="17"/>
      <c r="N14" s="13"/>
      <c r="O14" s="13"/>
    </row>
    <row r="15" spans="1:15" x14ac:dyDescent="0.2">
      <c r="A15" s="16">
        <f t="shared" si="0"/>
        <v>1</v>
      </c>
      <c r="B15" s="16">
        <f t="shared" si="1"/>
        <v>0</v>
      </c>
      <c r="C15" s="25" t="str">
        <f t="shared" si="4"/>
        <v>Dimanche</v>
      </c>
      <c r="D15" s="26" t="s">
        <v>9</v>
      </c>
      <c r="E15" s="23">
        <f>DATE($C$2,11,1)</f>
        <v>44136</v>
      </c>
      <c r="F15" s="19">
        <f t="shared" si="2"/>
        <v>44</v>
      </c>
      <c r="G15" s="19">
        <f t="shared" si="3"/>
        <v>0</v>
      </c>
      <c r="I15" s="16"/>
      <c r="J15" s="16"/>
      <c r="K15" s="10"/>
      <c r="L15" s="18"/>
      <c r="M15" s="17"/>
      <c r="N15" s="13"/>
      <c r="O15" s="13"/>
    </row>
    <row r="16" spans="1:15" x14ac:dyDescent="0.2">
      <c r="A16" s="16">
        <f t="shared" si="0"/>
        <v>1</v>
      </c>
      <c r="B16" s="16">
        <f t="shared" si="1"/>
        <v>1</v>
      </c>
      <c r="C16" s="25" t="str">
        <f t="shared" si="4"/>
        <v>Mercredi</v>
      </c>
      <c r="D16" s="24" t="s">
        <v>8</v>
      </c>
      <c r="E16" s="23">
        <f>DATE($C$2,11,11)</f>
        <v>44146</v>
      </c>
      <c r="F16" s="19">
        <f t="shared" si="2"/>
        <v>46</v>
      </c>
      <c r="G16" s="19">
        <f t="shared" si="3"/>
        <v>1</v>
      </c>
      <c r="I16" s="16"/>
      <c r="J16" s="16"/>
      <c r="K16" s="10"/>
      <c r="L16" s="28"/>
      <c r="M16" s="17"/>
      <c r="N16" s="13"/>
      <c r="O16" s="13"/>
    </row>
    <row r="17" spans="1:15" x14ac:dyDescent="0.2">
      <c r="A17" s="16">
        <f t="shared" si="0"/>
        <v>1</v>
      </c>
      <c r="B17" s="16">
        <f t="shared" si="1"/>
        <v>1</v>
      </c>
      <c r="C17" s="22" t="str">
        <f t="shared" si="4"/>
        <v>Vendredi</v>
      </c>
      <c r="D17" s="21" t="s">
        <v>7</v>
      </c>
      <c r="E17" s="20">
        <f>DATE($C$2,12,25)</f>
        <v>44190</v>
      </c>
      <c r="F17" s="19">
        <f t="shared" si="2"/>
        <v>52</v>
      </c>
      <c r="G17" s="19">
        <f t="shared" si="3"/>
        <v>1</v>
      </c>
      <c r="I17" s="16" t="s">
        <v>20</v>
      </c>
      <c r="J17" s="16">
        <f>SUM(G5:G17)</f>
        <v>9</v>
      </c>
      <c r="K17" s="10"/>
      <c r="L17" s="18"/>
      <c r="M17" s="17"/>
      <c r="N17" s="13"/>
      <c r="O17" s="13"/>
    </row>
    <row r="18" spans="1:15" x14ac:dyDescent="0.2">
      <c r="A18" s="16">
        <f t="shared" si="0"/>
        <v>1</v>
      </c>
      <c r="B18" s="16">
        <f t="shared" si="1"/>
        <v>1</v>
      </c>
      <c r="C18" s="25" t="str">
        <f t="shared" si="4"/>
        <v>Vendredi</v>
      </c>
      <c r="D18" s="21" t="s">
        <v>19</v>
      </c>
      <c r="E18" s="23">
        <f>DATE(C2+1,1,1)</f>
        <v>44197</v>
      </c>
      <c r="F18" s="19">
        <f t="shared" si="2"/>
        <v>53</v>
      </c>
      <c r="G18" s="19">
        <f t="shared" si="3"/>
        <v>1</v>
      </c>
      <c r="I18" s="16"/>
      <c r="J18" s="16"/>
      <c r="K18" s="10"/>
      <c r="L18" s="18"/>
      <c r="M18" s="17"/>
      <c r="N18" s="13"/>
      <c r="O18" s="13"/>
    </row>
    <row r="19" spans="1:15" x14ac:dyDescent="0.2">
      <c r="A19" s="16">
        <f t="shared" si="0"/>
        <v>1</v>
      </c>
      <c r="B19" s="16">
        <f t="shared" si="1"/>
        <v>0</v>
      </c>
      <c r="C19" s="25" t="str">
        <f t="shared" si="4"/>
        <v>Dimanche</v>
      </c>
      <c r="D19" s="21" t="s">
        <v>18</v>
      </c>
      <c r="E19" s="23">
        <f>FLOOR(DAY(MINUTE($K$2/38)/2+56)&amp;"/5/"&amp;$K$2,7)-34</f>
        <v>44290</v>
      </c>
      <c r="F19" s="19">
        <f t="shared" si="2"/>
        <v>13</v>
      </c>
      <c r="G19" s="19">
        <f t="shared" si="3"/>
        <v>0</v>
      </c>
      <c r="I19" s="16"/>
      <c r="J19" s="16"/>
      <c r="K19" s="10"/>
      <c r="L19" s="18"/>
      <c r="M19" s="17"/>
      <c r="N19" s="13"/>
      <c r="O19" s="13"/>
    </row>
    <row r="20" spans="1:15" x14ac:dyDescent="0.2">
      <c r="A20" s="16">
        <f t="shared" si="0"/>
        <v>1</v>
      </c>
      <c r="B20" s="16">
        <f t="shared" si="1"/>
        <v>1</v>
      </c>
      <c r="C20" s="25" t="str">
        <f>CHOOSE(WEEKDAY(E20),"Dimanche","Lundi","Mardi","Mercredi","Jeudi","Vend
 redi","Samedi")</f>
        <v>Lundi</v>
      </c>
      <c r="D20" s="21" t="s">
        <v>17</v>
      </c>
      <c r="E20" s="23">
        <f>E19 + 1</f>
        <v>44291</v>
      </c>
      <c r="F20" s="19">
        <f t="shared" si="2"/>
        <v>14</v>
      </c>
      <c r="G20" s="19">
        <f t="shared" si="3"/>
        <v>1</v>
      </c>
      <c r="I20" s="16"/>
      <c r="J20" s="16"/>
      <c r="K20" s="10"/>
      <c r="L20" s="18"/>
      <c r="M20" s="17"/>
      <c r="N20" s="13"/>
      <c r="O20" s="13"/>
    </row>
    <row r="21" spans="1:15" x14ac:dyDescent="0.2">
      <c r="A21" s="16">
        <f t="shared" si="0"/>
        <v>0</v>
      </c>
      <c r="B21" s="16">
        <f t="shared" si="1"/>
        <v>1</v>
      </c>
      <c r="C21" s="25" t="str">
        <f>CHOOSE(WEEKDAY(E21),"Dimanche","Lundi","Mardi","Mercredi","Jeudi","Vend
 redi","Samedi")</f>
        <v>Samedi</v>
      </c>
      <c r="D21" s="21" t="s">
        <v>16</v>
      </c>
      <c r="E21" s="23">
        <f>DATE($K$2,5,1)</f>
        <v>44317</v>
      </c>
      <c r="F21" s="19">
        <f t="shared" si="2"/>
        <v>17</v>
      </c>
      <c r="G21" s="19">
        <f t="shared" si="3"/>
        <v>0</v>
      </c>
      <c r="I21" s="16"/>
      <c r="J21" s="16"/>
      <c r="K21" s="10"/>
      <c r="L21" s="18"/>
      <c r="M21" s="17"/>
      <c r="N21" s="13"/>
      <c r="O21" s="13"/>
    </row>
    <row r="22" spans="1:15" x14ac:dyDescent="0.2">
      <c r="A22" s="16">
        <f t="shared" si="0"/>
        <v>0</v>
      </c>
      <c r="B22" s="16">
        <f t="shared" si="1"/>
        <v>1</v>
      </c>
      <c r="C22" s="25" t="str">
        <f t="shared" ref="C22:C30" si="5">CHOOSE(WEEKDAY(E22),"Dimanche","Lundi","Mardi","Mercredi","Jeudi","Vendredi","Samedi")</f>
        <v>Samedi</v>
      </c>
      <c r="D22" s="27" t="s">
        <v>15</v>
      </c>
      <c r="E22" s="23">
        <f>DATE($K$2,5,8)</f>
        <v>44324</v>
      </c>
      <c r="F22" s="19">
        <f t="shared" si="2"/>
        <v>18</v>
      </c>
      <c r="G22" s="19">
        <f t="shared" si="3"/>
        <v>0</v>
      </c>
      <c r="I22" s="16"/>
      <c r="J22" s="16"/>
      <c r="K22" s="10"/>
      <c r="L22" s="18"/>
      <c r="M22" s="17"/>
      <c r="N22" s="13"/>
      <c r="O22" s="13"/>
    </row>
    <row r="23" spans="1:15" x14ac:dyDescent="0.2">
      <c r="A23" s="16">
        <f t="shared" si="0"/>
        <v>1</v>
      </c>
      <c r="B23" s="16">
        <f t="shared" si="1"/>
        <v>1</v>
      </c>
      <c r="C23" s="25" t="str">
        <f t="shared" si="5"/>
        <v>Jeudi</v>
      </c>
      <c r="D23" s="26" t="s">
        <v>14</v>
      </c>
      <c r="E23" s="23">
        <f>E19 + 39</f>
        <v>44329</v>
      </c>
      <c r="F23" s="19">
        <f t="shared" si="2"/>
        <v>19</v>
      </c>
      <c r="G23" s="19">
        <f t="shared" si="3"/>
        <v>1</v>
      </c>
      <c r="I23" s="16"/>
      <c r="J23" s="16"/>
      <c r="K23" s="10"/>
      <c r="L23" s="18"/>
      <c r="M23" s="17"/>
      <c r="N23" s="13"/>
      <c r="O23" s="13"/>
    </row>
    <row r="24" spans="1:15" x14ac:dyDescent="0.2">
      <c r="A24" s="16">
        <f t="shared" si="0"/>
        <v>1</v>
      </c>
      <c r="B24" s="16">
        <f t="shared" si="1"/>
        <v>0</v>
      </c>
      <c r="C24" s="25" t="str">
        <f t="shared" si="5"/>
        <v>Dimanche</v>
      </c>
      <c r="D24" s="26" t="s">
        <v>13</v>
      </c>
      <c r="E24" s="23">
        <f>E19 + 49</f>
        <v>44339</v>
      </c>
      <c r="F24" s="19">
        <f t="shared" si="2"/>
        <v>20</v>
      </c>
      <c r="G24" s="19">
        <f t="shared" si="3"/>
        <v>0</v>
      </c>
      <c r="I24" s="16"/>
      <c r="J24" s="16"/>
      <c r="K24" s="10"/>
      <c r="L24" s="18"/>
      <c r="M24" s="17"/>
      <c r="N24" s="13"/>
      <c r="O24" s="13"/>
    </row>
    <row r="25" spans="1:15" x14ac:dyDescent="0.2">
      <c r="A25" s="16">
        <f t="shared" si="0"/>
        <v>1</v>
      </c>
      <c r="B25" s="16">
        <f t="shared" si="1"/>
        <v>1</v>
      </c>
      <c r="C25" s="25" t="str">
        <f t="shared" si="5"/>
        <v>Lundi</v>
      </c>
      <c r="D25" s="27" t="s">
        <v>12</v>
      </c>
      <c r="E25" s="23">
        <f>E19 + 50</f>
        <v>44340</v>
      </c>
      <c r="F25" s="19">
        <f t="shared" si="2"/>
        <v>21</v>
      </c>
      <c r="G25" s="19">
        <f t="shared" si="3"/>
        <v>1</v>
      </c>
      <c r="I25" s="16"/>
      <c r="J25" s="16"/>
      <c r="K25" s="10"/>
      <c r="L25" s="18"/>
      <c r="M25" s="17"/>
      <c r="N25" s="13"/>
      <c r="O25" s="13"/>
    </row>
    <row r="26" spans="1:15" x14ac:dyDescent="0.2">
      <c r="A26" s="16">
        <f t="shared" si="0"/>
        <v>1</v>
      </c>
      <c r="B26" s="16">
        <f t="shared" si="1"/>
        <v>1</v>
      </c>
      <c r="C26" s="25" t="str">
        <f t="shared" si="5"/>
        <v>Mercredi</v>
      </c>
      <c r="D26" s="27" t="s">
        <v>11</v>
      </c>
      <c r="E26" s="23">
        <f>DATE($K$2,7,14)</f>
        <v>44391</v>
      </c>
      <c r="F26" s="19">
        <f t="shared" si="2"/>
        <v>28</v>
      </c>
      <c r="G26" s="19">
        <f t="shared" si="3"/>
        <v>1</v>
      </c>
      <c r="I26" s="16"/>
      <c r="J26" s="16"/>
      <c r="K26" s="10"/>
      <c r="L26" s="18"/>
      <c r="M26" s="17"/>
      <c r="N26" s="13"/>
      <c r="O26" s="13"/>
    </row>
    <row r="27" spans="1:15" x14ac:dyDescent="0.2">
      <c r="A27" s="16">
        <f t="shared" si="0"/>
        <v>1</v>
      </c>
      <c r="B27" s="16">
        <f t="shared" si="1"/>
        <v>0</v>
      </c>
      <c r="C27" s="25" t="str">
        <f t="shared" si="5"/>
        <v>Dimanche</v>
      </c>
      <c r="D27" s="26" t="s">
        <v>10</v>
      </c>
      <c r="E27" s="23">
        <f>DATE($K$2,8,15)</f>
        <v>44423</v>
      </c>
      <c r="F27" s="19">
        <f t="shared" si="2"/>
        <v>32</v>
      </c>
      <c r="G27" s="19">
        <f t="shared" si="3"/>
        <v>0</v>
      </c>
      <c r="I27" s="16"/>
      <c r="J27" s="16"/>
      <c r="K27" s="10"/>
      <c r="L27" s="18"/>
      <c r="M27" s="17"/>
      <c r="N27" s="13"/>
      <c r="O27" s="13"/>
    </row>
    <row r="28" spans="1:15" x14ac:dyDescent="0.2">
      <c r="A28" s="16">
        <f t="shared" si="0"/>
        <v>1</v>
      </c>
      <c r="B28" s="16">
        <f t="shared" si="1"/>
        <v>1</v>
      </c>
      <c r="C28" s="25" t="str">
        <f t="shared" si="5"/>
        <v>Lundi</v>
      </c>
      <c r="D28" s="26" t="s">
        <v>9</v>
      </c>
      <c r="E28" s="23">
        <f>DATE($K$2,11,1)</f>
        <v>44501</v>
      </c>
      <c r="F28" s="19">
        <f t="shared" si="2"/>
        <v>44</v>
      </c>
      <c r="G28" s="19">
        <f t="shared" si="3"/>
        <v>1</v>
      </c>
      <c r="I28" s="16"/>
      <c r="J28" s="16"/>
      <c r="K28" s="10"/>
      <c r="L28" s="18"/>
      <c r="M28" s="17"/>
      <c r="N28" s="13"/>
      <c r="O28" s="13"/>
    </row>
    <row r="29" spans="1:15" x14ac:dyDescent="0.2">
      <c r="A29" s="16">
        <f t="shared" si="0"/>
        <v>1</v>
      </c>
      <c r="B29" s="16">
        <f t="shared" si="1"/>
        <v>1</v>
      </c>
      <c r="C29" s="25" t="str">
        <f t="shared" si="5"/>
        <v>Jeudi</v>
      </c>
      <c r="D29" s="24" t="s">
        <v>8</v>
      </c>
      <c r="E29" s="23">
        <f>DATE($K$2,11,11)</f>
        <v>44511</v>
      </c>
      <c r="F29" s="19">
        <f t="shared" si="2"/>
        <v>45</v>
      </c>
      <c r="G29" s="19">
        <f t="shared" si="3"/>
        <v>1</v>
      </c>
      <c r="I29" s="16"/>
      <c r="J29" s="16"/>
      <c r="K29" s="10"/>
      <c r="L29" s="18"/>
      <c r="M29" s="17"/>
      <c r="N29" s="13"/>
      <c r="O29" s="13"/>
    </row>
    <row r="30" spans="1:15" x14ac:dyDescent="0.2">
      <c r="A30" s="16">
        <f t="shared" si="0"/>
        <v>0</v>
      </c>
      <c r="B30" s="16">
        <f t="shared" si="1"/>
        <v>1</v>
      </c>
      <c r="C30" s="22" t="str">
        <f t="shared" si="5"/>
        <v>Samedi</v>
      </c>
      <c r="D30" s="21" t="s">
        <v>7</v>
      </c>
      <c r="E30" s="20">
        <f>DATE($K$2,12,25)</f>
        <v>44555</v>
      </c>
      <c r="F30" s="19">
        <f t="shared" si="2"/>
        <v>51</v>
      </c>
      <c r="G30" s="19">
        <f t="shared" si="3"/>
        <v>0</v>
      </c>
      <c r="I30" s="16" t="s">
        <v>6</v>
      </c>
      <c r="J30" s="16">
        <f>SUM(G18:G30)</f>
        <v>7</v>
      </c>
      <c r="K30" s="10"/>
      <c r="L30" s="18"/>
      <c r="M30" s="17"/>
      <c r="N30" s="13"/>
      <c r="O30" s="13"/>
    </row>
    <row r="31" spans="1:15" x14ac:dyDescent="0.2">
      <c r="A31" s="16"/>
      <c r="B31" s="16"/>
      <c r="C31" s="10"/>
      <c r="D31" s="18"/>
      <c r="E31" s="17"/>
      <c r="F31" s="13"/>
      <c r="G31" s="13"/>
      <c r="I31" s="16"/>
      <c r="J31" s="16"/>
      <c r="K31" s="10"/>
      <c r="L31" s="18"/>
      <c r="M31" s="17"/>
      <c r="N31" s="13"/>
      <c r="O31" s="13"/>
    </row>
    <row r="32" spans="1:15" x14ac:dyDescent="0.2">
      <c r="A32" s="16"/>
      <c r="B32" s="16"/>
      <c r="C32" s="10"/>
      <c r="D32" s="18"/>
      <c r="E32" s="17"/>
      <c r="F32" s="13"/>
      <c r="G32" s="13"/>
      <c r="I32" s="16"/>
      <c r="J32" s="16"/>
      <c r="K32" s="10"/>
      <c r="L32" s="18"/>
      <c r="M32" s="17"/>
      <c r="N32" s="13"/>
      <c r="O32" s="13"/>
    </row>
    <row r="33" spans="1:15" x14ac:dyDescent="0.2">
      <c r="A33" s="16"/>
      <c r="B33" s="16"/>
      <c r="C33" s="10"/>
      <c r="D33" s="18"/>
      <c r="E33" s="17"/>
      <c r="F33" s="13"/>
      <c r="G33" s="13"/>
      <c r="I33" s="5"/>
      <c r="J33" s="5"/>
      <c r="K33" s="5"/>
      <c r="L33" s="15"/>
      <c r="M33" s="14"/>
      <c r="N33" s="9"/>
      <c r="O33" s="9"/>
    </row>
    <row r="34" spans="1:15" x14ac:dyDescent="0.2">
      <c r="A34" s="16"/>
      <c r="B34" s="16"/>
      <c r="C34" s="10"/>
      <c r="D34" s="15"/>
      <c r="E34" s="14"/>
      <c r="F34" s="9"/>
      <c r="G34" s="9"/>
      <c r="H34" s="8"/>
      <c r="I34" s="8"/>
      <c r="J34" s="7"/>
      <c r="K34" s="5"/>
      <c r="L34" s="15"/>
      <c r="M34" s="14"/>
      <c r="N34" s="9"/>
      <c r="O34" s="9"/>
    </row>
    <row r="35" spans="1:15" x14ac:dyDescent="0.2">
      <c r="A35" s="13"/>
      <c r="B35" s="13"/>
      <c r="C35" s="4"/>
      <c r="D35" s="12"/>
      <c r="E35" s="9"/>
      <c r="F35" s="9"/>
      <c r="G35" s="11"/>
      <c r="H35" s="8"/>
      <c r="I35" s="8"/>
      <c r="J35" s="7"/>
      <c r="K35" s="9"/>
      <c r="L35" s="12"/>
      <c r="M35" s="9"/>
      <c r="N35" s="9"/>
      <c r="O35" s="11"/>
    </row>
    <row r="36" spans="1:15" x14ac:dyDescent="0.2">
      <c r="A36" s="10"/>
      <c r="B36" s="10"/>
      <c r="C36" s="4"/>
      <c r="D36" s="9"/>
      <c r="E36" s="9"/>
      <c r="F36" s="9"/>
      <c r="G36" s="9"/>
      <c r="H36" s="8"/>
      <c r="I36" s="8"/>
      <c r="J36" s="7"/>
      <c r="K36" s="7"/>
      <c r="L36" s="7"/>
      <c r="M36" s="7"/>
      <c r="N36" s="7"/>
      <c r="O36" s="7"/>
    </row>
    <row r="37" spans="1:15" x14ac:dyDescent="0.2">
      <c r="A37" s="6"/>
      <c r="B37" s="5"/>
      <c r="C37" s="4"/>
      <c r="D37" s="4"/>
      <c r="E37" s="4"/>
      <c r="F37" s="4"/>
      <c r="G37" s="4"/>
    </row>
    <row r="38" spans="1:15" x14ac:dyDescent="0.2">
      <c r="A38" s="3"/>
      <c r="B38" s="3"/>
      <c r="C38" s="3"/>
      <c r="D38" s="3"/>
      <c r="E38" s="3"/>
      <c r="F38" s="3"/>
      <c r="G38" s="3"/>
    </row>
  </sheetData>
  <conditionalFormatting sqref="G5:G17 G31:G34 O5:O34">
    <cfRule type="cellIs" dxfId="1" priority="2" operator="greaterThan">
      <formula>0</formula>
    </cfRule>
  </conditionalFormatting>
  <conditionalFormatting sqref="G18:G30">
    <cfRule type="cellIs" dxfId="0" priority="1" operator="greaterThan">
      <formula>0</formula>
    </cfRule>
  </conditionalFormatting>
  <dataValidations count="1">
    <dataValidation type="date" allowBlank="1" showInputMessage="1" showErrorMessage="1" sqref="E5:E30">
      <formula1>E5</formula1>
      <formula2>E30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Lic Eco</vt:lpstr>
      <vt:lpstr>Jours Fériés</vt:lpstr>
    </vt:vector>
  </TitlesOfParts>
  <Company>GTI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MAURY</dc:creator>
  <cp:lastModifiedBy>Jérôme MAURY</cp:lastModifiedBy>
  <cp:lastPrinted>2020-11-10T10:36:43Z</cp:lastPrinted>
  <dcterms:created xsi:type="dcterms:W3CDTF">2020-10-02T14:32:53Z</dcterms:created>
  <dcterms:modified xsi:type="dcterms:W3CDTF">2020-11-10T14:50:40Z</dcterms:modified>
</cp:coreProperties>
</file>