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.martinak\Downloads\"/>
    </mc:Choice>
  </mc:AlternateContent>
  <bookViews>
    <workbookView xWindow="0" yWindow="0" windowWidth="28800" windowHeight="12330" firstSheet="13" activeTab="13"/>
  </bookViews>
  <sheets>
    <sheet name="B1" sheetId="1" r:id="rId1"/>
    <sheet name="B2" sheetId="2" r:id="rId2"/>
    <sheet name="B3" sheetId="19" r:id="rId3"/>
    <sheet name="M1" sheetId="4" r:id="rId4"/>
    <sheet name="M2" sheetId="5" r:id="rId5"/>
    <sheet name="Année en cours" sheetId="26" r:id="rId6"/>
    <sheet name="Elèves 2021" sheetId="31" r:id="rId7"/>
    <sheet name="Année prochaine" sheetId="29" r:id="rId8"/>
    <sheet name="Admissions" sheetId="24" r:id="rId9"/>
    <sheet name="Salles BAF" sheetId="22" r:id="rId10"/>
    <sheet name="Promo 2020" sheetId="30" r:id="rId11"/>
    <sheet name="Promo 2019" sheetId="20" r:id="rId12"/>
    <sheet name="Promo 2018" sheetId="21" r:id="rId13"/>
    <sheet name="Profs" sheetId="32" r:id="rId14"/>
  </sheets>
  <definedNames>
    <definedName name="_xlnm._FilterDatabase" localSheetId="1" hidden="1">'B2'!$A$1:$M$73</definedName>
    <definedName name="_xlnm._FilterDatabase" localSheetId="2" hidden="1">'B3'!$A$1:$N$104</definedName>
    <definedName name="_xlnm._FilterDatabase" localSheetId="3" hidden="1">'M1'!$A$1:$O$73</definedName>
    <definedName name="_xlnm._FilterDatabase" localSheetId="4" hidden="1">'M2'!$A$1:$M$73</definedName>
    <definedName name="_xlnm._FilterDatabase" localSheetId="13" hidden="1">Profs!$E$6:$E$146</definedName>
    <definedName name="admissions">Admissions!$I$2:$I$5</definedName>
    <definedName name="Classe">'Année en cours'!$A$9:$A$13</definedName>
    <definedName name="Cursus">'Année prochaine'!$O$12:$O$24</definedName>
    <definedName name="Promo">Admissions!$I$8:$I$12</definedName>
    <definedName name="Spécialisation">'Année en cours'!$I$2:$I$10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9" i="29" l="1"/>
  <c r="F13" i="26" l="1"/>
  <c r="J5" i="24" l="1"/>
  <c r="Q18" i="29" l="1"/>
  <c r="T24" i="29"/>
  <c r="T27" i="29" s="1"/>
  <c r="S24" i="29"/>
  <c r="S27" i="29" s="1"/>
  <c r="R24" i="29"/>
  <c r="R27" i="29" s="1"/>
  <c r="Q24" i="29"/>
  <c r="P24" i="29"/>
  <c r="T23" i="29"/>
  <c r="S23" i="29"/>
  <c r="R23" i="29"/>
  <c r="Q23" i="29"/>
  <c r="P23" i="29"/>
  <c r="T22" i="29"/>
  <c r="S22" i="29"/>
  <c r="R22" i="29"/>
  <c r="Q22" i="29"/>
  <c r="P22" i="29"/>
  <c r="T21" i="29"/>
  <c r="T26" i="29" s="1"/>
  <c r="S21" i="29"/>
  <c r="S26" i="29" s="1"/>
  <c r="R21" i="29"/>
  <c r="R26" i="29" s="1"/>
  <c r="Q21" i="29"/>
  <c r="P21" i="29"/>
  <c r="T20" i="29"/>
  <c r="S20" i="29"/>
  <c r="R20" i="29"/>
  <c r="Q20" i="29"/>
  <c r="P20" i="29"/>
  <c r="T19" i="29"/>
  <c r="S19" i="29"/>
  <c r="R19" i="29"/>
  <c r="Q19" i="29"/>
  <c r="P19" i="29"/>
  <c r="T18" i="29"/>
  <c r="S18" i="29"/>
  <c r="R18" i="29"/>
  <c r="P18" i="29"/>
  <c r="T17" i="29"/>
  <c r="S17" i="29"/>
  <c r="R17" i="29"/>
  <c r="Q17" i="29"/>
  <c r="P17" i="29"/>
  <c r="T16" i="29"/>
  <c r="S16" i="29"/>
  <c r="R16" i="29"/>
  <c r="Q16" i="29"/>
  <c r="P16" i="29"/>
  <c r="T15" i="29"/>
  <c r="S15" i="29"/>
  <c r="R15" i="29"/>
  <c r="Q15" i="29"/>
  <c r="P15" i="29"/>
  <c r="T14" i="29"/>
  <c r="S14" i="29"/>
  <c r="R14" i="29"/>
  <c r="Q14" i="29"/>
  <c r="P14" i="29"/>
  <c r="T13" i="29"/>
  <c r="S13" i="29"/>
  <c r="R13" i="29"/>
  <c r="Q13" i="29"/>
  <c r="P13" i="29"/>
  <c r="T12" i="29"/>
  <c r="S12" i="29"/>
  <c r="R12" i="29"/>
  <c r="Q12" i="29"/>
  <c r="Q27" i="29" s="1"/>
  <c r="P12" i="29"/>
  <c r="P27" i="29" s="1"/>
  <c r="M22" i="29" l="1"/>
  <c r="L22" i="29"/>
  <c r="K22" i="29"/>
  <c r="F22" i="29"/>
  <c r="E22" i="29"/>
  <c r="D22" i="29"/>
  <c r="C22" i="29"/>
  <c r="M21" i="29"/>
  <c r="L21" i="29"/>
  <c r="K21" i="29"/>
  <c r="F21" i="29"/>
  <c r="E21" i="29"/>
  <c r="D21" i="29"/>
  <c r="C21" i="29"/>
  <c r="M19" i="29"/>
  <c r="L19" i="29"/>
  <c r="K19" i="29"/>
  <c r="F19" i="29"/>
  <c r="E19" i="29"/>
  <c r="D19" i="29"/>
  <c r="C19" i="29"/>
  <c r="M17" i="29"/>
  <c r="L17" i="29"/>
  <c r="K17" i="29"/>
  <c r="F17" i="29"/>
  <c r="E17" i="29"/>
  <c r="D17" i="29"/>
  <c r="C17" i="29"/>
  <c r="M16" i="29"/>
  <c r="L16" i="29"/>
  <c r="K16" i="29"/>
  <c r="F16" i="29"/>
  <c r="E16" i="29"/>
  <c r="D16" i="29"/>
  <c r="C16" i="29"/>
  <c r="M15" i="29"/>
  <c r="L15" i="29"/>
  <c r="K15" i="29"/>
  <c r="F15" i="29"/>
  <c r="E15" i="29"/>
  <c r="D15" i="29"/>
  <c r="C15" i="29"/>
  <c r="M14" i="29"/>
  <c r="L14" i="29"/>
  <c r="K14" i="29"/>
  <c r="F14" i="29"/>
  <c r="E14" i="29"/>
  <c r="D14" i="29"/>
  <c r="C14" i="29"/>
  <c r="T10" i="29"/>
  <c r="S10" i="29"/>
  <c r="M10" i="29"/>
  <c r="L10" i="29"/>
  <c r="K10" i="29"/>
  <c r="C10" i="29"/>
  <c r="T9" i="29"/>
  <c r="Q26" i="29" s="1"/>
  <c r="S9" i="29"/>
  <c r="P26" i="29" s="1"/>
  <c r="M9" i="29"/>
  <c r="L9" i="29"/>
  <c r="C9" i="29"/>
  <c r="T8" i="29"/>
  <c r="S8" i="29"/>
  <c r="T7" i="29"/>
  <c r="S7" i="29"/>
  <c r="M7" i="29"/>
  <c r="L7" i="29"/>
  <c r="K7" i="29"/>
  <c r="C7" i="29"/>
  <c r="T6" i="29"/>
  <c r="S6" i="29"/>
  <c r="T5" i="29"/>
  <c r="S5" i="29"/>
  <c r="M5" i="29"/>
  <c r="L5" i="29"/>
  <c r="K5" i="29"/>
  <c r="C5" i="29"/>
  <c r="T4" i="29"/>
  <c r="S4" i="29"/>
  <c r="M4" i="29"/>
  <c r="L4" i="29"/>
  <c r="K4" i="29"/>
  <c r="C4" i="29"/>
  <c r="B4" i="29"/>
  <c r="B6" i="29" s="1"/>
  <c r="T3" i="29"/>
  <c r="S3" i="29"/>
  <c r="M3" i="29"/>
  <c r="L3" i="29"/>
  <c r="K3" i="29"/>
  <c r="C3" i="29"/>
  <c r="T2" i="29"/>
  <c r="S2" i="29"/>
  <c r="M2" i="29"/>
  <c r="L2" i="29"/>
  <c r="K2" i="29"/>
  <c r="C2" i="29"/>
  <c r="C18" i="29" l="1"/>
  <c r="C20" i="29" s="1"/>
  <c r="K6" i="29"/>
  <c r="K11" i="29" s="1"/>
  <c r="E18" i="29"/>
  <c r="E23" i="29" s="1"/>
  <c r="M6" i="29"/>
  <c r="M8" i="29" s="1"/>
  <c r="F18" i="29"/>
  <c r="F20" i="29" s="1"/>
  <c r="K18" i="29"/>
  <c r="K20" i="29" s="1"/>
  <c r="C6" i="29"/>
  <c r="C8" i="29" s="1"/>
  <c r="L18" i="29"/>
  <c r="L23" i="29" s="1"/>
  <c r="D18" i="29"/>
  <c r="D20" i="29" s="1"/>
  <c r="L6" i="29"/>
  <c r="L8" i="29" s="1"/>
  <c r="M18" i="29"/>
  <c r="M20" i="29" s="1"/>
  <c r="B11" i="29"/>
  <c r="B8" i="29"/>
  <c r="E13" i="26"/>
  <c r="D13" i="26"/>
  <c r="C13" i="26"/>
  <c r="B13" i="26"/>
  <c r="F12" i="26"/>
  <c r="E12" i="26"/>
  <c r="D12" i="26"/>
  <c r="C12" i="26"/>
  <c r="B12" i="26"/>
  <c r="F11" i="26"/>
  <c r="E11" i="26"/>
  <c r="D11" i="26"/>
  <c r="C11" i="26"/>
  <c r="B11" i="26"/>
  <c r="F10" i="26"/>
  <c r="E10" i="26"/>
  <c r="D10" i="26"/>
  <c r="C10" i="26"/>
  <c r="B10" i="26"/>
  <c r="F9" i="26"/>
  <c r="E9" i="26"/>
  <c r="D9" i="26"/>
  <c r="C9" i="26"/>
  <c r="B9" i="26"/>
  <c r="B14" i="26" s="1"/>
  <c r="F7" i="26"/>
  <c r="E7" i="26"/>
  <c r="D7" i="26"/>
  <c r="C7" i="26"/>
  <c r="B7" i="26"/>
  <c r="E6" i="26"/>
  <c r="D6" i="26"/>
  <c r="K10" i="26"/>
  <c r="J10" i="26"/>
  <c r="K9" i="26"/>
  <c r="J9" i="26"/>
  <c r="L9" i="26" s="1"/>
  <c r="K8" i="26"/>
  <c r="J8" i="26"/>
  <c r="K7" i="26"/>
  <c r="J7" i="26"/>
  <c r="K6" i="26"/>
  <c r="J6" i="26"/>
  <c r="K5" i="26"/>
  <c r="J5" i="26"/>
  <c r="F5" i="26"/>
  <c r="E5" i="26"/>
  <c r="D5" i="26"/>
  <c r="C5" i="26"/>
  <c r="K4" i="26"/>
  <c r="J4" i="26"/>
  <c r="F4" i="26"/>
  <c r="E4" i="26"/>
  <c r="D4" i="26"/>
  <c r="K3" i="26"/>
  <c r="J3" i="26"/>
  <c r="F3" i="26"/>
  <c r="E3" i="26"/>
  <c r="D3" i="26"/>
  <c r="K2" i="26"/>
  <c r="J2" i="26"/>
  <c r="F2" i="26"/>
  <c r="C2" i="26"/>
  <c r="B2" i="26"/>
  <c r="C14" i="26" l="1"/>
  <c r="G2" i="26"/>
  <c r="D14" i="26"/>
  <c r="G6" i="26"/>
  <c r="G5" i="26"/>
  <c r="E14" i="26"/>
  <c r="L3" i="26"/>
  <c r="G3" i="26"/>
  <c r="G4" i="26"/>
  <c r="L7" i="26"/>
  <c r="L4" i="26"/>
  <c r="L8" i="26"/>
  <c r="L10" i="26"/>
  <c r="L5" i="26"/>
  <c r="L6" i="26"/>
  <c r="G7" i="26"/>
  <c r="L2" i="26"/>
  <c r="F14" i="26"/>
  <c r="C23" i="29"/>
  <c r="K23" i="29"/>
  <c r="D23" i="29"/>
  <c r="L20" i="29"/>
  <c r="F23" i="29"/>
  <c r="E20" i="29"/>
  <c r="M11" i="29"/>
  <c r="M23" i="29"/>
  <c r="K8" i="29"/>
  <c r="L11" i="29"/>
  <c r="C11" i="29"/>
  <c r="J12" i="24"/>
  <c r="J11" i="24"/>
  <c r="J10" i="24"/>
  <c r="J9" i="24"/>
  <c r="J8" i="24"/>
  <c r="J4" i="24"/>
  <c r="J3" i="24"/>
  <c r="J2" i="24"/>
  <c r="G14" i="26" l="1"/>
  <c r="J13" i="24"/>
  <c r="J6" i="24"/>
  <c r="D24" i="22" l="1"/>
  <c r="F4" i="22" l="1"/>
  <c r="C44" i="21" l="1"/>
  <c r="C43" i="21"/>
  <c r="C42" i="21"/>
  <c r="C41" i="21"/>
  <c r="C40" i="21"/>
  <c r="C39" i="21"/>
  <c r="C38" i="21"/>
  <c r="C37" i="21"/>
  <c r="C36" i="21"/>
  <c r="C35" i="21"/>
  <c r="C31" i="21"/>
  <c r="C30" i="21"/>
  <c r="C29" i="21"/>
  <c r="C28" i="21"/>
  <c r="C26" i="21"/>
  <c r="C25" i="21"/>
  <c r="C24" i="21"/>
  <c r="C23" i="21"/>
  <c r="C22" i="21"/>
  <c r="C21" i="21"/>
  <c r="C20" i="21"/>
  <c r="C19" i="21"/>
  <c r="C18" i="21"/>
  <c r="C16" i="21"/>
  <c r="C15" i="21"/>
  <c r="C14" i="21"/>
  <c r="C13" i="21"/>
  <c r="C11" i="21"/>
  <c r="C10" i="21"/>
  <c r="C9" i="21"/>
  <c r="C8" i="21"/>
  <c r="C7" i="21"/>
  <c r="C6" i="21"/>
  <c r="C5" i="21"/>
  <c r="C4" i="21"/>
  <c r="C3" i="21"/>
  <c r="C2" i="21"/>
  <c r="C28" i="20"/>
  <c r="C54" i="20"/>
  <c r="C53" i="20"/>
  <c r="C52" i="20"/>
  <c r="C51" i="20"/>
  <c r="C50" i="20"/>
  <c r="C49" i="20"/>
  <c r="C48" i="20"/>
  <c r="C46" i="20"/>
  <c r="C45" i="20"/>
  <c r="C44" i="20"/>
  <c r="C43" i="20"/>
  <c r="C42" i="20"/>
  <c r="C41" i="20"/>
  <c r="C40" i="20"/>
  <c r="C39" i="20"/>
  <c r="C38" i="20"/>
  <c r="C37" i="20"/>
  <c r="C36" i="20"/>
  <c r="C35" i="20"/>
  <c r="C34" i="20"/>
  <c r="C33" i="20"/>
  <c r="C32" i="20"/>
  <c r="C31" i="20"/>
  <c r="C30" i="20"/>
  <c r="C29" i="20"/>
  <c r="C27" i="20"/>
  <c r="C26" i="20"/>
  <c r="C25" i="20"/>
  <c r="C24" i="20"/>
  <c r="C23" i="20"/>
  <c r="C22" i="20"/>
  <c r="C21" i="20"/>
  <c r="C20" i="20"/>
  <c r="C19" i="20"/>
  <c r="C18" i="20"/>
  <c r="C17" i="20"/>
  <c r="C16" i="20"/>
  <c r="C14" i="20"/>
  <c r="C13" i="20"/>
  <c r="C12" i="20"/>
  <c r="C11" i="20"/>
  <c r="C10" i="20"/>
  <c r="C9" i="20"/>
  <c r="C8" i="20"/>
  <c r="C7" i="20"/>
  <c r="C6" i="20"/>
  <c r="C5" i="20"/>
  <c r="C4" i="20"/>
  <c r="C3" i="20"/>
  <c r="C2" i="20"/>
  <c r="F5" i="22" l="1"/>
  <c r="F11" i="22" l="1"/>
  <c r="F22" i="22"/>
  <c r="F20" i="22"/>
  <c r="F16" i="22"/>
  <c r="F13" i="22"/>
  <c r="F9" i="22"/>
  <c r="F24" i="22" l="1"/>
</calcChain>
</file>

<file path=xl/sharedStrings.xml><?xml version="1.0" encoding="utf-8"?>
<sst xmlns="http://schemas.openxmlformats.org/spreadsheetml/2006/main" count="4398" uniqueCount="2108">
  <si>
    <t>Nom</t>
  </si>
  <si>
    <t>Prénom</t>
  </si>
  <si>
    <t>Mail ECV</t>
  </si>
  <si>
    <t>Classe</t>
  </si>
  <si>
    <t>Cursus</t>
  </si>
  <si>
    <t>Orientation N+1</t>
  </si>
  <si>
    <t>Vigilance</t>
  </si>
  <si>
    <t>Nouveau</t>
  </si>
  <si>
    <t>Statut</t>
  </si>
  <si>
    <t>Commentaires</t>
  </si>
  <si>
    <t>Mail personnel étudiant</t>
  </si>
  <si>
    <t>Mail personnel parent</t>
  </si>
  <si>
    <t>Non</t>
  </si>
  <si>
    <t>Oui</t>
  </si>
  <si>
    <t xml:space="preserve">Mail personnel parent </t>
  </si>
  <si>
    <t>Almengitova</t>
  </si>
  <si>
    <t>Diana</t>
  </si>
  <si>
    <t>diana.almengitova@mail-ecv.fr</t>
  </si>
  <si>
    <t>A</t>
  </si>
  <si>
    <t>Animation</t>
  </si>
  <si>
    <t>diana.almengitova@hotmail.fr</t>
  </si>
  <si>
    <t>Benbrahim</t>
  </si>
  <si>
    <t>Selma</t>
  </si>
  <si>
    <t>selma.benbrahim@mail-ecv.fr</t>
  </si>
  <si>
    <t>selmabenbrahim@outlook.com</t>
  </si>
  <si>
    <t>isacarras@numericable.fr</t>
  </si>
  <si>
    <t>zbenbrahim@inseec.com</t>
  </si>
  <si>
    <t>Biret</t>
  </si>
  <si>
    <t>Anaelle</t>
  </si>
  <si>
    <t>anaelle.biret@mail-ecv.fr</t>
  </si>
  <si>
    <t>anaelle.biret@gmail.com</t>
  </si>
  <si>
    <t>biret.alain@bbox.fr</t>
  </si>
  <si>
    <t>valerie.biret51@gmail.com</t>
  </si>
  <si>
    <t>Blanco</t>
  </si>
  <si>
    <t>Pierre</t>
  </si>
  <si>
    <t>pierre.blanco@mail-ecv.fr</t>
  </si>
  <si>
    <t>pitfly69@gmail.com</t>
  </si>
  <si>
    <t>sandrine.blanco@neuf.fr</t>
  </si>
  <si>
    <t>Bonomo</t>
  </si>
  <si>
    <t>Chloé</t>
  </si>
  <si>
    <t>chloe.bonomo@mail-ecv.fr</t>
  </si>
  <si>
    <t>bdisa@hotmail.fr</t>
  </si>
  <si>
    <t>Chery</t>
  </si>
  <si>
    <t>Philippine</t>
  </si>
  <si>
    <t>philippine.chery@mail-ecv.fr</t>
  </si>
  <si>
    <t>eve.lily.rose18@gmail.com</t>
  </si>
  <si>
    <t>annecath18@gmail.com</t>
  </si>
  <si>
    <t>750h22@gmail.com</t>
  </si>
  <si>
    <t>Comte de Villeneuve Esclapon</t>
  </si>
  <si>
    <t>Maya</t>
  </si>
  <si>
    <t>maya.comte-de-villeneuve-esclapon@mail-ecv.fr</t>
  </si>
  <si>
    <t>maya.cdve@gmail.com</t>
  </si>
  <si>
    <t>christelle.juskowiak@gmail.com</t>
  </si>
  <si>
    <t>Coussillan</t>
  </si>
  <si>
    <t>Clara</t>
  </si>
  <si>
    <t>clara.coussillan@mail-ecv.fr</t>
  </si>
  <si>
    <t>claracsln@gmail.com</t>
  </si>
  <si>
    <t>beatricecoussillan@msn.com</t>
  </si>
  <si>
    <t>coussillan@msn.com</t>
  </si>
  <si>
    <t>Crassous</t>
  </si>
  <si>
    <t>Doriane</t>
  </si>
  <si>
    <t>doriane.crassous@mail-ecv.fr</t>
  </si>
  <si>
    <t>dorikanel@gmail.com</t>
  </si>
  <si>
    <t>Dubos</t>
  </si>
  <si>
    <t>Alix</t>
  </si>
  <si>
    <t>Esmi</t>
  </si>
  <si>
    <t>alextheshaark@gmail.com</t>
  </si>
  <si>
    <t>duboss.patrick@neuf.fr</t>
  </si>
  <si>
    <t>Gakovic</t>
  </si>
  <si>
    <t>Clément</t>
  </si>
  <si>
    <t>gako.clem@gmail.com</t>
  </si>
  <si>
    <t>joelle.gakovic@free.fr</t>
  </si>
  <si>
    <t xml:space="preserve">Gensanne </t>
  </si>
  <si>
    <t>alix.gensanne@mail-ecv.fr</t>
  </si>
  <si>
    <t>adahra13@gmail.com</t>
  </si>
  <si>
    <t>marie.clo123@yahoo.fr</t>
  </si>
  <si>
    <t>philippe.gensanne@wanadoo.fr</t>
  </si>
  <si>
    <t>Lamoure</t>
  </si>
  <si>
    <t>Laurie</t>
  </si>
  <si>
    <t>stayl64190@gmail.com</t>
  </si>
  <si>
    <t>isa.lamoure@free.fr</t>
  </si>
  <si>
    <t>Larrieu Manan</t>
  </si>
  <si>
    <t>Sarah</t>
  </si>
  <si>
    <t>sarah.larrieu-manan@mail-ecv.fr</t>
  </si>
  <si>
    <t>sarahlarrieu.manan@gmail.com</t>
  </si>
  <si>
    <t>caroline.douws@gmail.com</t>
  </si>
  <si>
    <t>info@cjmconfort.com</t>
  </si>
  <si>
    <t>Renaudin</t>
  </si>
  <si>
    <t>crenaudin4@gmail.com</t>
  </si>
  <si>
    <t>gingerfresh2005@yahoo.fr</t>
  </si>
  <si>
    <t>Roulet</t>
  </si>
  <si>
    <t>Julie</t>
  </si>
  <si>
    <t>julie.roulet@mail-ecv.fr</t>
  </si>
  <si>
    <t>julieroulet2@orange.fr</t>
  </si>
  <si>
    <t>jolie.fabienne@orange.fr</t>
  </si>
  <si>
    <t>Viard</t>
  </si>
  <si>
    <t>Manon</t>
  </si>
  <si>
    <t>manon.viard@mail-ecv.fr</t>
  </si>
  <si>
    <t>c.viard@cdgcognac.com</t>
  </si>
  <si>
    <t>Aboab</t>
  </si>
  <si>
    <t>Hugo</t>
  </si>
  <si>
    <t>hugo.aboab@mail-ecv.fr</t>
  </si>
  <si>
    <t>B</t>
  </si>
  <si>
    <t>hugo.aboab@hotmail.fr</t>
  </si>
  <si>
    <t>aboab@orange.fr</t>
  </si>
  <si>
    <t>Cabanacq</t>
  </si>
  <si>
    <t>Laure</t>
  </si>
  <si>
    <t>laure.cabanacq@mail-ecv.fr</t>
  </si>
  <si>
    <t>laurecabanacq@gmail.com</t>
  </si>
  <si>
    <t>f.o.cabanacq@gmail.com</t>
  </si>
  <si>
    <t>Carré</t>
  </si>
  <si>
    <t>Bastien</t>
  </si>
  <si>
    <t>bastien.carre@mail-ecv.fr</t>
  </si>
  <si>
    <t>jesuisbastiencarre@gmail.com</t>
  </si>
  <si>
    <t>Chatenet</t>
  </si>
  <si>
    <t>Matthieu</t>
  </si>
  <si>
    <t>matthieu.chatenet@mail-ecv.fr</t>
  </si>
  <si>
    <t>matthieu.chatenet33@gmail.com</t>
  </si>
  <si>
    <t>sylvie.chatenet@gmail.com</t>
  </si>
  <si>
    <t>jeanlouis.chatenet@gmail.com</t>
  </si>
  <si>
    <t>Cyrille</t>
  </si>
  <si>
    <t>Juliette</t>
  </si>
  <si>
    <t>juliette.cyrille@mail-ecv.fr</t>
  </si>
  <si>
    <t>juliettecyrille33@gmail.com</t>
  </si>
  <si>
    <t>laurence.harvoi@sfr.fr</t>
  </si>
  <si>
    <t>Demany</t>
  </si>
  <si>
    <t>Perrine</t>
  </si>
  <si>
    <t>perrine.demany@mail-ecv.fr</t>
  </si>
  <si>
    <t>perrine.demany@gmail.com</t>
  </si>
  <si>
    <t>laurent.demany@gmail.com</t>
  </si>
  <si>
    <t>Déu</t>
  </si>
  <si>
    <t>Lou</t>
  </si>
  <si>
    <t>lou.deu@mail-ecv.fr</t>
  </si>
  <si>
    <t>Loudeu91@gmail.com</t>
  </si>
  <si>
    <t>sandrinethomas76@hotmail.com</t>
  </si>
  <si>
    <t>Ezcurra</t>
  </si>
  <si>
    <t>Solène</t>
  </si>
  <si>
    <t>solene.ezcurra@mail-ecv.fr</t>
  </si>
  <si>
    <t>solene.ezcurra@gmail.com</t>
  </si>
  <si>
    <t>thierry.ezcurra@free.fr</t>
  </si>
  <si>
    <t>phanie.fgsrap@free.fr</t>
  </si>
  <si>
    <t>Gayral</t>
  </si>
  <si>
    <t>Ninon</t>
  </si>
  <si>
    <t>ikowa332@gmail.com</t>
  </si>
  <si>
    <t>charpgayral@free.Fr</t>
  </si>
  <si>
    <t>Lara</t>
  </si>
  <si>
    <t>Ambre</t>
  </si>
  <si>
    <t>ambre.lara@mail-ecv.fr</t>
  </si>
  <si>
    <t>ambrelara8@gmail.com</t>
  </si>
  <si>
    <t>isabellelaraduplessy@hotmail.com</t>
  </si>
  <si>
    <t>Le Mao</t>
  </si>
  <si>
    <t>Timothée</t>
  </si>
  <si>
    <t>timothe.le-mao@mail-ecv.fr</t>
  </si>
  <si>
    <t>timlemao@gmail.com</t>
  </si>
  <si>
    <t>neige.lemao@wanadoo.fr</t>
  </si>
  <si>
    <t>Mayoux</t>
  </si>
  <si>
    <t>Antoine</t>
  </si>
  <si>
    <t>antoine.mayoux@mail-ecv.fr</t>
  </si>
  <si>
    <t>mayouxantoine@orange.fr</t>
  </si>
  <si>
    <t>gerard.mayoux@wanadoo.fr</t>
  </si>
  <si>
    <t>sophiemayoux@orange.fr</t>
  </si>
  <si>
    <t>Morille</t>
  </si>
  <si>
    <t>Pauline</t>
  </si>
  <si>
    <t>pauline.morille@mail-ecv.fr</t>
  </si>
  <si>
    <t>paulinemorille@outlook.fr</t>
  </si>
  <si>
    <t>magali.morille@sfr.fr</t>
  </si>
  <si>
    <t>Pereira</t>
  </si>
  <si>
    <t>Cédric</t>
  </si>
  <si>
    <t>cedric.pereira@mail-ecv.fr</t>
  </si>
  <si>
    <t>mr.wembley100@gmail.com</t>
  </si>
  <si>
    <t>peregouleme@hotmail.fr</t>
  </si>
  <si>
    <t>Recatumy</t>
  </si>
  <si>
    <t>Lucas</t>
  </si>
  <si>
    <t>lucas.recatumy@mail-ecv.fr</t>
  </si>
  <si>
    <t>recatumylucas@gmail.com</t>
  </si>
  <si>
    <t>labrecatumy@yahoo.fr</t>
  </si>
  <si>
    <t>akrecatumy@yahoo.fr</t>
  </si>
  <si>
    <t>Touzellier</t>
  </si>
  <si>
    <t>Alexia</t>
  </si>
  <si>
    <t>alexia.touzellier@mail-ecv.fr</t>
  </si>
  <si>
    <t>alexia6433@gmail.com</t>
  </si>
  <si>
    <t>natou6433@gmail.com</t>
  </si>
  <si>
    <t>Usereau</t>
  </si>
  <si>
    <t>Jade</t>
  </si>
  <si>
    <t>jade.usereau@mail-ecv.fr</t>
  </si>
  <si>
    <t>jade.usereau@gmail.com</t>
  </si>
  <si>
    <t>g.usereau@neuf.fr</t>
  </si>
  <si>
    <t>1tyfine@gmail.com</t>
  </si>
  <si>
    <t>Zhang</t>
  </si>
  <si>
    <t>Hongyi</t>
  </si>
  <si>
    <t>Shangai</t>
  </si>
  <si>
    <t>Carriere</t>
  </si>
  <si>
    <t>Adrien</t>
  </si>
  <si>
    <t>adrien.carriere@mail-ecv.fr</t>
  </si>
  <si>
    <t>C</t>
  </si>
  <si>
    <t>Ad10carriere@gmail.com</t>
  </si>
  <si>
    <t>jeanfrancois.carriere@orange.fr</t>
  </si>
  <si>
    <t>De Casanove</t>
  </si>
  <si>
    <t>ambre.de-casanove@mail-ecv.fr</t>
  </si>
  <si>
    <t>ambre.decasanove@gmail.com</t>
  </si>
  <si>
    <t>catherineetpatrick.decasanove@gmail.com</t>
  </si>
  <si>
    <t>Sophie</t>
  </si>
  <si>
    <t>sophie.demany@mail-ecv.fr</t>
  </si>
  <si>
    <t>sophie.demany@gmail.com</t>
  </si>
  <si>
    <t>Ducos</t>
  </si>
  <si>
    <t>julie.ducos@mail-ecv.fr</t>
  </si>
  <si>
    <t>julie.01.ducos@gmail.com</t>
  </si>
  <si>
    <t>ducos-paul@outlook.fr</t>
  </si>
  <si>
    <t>isabelle.ducos@outlook.fr</t>
  </si>
  <si>
    <t>Gardavoir</t>
  </si>
  <si>
    <t>manon.gardavoir@mail-ecv.fr</t>
  </si>
  <si>
    <t>school-manon@outlook.com</t>
  </si>
  <si>
    <t>audreylys@live.fr</t>
  </si>
  <si>
    <t> steve.gardavoir@icloud.com</t>
  </si>
  <si>
    <t>Guilgault Rippes</t>
  </si>
  <si>
    <t>ninon.guilgault-rippes@mail-ecv.fr</t>
  </si>
  <si>
    <t>ninonguilgaultrippes@gmail.com</t>
  </si>
  <si>
    <t>catherine.rippes@sfr.fr</t>
  </si>
  <si>
    <t>guilgault@gmail.com</t>
  </si>
  <si>
    <t>Heliot</t>
  </si>
  <si>
    <t>Gabriel</t>
  </si>
  <si>
    <t>gabriel.heliot@mail-ecv.fr</t>
  </si>
  <si>
    <t>newgabrioche.heliot@gmail.com</t>
  </si>
  <si>
    <t>olivier.heliot@free.fr</t>
  </si>
  <si>
    <t>Jaouen</t>
  </si>
  <si>
    <t>Arthur</t>
  </si>
  <si>
    <t>arthur.jaouen@mail-ecv.fr</t>
  </si>
  <si>
    <t>jaouen.arthur83@gmail.com</t>
  </si>
  <si>
    <t>famillejaouen1@free.fr</t>
  </si>
  <si>
    <t>Lahaye</t>
  </si>
  <si>
    <t>Romane</t>
  </si>
  <si>
    <t>romane.lahaye@mail-ecv.fr</t>
  </si>
  <si>
    <t>romans.lahaye@gmail.com</t>
  </si>
  <si>
    <t>lahaye.laurent@orange.fr</t>
  </si>
  <si>
    <t>Lapeyre</t>
  </si>
  <si>
    <t>Coralie</t>
  </si>
  <si>
    <t>Gobelins</t>
  </si>
  <si>
    <t>coralie.lapeyre.bady@free.fr</t>
  </si>
  <si>
    <t>anne.bady@free.fr</t>
  </si>
  <si>
    <t>Maris</t>
  </si>
  <si>
    <t>Diane</t>
  </si>
  <si>
    <t>diane.maris@mail-ecv.fr</t>
  </si>
  <si>
    <t>dianemaris30@gmail.com</t>
  </si>
  <si>
    <t>nadamaris@aol.com</t>
  </si>
  <si>
    <t>Metais</t>
  </si>
  <si>
    <t>Fabien</t>
  </si>
  <si>
    <t>fabien.metais@mail-ecv.fr</t>
  </si>
  <si>
    <t>metais726@gmail.com</t>
  </si>
  <si>
    <t>jeanphilippe.metais@sfr.fr</t>
  </si>
  <si>
    <t>valmetais@sfr.fr</t>
  </si>
  <si>
    <t>Monnier</t>
  </si>
  <si>
    <t>Melvin</t>
  </si>
  <si>
    <t>melvin.monnier@mail-ecv.fr</t>
  </si>
  <si>
    <t>melvin.star@hotmail.fr</t>
  </si>
  <si>
    <t>monnier.stef@laposte.net</t>
  </si>
  <si>
    <t>martine.nava@laposte.net</t>
  </si>
  <si>
    <t xml:space="preserve">Reynal </t>
  </si>
  <si>
    <t>Luc</t>
  </si>
  <si>
    <t>luc.reynal@mail-ecv.fr</t>
  </si>
  <si>
    <t>lucreynal@yahoo.fr</t>
  </si>
  <si>
    <t>ch.reynal@free.fr</t>
  </si>
  <si>
    <t>sylvie.h.0504@gmail.com</t>
  </si>
  <si>
    <t xml:space="preserve">Thery </t>
  </si>
  <si>
    <t>Elsa</t>
  </si>
  <si>
    <t>elsa.thery@mail-ecv.fr</t>
  </si>
  <si>
    <t>elsa.thery78@gmail.com</t>
  </si>
  <si>
    <t>ericthery@neuf.fr</t>
  </si>
  <si>
    <t>guillemette.thery@sfr.fr</t>
  </si>
  <si>
    <t>Wang</t>
  </si>
  <si>
    <t>Shuming</t>
  </si>
  <si>
    <t>shuming.wang@mail-ecv.fr</t>
  </si>
  <si>
    <t>752293569@qq.com</t>
  </si>
  <si>
    <t>Yvon</t>
  </si>
  <si>
    <t>Guillaume</t>
  </si>
  <si>
    <t>yvongg@gmail.com</t>
  </si>
  <si>
    <t>nathalie.yvon@gmail.com</t>
  </si>
  <si>
    <t>Abi-Aoun</t>
  </si>
  <si>
    <t>Christian</t>
  </si>
  <si>
    <t>christian.abi-aoun@mail-ecv.fr</t>
  </si>
  <si>
    <t>G</t>
  </si>
  <si>
    <t>Game</t>
  </si>
  <si>
    <t>christian.abiaoun@gmail.com</t>
  </si>
  <si>
    <t>antakipatricia@gmail.com</t>
  </si>
  <si>
    <t>pierreabiaoun@gmail.com</t>
  </si>
  <si>
    <t>Asquith</t>
  </si>
  <si>
    <t>Vanya</t>
  </si>
  <si>
    <t>vanya.asquith@mail-ecv.fr</t>
  </si>
  <si>
    <t>vanya.asquith.knight@gmail.com</t>
  </si>
  <si>
    <t>amanda.knight@orange.fr</t>
  </si>
  <si>
    <t>Benoist</t>
  </si>
  <si>
    <t>Maxence</t>
  </si>
  <si>
    <t>maxence.benoist@mail-ecv.fr</t>
  </si>
  <si>
    <t>maxencebenoist@orange.fr</t>
  </si>
  <si>
    <t>benoist.jeremie@orange.fr</t>
  </si>
  <si>
    <t>arrive.nathalie@wanadoo.fr</t>
  </si>
  <si>
    <t>Campestre</t>
  </si>
  <si>
    <t>Léa</t>
  </si>
  <si>
    <t>lea.campestre@mail-ecv.fr</t>
  </si>
  <si>
    <t>fillalie971@gmail.com</t>
  </si>
  <si>
    <t>so.nic971@yahoo.fr</t>
  </si>
  <si>
    <t>Devic</t>
  </si>
  <si>
    <t>Krysten</t>
  </si>
  <si>
    <t>krysten.devic@mail-ecv.fr</t>
  </si>
  <si>
    <t>krysten33@hotmail.fr</t>
  </si>
  <si>
    <t>boutsandra@hotmail.fr</t>
  </si>
  <si>
    <t>Fevrier</t>
  </si>
  <si>
    <t>Maëlys</t>
  </si>
  <si>
    <t>maelys.fevrier@mail-ecv.fr</t>
  </si>
  <si>
    <t>maelys.fevrier@outlook.fr</t>
  </si>
  <si>
    <t>sylvain.fevrier@hotmail.fr</t>
  </si>
  <si>
    <t>Flaharty</t>
  </si>
  <si>
    <t>coralie.flaharty@mail-ecv.fr</t>
  </si>
  <si>
    <t>cflaharty@gmail.com</t>
  </si>
  <si>
    <t>doc.flaharty@yahoo.fr</t>
  </si>
  <si>
    <t>Fretel</t>
  </si>
  <si>
    <t>Colombe</t>
  </si>
  <si>
    <t>colombe.fretel@mail-ecv.fr</t>
  </si>
  <si>
    <t>colombe.fretel@gmail.com</t>
  </si>
  <si>
    <t>constance.valentin@u-bordeaux.fr</t>
  </si>
  <si>
    <t>Gauthier</t>
  </si>
  <si>
    <t>William</t>
  </si>
  <si>
    <t>william.gauthier@mail-ecv.fr</t>
  </si>
  <si>
    <t>wgauthier.pro@gmail.com</t>
  </si>
  <si>
    <t>gauthier.boulesteix@free.fr</t>
  </si>
  <si>
    <t>Gendron</t>
  </si>
  <si>
    <t>Kyliann</t>
  </si>
  <si>
    <t>kyllian.gendron@mail-ecv.fr</t>
  </si>
  <si>
    <t>kyliangen@gmail.com</t>
  </si>
  <si>
    <t>guyou.karine@orange.fr</t>
  </si>
  <si>
    <t>Genty</t>
  </si>
  <si>
    <t>Marianne</t>
  </si>
  <si>
    <t>marianne.genty@mail-ecv.fr</t>
  </si>
  <si>
    <t>marianne-genty@outlook.fr</t>
  </si>
  <si>
    <t>beatrice.chezieres@orange.fr</t>
  </si>
  <si>
    <t>genty-pierre@wanadoo.fr</t>
  </si>
  <si>
    <t>Jung</t>
  </si>
  <si>
    <t>antoine.jung@hotmail.fr</t>
  </si>
  <si>
    <t>jung.daniel@neuf.fr</t>
  </si>
  <si>
    <t>so.rainville@laposte.net</t>
  </si>
  <si>
    <t>Marly</t>
  </si>
  <si>
    <t>Isis</t>
  </si>
  <si>
    <t>isis.marly@mail-ecv.fr</t>
  </si>
  <si>
    <t>isis.marly@gmail.com</t>
  </si>
  <si>
    <t>elocotte@gmail.com</t>
  </si>
  <si>
    <t>tristan.marly@gmail.com</t>
  </si>
  <si>
    <t>Millet</t>
  </si>
  <si>
    <t>Philippe</t>
  </si>
  <si>
    <t>philippe.millet@mail-ecv.fr</t>
  </si>
  <si>
    <t>philippe.millet330@gmail.com</t>
  </si>
  <si>
    <t>alain.m56@orange.fr</t>
  </si>
  <si>
    <t>Noly</t>
  </si>
  <si>
    <t>Jean</t>
  </si>
  <si>
    <t>jean.noly@mail-ecv.fr</t>
  </si>
  <si>
    <t>jean.noly01@gmail.com</t>
  </si>
  <si>
    <t>isa.arrive@sfr.fr</t>
  </si>
  <si>
    <t>pierre.noly@wanadoo.fr</t>
  </si>
  <si>
    <t xml:space="preserve">Patie </t>
  </si>
  <si>
    <t>Audrey</t>
  </si>
  <si>
    <t>audrey.patie@mail-ecv.fr</t>
  </si>
  <si>
    <t>patie-audrey@live.fr</t>
  </si>
  <si>
    <t>patie.bernardetnicole@neuf.fr</t>
  </si>
  <si>
    <t xml:space="preserve">Perez </t>
  </si>
  <si>
    <t>Cassandra</t>
  </si>
  <si>
    <t>cassandra.perez@mail-ecv.fr</t>
  </si>
  <si>
    <t>cassandra.prz79@gmail.com</t>
  </si>
  <si>
    <t>perez.pascal@hotmail.fr</t>
  </si>
  <si>
    <t>Pichon</t>
  </si>
  <si>
    <t>Emile</t>
  </si>
  <si>
    <t>emile.pichon@mail-ecv.fr</t>
  </si>
  <si>
    <t>emile.pichon33@gmail.com</t>
  </si>
  <si>
    <t>s.violan@lecarre-lescolonnes.fr</t>
  </si>
  <si>
    <t>do.pichon@wanadoo.fr</t>
  </si>
  <si>
    <t>Tabbiza</t>
  </si>
  <si>
    <t>Zahia</t>
  </si>
  <si>
    <t>zahia.tabbiza@mail-ecv.fr</t>
  </si>
  <si>
    <t>zahia.tabbiza@gmail.com</t>
  </si>
  <si>
    <t>mohammed.tabbiza@gmail.com</t>
  </si>
  <si>
    <t>noureliakine@hotmail.fr</t>
  </si>
  <si>
    <t>Vauthier Carere</t>
  </si>
  <si>
    <t>Mallory</t>
  </si>
  <si>
    <t>mallory.vauthier-carere@mail-ecv.fr</t>
  </si>
  <si>
    <t>mallory.vauthier@laposte.net</t>
  </si>
  <si>
    <t>mariehelene.carere@laposte.net</t>
  </si>
  <si>
    <t>pascal.vauthier21@laposte.net</t>
  </si>
  <si>
    <t>Choix spé</t>
  </si>
  <si>
    <t>Abiven</t>
  </si>
  <si>
    <t>Matteo</t>
  </si>
  <si>
    <t>matteo.abiven-pero@mail-ecv.fr</t>
  </si>
  <si>
    <t>3D Anim</t>
  </si>
  <si>
    <t>matteo.abivenpero@gmail.com</t>
  </si>
  <si>
    <t>bertrandabiven@gmail.com</t>
  </si>
  <si>
    <t>pero.cecile@orange.fr</t>
  </si>
  <si>
    <t>Alexandre</t>
  </si>
  <si>
    <t>Océane</t>
  </si>
  <si>
    <t>oceane.alexandre@mail-ecv.fr</t>
  </si>
  <si>
    <t>oceane.alxd@gmail.com</t>
  </si>
  <si>
    <t>dodo6719@outlook.fr</t>
  </si>
  <si>
    <t>Allain</t>
  </si>
  <si>
    <t>E'eva</t>
  </si>
  <si>
    <t>eeva.allain@mail-ecv.fr</t>
  </si>
  <si>
    <t>allain.eeva@gmail.com</t>
  </si>
  <si>
    <t>allain.karine@gmail.com</t>
  </si>
  <si>
    <t>Moana.ALLAIN@onati.pf</t>
  </si>
  <si>
    <t>Allouch</t>
  </si>
  <si>
    <t>gabriel.allouch@mail-ecv.fr</t>
  </si>
  <si>
    <t>2D Anim</t>
  </si>
  <si>
    <t>tobynabush@gmail.com</t>
  </si>
  <si>
    <t>mano-forgereau@orange.fr</t>
  </si>
  <si>
    <t>philwine@wanadoo.fr</t>
  </si>
  <si>
    <t>Alquier</t>
  </si>
  <si>
    <t>Timaa</t>
  </si>
  <si>
    <t>timaa.alquier@mail-ecv.fr</t>
  </si>
  <si>
    <t>alquier.timaa@gmail.com</t>
  </si>
  <si>
    <t>ambre.alquier@gmail.com</t>
  </si>
  <si>
    <t>antoine.alquier@gmail.com</t>
  </si>
  <si>
    <t>Alvarez</t>
  </si>
  <si>
    <t>ninon.alvarez@mail-ecv.fr</t>
  </si>
  <si>
    <t>alvarezninon@gmail.com</t>
  </si>
  <si>
    <t>adln.alvarez@wanadoo.fr</t>
  </si>
  <si>
    <t>Audy</t>
  </si>
  <si>
    <t>arthur.audy@mail-ecv.fr</t>
  </si>
  <si>
    <t>arthur.audyecv@gmail.com</t>
  </si>
  <si>
    <t>fanny.audy@free.fr</t>
  </si>
  <si>
    <t>xavier.audy@free.fr</t>
  </si>
  <si>
    <t>Avisou</t>
  </si>
  <si>
    <t>lea.avisou@mail-ecv.fr</t>
  </si>
  <si>
    <t>D</t>
  </si>
  <si>
    <t>avisoulea@gmail.com</t>
  </si>
  <si>
    <t>sandrine.avisou@gmail.com</t>
  </si>
  <si>
    <t>alain.avisou@gmail.com</t>
  </si>
  <si>
    <t>Barats</t>
  </si>
  <si>
    <t>alexandre.barats@mail-ecv.fr</t>
  </si>
  <si>
    <t>barats.alexandre@gmail.com</t>
  </si>
  <si>
    <t>barats.alexandre@hotmail.fr</t>
  </si>
  <si>
    <t>Bariohay</t>
  </si>
  <si>
    <t>Nathan</t>
  </si>
  <si>
    <t>nathan.bariohay@mail-ecv.fr</t>
  </si>
  <si>
    <t>bariohay.nathan@gmail.com</t>
  </si>
  <si>
    <t>cora06320@gmail.com</t>
  </si>
  <si>
    <t>didjet06@gmail.com</t>
  </si>
  <si>
    <t>Barriere</t>
  </si>
  <si>
    <t>arthur.barriere@mail-ecv.fr</t>
  </si>
  <si>
    <t>a.barriere33110@gmail.com</t>
  </si>
  <si>
    <t>la.maison.rouge@orange.fr</t>
  </si>
  <si>
    <t>t-barriere@wanadoo.fr</t>
  </si>
  <si>
    <t>Blin</t>
  </si>
  <si>
    <t>Axel</t>
  </si>
  <si>
    <t>axel.blin1@mail-ecv.fr</t>
  </si>
  <si>
    <t>ablxelor.33@gmail.com</t>
  </si>
  <si>
    <t>frederique.blin06@orange.fr</t>
  </si>
  <si>
    <t>eblinhelen@gmail.com</t>
  </si>
  <si>
    <t>Boutineau</t>
  </si>
  <si>
    <t>Léane</t>
  </si>
  <si>
    <t>leane.boutineau@mail-ecv.fr</t>
  </si>
  <si>
    <t>leaneboutineau@gmail.com</t>
  </si>
  <si>
    <t>acorpsbio@orange.fr</t>
  </si>
  <si>
    <t>persojmb@orange.fr</t>
  </si>
  <si>
    <t>Brandt</t>
  </si>
  <si>
    <t>Alma</t>
  </si>
  <si>
    <t>alma.brandt@mail-ecv.fr</t>
  </si>
  <si>
    <t>Almabrandt33@gmail.com</t>
  </si>
  <si>
    <t>mauddouble@hotmail.com</t>
  </si>
  <si>
    <t>Bui Huy</t>
  </si>
  <si>
    <t>Lam</t>
  </si>
  <si>
    <t>huy-lam.bui@mail-ecv.fr</t>
  </si>
  <si>
    <t>bui.huylam33@gmail.com</t>
  </si>
  <si>
    <t>thanh-ha.bui@hotmail.com</t>
  </si>
  <si>
    <t>huy-hoang.bui@wanadoo.fr</t>
  </si>
  <si>
    <t>Calero Ibanez</t>
  </si>
  <si>
    <t>Sandra</t>
  </si>
  <si>
    <t>sandra.calero-ibanez@mail-ecv.fr</t>
  </si>
  <si>
    <t>sncalero99@gmail.com</t>
  </si>
  <si>
    <t>Canu</t>
  </si>
  <si>
    <t>Alison</t>
  </si>
  <si>
    <t>alison.canu@mail-ecv.fr</t>
  </si>
  <si>
    <t>Redoublement</t>
  </si>
  <si>
    <t>alisoncanu6@gmail.com</t>
  </si>
  <si>
    <t>muriel.canu@orange.fr</t>
  </si>
  <si>
    <t>christophecanu67@orange.fr</t>
  </si>
  <si>
    <t>Cavernes</t>
  </si>
  <si>
    <t>manon.cavernes@mail-ecv.fr</t>
  </si>
  <si>
    <t>manon.cavernes@gmail.com</t>
  </si>
  <si>
    <t>f.cavernes@orange.fr</t>
  </si>
  <si>
    <t>Clavel</t>
  </si>
  <si>
    <t>alexia.clavel@mail-ecv.fr</t>
  </si>
  <si>
    <t>aclavel98@gmail.com</t>
  </si>
  <si>
    <t>nclavel@solocal.com</t>
  </si>
  <si>
    <t>Cluzeau</t>
  </si>
  <si>
    <t>Jeanne</t>
  </si>
  <si>
    <t>jeanne.cluzeau@mail-ecv.fr</t>
  </si>
  <si>
    <t>jeanne.cluzeau.pk@gmail.com</t>
  </si>
  <si>
    <t>jf.f.cluzeau@orange.fr</t>
  </si>
  <si>
    <t>Cossu</t>
  </si>
  <si>
    <t>clara.cossu@mail-ecv.fr</t>
  </si>
  <si>
    <t>koss.c2a@gmail.com</t>
  </si>
  <si>
    <t>cossu.a@orange.fr</t>
  </si>
  <si>
    <t>Couchot Deysson</t>
  </si>
  <si>
    <t>Samantha</t>
  </si>
  <si>
    <t>samantha.couchot-deysson@mail-ecv.fr</t>
  </si>
  <si>
    <t>couchot.samantha@gmail.com</t>
  </si>
  <si>
    <t>cleo.thalie@gmail.com</t>
  </si>
  <si>
    <t>Coulais</t>
  </si>
  <si>
    <t>Esther</t>
  </si>
  <si>
    <t>esther.coulais@mail-ecv.fr</t>
  </si>
  <si>
    <t>Esther.coulais@gmail.com</t>
  </si>
  <si>
    <t>val.gir33@gmail.com</t>
  </si>
  <si>
    <t>Cremel</t>
  </si>
  <si>
    <t>Elian</t>
  </si>
  <si>
    <t>elian.cremel@mail-ecv.fr</t>
  </si>
  <si>
    <t>elicre2000@gmail.com</t>
  </si>
  <si>
    <t>ana-maria.cremel@hotmail.fr</t>
  </si>
  <si>
    <t>lioncre@gmail.com</t>
  </si>
  <si>
    <t>Crevot</t>
  </si>
  <si>
    <t>adrien.crevot@mail-ecv.fr</t>
  </si>
  <si>
    <t>adrien.crevot@gmail.com</t>
  </si>
  <si>
    <t>l.crevot@free.fr</t>
  </si>
  <si>
    <t>Dassance</t>
  </si>
  <si>
    <t>Noémie</t>
  </si>
  <si>
    <t>noemie.dassance@mail-ecv.fr</t>
  </si>
  <si>
    <t>noemie.dassance@gmail.com</t>
  </si>
  <si>
    <t>michele.dassance@gmail.com</t>
  </si>
  <si>
    <t>Delamare</t>
  </si>
  <si>
    <t>cassandra.delamare@mail-ecv.fr</t>
  </si>
  <si>
    <t>cassandra.delamare33230@gmail.com</t>
  </si>
  <si>
    <t>delamaredaniel@sfr.fr</t>
  </si>
  <si>
    <t>Delord</t>
  </si>
  <si>
    <t>Thomas</t>
  </si>
  <si>
    <t>thomas.delord@mail-ecv.fr</t>
  </si>
  <si>
    <t>thomas.delordecv@gmail.com</t>
  </si>
  <si>
    <t>carole.pl@free.fr</t>
  </si>
  <si>
    <t>Demarigny</t>
  </si>
  <si>
    <t>Gabrielle</t>
  </si>
  <si>
    <t>gabrielle.demarigny@mail-ecv.fr</t>
  </si>
  <si>
    <t>gab.demarigny@gmail.com</t>
  </si>
  <si>
    <t>danieldemarigny@free.fr</t>
  </si>
  <si>
    <t>demarignydaphne@free.fr</t>
  </si>
  <si>
    <t>Deplus</t>
  </si>
  <si>
    <t>Fanny</t>
  </si>
  <si>
    <t>fanny.deplus@mail-ecv.fr</t>
  </si>
  <si>
    <t>fanny.deplus@gmail.com</t>
  </si>
  <si>
    <t>benedicte.deplus@sfr.fr</t>
  </si>
  <si>
    <t>patrickdeplus@sfr.fr</t>
  </si>
  <si>
    <t>Deschamps</t>
  </si>
  <si>
    <t>jade.deschamps1@mail-ecv.fr</t>
  </si>
  <si>
    <t>jadedarwin55@gmail.com</t>
  </si>
  <si>
    <t>sarahguillaume919@aol.com</t>
  </si>
  <si>
    <t>Despons</t>
  </si>
  <si>
    <t>Rémi</t>
  </si>
  <si>
    <t>remi.despons@mail-ecv.fr</t>
  </si>
  <si>
    <t>remi.despons@gmail.com</t>
  </si>
  <si>
    <t>helene.despons@gmail.com</t>
  </si>
  <si>
    <t>frederic.despons@sfr.fr</t>
  </si>
  <si>
    <t>Devaux</t>
  </si>
  <si>
    <t>Axelle</t>
  </si>
  <si>
    <t>axelle.devaux@mail-ecv.fr</t>
  </si>
  <si>
    <t>frisettes69@gmail.com</t>
  </si>
  <si>
    <t>corinnetalle62@orange.fr</t>
  </si>
  <si>
    <t>pierre-raymond.devaux@sfr.fr</t>
  </si>
  <si>
    <t>Tom</t>
  </si>
  <si>
    <t>tom.diana@mail-ecv.fr</t>
  </si>
  <si>
    <t>Tom.diana33360@gmail.com</t>
  </si>
  <si>
    <t>thierrydiana33@gmail.com</t>
  </si>
  <si>
    <t>caro.vrech@neuf.fr</t>
  </si>
  <si>
    <t>Ding</t>
  </si>
  <si>
    <t>Chen</t>
  </si>
  <si>
    <t>chen.ding@mail-ecv.fr</t>
  </si>
  <si>
    <t>linkpourding@gmail.com</t>
  </si>
  <si>
    <t>Dinh</t>
  </si>
  <si>
    <t>Justine</t>
  </si>
  <si>
    <t>justine.dinh@mail-ecv.fr</t>
  </si>
  <si>
    <t xml:space="preserve">Justinedinh@gmail.com </t>
  </si>
  <si>
    <t>Dupuy</t>
  </si>
  <si>
    <t>Albane</t>
  </si>
  <si>
    <t>albane.dupuy@mail-ecv.fr</t>
  </si>
  <si>
    <t>albane.dupuy33@gmail.com</t>
  </si>
  <si>
    <t>estepoet@free.fr</t>
  </si>
  <si>
    <t>Théo</t>
  </si>
  <si>
    <t>theo.dupuy@mail-ecv.fr</t>
  </si>
  <si>
    <t>dupuy.theo.ant@gmail.com</t>
  </si>
  <si>
    <t>fanfandega@gmail.com</t>
  </si>
  <si>
    <t>lionel.dupuy.france@free.fr</t>
  </si>
  <si>
    <t>Duren</t>
  </si>
  <si>
    <t>Jonathan</t>
  </si>
  <si>
    <t>jonathan.duren@mail-ecv.fr</t>
  </si>
  <si>
    <t>durenjonathan@gmail.com</t>
  </si>
  <si>
    <t>christaduren@orange.fr</t>
  </si>
  <si>
    <t>Eichorn</t>
  </si>
  <si>
    <t>Emeline</t>
  </si>
  <si>
    <t>emeline.eichorn@mail-ecv.fr</t>
  </si>
  <si>
    <t>emeline.eichorn@gmail.com</t>
  </si>
  <si>
    <t>domeichorn33@free.fr</t>
  </si>
  <si>
    <t>famille.eichorn@free.fr</t>
  </si>
  <si>
    <t>Exposito</t>
  </si>
  <si>
    <t>lea.exposito@mail-ecv.fr</t>
  </si>
  <si>
    <t>lea.exposito1@gmail.com</t>
  </si>
  <si>
    <t>sylvieblnc@gmail.com</t>
  </si>
  <si>
    <t>Fabre</t>
  </si>
  <si>
    <t>lea.fabre@mail-ecv.fr</t>
  </si>
  <si>
    <t>leafabre4@gmail.com</t>
  </si>
  <si>
    <t>nadege.douriez@club-internet.fr</t>
  </si>
  <si>
    <t>fabre.patrick@club-internet.fr</t>
  </si>
  <si>
    <t>Favier</t>
  </si>
  <si>
    <t>sarah.favier@mail-ecv.fr</t>
  </si>
  <si>
    <t>sarahfavier250@gmail.com</t>
  </si>
  <si>
    <t>sofiblup@hotmail.com</t>
  </si>
  <si>
    <t>Felicie</t>
  </si>
  <si>
    <t>Eva</t>
  </si>
  <si>
    <t>eva.felicie@mail-ecv.fr</t>
  </si>
  <si>
    <t>eva.flc31@gmail.com</t>
  </si>
  <si>
    <t>jessie.felicie@orange.fr</t>
  </si>
  <si>
    <t>grondin.jeanlouis@orange.fr</t>
  </si>
  <si>
    <t>Fodor Levreaud</t>
  </si>
  <si>
    <t>Nicolas</t>
  </si>
  <si>
    <t>nicolas.fodor-levreaud@mail-ecv.fr</t>
  </si>
  <si>
    <t>nicolas.fodorlevreaud@gmail.com</t>
  </si>
  <si>
    <t>nanithelo@gmail.com</t>
  </si>
  <si>
    <t>Franc</t>
  </si>
  <si>
    <t>Laura</t>
  </si>
  <si>
    <t>laura.franc@mail-ecv.fr</t>
  </si>
  <si>
    <t>laura.franc.dgm@gmail.com</t>
  </si>
  <si>
    <t>Fremaux</t>
  </si>
  <si>
    <t>Yanna</t>
  </si>
  <si>
    <t>yanna.fremaux@mail-ecv.fr</t>
  </si>
  <si>
    <t>yaya3306@gmail.com</t>
  </si>
  <si>
    <t>solmarie668@gmail.com</t>
  </si>
  <si>
    <t>Geyre</t>
  </si>
  <si>
    <t>Jane</t>
  </si>
  <si>
    <t>jane.geyre@mail-ecv.fr</t>
  </si>
  <si>
    <t>janegeyre@gmail.com</t>
  </si>
  <si>
    <t>plume@poaplume.com</t>
  </si>
  <si>
    <t>Gintowt</t>
  </si>
  <si>
    <t>audrey.gintowt@mail-ecv.fr</t>
  </si>
  <si>
    <t>audreygintowt@gmail.com</t>
  </si>
  <si>
    <t>sylvie.jgary@caramail.fr</t>
  </si>
  <si>
    <t>Grimoire</t>
  </si>
  <si>
    <t>Danaé</t>
  </si>
  <si>
    <t>danae.grimoire@gmail.com</t>
  </si>
  <si>
    <t>gilka.grimoire@gmail.com</t>
  </si>
  <si>
    <t>Guinaudeau</t>
  </si>
  <si>
    <t>Maxime</t>
  </si>
  <si>
    <t>maxime.guinaudeau@mail-ecv.fr</t>
  </si>
  <si>
    <t>max.guinaudeau@gmail.com</t>
  </si>
  <si>
    <t>fguinaudeau@gmail.com</t>
  </si>
  <si>
    <t>Handy</t>
  </si>
  <si>
    <t>Ilona</t>
  </si>
  <si>
    <t>ilona.handy@mail-ecv.fr</t>
  </si>
  <si>
    <t>ilonahandy21@gmail.com</t>
  </si>
  <si>
    <t>virginie.andria@club-internet.fr</t>
  </si>
  <si>
    <t xml:space="preserve">stephane.handy@hotmail.fr </t>
  </si>
  <si>
    <t>Harrewyn</t>
  </si>
  <si>
    <t>clement.harrewyn@mail-ecv.fr</t>
  </si>
  <si>
    <t>clementharrewyn30@gmail.com</t>
  </si>
  <si>
    <t>francoise.harrewyn@wanadoo.fr</t>
  </si>
  <si>
    <t>philippe.harrewyn@wanadoo.fr</t>
  </si>
  <si>
    <t>Haure</t>
  </si>
  <si>
    <t>hugo.haure@mail-ecv.fr</t>
  </si>
  <si>
    <t>hugohaure@gmail.com</t>
  </si>
  <si>
    <t>ch.haure@hotmail.fr</t>
  </si>
  <si>
    <t>Houlez</t>
  </si>
  <si>
    <t>alix.houlez@mail-ecv.fr</t>
  </si>
  <si>
    <t>marie.houlez@gmail.com</t>
  </si>
  <si>
    <t>Jan</t>
  </si>
  <si>
    <t>Bérénice</t>
  </si>
  <si>
    <t>berenice.jan@mail-ecv.fr</t>
  </si>
  <si>
    <t>maken3534@gmail.com</t>
  </si>
  <si>
    <t>mepjan@gmail.com</t>
  </si>
  <si>
    <t>Labarbe</t>
  </si>
  <si>
    <t>Alice</t>
  </si>
  <si>
    <t>alice.labarbe@mail-ecv.fr</t>
  </si>
  <si>
    <t>labarbe.alice@gmail.com</t>
  </si>
  <si>
    <t>sl.labarbe@free.fr</t>
  </si>
  <si>
    <t>Lacau</t>
  </si>
  <si>
    <t>Romain</t>
  </si>
  <si>
    <t>romain.lacau@mail-ecv.fr</t>
  </si>
  <si>
    <t xml:space="preserve">romain.lacau33@gmail.com </t>
  </si>
  <si>
    <t>gerard.lacau@reseau.sncf.fr</t>
  </si>
  <si>
    <t>corine.lacau@sfr.fr</t>
  </si>
  <si>
    <t>esther.lahaye@mail-ecv.fr</t>
  </si>
  <si>
    <t>lahayeesther179@gmail.com</t>
  </si>
  <si>
    <t>estherloulou@orange.fr</t>
  </si>
  <si>
    <t>Lallemand</t>
  </si>
  <si>
    <t>Mathieu</t>
  </si>
  <si>
    <t>mathieu.lallemand@mail-ecv.fr</t>
  </si>
  <si>
    <t>mathieu.lallemand4@gmail.com</t>
  </si>
  <si>
    <t>stephanie.lallemand@me.com</t>
  </si>
  <si>
    <t>laurentcl.33@gmail.com</t>
  </si>
  <si>
    <t>Lamontagne</t>
  </si>
  <si>
    <t>Lorenzo</t>
  </si>
  <si>
    <t>lorenzo.lamontagne@mail-ecv.fr</t>
  </si>
  <si>
    <t>lorenzolamu@gmail.com</t>
  </si>
  <si>
    <t>Lapeze</t>
  </si>
  <si>
    <t>Cecilia</t>
  </si>
  <si>
    <t>cecilia.lapeze@mail-ecv.fr</t>
  </si>
  <si>
    <t>cecilialapeze@gmail.com</t>
  </si>
  <si>
    <t>veronique.lapeze@educagri.fr</t>
  </si>
  <si>
    <t>eric.lapeze123@orange.fr</t>
  </si>
  <si>
    <t>Larrieu</t>
  </si>
  <si>
    <t>pierre.larrieu@mail-ecv.fr</t>
  </si>
  <si>
    <t>larrieu.pierre4@gmail.com</t>
  </si>
  <si>
    <t>larrieu.flo@wanadoo.fr</t>
  </si>
  <si>
    <t>jc.larrieu.psm@orange.fr</t>
  </si>
  <si>
    <t>Lauseig</t>
  </si>
  <si>
    <t>Théophile</t>
  </si>
  <si>
    <t>theophile.lauseig@mail-ecv.fr</t>
  </si>
  <si>
    <t>1er semestre Erasmus</t>
  </si>
  <si>
    <t>theophile.lauseig@gmail.com</t>
  </si>
  <si>
    <t>jeromesand.lauseig@free.fr</t>
  </si>
  <si>
    <t>Leandri</t>
  </si>
  <si>
    <t>justine.leandri@mail-ecv.fr</t>
  </si>
  <si>
    <t>leanjust.m@gmail.com</t>
  </si>
  <si>
    <t>arianeleandri@orange.fr</t>
  </si>
  <si>
    <t>vincentleandri@orange.fr</t>
  </si>
  <si>
    <t>Legoff</t>
  </si>
  <si>
    <t>Pablo</t>
  </si>
  <si>
    <t>pablo.legoff@mail-ecv.fr</t>
  </si>
  <si>
    <t>pablo.legoff33@gmail.com</t>
  </si>
  <si>
    <t>emmanuelle.mury@gmail.com</t>
  </si>
  <si>
    <t>legoffmichel@yahoo.fr</t>
  </si>
  <si>
    <t>Lemoule Duparc</t>
  </si>
  <si>
    <t>matthieu.lemoule-duparc@mail-ecv.fr</t>
  </si>
  <si>
    <t>ld.matth@gmail.com</t>
  </si>
  <si>
    <t>l.lemoule@gmail.com</t>
  </si>
  <si>
    <t>s.lemoule@gmail.com</t>
  </si>
  <si>
    <t>Lerondel</t>
  </si>
  <si>
    <t>Sébastien</t>
  </si>
  <si>
    <t>sebastien.lerondel@mail-ecv.fr</t>
  </si>
  <si>
    <t>slerondel.pro@gmail.com</t>
  </si>
  <si>
    <t>margot.hakewessell@wanadoo.fr</t>
  </si>
  <si>
    <t>bruno.lerondel@wanadoo.fr</t>
  </si>
  <si>
    <t>Levasseur</t>
  </si>
  <si>
    <t>Louise</t>
  </si>
  <si>
    <t>louise.levasseur@mail-ecv.fr</t>
  </si>
  <si>
    <t>louise.levasseur79@gmail.com</t>
  </si>
  <si>
    <t>anne.lardic@cegetel.net</t>
  </si>
  <si>
    <t>didierlevasseur1@orange.fr</t>
  </si>
  <si>
    <t>Levetti</t>
  </si>
  <si>
    <t>Damien</t>
  </si>
  <si>
    <t>lvt.damien@gmail.com</t>
  </si>
  <si>
    <t>Locatelli</t>
  </si>
  <si>
    <t>Vincent</t>
  </si>
  <si>
    <t>vincent.locatelli@mail-ecv.fr</t>
  </si>
  <si>
    <t>locatelli.vinc@gmail.com</t>
  </si>
  <si>
    <t>regis.marie.locatelli@orange.fr</t>
  </si>
  <si>
    <t>Martin</t>
  </si>
  <si>
    <t>Maël</t>
  </si>
  <si>
    <t>mael.martin@mail-ecv.fr</t>
  </si>
  <si>
    <t>maeltintin@gmail.com</t>
  </si>
  <si>
    <t>vpenvern@gmail.com</t>
  </si>
  <si>
    <t>herve@savagers.fr</t>
  </si>
  <si>
    <t>Merlaud</t>
  </si>
  <si>
    <t>Lise</t>
  </si>
  <si>
    <t>lise.merlaud@mail-ecv.fr</t>
  </si>
  <si>
    <t>lise.merlaud@gmail.com</t>
  </si>
  <si>
    <t>clairemerlaud@sfr.fr</t>
  </si>
  <si>
    <t>lmerlaud@sfr.fr</t>
  </si>
  <si>
    <t>Michel</t>
  </si>
  <si>
    <t>Marion</t>
  </si>
  <si>
    <t>marion.michel@mail-ecv.fr</t>
  </si>
  <si>
    <t>marionmichel1212@gmail.com</t>
  </si>
  <si>
    <t>stephanie.michel56@gmail.com</t>
  </si>
  <si>
    <t>michelpierrick@free.fr</t>
  </si>
  <si>
    <t>Monchois</t>
  </si>
  <si>
    <t>Florian</t>
  </si>
  <si>
    <t>florian.monchois@mail-ecv.fr</t>
  </si>
  <si>
    <t>florian.monchois@gmail.com</t>
  </si>
  <si>
    <t>florence.monchois@yahoo.fr</t>
  </si>
  <si>
    <t>Vincent_monchois@yahoo.fr</t>
  </si>
  <si>
    <t>Mondiere</t>
  </si>
  <si>
    <t>clara.mondiere@mail-ecv.fr</t>
  </si>
  <si>
    <t>claramondiere@gmail.com</t>
  </si>
  <si>
    <t>veroniquemondiere@orange.fr</t>
  </si>
  <si>
    <t>jean-charles.mondiere@wanadoo.fr</t>
  </si>
  <si>
    <t>Morineau</t>
  </si>
  <si>
    <t>Benoît</t>
  </si>
  <si>
    <t>benoit.morineau@mail-ecv.fr</t>
  </si>
  <si>
    <t>bmorineau17@gmail.com</t>
  </si>
  <si>
    <t>enmorineau@yahoo.fr</t>
  </si>
  <si>
    <t>Moro</t>
  </si>
  <si>
    <t>Ludivine</t>
  </si>
  <si>
    <t>ludivine.moro@mail-ecv.fr</t>
  </si>
  <si>
    <t>ludivine.moro99@gmail.com</t>
  </si>
  <si>
    <t>philippe.moro072@orange.fr</t>
  </si>
  <si>
    <t>moroclaudine@orange.fr</t>
  </si>
  <si>
    <t>Murillo</t>
  </si>
  <si>
    <t>Emma</t>
  </si>
  <si>
    <t>emma.murillo@mail-ecv.fr</t>
  </si>
  <si>
    <t>emmaanaismurillo@gmail.com</t>
  </si>
  <si>
    <t>murilloludovic@hotmail.com</t>
  </si>
  <si>
    <t>Muzergues</t>
  </si>
  <si>
    <t>noemie.muzergues@mail-ecv.fr</t>
  </si>
  <si>
    <t>no.muzergues@gmail.com</t>
  </si>
  <si>
    <t>k.lebeurier@orange.fr</t>
  </si>
  <si>
    <t>michel.muzergues@orange.fr</t>
  </si>
  <si>
    <t>NGuyen Van Rot</t>
  </si>
  <si>
    <t>Lilou</t>
  </si>
  <si>
    <t>lilou.nguyen-van-rot@mail-ecv.fr</t>
  </si>
  <si>
    <t>lilounguyenvanrot@gmail.com</t>
  </si>
  <si>
    <t>serge.nguyenvr@gmail.com</t>
  </si>
  <si>
    <t>mjpm.rossignol@orange.fr</t>
  </si>
  <si>
    <t>Paoli Vialelle</t>
  </si>
  <si>
    <t>Lycia</t>
  </si>
  <si>
    <t>lycia.paoli@mail-ecv.fr</t>
  </si>
  <si>
    <t>lycia.paoliroc@gmail.com</t>
  </si>
  <si>
    <t>celinepaoli85@gmail.com</t>
  </si>
  <si>
    <t>paoli.marc@neuf.fr</t>
  </si>
  <si>
    <t>Pautrec</t>
  </si>
  <si>
    <t>Maëna</t>
  </si>
  <si>
    <t>maena.pautrec@mail-ecv.fr</t>
  </si>
  <si>
    <t>maepautrec@gmail.com</t>
  </si>
  <si>
    <t>nhpautrec@orange.fr</t>
  </si>
  <si>
    <t>Penard</t>
  </si>
  <si>
    <t>Carla</t>
  </si>
  <si>
    <t>carla.penard@mail-ecv.fr</t>
  </si>
  <si>
    <t>penard.carla@gmail.com</t>
  </si>
  <si>
    <t>la.penard@laposte.net</t>
  </si>
  <si>
    <t>epenard@laposte.net</t>
  </si>
  <si>
    <t>Perron</t>
  </si>
  <si>
    <t>Mathilde</t>
  </si>
  <si>
    <t>mathilde.perron@mail-ecv.fr</t>
  </si>
  <si>
    <t>mathildeperronecv@gmail.com</t>
  </si>
  <si>
    <t>ev.perron@orange.fr</t>
  </si>
  <si>
    <t>diaz-perron.betty@orange.fr</t>
  </si>
  <si>
    <t>Pol</t>
  </si>
  <si>
    <t>Camille</t>
  </si>
  <si>
    <t>camille.pol@mail-ecv.fr</t>
  </si>
  <si>
    <t>camille.oce@gmail.com</t>
  </si>
  <si>
    <t>corinnegomez83@gmail.com</t>
  </si>
  <si>
    <t>Princet</t>
  </si>
  <si>
    <t>sarah.princet@mail-ecv.fr</t>
  </si>
  <si>
    <t>sarah.princet@gmail.com</t>
  </si>
  <si>
    <t>alineprincet84@gmail.com</t>
  </si>
  <si>
    <t>chaz.rioterdecker@hotmail.com</t>
  </si>
  <si>
    <t>Ramos</t>
  </si>
  <si>
    <t>Célia</t>
  </si>
  <si>
    <t>celia.ramos@mail-ecv.fr</t>
  </si>
  <si>
    <t>celiaramosg20@gmail.com</t>
  </si>
  <si>
    <t>axtur75@msn.com</t>
  </si>
  <si>
    <t>Robles Aranguiz</t>
  </si>
  <si>
    <t>Jon</t>
  </si>
  <si>
    <t>jon.robles-aranguiz@mail-ecv.fr</t>
  </si>
  <si>
    <t>Jonanglet@gmail.com</t>
  </si>
  <si>
    <t>toutenuit.solange@gmail.com</t>
  </si>
  <si>
    <t>k.robles@adapa-cotebasque.org</t>
  </si>
  <si>
    <t>Roger</t>
  </si>
  <si>
    <t>Maude</t>
  </si>
  <si>
    <t>maude.roger@mail-ecv.fr</t>
  </si>
  <si>
    <t>maudroger05@gmail.com</t>
  </si>
  <si>
    <t>amvjl.roger@neuf.fr</t>
  </si>
  <si>
    <t>Roucanieres</t>
  </si>
  <si>
    <t>manon.roucanieres@mail-ecv.fr</t>
  </si>
  <si>
    <t>roucanieresmanon@gmail.com</t>
  </si>
  <si>
    <t>marierouca@gmail.com</t>
  </si>
  <si>
    <t>Samson</t>
  </si>
  <si>
    <t>Maëlle</t>
  </si>
  <si>
    <t>maelle.samson@mail-ecv.fr</t>
  </si>
  <si>
    <t>maelle.samson@gmail.com</t>
  </si>
  <si>
    <t>christophe.samson@free.fr</t>
  </si>
  <si>
    <t>amandine.samson@free.fr</t>
  </si>
  <si>
    <t>Schneider</t>
  </si>
  <si>
    <t>thomas.schneider@mail-ecv.fr</t>
  </si>
  <si>
    <t xml:space="preserve">Tomisli12@gmail.com </t>
  </si>
  <si>
    <t>lylou24000@hotmail.fr</t>
  </si>
  <si>
    <t>asaero23@gmail.com</t>
  </si>
  <si>
    <t>Soulie</t>
  </si>
  <si>
    <t>Bixente</t>
  </si>
  <si>
    <t>bixente.soulie@mail-ecv.fr</t>
  </si>
  <si>
    <t xml:space="preserve">soulie.bixente@gmail.com </t>
  </si>
  <si>
    <t>beatrice.soulie@gmail.com</t>
  </si>
  <si>
    <t>olivier.soulie@gmail.com</t>
  </si>
  <si>
    <t>Thibaut</t>
  </si>
  <si>
    <t>camille.thibaut@mail-ecv.fr</t>
  </si>
  <si>
    <t>CamilleThibaut99@gmail.com</t>
  </si>
  <si>
    <t>karithibaut@free.fr</t>
  </si>
  <si>
    <t>jerome.thibaut@eurovia.com</t>
  </si>
  <si>
    <t>Torrent</t>
  </si>
  <si>
    <t>Loubia</t>
  </si>
  <si>
    <t>loubia.torrent@mail-ecv.fr</t>
  </si>
  <si>
    <t>torrent.loubia@gmail.com</t>
  </si>
  <si>
    <t>so.sopolska@gmail.com</t>
  </si>
  <si>
    <t>guytorrent@free.fr</t>
  </si>
  <si>
    <t>Torres</t>
  </si>
  <si>
    <t>Julien</t>
  </si>
  <si>
    <t>julien.torres@mail-ecv.fr</t>
  </si>
  <si>
    <t>julientorres20062000@gmail.com</t>
  </si>
  <si>
    <t>claire.torres@free.fr</t>
  </si>
  <si>
    <t>torrespatrick@free.fr</t>
  </si>
  <si>
    <t>Turpin</t>
  </si>
  <si>
    <t>julie.turpin@mail-ecv.fr</t>
  </si>
  <si>
    <t>jt17400@gmail.com</t>
  </si>
  <si>
    <t>marjorieinf@gmail.com</t>
  </si>
  <si>
    <t>knt17400@gmail.com</t>
  </si>
  <si>
    <t>Veillat</t>
  </si>
  <si>
    <t>emma.veillat@mail-ecv.fr</t>
  </si>
  <si>
    <t>emma.veillat@gmail.com</t>
  </si>
  <si>
    <t>barbara.veillat@gmail.com</t>
  </si>
  <si>
    <t>olivier.veillat@gmail.com</t>
  </si>
  <si>
    <t>Verreckt</t>
  </si>
  <si>
    <t>Marine</t>
  </si>
  <si>
    <t>marine.verreckt@mail-ecv.fr</t>
  </si>
  <si>
    <t>marine.verreckt@gmail.com</t>
  </si>
  <si>
    <t>Wibart</t>
  </si>
  <si>
    <t>vincent.wibart@mail-ecv.fr</t>
  </si>
  <si>
    <t>vincewibart@gmail.com</t>
  </si>
  <si>
    <t>f.wibart@outlook.fr</t>
  </si>
  <si>
    <t>wibart.philippe@orange.fr</t>
  </si>
  <si>
    <t>Wong</t>
  </si>
  <si>
    <t>jade.wong@mail-ecv.fr</t>
  </si>
  <si>
    <t>jadewong.w@gmail.com</t>
  </si>
  <si>
    <t>wong.tahiti@mail.pf</t>
  </si>
  <si>
    <t>Zakrajsek</t>
  </si>
  <si>
    <t>Clémence</t>
  </si>
  <si>
    <t>clemence.zakrajsek@mail-ecv.fr</t>
  </si>
  <si>
    <t>clemence.zakrajsek@gmail.com</t>
  </si>
  <si>
    <t>suzy-zakrajsek@hotmail.fr</t>
  </si>
  <si>
    <t>anz78963@yahoo.fr</t>
  </si>
  <si>
    <t>Spécialisation</t>
  </si>
  <si>
    <t>Groupe PFE</t>
  </si>
  <si>
    <t>Azemar</t>
  </si>
  <si>
    <t>audrey.azemar@mail-ecv.fr</t>
  </si>
  <si>
    <t>audrey.azemar1@gmail.com</t>
  </si>
  <si>
    <t>christelle_azemar@orange.fr</t>
  </si>
  <si>
    <t>Bielsa</t>
  </si>
  <si>
    <t>Edgar</t>
  </si>
  <si>
    <t>edgar.bielsa@mail-ecv.fr</t>
  </si>
  <si>
    <t>Character Design</t>
  </si>
  <si>
    <t>edgarbielsa@gmail.com</t>
  </si>
  <si>
    <t>bruno.bielsa@yahoo.fr</t>
  </si>
  <si>
    <t>christellebielsa@yahoo.fr</t>
  </si>
  <si>
    <t>Bucher</t>
  </si>
  <si>
    <t>Apolline</t>
  </si>
  <si>
    <t>apolline.bucher@mail-ecv.fr</t>
  </si>
  <si>
    <t>apolline.bucher@gmail.com</t>
  </si>
  <si>
    <t>olivierbucher@icloud.com</t>
  </si>
  <si>
    <t>mireille.bucher25@orange.fr</t>
  </si>
  <si>
    <t>Castagnet</t>
  </si>
  <si>
    <t>Lucie</t>
  </si>
  <si>
    <t>lucie.castagnet@mail-ecv.fr</t>
  </si>
  <si>
    <t>lucie.castagnet@gmail.com</t>
  </si>
  <si>
    <t>francoise.castagnet@hotmail.fr</t>
  </si>
  <si>
    <t>christophe.castagnet@live.fr</t>
  </si>
  <si>
    <t>Lavergne</t>
  </si>
  <si>
    <t>sarah.lavergne@mail-ecv.fr</t>
  </si>
  <si>
    <t>Animation 2D / Animatique</t>
  </si>
  <si>
    <t>sarah.lavergnelemeur@gmail.com</t>
  </si>
  <si>
    <t>velemeur@orange.fr</t>
  </si>
  <si>
    <t>Le Dallic Lightburne</t>
  </si>
  <si>
    <t>Enorah</t>
  </si>
  <si>
    <t>enorah.le-dallic-lightburne@mail-ecv.fr</t>
  </si>
  <si>
    <t>enorah.ledallic@gmail.com</t>
  </si>
  <si>
    <t>a.lightburn@online.fr</t>
  </si>
  <si>
    <t>sebastien.ledallic@aktea.fr</t>
  </si>
  <si>
    <t>Malbec</t>
  </si>
  <si>
    <t>clement.malbec@mail-ecv.fr</t>
  </si>
  <si>
    <t>Storyboard / Animatique</t>
  </si>
  <si>
    <t>clement.malbec@gmail.com</t>
  </si>
  <si>
    <t>ebm7@orange.fr</t>
  </si>
  <si>
    <t>Marzat</t>
  </si>
  <si>
    <t>Barberine</t>
  </si>
  <si>
    <t>barberine.marzat@mail-ecv.fr</t>
  </si>
  <si>
    <t>marzat.barberine@gmail.com</t>
  </si>
  <si>
    <t>martin.sv@orange.fr</t>
  </si>
  <si>
    <t>theo.michel@mail-ecv.fr</t>
  </si>
  <si>
    <t>theo.michelt@gmail.com</t>
  </si>
  <si>
    <t>sylviekneppert33@orange.fr</t>
  </si>
  <si>
    <t>Milla Diaz</t>
  </si>
  <si>
    <t>Mathis</t>
  </si>
  <si>
    <t>mathis.milla-diaz@mail-ecv.fr</t>
  </si>
  <si>
    <t>mathis.milladiaz@gmail.com</t>
  </si>
  <si>
    <t>smilladiaz@gmail.com</t>
  </si>
  <si>
    <t>tmdduporge@gmail.com</t>
  </si>
  <si>
    <t>Rivière</t>
  </si>
  <si>
    <t>lou.riviere@mail-ecv.fr</t>
  </si>
  <si>
    <t>lou.riviere233@gmail.com</t>
  </si>
  <si>
    <t>christineriviere@free.fr</t>
  </si>
  <si>
    <t>Dehaies</t>
  </si>
  <si>
    <t>Siobahn</t>
  </si>
  <si>
    <t>siobahn.oasis@gmail.com</t>
  </si>
  <si>
    <t>eurl.david.dehaies@gmail.com</t>
  </si>
  <si>
    <t>Duhamel</t>
  </si>
  <si>
    <t>Natacha</t>
  </si>
  <si>
    <t>natacha.duhamel78@gmail.com</t>
  </si>
  <si>
    <t>duhamel_xavier@bbox.fr</t>
  </si>
  <si>
    <t>marielledagnicourt@gmail.com</t>
  </si>
  <si>
    <t>Mevant</t>
  </si>
  <si>
    <t>Maelia</t>
  </si>
  <si>
    <t>maelia.niela@gmail.com</t>
  </si>
  <si>
    <t>patrick.mevant@churchdwight.com</t>
  </si>
  <si>
    <t>fmevant@gmail.com</t>
  </si>
  <si>
    <t>Rignault</t>
  </si>
  <si>
    <t>lili.rignault@gmail.com</t>
  </si>
  <si>
    <t>caroline.rignault@live.fr</t>
  </si>
  <si>
    <t>etienne.rignault@gmail.com</t>
  </si>
  <si>
    <t>Ahouanto</t>
  </si>
  <si>
    <t>Emilie</t>
  </si>
  <si>
    <t>emilie.ahouanto@mail-ecv.fr</t>
  </si>
  <si>
    <t>emilie.ahouanto@gmail.com</t>
  </si>
  <si>
    <t>f.ahouanto@wanadoo.fr</t>
  </si>
  <si>
    <t>Azam</t>
  </si>
  <si>
    <t>marine.azam@mail-ecv.fr</t>
  </si>
  <si>
    <t>marine.azam03@gmail.com</t>
  </si>
  <si>
    <t>roazam@bbox.fr</t>
  </si>
  <si>
    <t>liazam@bbox.fr</t>
  </si>
  <si>
    <t>Brimboeuf</t>
  </si>
  <si>
    <t>Andréa</t>
  </si>
  <si>
    <t>andrea.brimboeuf@mail-ecv.fr</t>
  </si>
  <si>
    <t>andrea.brimboeuf@gmail.com</t>
  </si>
  <si>
    <t>compta.mareeplus@gmail.com</t>
  </si>
  <si>
    <t>brimboeuffranck@gmail.com</t>
  </si>
  <si>
    <t>Brotier</t>
  </si>
  <si>
    <t>Baptiste</t>
  </si>
  <si>
    <t>baptiste.brotier@mail-ecv.fr</t>
  </si>
  <si>
    <t>Semestre Erasmus</t>
  </si>
  <si>
    <t>brotier.baptiste@gmail.com</t>
  </si>
  <si>
    <t>emmanuelle.brotier@sfr.fr</t>
  </si>
  <si>
    <t>sbrotier@gmail.com</t>
  </si>
  <si>
    <t>Darrigrand</t>
  </si>
  <si>
    <t>martin.darrigrand@mail-ecv.fr</t>
  </si>
  <si>
    <t>martin.darrigrand@gmail.com</t>
  </si>
  <si>
    <t>benedicte.darrigrand@wanadoo.fr</t>
  </si>
  <si>
    <t>o.darrigrand@wanadoo.fr</t>
  </si>
  <si>
    <t>Dogneton</t>
  </si>
  <si>
    <t>Elisa</t>
  </si>
  <si>
    <t>elisa.dogneton@mail-ecv.fr</t>
  </si>
  <si>
    <t>elisa.dogneton@gmail.com</t>
  </si>
  <si>
    <t>dogneton.philippe@neuf.fr</t>
  </si>
  <si>
    <t>Dubois</t>
  </si>
  <si>
    <t>Morgane</t>
  </si>
  <si>
    <t>morgane.dubois@mail-ecv.fr</t>
  </si>
  <si>
    <t>morgane.dubois01@gmail.com</t>
  </si>
  <si>
    <t>nadubs@orange.fr</t>
  </si>
  <si>
    <t>di.dubs@free.fr</t>
  </si>
  <si>
    <t>Gueugneaud</t>
  </si>
  <si>
    <t>Loic</t>
  </si>
  <si>
    <t>loic.gueugneaud@mail-ecv.fr</t>
  </si>
  <si>
    <t>loicgueugneaud@gmail.com</t>
  </si>
  <si>
    <t>michel.gueugneaud71@laposte.net</t>
  </si>
  <si>
    <t>Irigaray</t>
  </si>
  <si>
    <t>emma.irigaray@mail-ecv.fr</t>
  </si>
  <si>
    <t>em.irigaray@gmail.com</t>
  </si>
  <si>
    <t>cmaviel@free.fr</t>
  </si>
  <si>
    <t>o.irigaray@atlantic-route.fr</t>
  </si>
  <si>
    <t>Mondange</t>
  </si>
  <si>
    <t>Charlotte</t>
  </si>
  <si>
    <t>charlotte.mondange@mail-ecv.fr</t>
  </si>
  <si>
    <t>chamondange@gmail.com</t>
  </si>
  <si>
    <t>karine.mondange@gmail.com</t>
  </si>
  <si>
    <t>sebastien.mondange@free.fr</t>
  </si>
  <si>
    <t>Moulis</t>
  </si>
  <si>
    <t>louise.moulis@mail-ecv.fr</t>
  </si>
  <si>
    <t>louisemoulis@gmail.com</t>
  </si>
  <si>
    <t>moulisfamily@orange.fr</t>
  </si>
  <si>
    <t>Murguet</t>
  </si>
  <si>
    <t>Paul</t>
  </si>
  <si>
    <t>paul.murguet@mail-ecv.fr</t>
  </si>
  <si>
    <t>paul.murguez@gmail.com</t>
  </si>
  <si>
    <t>vincent.murguet@dbmail.com</t>
  </si>
  <si>
    <t>Robin</t>
  </si>
  <si>
    <t>Mahault</t>
  </si>
  <si>
    <t>mahault.robin@mail-ecv.fr</t>
  </si>
  <si>
    <t>mahault.robin@gmail.com</t>
  </si>
  <si>
    <t>gillesrobinprive@yahoo.com</t>
  </si>
  <si>
    <t>Texier</t>
  </si>
  <si>
    <t>elsa.texier@mail-ecv.fr</t>
  </si>
  <si>
    <t>elsatexier13@gmail.com</t>
  </si>
  <si>
    <t>mytex13@gmail.com</t>
  </si>
  <si>
    <t>franc.texie@gmail.com</t>
  </si>
  <si>
    <t>Wilhelm</t>
  </si>
  <si>
    <t>nicolas.wilhelm@mail-ecv.fr</t>
  </si>
  <si>
    <t>nicolas.wilhelmpro@gmail.com</t>
  </si>
  <si>
    <t>serge.wilhelm@wanadoo.fr</t>
  </si>
  <si>
    <t>Zanello</t>
  </si>
  <si>
    <t>mathilde.zanello@mail-ecv.fr</t>
  </si>
  <si>
    <t>mathilde.zanello@gmail.com</t>
  </si>
  <si>
    <t>catherine.grolau@orange.fr</t>
  </si>
  <si>
    <t>philippe.zanello@gmail.com</t>
  </si>
  <si>
    <t>Bao</t>
  </si>
  <si>
    <t>Yibo</t>
  </si>
  <si>
    <t>yibo.bao@mail-ecv.fr</t>
  </si>
  <si>
    <t>Modeling / Surfacing / Shading</t>
  </si>
  <si>
    <t>leon1915419927@gmail.com</t>
  </si>
  <si>
    <t>Boushaki</t>
  </si>
  <si>
    <t>Najwa</t>
  </si>
  <si>
    <t>najwa.boushaki@mail-ecv.fr</t>
  </si>
  <si>
    <t>najwa.boushaki@gmail.com</t>
  </si>
  <si>
    <t>boustakim@hotmail.fr</t>
  </si>
  <si>
    <t>Deleron</t>
  </si>
  <si>
    <t>sophie.deleron@mail-ecv.fr</t>
  </si>
  <si>
    <t>sophie.deleron@gmail.com</t>
  </si>
  <si>
    <t>agnes.alice.gabriel@gmail.com</t>
  </si>
  <si>
    <t>michel@deleron.fr</t>
  </si>
  <si>
    <t>Djalti</t>
  </si>
  <si>
    <t>Chad</t>
  </si>
  <si>
    <t>chad.djalti@mail-ecv.fr</t>
  </si>
  <si>
    <t>Compositing / VFX</t>
  </si>
  <si>
    <t>djaltichad0@gmail.com</t>
  </si>
  <si>
    <t>malikcors@hotmail.fr</t>
  </si>
  <si>
    <t>Drujon</t>
  </si>
  <si>
    <t>lea.drujon@mail-ecv.fr</t>
  </si>
  <si>
    <t>lea.drujon1@gmail.com</t>
  </si>
  <si>
    <t>linda@drujon.fr</t>
  </si>
  <si>
    <t>philindrujon@orange.fr</t>
  </si>
  <si>
    <t>Dubreuil</t>
  </si>
  <si>
    <t>lilou.dubreuil@mail-ecv.fr</t>
  </si>
  <si>
    <t>liloudub8@gmail.com</t>
  </si>
  <si>
    <t>fredericdubreuil@wanadoo.fr</t>
  </si>
  <si>
    <t>Duclos</t>
  </si>
  <si>
    <t>nathan.duclos@mail-ecv.fr</t>
  </si>
  <si>
    <t>Lighting / Rendering / Shading</t>
  </si>
  <si>
    <t>lenathanate@gmail.com</t>
  </si>
  <si>
    <t>rvduclos@gmail.com</t>
  </si>
  <si>
    <t>Fougeroux</t>
  </si>
  <si>
    <t>nathan.fougeroux@mail-ecv.fr</t>
  </si>
  <si>
    <t>nathanfougeroux@gmail.com</t>
  </si>
  <si>
    <t>fougerouxfamily@free.fr</t>
  </si>
  <si>
    <t>Gallouin</t>
  </si>
  <si>
    <t>antoine.gallouin@mail-ecv.fr</t>
  </si>
  <si>
    <t>antoine.gallouin@gmail.com</t>
  </si>
  <si>
    <t>acsygal@gmail.com</t>
  </si>
  <si>
    <t>guillaume.gallouin@free.fr</t>
  </si>
  <si>
    <t>Gannier</t>
  </si>
  <si>
    <t>vincent.gannier@mail-ecv.fr</t>
  </si>
  <si>
    <t>vincent.gannier@gmail.com</t>
  </si>
  <si>
    <t>jeanfabgannier@yahoo.fr</t>
  </si>
  <si>
    <t>fabgannier@gmail.com</t>
  </si>
  <si>
    <t>Gonzalez</t>
  </si>
  <si>
    <t>maxime.gonzalez@mail-ecv.fr</t>
  </si>
  <si>
    <t>maxime.gonzalez1098@gmail.com</t>
  </si>
  <si>
    <t>gonzales.frederic@wanadoo.fr</t>
  </si>
  <si>
    <t>Grignon</t>
  </si>
  <si>
    <t>emma.grignon@mail-ecv.fr</t>
  </si>
  <si>
    <t>emma.grignon120799@gmail.com</t>
  </si>
  <si>
    <t>merle.beatrice@orange.fr</t>
  </si>
  <si>
    <t>Guibert</t>
  </si>
  <si>
    <t>camille.guibert@mail-ecv.fr</t>
  </si>
  <si>
    <t>camille.guibert33@gmail.com</t>
  </si>
  <si>
    <t>sandrineguibert17@gmail.com</t>
  </si>
  <si>
    <t>svguibert@hotmail.fr</t>
  </si>
  <si>
    <t>Imounga</t>
  </si>
  <si>
    <t>Ariel</t>
  </si>
  <si>
    <t>ariel.imounga@mail-ecv.fr</t>
  </si>
  <si>
    <t>arielimounga@gmail.com</t>
  </si>
  <si>
    <t>mpouhojoe@yahoo.fr</t>
  </si>
  <si>
    <t>Joachin</t>
  </si>
  <si>
    <t>romane.joachin@mail-ecv.fr</t>
  </si>
  <si>
    <t>joachin.romane@gmail.com</t>
  </si>
  <si>
    <t>cjoachin@free.fr</t>
  </si>
  <si>
    <t>mjoachin@acsit.fr</t>
  </si>
  <si>
    <t>Lagarde</t>
  </si>
  <si>
    <t>lucie.lagarde@mail-ecv.fr</t>
  </si>
  <si>
    <t>lucie.lagarde22@gmail.com</t>
  </si>
  <si>
    <t>ade33@sfr.fr</t>
  </si>
  <si>
    <t>Raphael</t>
  </si>
  <si>
    <t>raphael.martin@mail-ecv.fr</t>
  </si>
  <si>
    <t>martin.rapha17@gmail.com</t>
  </si>
  <si>
    <t>benoit.malbec@cegetel.net</t>
  </si>
  <si>
    <t>Montauzou</t>
  </si>
  <si>
    <t>Avalone</t>
  </si>
  <si>
    <t>avalone.montauzou@mail-ecv.fr</t>
  </si>
  <si>
    <t>a.montauzou@gmail.com</t>
  </si>
  <si>
    <t>vivimontauzou@orange.fr</t>
  </si>
  <si>
    <t>alainmontauzou@orange.fr</t>
  </si>
  <si>
    <t>Paillard</t>
  </si>
  <si>
    <t>Margot</t>
  </si>
  <si>
    <t>margot.paillard@mail-ecv.fr</t>
  </si>
  <si>
    <t>margot.paillard25@gmail.com</t>
  </si>
  <si>
    <t>paillarddo@orange.fr</t>
  </si>
  <si>
    <t>marco-navajo@orange.fr</t>
  </si>
  <si>
    <t>Perriere</t>
  </si>
  <si>
    <t>alexandre.perriere@mail-ecv.fr</t>
  </si>
  <si>
    <t>Animation 3D</t>
  </si>
  <si>
    <t>alex.perriere10@gmail.com</t>
  </si>
  <si>
    <t>lucie.perriere@orange.fr</t>
  </si>
  <si>
    <t>michel_perriere@orange.fr</t>
  </si>
  <si>
    <t>Ribeyre</t>
  </si>
  <si>
    <t>julie.ribeyre@mail-ecv.fr</t>
  </si>
  <si>
    <t>julielucie.ribeyre@gmail.com</t>
  </si>
  <si>
    <t>virginie.ribeyre@free.fr</t>
  </si>
  <si>
    <t>xvribeyre@free.fr</t>
  </si>
  <si>
    <t>Richard</t>
  </si>
  <si>
    <t>Shaan</t>
  </si>
  <si>
    <t>jade.richard@mail-ecv.fr</t>
  </si>
  <si>
    <t>Indoor</t>
  </si>
  <si>
    <t>shaan.jade.richard@gmail.com</t>
  </si>
  <si>
    <t>sigrid9873@gmail.com</t>
  </si>
  <si>
    <t>Ruiz-Dunoyer</t>
  </si>
  <si>
    <t>antoine.ruiz-dunoyer@mail-ecv.fr</t>
  </si>
  <si>
    <t>ruizdunoyer.antoine@gmail.com</t>
  </si>
  <si>
    <t>fabriceruiz@yahoo.fr</t>
  </si>
  <si>
    <t>mariedunoyer@hotmail.fr</t>
  </si>
  <si>
    <t>Stoyanova</t>
  </si>
  <si>
    <t>Varbina</t>
  </si>
  <si>
    <t>varbina.stoyanova@mail-ecv.fr</t>
  </si>
  <si>
    <t>inkastoyanova0@gmail.com</t>
  </si>
  <si>
    <t>antoaneta_gjonkova@abv.bg</t>
  </si>
  <si>
    <t>Tual</t>
  </si>
  <si>
    <t>Céline</t>
  </si>
  <si>
    <t>celine.tual@mail-ecv.fr</t>
  </si>
  <si>
    <t>celine.tual.ecv@gmail.com</t>
  </si>
  <si>
    <t>crys6433@yahoo.fr</t>
  </si>
  <si>
    <t>Messinese</t>
  </si>
  <si>
    <t>bastien.messinese33@outlook.fr</t>
  </si>
  <si>
    <t>thierry.messinese@sfr.fr</t>
  </si>
  <si>
    <t>trillaud.chaland@orange.fr</t>
  </si>
  <si>
    <t>Bonniel-Veyron</t>
  </si>
  <si>
    <t>laure.bonniel-veyron@mail-ecv.fr</t>
  </si>
  <si>
    <t>laubv33@gmail.com</t>
  </si>
  <si>
    <t>isa.bv@free.fr</t>
  </si>
  <si>
    <t>frederic.bonniel@free.fr</t>
  </si>
  <si>
    <t>Braud</t>
  </si>
  <si>
    <t>Frédéric</t>
  </si>
  <si>
    <t>frederic.braud@mail-ecv.fr</t>
  </si>
  <si>
    <t>frederic.braud1@gmail.com</t>
  </si>
  <si>
    <t>dominique.braud85@orange.fr</t>
  </si>
  <si>
    <t>Briffaut</t>
  </si>
  <si>
    <t>adrien.briffaut@mail-ecv.fr</t>
  </si>
  <si>
    <t>adrienbriffaut@gmail.com</t>
  </si>
  <si>
    <t>pennavien@orange.fr</t>
  </si>
  <si>
    <t>Brun</t>
  </si>
  <si>
    <t>emma.brun@mail-ecv.fr</t>
  </si>
  <si>
    <t>emma.brun2411@gmail.com</t>
  </si>
  <si>
    <t>brun.nathalie10@gmail.com</t>
  </si>
  <si>
    <t>Couronne</t>
  </si>
  <si>
    <t>Louis</t>
  </si>
  <si>
    <t>louis.couronne@mail-ecv.fr</t>
  </si>
  <si>
    <t>louis.couronneecv@gmail.com</t>
  </si>
  <si>
    <t>sabine.dannawi@hotmail.fr</t>
  </si>
  <si>
    <t>Damiani</t>
  </si>
  <si>
    <t>nicolas.damiani@mail-ecv.fr</t>
  </si>
  <si>
    <t>nicolas.dmni@gmail.com</t>
  </si>
  <si>
    <t>chrisdamiani@orange.fr</t>
  </si>
  <si>
    <t>pascaldamiani@orange.fr</t>
  </si>
  <si>
    <t>Darriet</t>
  </si>
  <si>
    <t>mathis.darriet@mail-ecv.fr</t>
  </si>
  <si>
    <t>Concept Art / Background Art</t>
  </si>
  <si>
    <t>mathisd.darriet@gmail.com</t>
  </si>
  <si>
    <t>laurence.darriet@live.fr</t>
  </si>
  <si>
    <t>Durand</t>
  </si>
  <si>
    <t>Telcy</t>
  </si>
  <si>
    <t>telcy.durand@mail-ecv.fr</t>
  </si>
  <si>
    <t>valadorn1995@gmail.com</t>
  </si>
  <si>
    <t>catherine.deruche@orange.fr</t>
  </si>
  <si>
    <t>Ecorchard-Bernadine</t>
  </si>
  <si>
    <t>Erwan</t>
  </si>
  <si>
    <t>erwan.ecorchard-bernadine@mail-ecv.fr</t>
  </si>
  <si>
    <t>erwan.ecorchard@gmail.com</t>
  </si>
  <si>
    <t>bbernadine31@gmail.com</t>
  </si>
  <si>
    <t>checos.usa@gmail.com</t>
  </si>
  <si>
    <t>Farge</t>
  </si>
  <si>
    <t xml:space="preserve"> Li Anne Soa</t>
  </si>
  <si>
    <t>liannesoa.farge@mail-ecv.fr</t>
  </si>
  <si>
    <t>liannesoa.farge@gmail.com</t>
  </si>
  <si>
    <t>fargecom@orange.fr</t>
  </si>
  <si>
    <t>Gutleben</t>
  </si>
  <si>
    <t>maxime.gutleben@mail-ecv.fr</t>
  </si>
  <si>
    <t>maxime.gutleben@gmail.com</t>
  </si>
  <si>
    <t>yolande.cabanne@gmail.com</t>
  </si>
  <si>
    <t>Hurabielle-Père</t>
  </si>
  <si>
    <t>vincent.hurabielle-pere@mail-ecv.fr</t>
  </si>
  <si>
    <t>vincenthurabielle@gmail.com</t>
  </si>
  <si>
    <t>pierreetfrancoise.hurabielle@sfr.fr</t>
  </si>
  <si>
    <t>Interliggi</t>
  </si>
  <si>
    <t>Jessy</t>
  </si>
  <si>
    <t>jessy.interliggi@mail-ecv.fr</t>
  </si>
  <si>
    <t>jessy.interliggi1998@gmail.com</t>
  </si>
  <si>
    <t>interservices.sarl@gmail.com</t>
  </si>
  <si>
    <t>nana.cool57@live.fr</t>
  </si>
  <si>
    <t>Millon</t>
  </si>
  <si>
    <t>Victoire</t>
  </si>
  <si>
    <t>victoire.millon@mail-ecv.fr</t>
  </si>
  <si>
    <t>millon.victoire@gmail.com</t>
  </si>
  <si>
    <t>millon.st@wanadoo.fr</t>
  </si>
  <si>
    <t>Orlu</t>
  </si>
  <si>
    <t>adrien.orlu@mail-ecv.fr</t>
  </si>
  <si>
    <t>adrien.orlu@gmail.com</t>
  </si>
  <si>
    <t>n.orlu@free.fr</t>
  </si>
  <si>
    <t>Penc'hoat</t>
  </si>
  <si>
    <t>camille.penchoat@mail-ecv.fr</t>
  </si>
  <si>
    <t>cpenchoat33@gmail.com</t>
  </si>
  <si>
    <t>spenchoat@gmail.com</t>
  </si>
  <si>
    <t>Poupin</t>
  </si>
  <si>
    <t>lea.poupin@mail-ecv.fr</t>
  </si>
  <si>
    <t>lea.poupin@gmail.com</t>
  </si>
  <si>
    <t>poupin.outreman@free.fr</t>
  </si>
  <si>
    <t>Princen</t>
  </si>
  <si>
    <t>apolline.princen@mail-ecv.fr</t>
  </si>
  <si>
    <t>apo.prin8@gmail.com</t>
  </si>
  <si>
    <t>anne.princen@gmail.com</t>
  </si>
  <si>
    <t>patrice.princen@gmail.com</t>
  </si>
  <si>
    <t>Rudloft</t>
  </si>
  <si>
    <t>arthur.rudloft@mail-ecv.fr</t>
  </si>
  <si>
    <t>arthur.rudloft@gmail.com</t>
  </si>
  <si>
    <t>rudloft@free.fr</t>
  </si>
  <si>
    <t>Suignard</t>
  </si>
  <si>
    <t>Mélanie</t>
  </si>
  <si>
    <t>melanie.suignard@mail-ecv.fr</t>
  </si>
  <si>
    <t>melanie.suignard20@gmail.com</t>
  </si>
  <si>
    <t>cat.hereus@orange.fr</t>
  </si>
  <si>
    <t>suignard_joel@orange.fr</t>
  </si>
  <si>
    <t>Vansteenkiste</t>
  </si>
  <si>
    <t>emilie.vansteenkiste@mail-ecv.fr</t>
  </si>
  <si>
    <t>emilie.vnk@gmail.com</t>
  </si>
  <si>
    <t>eleonore.condoure@numericable.fr</t>
  </si>
  <si>
    <t>Alayrac</t>
  </si>
  <si>
    <t>hugo.alayrac@mail-ecv.fr</t>
  </si>
  <si>
    <t>Tccchhhtt</t>
  </si>
  <si>
    <t>hugo.alayrac@gmail.com</t>
  </si>
  <si>
    <t>marie-paule.alayrac@wanadoo.fr</t>
  </si>
  <si>
    <t>patala81@gmail.com</t>
  </si>
  <si>
    <t>Altmayer</t>
  </si>
  <si>
    <t>Hélène</t>
  </si>
  <si>
    <t>helene.altmayer@mail-ecv.fr</t>
  </si>
  <si>
    <t>lnaltmayer@gmail.com</t>
  </si>
  <si>
    <t>sylvain.altmayer@orange.fr</t>
  </si>
  <si>
    <t>s.campaner@wanadoo.fr</t>
  </si>
  <si>
    <t>Andujar</t>
  </si>
  <si>
    <t xml:space="preserve">Teddy </t>
  </si>
  <si>
    <t>teddy.andujar@mail-ecv.fr</t>
  </si>
  <si>
    <t>La récolte</t>
  </si>
  <si>
    <t>andujar.teddy@gmail.com</t>
  </si>
  <si>
    <t>Audisier</t>
  </si>
  <si>
    <t>florian.audisier-weishaar@mail-ecv.fr</t>
  </si>
  <si>
    <t>Cydonia</t>
  </si>
  <si>
    <t>fawweizhar@gmail.com</t>
  </si>
  <si>
    <t>jocaweishaar@hotmail.com</t>
  </si>
  <si>
    <t>joelle-carole.weishaar@orange.fr</t>
  </si>
  <si>
    <t>Bachellerie Zeroual</t>
  </si>
  <si>
    <t>Sanae</t>
  </si>
  <si>
    <t>sanae.bachellerie-zeroual@mail-ecv.fr</t>
  </si>
  <si>
    <t>sabachellerie@gmail.com</t>
  </si>
  <si>
    <t>etoile2cristal@hotmail.fr</t>
  </si>
  <si>
    <t>a.bachellerie@outlook.com</t>
  </si>
  <si>
    <t>Barberteguy</t>
  </si>
  <si>
    <t>margot.barberteguy@mail-ecv.fr</t>
  </si>
  <si>
    <t>Dramway</t>
  </si>
  <si>
    <t>barberteguymargot@gmail.com</t>
  </si>
  <si>
    <t>karine.barberteguy@gmx.fr</t>
  </si>
  <si>
    <t>barberteguy.laurent@gmail.com</t>
  </si>
  <si>
    <t>Berhault</t>
  </si>
  <si>
    <t>Faustine</t>
  </si>
  <si>
    <t>faustine.berhault@mail-ecv.fr</t>
  </si>
  <si>
    <t>faustine.berhault@gmail.com</t>
  </si>
  <si>
    <t>christiane.peberay@wanadoo.fr</t>
  </si>
  <si>
    <t>Bernadet</t>
  </si>
  <si>
    <t>victoire.bernadet@mail-ecv.fr</t>
  </si>
  <si>
    <t>Après la pluie</t>
  </si>
  <si>
    <t>victoire.bernadet@gmail.com</t>
  </si>
  <si>
    <t>flo.bernadet@orange.fr</t>
  </si>
  <si>
    <t>jp.bernadet@bernadet.fr</t>
  </si>
  <si>
    <t>Boucher</t>
  </si>
  <si>
    <t>Jules</t>
  </si>
  <si>
    <t>jules.boucher@mail-ecv.fr</t>
  </si>
  <si>
    <t>Reniego</t>
  </si>
  <si>
    <t>julesboucherxo@gmail.com</t>
  </si>
  <si>
    <t>marilynboucher33@gmail.com</t>
  </si>
  <si>
    <t xml:space="preserve">Boue </t>
  </si>
  <si>
    <t xml:space="preserve">Ambre </t>
  </si>
  <si>
    <t>ambre.boue@mail-ecv.fr</t>
  </si>
  <si>
    <t>Ahbalaoui</t>
  </si>
  <si>
    <t>ambre.boue@gmail.com</t>
  </si>
  <si>
    <t>sandrine-boue@orange.fr</t>
  </si>
  <si>
    <t>eric-boue@orange.fr</t>
  </si>
  <si>
    <t>Bousseau</t>
  </si>
  <si>
    <t>Clémentine</t>
  </si>
  <si>
    <t>clementine.bousseau@mail-ecv.fr</t>
  </si>
  <si>
    <t>cleme.bousseau@gmail.com</t>
  </si>
  <si>
    <t>bousseau.jean-paul@neuf.fr</t>
  </si>
  <si>
    <t>laurencebousseau@neuf.fr</t>
  </si>
  <si>
    <t>Brethome</t>
  </si>
  <si>
    <t>jade.brethome@mail-ecv.fr</t>
  </si>
  <si>
    <t>Les Pins Perdus</t>
  </si>
  <si>
    <t>jade.brethome@gmail.com</t>
  </si>
  <si>
    <t>betty.cobos@laposte.net</t>
  </si>
  <si>
    <t>brethandco@laposte.net</t>
  </si>
  <si>
    <t>Briand</t>
  </si>
  <si>
    <t>paul.briand@mail-ecv.fr</t>
  </si>
  <si>
    <t>Sanglier</t>
  </si>
  <si>
    <t>p.briand43@gmail.com</t>
  </si>
  <si>
    <t>jacques-briand-archi@sfr.fr</t>
  </si>
  <si>
    <t>e.moreau226@laposte.net</t>
  </si>
  <si>
    <t>Brissiaud</t>
  </si>
  <si>
    <t>Benoit</t>
  </si>
  <si>
    <t>benoit.brissiaud@mail-ecv.fr</t>
  </si>
  <si>
    <t>Appel du vide</t>
  </si>
  <si>
    <t>ben.brissiaud.33@gmail.com</t>
  </si>
  <si>
    <t>thierry-brissiaud@orange.fr</t>
  </si>
  <si>
    <t>agnes.guttilla@free.fr</t>
  </si>
  <si>
    <t>Brosse</t>
  </si>
  <si>
    <t xml:space="preserve">Mathieu </t>
  </si>
  <si>
    <t>mathieu.brosse@mail-ecv.fr</t>
  </si>
  <si>
    <t>mathieu.brosse@gmail.com</t>
  </si>
  <si>
    <t>elibrosse@free.fr</t>
  </si>
  <si>
    <t>pierre.brosse@outlook.com</t>
  </si>
  <si>
    <t>Calleja</t>
  </si>
  <si>
    <t xml:space="preserve">Théo </t>
  </si>
  <si>
    <t>theo.calleja@mail-ecv.fr</t>
  </si>
  <si>
    <t>theocalleja33000@gmail.com</t>
  </si>
  <si>
    <t>christelecalleja33@gmail.com</t>
  </si>
  <si>
    <t>ccalleja33@orange.fr</t>
  </si>
  <si>
    <t>Carlais</t>
  </si>
  <si>
    <t xml:space="preserve">Guilhem </t>
  </si>
  <si>
    <t>guilhem.carlais@mail-ecv.fr</t>
  </si>
  <si>
    <t>carlais.guilhem98@gmail.com</t>
  </si>
  <si>
    <t>fourcade.emma@neuf.fr</t>
  </si>
  <si>
    <t>didier.carlais@gmail.com</t>
  </si>
  <si>
    <t>Casteig</t>
  </si>
  <si>
    <t>chloe.casteig@mail-ecv.fr</t>
  </si>
  <si>
    <t>chloe.casteig3@gmail.com</t>
  </si>
  <si>
    <t>georges.casteig@orange.fr</t>
  </si>
  <si>
    <t>Cayla</t>
  </si>
  <si>
    <t>maxime.cayla@mail-ecv.fr</t>
  </si>
  <si>
    <t>maximecayla@gmail.com</t>
  </si>
  <si>
    <t>b.cayla33@gmail.com</t>
  </si>
  <si>
    <t>philippe.cayla1@gmail.com</t>
  </si>
  <si>
    <t>Chapot</t>
  </si>
  <si>
    <t>Auriane</t>
  </si>
  <si>
    <t>Revenue après 1 an césure</t>
  </si>
  <si>
    <t>aurianechapot@gmail.com</t>
  </si>
  <si>
    <t>michelchapot@sfr.fr</t>
  </si>
  <si>
    <t>Charroux</t>
  </si>
  <si>
    <t>Achille</t>
  </si>
  <si>
    <t>achille.charroux@mail-ecv.fr</t>
  </si>
  <si>
    <t>ach.charroux@gmail.com</t>
  </si>
  <si>
    <t>vcharroux@orange.fr</t>
  </si>
  <si>
    <t>k_charroux@orange.fr</t>
  </si>
  <si>
    <t>Siyu</t>
  </si>
  <si>
    <t>siyu.chen@mail-ecv.fr</t>
  </si>
  <si>
    <t>siyulottiechen@gmail.com</t>
  </si>
  <si>
    <t>jannypu@hotmail.com</t>
  </si>
  <si>
    <t>cacomme@hotmail.com</t>
  </si>
  <si>
    <t>Clam</t>
  </si>
  <si>
    <t>Mahaut</t>
  </si>
  <si>
    <t>mahaut.clam@mail-ecv.fr</t>
  </si>
  <si>
    <t>Lundi</t>
  </si>
  <si>
    <t>clamahaut@gmail.com</t>
  </si>
  <si>
    <t>emmache61@gmail.com</t>
  </si>
  <si>
    <t>gerard.clam@wanadoo.fr</t>
  </si>
  <si>
    <t>Courant</t>
  </si>
  <si>
    <t>Estelle</t>
  </si>
  <si>
    <t>estelle.courant@mail-ecv.fr</t>
  </si>
  <si>
    <t>courantestelle@gmail.com</t>
  </si>
  <si>
    <t>icourant@sfr.fr</t>
  </si>
  <si>
    <t>Cozic</t>
  </si>
  <si>
    <t>Solènn</t>
  </si>
  <si>
    <t>solenn.cozic@mail-ecv.fr</t>
  </si>
  <si>
    <t>solenn.cozic.a@gmail.com</t>
  </si>
  <si>
    <t>rozenn.cozic@hotmail.fr</t>
  </si>
  <si>
    <t>rene.cozic.21@gmail.com</t>
  </si>
  <si>
    <t>De Rouck</t>
  </si>
  <si>
    <t>Anaïs</t>
  </si>
  <si>
    <t>anais.de-rouck@mail-ecv.fr</t>
  </si>
  <si>
    <t>a.derouck96@gmail.com</t>
  </si>
  <si>
    <t>acounamatata17@gmail.com</t>
  </si>
  <si>
    <t>Domingie</t>
  </si>
  <si>
    <t>Yann</t>
  </si>
  <si>
    <t>yann.domingie@mail-ecv.fr</t>
  </si>
  <si>
    <t>Decay</t>
  </si>
  <si>
    <t>domingieyann@gmail.com</t>
  </si>
  <si>
    <t>stephanielugas@gmail.com</t>
  </si>
  <si>
    <t>Doumecq</t>
  </si>
  <si>
    <t xml:space="preserve">Paco </t>
  </si>
  <si>
    <t>paco.doumecq@mail-ecv.fr</t>
  </si>
  <si>
    <t>Coco Beach</t>
  </si>
  <si>
    <t>paco.doumecq@gmail.com</t>
  </si>
  <si>
    <t>vincent.doumecq@freesbee.fr</t>
  </si>
  <si>
    <t>Engleraud</t>
  </si>
  <si>
    <t>Hermeline</t>
  </si>
  <si>
    <t>hermeline.engleraud@mail-ecv.fr</t>
  </si>
  <si>
    <t>engleraud.hermeline@gmail.com</t>
  </si>
  <si>
    <t>milan.carmen@sfr.fr</t>
  </si>
  <si>
    <t>Ferrari</t>
  </si>
  <si>
    <t>louis.ferrari@mail-ecv.fr</t>
  </si>
  <si>
    <t>louisferrary@gmail.com</t>
  </si>
  <si>
    <t>helene@heleneferrari.fr</t>
  </si>
  <si>
    <t>pal.ferrari@gmail.com</t>
  </si>
  <si>
    <t>Fresney</t>
  </si>
  <si>
    <t xml:space="preserve">Camille </t>
  </si>
  <si>
    <t>camille.fresney@mail-ecv.fr</t>
  </si>
  <si>
    <t>fresneycamille@gmail.com</t>
  </si>
  <si>
    <t>dominique.fresney@laposte.net</t>
  </si>
  <si>
    <t>Galindo</t>
  </si>
  <si>
    <t>marion.galindo@mail-ecv.fr</t>
  </si>
  <si>
    <t>galindo.marion017@gmail.com</t>
  </si>
  <si>
    <t>galindo.jeanluc@bbox.fr</t>
  </si>
  <si>
    <t>jean-luc.galindo@sifoee.com</t>
  </si>
  <si>
    <t>Gelos</t>
  </si>
  <si>
    <t xml:space="preserve">Simon </t>
  </si>
  <si>
    <t>simon.gelos@mail-ecv.fr</t>
  </si>
  <si>
    <t>Hannah</t>
  </si>
  <si>
    <t>simon.gelos33@gmail.com</t>
  </si>
  <si>
    <t>zivkov.nadine@numericable.fr</t>
  </si>
  <si>
    <t>patrick.gelos@numericable.fr</t>
  </si>
  <si>
    <t>Goossens</t>
  </si>
  <si>
    <t xml:space="preserve">Paul-Louis </t>
  </si>
  <si>
    <t>paul-louis.goossens@mail-ecv.fr</t>
  </si>
  <si>
    <t>paullouisgoossens@gmail.com</t>
  </si>
  <si>
    <t>denisgoossens@yahoo.fr</t>
  </si>
  <si>
    <t>genevieve.goossens@yahoo.fr</t>
  </si>
  <si>
    <t>Grossot</t>
  </si>
  <si>
    <t>louis.grossot@mail-ecv.fr</t>
  </si>
  <si>
    <t>louisgrossot@gmail.com</t>
  </si>
  <si>
    <t>caroline.grossot@wanadoo.fr</t>
  </si>
  <si>
    <t>Hirtz</t>
  </si>
  <si>
    <t xml:space="preserve">Adrien </t>
  </si>
  <si>
    <t>adrien.hirtz@mail-ecv.fr</t>
  </si>
  <si>
    <t>ladrien.hirtz@gmail.com</t>
  </si>
  <si>
    <t>lydiahirtz@gmail.com</t>
  </si>
  <si>
    <t>nicolashirtz@gmail.com</t>
  </si>
  <si>
    <t>Jarry</t>
  </si>
  <si>
    <t>lea.jarry@mail-ecv.fr</t>
  </si>
  <si>
    <t>lea.jarry1@gmail.com</t>
  </si>
  <si>
    <t>lt.jarry@orange.fr</t>
  </si>
  <si>
    <t>Kovacic</t>
  </si>
  <si>
    <t>lucas.kovacic@mail-ecv.fr</t>
  </si>
  <si>
    <t>lucs.kovacic@gmail.com</t>
  </si>
  <si>
    <t>armandkova@gmail.com</t>
  </si>
  <si>
    <t>Le Roy Kerderrien</t>
  </si>
  <si>
    <t>Nolwenn</t>
  </si>
  <si>
    <t>nolwenn.leroy-kerderrien@mail-ecv.fr</t>
  </si>
  <si>
    <t>nolwennlrk33@gmail.com</t>
  </si>
  <si>
    <t>leroyfamily33@gmail.com</t>
  </si>
  <si>
    <t>Ligou</t>
  </si>
  <si>
    <t xml:space="preserve">Manon </t>
  </si>
  <si>
    <t>manon.ligou@mail-ecv.fr</t>
  </si>
  <si>
    <t>manon.ligou@gmail.com</t>
  </si>
  <si>
    <t>contact@croc-music.fr</t>
  </si>
  <si>
    <t>ivan.ligou@gmail.com</t>
  </si>
  <si>
    <t>Luccioni</t>
  </si>
  <si>
    <t xml:space="preserve">Cassandre </t>
  </si>
  <si>
    <t>cassandre.luccioni@mail-ecv.fr</t>
  </si>
  <si>
    <t>cassandreluccioni@gmail.com</t>
  </si>
  <si>
    <t>sandra@luccioni.fr</t>
  </si>
  <si>
    <t>daniel@luccioni.fr</t>
  </si>
  <si>
    <t>Lumineau</t>
  </si>
  <si>
    <t xml:space="preserve">Benjamin </t>
  </si>
  <si>
    <t>benjamin.lumineau@mail-ecv.fr</t>
  </si>
  <si>
    <t>lumineau.benjamin49@gmail.com</t>
  </si>
  <si>
    <t>christian.lumineau49@orange.fr</t>
  </si>
  <si>
    <t>Maillet</t>
  </si>
  <si>
    <t xml:space="preserve">Quentin </t>
  </si>
  <si>
    <t>quentin.maillet@mail-ecv.fr</t>
  </si>
  <si>
    <t>quentin.maillet17@gmail.com</t>
  </si>
  <si>
    <t>bencel17@orange.fr</t>
  </si>
  <si>
    <t>Martinaud</t>
  </si>
  <si>
    <t xml:space="preserve">Tom </t>
  </si>
  <si>
    <t>tom.martinaud@mail-ecv.fr</t>
  </si>
  <si>
    <t>martinaudtom@gmail.com</t>
  </si>
  <si>
    <t>martinaudcath@hotmail.fr</t>
  </si>
  <si>
    <t>Mentieres</t>
  </si>
  <si>
    <t>Johana</t>
  </si>
  <si>
    <t>johana.mentieres@mail-ecv.fr</t>
  </si>
  <si>
    <t>johanamentieres.a@gmail.com</t>
  </si>
  <si>
    <t>mentierescv@aol.com</t>
  </si>
  <si>
    <t>Mercier</t>
  </si>
  <si>
    <t>Anika</t>
  </si>
  <si>
    <t>anika.mercier@mail-ecv.fr</t>
  </si>
  <si>
    <t>mercieranika@gmail.com</t>
  </si>
  <si>
    <t>mmercier@sovex-gc.com</t>
  </si>
  <si>
    <t>jmpmercier@free.fr</t>
  </si>
  <si>
    <t>mathieu.messinese@mail-ecv.fr</t>
  </si>
  <si>
    <t>mathieu.messinese@gmail.com</t>
  </si>
  <si>
    <t>trillaud.chalan@orange.fr</t>
  </si>
  <si>
    <t>Meyer</t>
  </si>
  <si>
    <t>Emeric</t>
  </si>
  <si>
    <t>emeric.meyer@mail-ecv.fr</t>
  </si>
  <si>
    <t>emeric.meyer40@gmail.com</t>
  </si>
  <si>
    <t>sandrine.rodera@sfr.fr</t>
  </si>
  <si>
    <t>hmeyer40@gmail.com</t>
  </si>
  <si>
    <t>Mishan Reguigne</t>
  </si>
  <si>
    <t>Ayalla</t>
  </si>
  <si>
    <t>ayalla.mishan-reguigne@mail-ecv.fr</t>
  </si>
  <si>
    <t>Spectaculaire</t>
  </si>
  <si>
    <t>kensyftw@gmail.com</t>
  </si>
  <si>
    <t>Moulinard</t>
  </si>
  <si>
    <t>vincent.moulinard@mail-ecv.fr</t>
  </si>
  <si>
    <t>vincent.moulinard@gmail.com</t>
  </si>
  <si>
    <t>lau.servat@free.fr</t>
  </si>
  <si>
    <t>lums@free.fr</t>
  </si>
  <si>
    <t xml:space="preserve">Jade </t>
  </si>
  <si>
    <t>jade.moulis@mail-ecv.fr</t>
  </si>
  <si>
    <t>jade.mouliss@gmail.com</t>
  </si>
  <si>
    <t>bmoulis@laposte.net</t>
  </si>
  <si>
    <t>mmoulis@laposte.net</t>
  </si>
  <si>
    <t>Mungiovi</t>
  </si>
  <si>
    <t>Ileana</t>
  </si>
  <si>
    <t>ileana.mungiovi@mail-ecv.fr</t>
  </si>
  <si>
    <t>ileana.mungiovi@gmail.com</t>
  </si>
  <si>
    <t>mungiovi.giovanni@orange.fr</t>
  </si>
  <si>
    <t>v.mungiovi@hotmail.fr</t>
  </si>
  <si>
    <t>Natale</t>
  </si>
  <si>
    <t>Betty</t>
  </si>
  <si>
    <t>betty.natale@mail-ecv.fr</t>
  </si>
  <si>
    <t>betty.ntle@gmail.com</t>
  </si>
  <si>
    <t>dominique.natale@orange.fr</t>
  </si>
  <si>
    <t>s.barcelo-natale@orange.fr&gt;</t>
  </si>
  <si>
    <t>Peres</t>
  </si>
  <si>
    <t>nicolas.peres@mail-ecv.fr</t>
  </si>
  <si>
    <t>Phalène</t>
  </si>
  <si>
    <t>nicolasperes402@gmail.com</t>
  </si>
  <si>
    <t>catherineperes@wanadoo.fr</t>
  </si>
  <si>
    <t>peres.jp@wanadoo.fr</t>
  </si>
  <si>
    <t>Peringuey</t>
  </si>
  <si>
    <t>mathilde.peringuey@mail-ecv.fr</t>
  </si>
  <si>
    <t>mathildeperinguey@gmail.com</t>
  </si>
  <si>
    <t>mansuyap@hotmail.fr</t>
  </si>
  <si>
    <t>jcperinguey@mac.com</t>
  </si>
  <si>
    <t>Picquot</t>
  </si>
  <si>
    <t xml:space="preserve">Pierre </t>
  </si>
  <si>
    <t>pierre.picquot@mail-ecv.fr</t>
  </si>
  <si>
    <t>picquot.pierre@gmail.com</t>
  </si>
  <si>
    <t>anne.picquot@wanadoo.fr</t>
  </si>
  <si>
    <t>jm.picquot@gmail.com</t>
  </si>
  <si>
    <t>Pinaud</t>
  </si>
  <si>
    <t>Quentin</t>
  </si>
  <si>
    <t>quentin.pinaud@mail-ecv.fr</t>
  </si>
  <si>
    <t>qpinaud0@gmail.com</t>
  </si>
  <si>
    <t>anouk.pinaud@hotmail.fr</t>
  </si>
  <si>
    <t>murdock.pinaud@gmail.com</t>
  </si>
  <si>
    <t>Plumas</t>
  </si>
  <si>
    <t xml:space="preserve">Martin </t>
  </si>
  <si>
    <t>martin.plumas@mail-ecv.fr</t>
  </si>
  <si>
    <t>martin.plumas01@gmail.com</t>
  </si>
  <si>
    <t>jfplumas@wanadoo.fr</t>
  </si>
  <si>
    <t>jf-plumas@grand-mayne.com</t>
  </si>
  <si>
    <t>Prat</t>
  </si>
  <si>
    <t xml:space="preserve">Aline </t>
  </si>
  <si>
    <t>aline.prat@mail-ecv.fr</t>
  </si>
  <si>
    <t>alineprat.ecv@gmail.com</t>
  </si>
  <si>
    <t>Pulon</t>
  </si>
  <si>
    <t>thibaut.pulon@mail-ecv.fr</t>
  </si>
  <si>
    <t>Rigging</t>
  </si>
  <si>
    <t>thibaut.pulon.pro@gmail.com</t>
  </si>
  <si>
    <t>annickpb@laposte.net</t>
  </si>
  <si>
    <t>jean.pulon@ingeole.com</t>
  </si>
  <si>
    <t>Rabino</t>
  </si>
  <si>
    <t>marine.rabino@mail-ecv.fr</t>
  </si>
  <si>
    <t>marine.laura.bino@gmail.com</t>
  </si>
  <si>
    <t>katiarabino63@gmail.com</t>
  </si>
  <si>
    <t>acso.prabino@gmail.com</t>
  </si>
  <si>
    <t>Raby</t>
  </si>
  <si>
    <t>Elodie</t>
  </si>
  <si>
    <t>elodie.raby@mail-ecv.fr</t>
  </si>
  <si>
    <t>raby.elodi@gmail.com</t>
  </si>
  <si>
    <t>philippe.raby@bbox.fr</t>
  </si>
  <si>
    <t>carmenraby@gmail.com</t>
  </si>
  <si>
    <t>Roy</t>
  </si>
  <si>
    <t>julie.roy@mail-ecv.fr</t>
  </si>
  <si>
    <t>julieroy1698@gmail.com</t>
  </si>
  <si>
    <t>francoise.roy01@orange.fr</t>
  </si>
  <si>
    <t>roy.philippe7@wanadoo.fr</t>
  </si>
  <si>
    <t>Russac</t>
  </si>
  <si>
    <t>Amaury</t>
  </si>
  <si>
    <t>amaury.russac@mail-ecv.fr</t>
  </si>
  <si>
    <t>russacamaury@gmail.com</t>
  </si>
  <si>
    <t>mi.siameo@gmail.com</t>
  </si>
  <si>
    <t>Salaun</t>
  </si>
  <si>
    <t xml:space="preserve">Hadrien </t>
  </si>
  <si>
    <t>hadrien.salaun@mail-ecv.fr</t>
  </si>
  <si>
    <t>hadsalaun@gmail.com</t>
  </si>
  <si>
    <t>fbocquillon@gmail.com</t>
  </si>
  <si>
    <t>olivier2salaun@hotmail.com</t>
  </si>
  <si>
    <t>Salignon</t>
  </si>
  <si>
    <t>Pierick</t>
  </si>
  <si>
    <t>pierick.salignon@mail-ecv.fr</t>
  </si>
  <si>
    <t>pierick.salignon@gmail.com</t>
  </si>
  <si>
    <t>westbeeffarm@gmail.com</t>
  </si>
  <si>
    <t>Shigetomi</t>
  </si>
  <si>
    <t>Kala’i</t>
  </si>
  <si>
    <t>kalai.shigetomi@mail-ecv.fr</t>
  </si>
  <si>
    <t>kalaishige4@gmail.com</t>
  </si>
  <si>
    <t>jctevshige@yahoo.fr</t>
  </si>
  <si>
    <t>oliviappt@yahoo.fr</t>
  </si>
  <si>
    <t>Ulbrich</t>
  </si>
  <si>
    <t>Margaux</t>
  </si>
  <si>
    <t>margaux.ulbrich@mail-ecv.fr</t>
  </si>
  <si>
    <t>margaux.ulbrich@gmail.com</t>
  </si>
  <si>
    <t>intemporel63@free.fr</t>
  </si>
  <si>
    <t>jl.ulbrich@free.fr</t>
  </si>
  <si>
    <t>Vial Caffon</t>
  </si>
  <si>
    <t>loic.vial-caffon@mail-ecv.fr</t>
  </si>
  <si>
    <t>loic.vialcaffon@gmail.com</t>
  </si>
  <si>
    <t>mapie.vial@gmail.com</t>
  </si>
  <si>
    <t>jpantoinevial@gmail.com</t>
  </si>
  <si>
    <t>Villeger</t>
  </si>
  <si>
    <t>Claire</t>
  </si>
  <si>
    <t>claire.villeger@mail-ecv.fr</t>
  </si>
  <si>
    <t>claire.villeger33@gmail.com</t>
  </si>
  <si>
    <t>isabelle.villeger957@orange.fr</t>
  </si>
  <si>
    <t>Waldren</t>
  </si>
  <si>
    <t>Joey</t>
  </si>
  <si>
    <t>joey.waldren@mail-ecv.fr</t>
  </si>
  <si>
    <t>joeywaldren@gmail.com</t>
  </si>
  <si>
    <t>waldrenl@aol.com</t>
  </si>
  <si>
    <t>charleswaldren@aol.com</t>
  </si>
  <si>
    <t>Zine Eddine</t>
  </si>
  <si>
    <t>Omar</t>
  </si>
  <si>
    <t>omar.zine-eddine@mail-ecv.fr</t>
  </si>
  <si>
    <t>omar.zineeddine98@gmail.com</t>
  </si>
  <si>
    <t>arazamaicha@yahoo.fr</t>
  </si>
  <si>
    <t>zemdriss@yahoo.fr</t>
  </si>
  <si>
    <t>Légende</t>
  </si>
  <si>
    <t>B1</t>
  </si>
  <si>
    <t>B2</t>
  </si>
  <si>
    <t>B3</t>
  </si>
  <si>
    <t>M1</t>
  </si>
  <si>
    <t>M2</t>
  </si>
  <si>
    <t>Total</t>
  </si>
  <si>
    <t>Spécialisations Master</t>
  </si>
  <si>
    <t>Prof référent</t>
  </si>
  <si>
    <t>Gaëtan Pencreac'h</t>
  </si>
  <si>
    <t>Yann Hamonic</t>
  </si>
  <si>
    <t>Boris Guilloteau</t>
  </si>
  <si>
    <t>Julien Allard</t>
  </si>
  <si>
    <t>Année Erasmus</t>
  </si>
  <si>
    <t>François de Morangiès</t>
  </si>
  <si>
    <t>Est parti</t>
  </si>
  <si>
    <t>Thomas Lalande</t>
  </si>
  <si>
    <t>Jérôme Prévost</t>
  </si>
  <si>
    <t>Romain Martinak</t>
  </si>
  <si>
    <t>Alex Baduel</t>
  </si>
  <si>
    <t>Total étudiants</t>
  </si>
  <si>
    <t>Gauer</t>
  </si>
  <si>
    <t>Lizzie</t>
  </si>
  <si>
    <t>lizzie.gauer@mail-ecv.fr</t>
  </si>
  <si>
    <t>Revenue après 1 an Erasmus</t>
  </si>
  <si>
    <t>gauer.lizz@gmail.com</t>
  </si>
  <si>
    <t>Etudiants ECV ayant statué</t>
  </si>
  <si>
    <t xml:space="preserve">Admissions  validées </t>
  </si>
  <si>
    <t>Redoublement / Retour</t>
  </si>
  <si>
    <t>Transferts inter école</t>
  </si>
  <si>
    <t>Total étudiants N+1 base</t>
  </si>
  <si>
    <t>Total Prévisionnel Min.</t>
  </si>
  <si>
    <t>En attente Admission</t>
  </si>
  <si>
    <t>En attente Orientation</t>
  </si>
  <si>
    <t>Total Prévisionnel Max.</t>
  </si>
  <si>
    <t>Etudiants ECV N+1</t>
  </si>
  <si>
    <t>Anim ou Game ?</t>
  </si>
  <si>
    <t>2D ou Game ?</t>
  </si>
  <si>
    <t>3D ou Game ?</t>
  </si>
  <si>
    <t>2D ou 3D ?</t>
  </si>
  <si>
    <t>Va quitter l'école</t>
  </si>
  <si>
    <t>Mail personnel</t>
  </si>
  <si>
    <t>Cursus demandé</t>
  </si>
  <si>
    <t>Promo</t>
  </si>
  <si>
    <t>Récapitulatif</t>
  </si>
  <si>
    <t>Tiesse</t>
  </si>
  <si>
    <t>Inscription en attente</t>
  </si>
  <si>
    <t>Inscription validée</t>
  </si>
  <si>
    <t>Transfert en attente</t>
  </si>
  <si>
    <t>Transfert validé</t>
  </si>
  <si>
    <t>Salles</t>
  </si>
  <si>
    <t>Capacité max hors prof</t>
  </si>
  <si>
    <t>Nbre étudiants</t>
  </si>
  <si>
    <t>Places disponibles</t>
  </si>
  <si>
    <t>Cours Magistraux</t>
  </si>
  <si>
    <t>Bachelor Animation</t>
  </si>
  <si>
    <t>Master Animation</t>
  </si>
  <si>
    <t>Modèle Vivant</t>
  </si>
  <si>
    <t>Digital</t>
  </si>
  <si>
    <t>Aureyre</t>
  </si>
  <si>
    <t>Melissa</t>
  </si>
  <si>
    <t>m.aureyre@gmail.com</t>
  </si>
  <si>
    <t>Branco-Ramiro</t>
  </si>
  <si>
    <t>André</t>
  </si>
  <si>
    <t>branco.ramiro.andre@gmail.com</t>
  </si>
  <si>
    <t>Cantaloube</t>
  </si>
  <si>
    <t>Marjorie</t>
  </si>
  <si>
    <t>mjcantaloube@gmail.com</t>
  </si>
  <si>
    <t>Constant</t>
  </si>
  <si>
    <t>Lilly</t>
  </si>
  <si>
    <t>lillyconstant@gmail.com</t>
  </si>
  <si>
    <t>Desby</t>
  </si>
  <si>
    <t>desbyperrine10@gmail.com</t>
  </si>
  <si>
    <t>Hubert</t>
  </si>
  <si>
    <t>camcap.hubert@gmail.com</t>
  </si>
  <si>
    <t>Jamorski</t>
  </si>
  <si>
    <t>laura.jamorski@gmail.com</t>
  </si>
  <si>
    <t>Juricek</t>
  </si>
  <si>
    <t>Juraj</t>
  </si>
  <si>
    <t>juraj.juricek9@gmail.com</t>
  </si>
  <si>
    <t>Laplanche</t>
  </si>
  <si>
    <t>Tonin</t>
  </si>
  <si>
    <t>tonin.laplanche@gmail.com</t>
  </si>
  <si>
    <t>Lefebvre</t>
  </si>
  <si>
    <t>alexandre.lefe18@gmail.com</t>
  </si>
  <si>
    <t>Tiphanie</t>
  </si>
  <si>
    <t>tiphanie.maya@gmail.com</t>
  </si>
  <si>
    <t>Moreau</t>
  </si>
  <si>
    <t>juliettem.ecv@gmail.com</t>
  </si>
  <si>
    <t>Mounissens</t>
  </si>
  <si>
    <t>Sara</t>
  </si>
  <si>
    <t>mounissens.s@gmail.com</t>
  </si>
  <si>
    <t>Orain</t>
  </si>
  <si>
    <t>oraincamille@gmail.com</t>
  </si>
  <si>
    <t>Pezere</t>
  </si>
  <si>
    <t>Arnaud</t>
  </si>
  <si>
    <t>pezere.arnaud16@gmail.com</t>
  </si>
  <si>
    <t>Phelep</t>
  </si>
  <si>
    <t xml:space="preserve"> Clémentine</t>
  </si>
  <si>
    <t>clementinephelep0@gmail.com</t>
  </si>
  <si>
    <t>Poeymiroo</t>
  </si>
  <si>
    <t>clementine.poeymiroo@gmail.com</t>
  </si>
  <si>
    <t>Popesco</t>
  </si>
  <si>
    <t>alix.popesco@gmail.com</t>
  </si>
  <si>
    <t>Romee</t>
  </si>
  <si>
    <t>mathieu.romee@gmail.com</t>
  </si>
  <si>
    <t>Sabathe</t>
  </si>
  <si>
    <t>Emmanuel</t>
  </si>
  <si>
    <t>manusabathe32@gmail.com</t>
  </si>
  <si>
    <t>Akkus</t>
  </si>
  <si>
    <t>alexandre.akkus@gmail.com</t>
  </si>
  <si>
    <t>Barets</t>
  </si>
  <si>
    <t>sarahbrs.77@gmail.com</t>
  </si>
  <si>
    <t>Belhache</t>
  </si>
  <si>
    <t>Elisabeth</t>
  </si>
  <si>
    <t>elisabeth.belhache@gmail.com</t>
  </si>
  <si>
    <t>Ombeline</t>
  </si>
  <si>
    <t>ombeline.bernadet@gmail.com</t>
  </si>
  <si>
    <t>Comme</t>
  </si>
  <si>
    <t>comme.justine@gmail.com</t>
  </si>
  <si>
    <t>Cotillon</t>
  </si>
  <si>
    <t>mathildecotillonctn@gmail.com</t>
  </si>
  <si>
    <t>Drux</t>
  </si>
  <si>
    <t>melanie.drux9@gmail.com</t>
  </si>
  <si>
    <t>Ghale</t>
  </si>
  <si>
    <t>Malika</t>
  </si>
  <si>
    <t>ghalemalika@gmail.com</t>
  </si>
  <si>
    <t>Guiet</t>
  </si>
  <si>
    <t>remi.guiet64@gmail.com</t>
  </si>
  <si>
    <t>Kaabi</t>
  </si>
  <si>
    <t>Mariem</t>
  </si>
  <si>
    <t>mariemkaabi2607@gmail.com</t>
  </si>
  <si>
    <t>Liang</t>
  </si>
  <si>
    <t>Marco</t>
  </si>
  <si>
    <t>liang.marco94@gmail.com</t>
  </si>
  <si>
    <t>Ludinant</t>
  </si>
  <si>
    <t>clara.ludinant@gmail.com</t>
  </si>
  <si>
    <t>Masson</t>
  </si>
  <si>
    <t>nolwennanne.masson@gmail.com</t>
  </si>
  <si>
    <t>Thibaud</t>
  </si>
  <si>
    <t>thibaudmonnier33@gmail.com</t>
  </si>
  <si>
    <t>Noblet</t>
  </si>
  <si>
    <t>Agathe</t>
  </si>
  <si>
    <t>agathe.noblet1@gmail.com</t>
  </si>
  <si>
    <t>Pledran</t>
  </si>
  <si>
    <t>Lucile</t>
  </si>
  <si>
    <t>lucile.pledran@gmail.com</t>
  </si>
  <si>
    <t>Rivault</t>
  </si>
  <si>
    <t>romain.rivault1@gmail.com</t>
  </si>
  <si>
    <t>Roulot</t>
  </si>
  <si>
    <t>camilleroulot@gmail.com</t>
  </si>
  <si>
    <t>Verde</t>
  </si>
  <si>
    <t>camillealice.verde@gmail.com</t>
  </si>
  <si>
    <t>Beele</t>
  </si>
  <si>
    <t>nico.beele@gmail.com</t>
  </si>
  <si>
    <t>Boisbelet</t>
  </si>
  <si>
    <t>alexandre.boisbelet@gmail.com</t>
  </si>
  <si>
    <t>Dufour</t>
  </si>
  <si>
    <t>Andre</t>
  </si>
  <si>
    <t>duf.andr@gmail.com</t>
  </si>
  <si>
    <t>Duong</t>
  </si>
  <si>
    <t>v.duong.al2b@gmail.com</t>
  </si>
  <si>
    <t>Giraud</t>
  </si>
  <si>
    <t>Phuong Linh</t>
  </si>
  <si>
    <t>linhgiraud@gmail.com</t>
  </si>
  <si>
    <t>Guffroy</t>
  </si>
  <si>
    <t>Marie</t>
  </si>
  <si>
    <t>mar.guffroy@gmail.com</t>
  </si>
  <si>
    <t>Huang</t>
  </si>
  <si>
    <t>Qinlun</t>
  </si>
  <si>
    <t>qinlun.huang96@gmail.com</t>
  </si>
  <si>
    <t>Jouet</t>
  </si>
  <si>
    <t>thibaut.jouet64@gmail.com</t>
  </si>
  <si>
    <t>Lamothe</t>
  </si>
  <si>
    <t>remi.lamothe33@gmail.com</t>
  </si>
  <si>
    <t>Lataste</t>
  </si>
  <si>
    <t>Maixent</t>
  </si>
  <si>
    <t>latastemaixent@gmail.com</t>
  </si>
  <si>
    <t>Lerein</t>
  </si>
  <si>
    <t>Charles-Antoine</t>
  </si>
  <si>
    <t>charles.lerein@gmail.com</t>
  </si>
  <si>
    <t>Lesenechal</t>
  </si>
  <si>
    <t>thibault.lesenechal@gmail.com</t>
  </si>
  <si>
    <t>Locci</t>
  </si>
  <si>
    <t>locci.jon@gmail.com</t>
  </si>
  <si>
    <t>M'Hamdi</t>
  </si>
  <si>
    <t>Sonia</t>
  </si>
  <si>
    <t>mhamdisonia@gmail.com</t>
  </si>
  <si>
    <t>May</t>
  </si>
  <si>
    <t>ambre.may8@gmail.com</t>
  </si>
  <si>
    <t>Merle</t>
  </si>
  <si>
    <t>Evan</t>
  </si>
  <si>
    <t>evanmerle95@gmail.com</t>
  </si>
  <si>
    <t>Perriquet</t>
  </si>
  <si>
    <t>Benjamin</t>
  </si>
  <si>
    <t>benjamin.perriquet@gmail.com</t>
  </si>
  <si>
    <t>Saura</t>
  </si>
  <si>
    <t>Valentin</t>
  </si>
  <si>
    <t>sauravalentin1@gmail.com</t>
  </si>
  <si>
    <t>Servantie</t>
  </si>
  <si>
    <t>Elie</t>
  </si>
  <si>
    <t>elie.servantie@gmail.com</t>
  </si>
  <si>
    <t>Sorribes</t>
  </si>
  <si>
    <t>Lea</t>
  </si>
  <si>
    <t>leasorribes@gmail.com</t>
  </si>
  <si>
    <t>Alexandrowicz</t>
  </si>
  <si>
    <t>Lucille</t>
  </si>
  <si>
    <t>Bach</t>
  </si>
  <si>
    <t>Sylvain</t>
  </si>
  <si>
    <t>Buchholzer</t>
  </si>
  <si>
    <t>Valérie</t>
  </si>
  <si>
    <t>Chabas</t>
  </si>
  <si>
    <t>Chadeffaud</t>
  </si>
  <si>
    <t>Laetitia</t>
  </si>
  <si>
    <t>Chochev</t>
  </si>
  <si>
    <t>Aleksandar</t>
  </si>
  <si>
    <t>Crespin-Ferru</t>
  </si>
  <si>
    <t>Alexis</t>
  </si>
  <si>
    <t>Favre</t>
  </si>
  <si>
    <t>Fournier</t>
  </si>
  <si>
    <t>Eloïse</t>
  </si>
  <si>
    <t>Godin</t>
  </si>
  <si>
    <t>Lucien</t>
  </si>
  <si>
    <t>Kraemer</t>
  </si>
  <si>
    <t>Magali</t>
  </si>
  <si>
    <t>m.kraemerart@gmail.com</t>
  </si>
  <si>
    <t>Lamaud</t>
  </si>
  <si>
    <t>Massard</t>
  </si>
  <si>
    <t>Norval</t>
  </si>
  <si>
    <t>Peaster</t>
  </si>
  <si>
    <t>Royer</t>
  </si>
  <si>
    <t>Tastet</t>
  </si>
  <si>
    <t>Mickaël</t>
  </si>
  <si>
    <t>Tessier</t>
  </si>
  <si>
    <t>Oriane</t>
  </si>
  <si>
    <t>Andreani</t>
  </si>
  <si>
    <t>Barbe</t>
  </si>
  <si>
    <t>Beaumier</t>
  </si>
  <si>
    <t>Boudeville</t>
  </si>
  <si>
    <t>Calvier</t>
  </si>
  <si>
    <t>Christophel</t>
  </si>
  <si>
    <t>D'Arcangues</t>
  </si>
  <si>
    <t>Desdunes</t>
  </si>
  <si>
    <t>Desvignes</t>
  </si>
  <si>
    <t>Drouhin</t>
  </si>
  <si>
    <t>Rémy</t>
  </si>
  <si>
    <t>Faury</t>
  </si>
  <si>
    <t>Albert</t>
  </si>
  <si>
    <t>Haye</t>
  </si>
  <si>
    <t>Victor</t>
  </si>
  <si>
    <t>Larrede</t>
  </si>
  <si>
    <t>Judith</t>
  </si>
  <si>
    <t>Lepron</t>
  </si>
  <si>
    <t>Liénard</t>
  </si>
  <si>
    <t>Prevost</t>
  </si>
  <si>
    <t>Rocton</t>
  </si>
  <si>
    <t>Ruiz</t>
  </si>
  <si>
    <t>Vanherreweghe</t>
  </si>
  <si>
    <t>Wach</t>
  </si>
  <si>
    <t>Aubert</t>
  </si>
  <si>
    <t>Augereau</t>
  </si>
  <si>
    <t>Cagnat</t>
  </si>
  <si>
    <t>Augustin</t>
  </si>
  <si>
    <t>Godier</t>
  </si>
  <si>
    <t>godier.baptiste@gmail.com</t>
  </si>
  <si>
    <t>Gouedart-Lafeuille</t>
  </si>
  <si>
    <t>Magère</t>
  </si>
  <si>
    <t>Malfatti</t>
  </si>
  <si>
    <t>Adrian</t>
  </si>
  <si>
    <t>Marc-Martin</t>
  </si>
  <si>
    <t>Aude-Albane</t>
  </si>
  <si>
    <t>Noël</t>
  </si>
  <si>
    <t>Sedogbo</t>
  </si>
  <si>
    <t>Sorbon</t>
  </si>
  <si>
    <t>Barsacq</t>
  </si>
  <si>
    <t>Bescos</t>
  </si>
  <si>
    <t>Braut</t>
  </si>
  <si>
    <t>Cabon</t>
  </si>
  <si>
    <t>Kévin</t>
  </si>
  <si>
    <t>Cantillac</t>
  </si>
  <si>
    <t>Cazabonne</t>
  </si>
  <si>
    <t>Chypre</t>
  </si>
  <si>
    <t>Aristide</t>
  </si>
  <si>
    <t>Dillay</t>
  </si>
  <si>
    <t>Corentin</t>
  </si>
  <si>
    <t>Esquerre</t>
  </si>
  <si>
    <t>Maïa</t>
  </si>
  <si>
    <t>Faucon</t>
  </si>
  <si>
    <t>Amélie</t>
  </si>
  <si>
    <t>Freire</t>
  </si>
  <si>
    <t>Jessica</t>
  </si>
  <si>
    <t xml:space="preserve">freirejessica75@gmail.com </t>
  </si>
  <si>
    <t>Gager</t>
  </si>
  <si>
    <t>Olivier</t>
  </si>
  <si>
    <t>Gaudin</t>
  </si>
  <si>
    <t>Gaëlle</t>
  </si>
  <si>
    <t>Gerber</t>
  </si>
  <si>
    <t>Hauss</t>
  </si>
  <si>
    <t>Lambert</t>
  </si>
  <si>
    <t>jessicaa.lbt@gmail.com</t>
  </si>
  <si>
    <t>Lebon</t>
  </si>
  <si>
    <t>Frédérique</t>
  </si>
  <si>
    <t>Lechien</t>
  </si>
  <si>
    <t>Caroline</t>
  </si>
  <si>
    <t>Magne</t>
  </si>
  <si>
    <t>Moinard</t>
  </si>
  <si>
    <t>Morgado</t>
  </si>
  <si>
    <t>Moyen</t>
  </si>
  <si>
    <t>Pelle</t>
  </si>
  <si>
    <t>Marilys</t>
  </si>
  <si>
    <t>Ramain</t>
  </si>
  <si>
    <t>gabriel.ramaindzen@gmail.com</t>
  </si>
  <si>
    <t>Tailhades</t>
  </si>
  <si>
    <t>Florent</t>
  </si>
  <si>
    <t>Taillard</t>
  </si>
  <si>
    <t>Takarroumt</t>
  </si>
  <si>
    <t>Iftane</t>
  </si>
  <si>
    <t>Verlaine</t>
  </si>
  <si>
    <t>Charline</t>
  </si>
  <si>
    <t>Bingjia</t>
  </si>
  <si>
    <t>wangbingjia0323@gmail.com</t>
  </si>
  <si>
    <t>Aubry</t>
  </si>
  <si>
    <t>Mylène</t>
  </si>
  <si>
    <t>myl.aubry06@gmail.com</t>
  </si>
  <si>
    <t>Durdos</t>
  </si>
  <si>
    <t>emeric.durdos@gmail.com</t>
  </si>
  <si>
    <t>Guedon</t>
  </si>
  <si>
    <t>Luke</t>
  </si>
  <si>
    <t>Lavarenne</t>
  </si>
  <si>
    <t>Linkowski</t>
  </si>
  <si>
    <t>Mazy</t>
  </si>
  <si>
    <t>Dimitri</t>
  </si>
  <si>
    <t>Milh</t>
  </si>
  <si>
    <t>Salomon</t>
  </si>
  <si>
    <t>Simoneau</t>
  </si>
  <si>
    <t>Max</t>
  </si>
  <si>
    <t>Goupil</t>
  </si>
  <si>
    <t>Aurore</t>
  </si>
  <si>
    <t>Touchet</t>
  </si>
  <si>
    <t>Dorian</t>
  </si>
  <si>
    <t>Vernet</t>
  </si>
  <si>
    <t>Yoan</t>
  </si>
  <si>
    <t>Matière</t>
  </si>
  <si>
    <t>Classes</t>
  </si>
  <si>
    <t>Mail personnel prof</t>
  </si>
  <si>
    <t>Téléphone portable</t>
  </si>
  <si>
    <t>Téléphone autre</t>
  </si>
  <si>
    <t>Adresse rue</t>
  </si>
  <si>
    <t>Adresse code postal</t>
  </si>
  <si>
    <t>A3-2D / A4-2D / A5-2D</t>
  </si>
  <si>
    <t>A3-3D / G3 / A4-3D / G4</t>
  </si>
  <si>
    <t>A3 / A4 / A5</t>
  </si>
  <si>
    <t>A2</t>
  </si>
  <si>
    <t>A2 / G2</t>
  </si>
  <si>
    <t>A2 / A3</t>
  </si>
  <si>
    <t>A4-2D / A5-2D</t>
  </si>
  <si>
    <t>A3 / G3</t>
  </si>
  <si>
    <t>G2 / G3</t>
  </si>
  <si>
    <t>A4-3D / A5-3D</t>
  </si>
  <si>
    <t>G4 / G5</t>
  </si>
  <si>
    <t>G4</t>
  </si>
  <si>
    <t>G2</t>
  </si>
  <si>
    <t>A2 / G2 / A3-3D / G3</t>
  </si>
  <si>
    <t>A2 / G2 / A3-2D / A3-3D</t>
  </si>
  <si>
    <t>A4-2D</t>
  </si>
  <si>
    <t>A2 / G2 / A4</t>
  </si>
  <si>
    <t>A3-3D / G3 / A4-3D / A5-3D</t>
  </si>
  <si>
    <t>A4</t>
  </si>
  <si>
    <t>A3 / G3 / A4 / G4</t>
  </si>
  <si>
    <t>A3-3D / G3 / A4-3D / G4 / A5-3D / G5</t>
  </si>
  <si>
    <t>A3-3D / G3 / A5-3D / G5</t>
  </si>
  <si>
    <t>A2 / G2 / A3 / G3</t>
  </si>
  <si>
    <t>A3-2D</t>
  </si>
  <si>
    <t>Filtres d'affichage</t>
  </si>
  <si>
    <t>Prof 1</t>
  </si>
  <si>
    <t>Prof 2</t>
  </si>
  <si>
    <t>Prof 3</t>
  </si>
  <si>
    <t>Prof 4</t>
  </si>
  <si>
    <t>Prof 5</t>
  </si>
  <si>
    <t>Prof 6</t>
  </si>
  <si>
    <t>Prof 7</t>
  </si>
  <si>
    <t>Prof 8</t>
  </si>
  <si>
    <t>Prof 9</t>
  </si>
  <si>
    <t>Prof 10</t>
  </si>
  <si>
    <t>Prof 11</t>
  </si>
  <si>
    <t>Prof 12</t>
  </si>
  <si>
    <t>Prof 13</t>
  </si>
  <si>
    <t>Prof 14</t>
  </si>
  <si>
    <t>Prof 15</t>
  </si>
  <si>
    <t>Prof 16</t>
  </si>
  <si>
    <t>Prof 17</t>
  </si>
  <si>
    <t>Prof 18</t>
  </si>
  <si>
    <t>Prof 19</t>
  </si>
  <si>
    <t>Prof 20</t>
  </si>
  <si>
    <t>Prof 21</t>
  </si>
  <si>
    <t>Prof 22</t>
  </si>
  <si>
    <t>Prof 23</t>
  </si>
  <si>
    <t>Prof 24</t>
  </si>
  <si>
    <t>Prof 25</t>
  </si>
  <si>
    <t>Prof 26</t>
  </si>
  <si>
    <t>Prof 27</t>
  </si>
  <si>
    <t>Prof 28</t>
  </si>
  <si>
    <t>Prof 29</t>
  </si>
  <si>
    <t>Prof 30</t>
  </si>
  <si>
    <t>Prof 31</t>
  </si>
  <si>
    <t>Prof 32</t>
  </si>
  <si>
    <t>Prof 33</t>
  </si>
  <si>
    <t>Prof 34</t>
  </si>
  <si>
    <t>Prof 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</si>
</sst>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rgb="FF000000"/>
      <name val="Calibri"/>
    </font>
    <font>
      <sz val="11"/>
      <name val="Calibri"/>
      <family val="2"/>
    </font>
    <font>
      <b/>
      <sz val="11"/>
      <color rgb="FF000000"/>
      <name val="Calibri"/>
      <family val="2"/>
    </font>
    <font>
      <b/>
      <sz val="11"/>
      <name val="Calibri"/>
      <family val="2"/>
    </font>
    <font>
      <sz val="11"/>
      <name val="Calibri"/>
      <family val="2"/>
    </font>
    <font>
      <sz val="11"/>
      <color rgb="FF000000"/>
      <name val="Calibri"/>
      <family val="2"/>
    </font>
    <font>
      <b/>
      <sz val="11"/>
      <name val="Calibri"/>
      <family val="2"/>
    </font>
    <font>
      <b/>
      <sz val="11"/>
      <color theme="0"/>
      <name val="Calibri"/>
      <family val="2"/>
    </font>
    <font>
      <sz val="11"/>
      <color theme="0"/>
      <name val="Calibri"/>
      <family val="2"/>
      <scheme val="minor"/>
    </font>
    <font>
      <sz val="11"/>
      <color theme="0"/>
      <name val="Calibri"/>
      <family val="2"/>
    </font>
    <font>
      <sz val="11"/>
      <name val="Calibri"/>
      <family val="2"/>
      <scheme val="minor"/>
    </font>
    <font>
      <u/>
      <sz val="11"/>
      <color theme="10"/>
      <name val="Calibri"/>
    </font>
    <font>
      <b/>
      <sz val="11"/>
      <color rgb="FFFFFFFF"/>
      <name val="Calibri"/>
      <family val="2"/>
    </font>
    <font>
      <sz val="8"/>
      <color rgb="FF000000"/>
      <name val="Segoe UI"/>
      <family val="2"/>
    </font>
    <font>
      <sz val="11"/>
      <color rgb="FF222222"/>
      <name val="Arial"/>
      <family val="2"/>
    </font>
  </fonts>
  <fills count="22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theme="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2F75B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70AD47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ED7D31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3">
    <xf numFmtId="0" fontId="0" fillId="0" borderId="0"/>
    <xf numFmtId="0" fontId="5" fillId="0" borderId="0"/>
    <xf numFmtId="0" fontId="11" fillId="0" borderId="0" applyNumberFormat="0" applyFill="0" applyBorder="0" applyAlignment="0" applyProtection="0"/>
  </cellStyleXfs>
  <cellXfs count="159">
    <xf numFmtId="0" fontId="0" fillId="0" borderId="0" xfId="0" applyFont="1" applyAlignment="1"/>
    <xf numFmtId="0" fontId="4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left" vertical="center" wrapText="1"/>
    </xf>
    <xf numFmtId="0" fontId="4" fillId="0" borderId="0" xfId="0" applyFont="1" applyFill="1" applyBorder="1" applyAlignment="1">
      <alignment horizontal="left" vertical="center" wrapText="1"/>
    </xf>
    <xf numFmtId="0" fontId="4" fillId="0" borderId="0" xfId="0" applyNumberFormat="1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 wrapText="1"/>
    </xf>
    <xf numFmtId="0" fontId="8" fillId="3" borderId="0" xfId="0" applyFont="1" applyFill="1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center"/>
    </xf>
    <xf numFmtId="0" fontId="9" fillId="4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left" vertical="center" wrapText="1"/>
    </xf>
    <xf numFmtId="0" fontId="10" fillId="0" borderId="1" xfId="0" applyFont="1" applyBorder="1" applyAlignment="1">
      <alignment horizontal="left" vertical="center"/>
    </xf>
    <xf numFmtId="0" fontId="10" fillId="2" borderId="1" xfId="0" applyFont="1" applyFill="1" applyBorder="1" applyAlignment="1">
      <alignment horizontal="left" vertical="center"/>
    </xf>
    <xf numFmtId="0" fontId="10" fillId="0" borderId="0" xfId="0" applyFont="1" applyFill="1" applyBorder="1" applyAlignment="1">
      <alignment horizontal="left" vertical="center"/>
    </xf>
    <xf numFmtId="0" fontId="10" fillId="2" borderId="5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0" fillId="0" borderId="0" xfId="0"/>
    <xf numFmtId="0" fontId="1" fillId="0" borderId="0" xfId="0" applyFont="1" applyFill="1" applyBorder="1" applyAlignment="1">
      <alignment horizontal="left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4" fillId="0" borderId="11" xfId="0" applyFont="1" applyFill="1" applyBorder="1" applyAlignment="1">
      <alignment horizontal="center" vertical="center"/>
    </xf>
    <xf numFmtId="0" fontId="3" fillId="8" borderId="2" xfId="0" applyFont="1" applyFill="1" applyBorder="1" applyAlignment="1">
      <alignment horizontal="center" vertical="center"/>
    </xf>
    <xf numFmtId="0" fontId="4" fillId="9" borderId="0" xfId="0" applyFont="1" applyFill="1" applyBorder="1" applyAlignment="1">
      <alignment horizontal="center" vertical="center"/>
    </xf>
    <xf numFmtId="0" fontId="4" fillId="9" borderId="11" xfId="0" applyFont="1" applyFill="1" applyBorder="1" applyAlignment="1">
      <alignment horizontal="center" vertical="center"/>
    </xf>
    <xf numFmtId="0" fontId="3" fillId="5" borderId="10" xfId="0" applyFont="1" applyFill="1" applyBorder="1" applyAlignment="1">
      <alignment horizontal="center" vertical="center"/>
    </xf>
    <xf numFmtId="0" fontId="7" fillId="9" borderId="8" xfId="0" applyFont="1" applyFill="1" applyBorder="1" applyAlignment="1">
      <alignment horizontal="center" vertical="center"/>
    </xf>
    <xf numFmtId="0" fontId="3" fillId="9" borderId="0" xfId="0" applyFont="1" applyFill="1" applyBorder="1" applyAlignment="1">
      <alignment horizontal="center" vertical="center"/>
    </xf>
    <xf numFmtId="0" fontId="3" fillId="9" borderId="8" xfId="0" applyFont="1" applyFill="1" applyBorder="1" applyAlignment="1">
      <alignment horizontal="center" vertical="center"/>
    </xf>
    <xf numFmtId="0" fontId="3" fillId="9" borderId="2" xfId="0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center" vertical="center"/>
    </xf>
    <xf numFmtId="0" fontId="3" fillId="12" borderId="10" xfId="0" applyFont="1" applyFill="1" applyBorder="1" applyAlignment="1">
      <alignment horizontal="center" vertical="center"/>
    </xf>
    <xf numFmtId="0" fontId="3" fillId="12" borderId="2" xfId="0" applyFont="1" applyFill="1" applyBorder="1" applyAlignment="1">
      <alignment horizontal="center" vertical="center"/>
    </xf>
    <xf numFmtId="0" fontId="3" fillId="13" borderId="10" xfId="0" applyFont="1" applyFill="1" applyBorder="1" applyAlignment="1">
      <alignment horizontal="center" vertical="center"/>
    </xf>
    <xf numFmtId="0" fontId="3" fillId="13" borderId="2" xfId="0" applyFont="1" applyFill="1" applyBorder="1" applyAlignment="1">
      <alignment horizontal="center" vertical="center"/>
    </xf>
    <xf numFmtId="0" fontId="3" fillId="9" borderId="10" xfId="0" applyFont="1" applyFill="1" applyBorder="1" applyAlignment="1">
      <alignment horizontal="center" vertical="center"/>
    </xf>
    <xf numFmtId="0" fontId="8" fillId="3" borderId="12" xfId="0" applyFont="1" applyFill="1" applyBorder="1" applyAlignment="1">
      <alignment horizontal="center" vertical="center"/>
    </xf>
    <xf numFmtId="0" fontId="8" fillId="4" borderId="12" xfId="0" applyFont="1" applyFill="1" applyBorder="1" applyAlignment="1">
      <alignment horizontal="center" vertical="center"/>
    </xf>
    <xf numFmtId="0" fontId="9" fillId="4" borderId="12" xfId="0" applyFont="1" applyFill="1" applyBorder="1" applyAlignment="1">
      <alignment horizontal="center" vertical="center"/>
    </xf>
    <xf numFmtId="0" fontId="4" fillId="0" borderId="12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 wrapText="1"/>
    </xf>
    <xf numFmtId="0" fontId="5" fillId="0" borderId="2" xfId="0" applyFont="1" applyBorder="1" applyAlignment="1">
      <alignment horizontal="center" wrapText="1"/>
    </xf>
    <xf numFmtId="0" fontId="1" fillId="11" borderId="2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wrapText="1"/>
    </xf>
    <xf numFmtId="0" fontId="0" fillId="0" borderId="2" xfId="0" applyFont="1" applyBorder="1" applyAlignment="1">
      <alignment wrapText="1"/>
    </xf>
    <xf numFmtId="0" fontId="3" fillId="0" borderId="0" xfId="0" applyFont="1" applyFill="1" applyBorder="1" applyAlignment="1">
      <alignment horizontal="left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0" xfId="0" applyNumberFormat="1" applyFont="1" applyFill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/>
    </xf>
    <xf numFmtId="0" fontId="1" fillId="9" borderId="11" xfId="0" applyFont="1" applyFill="1" applyBorder="1" applyAlignment="1">
      <alignment horizontal="center" vertical="center"/>
    </xf>
    <xf numFmtId="0" fontId="1" fillId="9" borderId="0" xfId="0" applyFont="1" applyFill="1" applyBorder="1" applyAlignment="1">
      <alignment horizontal="center" vertical="center"/>
    </xf>
    <xf numFmtId="0" fontId="1" fillId="9" borderId="9" xfId="0" applyFont="1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/>
    </xf>
    <xf numFmtId="0" fontId="1" fillId="9" borderId="8" xfId="0" applyFont="1" applyFill="1" applyBorder="1" applyAlignment="1">
      <alignment horizontal="center" vertical="center"/>
    </xf>
    <xf numFmtId="0" fontId="1" fillId="11" borderId="9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0" fontId="1" fillId="9" borderId="12" xfId="0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9" borderId="2" xfId="0" applyFont="1" applyFill="1" applyBorder="1" applyAlignment="1">
      <alignment horizontal="center" vertical="center" wrapText="1"/>
    </xf>
    <xf numFmtId="0" fontId="7" fillId="14" borderId="2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7" fillId="15" borderId="2" xfId="0" applyFont="1" applyFill="1" applyBorder="1" applyAlignment="1">
      <alignment horizontal="center" vertical="center" wrapText="1"/>
    </xf>
    <xf numFmtId="0" fontId="7" fillId="15" borderId="2" xfId="0" applyNumberFormat="1" applyFont="1" applyFill="1" applyBorder="1" applyAlignment="1">
      <alignment horizontal="center" vertical="center" wrapText="1"/>
    </xf>
    <xf numFmtId="0" fontId="7" fillId="15" borderId="7" xfId="0" applyFont="1" applyFill="1" applyBorder="1" applyAlignment="1">
      <alignment horizontal="center" vertical="center"/>
    </xf>
    <xf numFmtId="0" fontId="7" fillId="15" borderId="2" xfId="0" applyFont="1" applyFill="1" applyBorder="1" applyAlignment="1">
      <alignment horizontal="center" vertical="center"/>
    </xf>
    <xf numFmtId="0" fontId="7" fillId="15" borderId="8" xfId="0" applyFont="1" applyFill="1" applyBorder="1" applyAlignment="1">
      <alignment horizontal="center" vertical="center"/>
    </xf>
    <xf numFmtId="0" fontId="7" fillId="15" borderId="6" xfId="0" applyFont="1" applyFill="1" applyBorder="1" applyAlignment="1">
      <alignment horizontal="center" vertical="center"/>
    </xf>
    <xf numFmtId="0" fontId="7" fillId="15" borderId="4" xfId="0" applyFont="1" applyFill="1" applyBorder="1" applyAlignment="1">
      <alignment horizontal="center" vertical="center" wrapText="1"/>
    </xf>
    <xf numFmtId="0" fontId="1" fillId="9" borderId="4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wrapText="1"/>
    </xf>
    <xf numFmtId="0" fontId="5" fillId="0" borderId="0" xfId="0" applyFont="1" applyFill="1" applyBorder="1" applyAlignment="1">
      <alignment wrapText="1"/>
    </xf>
    <xf numFmtId="0" fontId="0" fillId="0" borderId="0" xfId="0" applyFont="1" applyBorder="1" applyAlignment="1">
      <alignment horizontal="center" wrapText="1"/>
    </xf>
    <xf numFmtId="0" fontId="0" fillId="0" borderId="0" xfId="0" applyFont="1" applyBorder="1" applyAlignment="1">
      <alignment wrapText="1"/>
    </xf>
    <xf numFmtId="0" fontId="7" fillId="15" borderId="0" xfId="0" applyFont="1" applyFill="1" applyBorder="1" applyAlignment="1">
      <alignment horizontal="center" vertical="center" wrapText="1"/>
    </xf>
    <xf numFmtId="0" fontId="1" fillId="16" borderId="9" xfId="0" applyFont="1" applyFill="1" applyBorder="1" applyAlignment="1">
      <alignment horizontal="center" vertical="center"/>
    </xf>
    <xf numFmtId="0" fontId="7" fillId="15" borderId="0" xfId="0" applyFont="1" applyFill="1" applyBorder="1" applyAlignment="1">
      <alignment horizontal="center" vertical="center"/>
    </xf>
    <xf numFmtId="0" fontId="7" fillId="10" borderId="2" xfId="0" applyFont="1" applyFill="1" applyBorder="1" applyAlignment="1">
      <alignment horizontal="center" vertical="center"/>
    </xf>
    <xf numFmtId="0" fontId="7" fillId="17" borderId="2" xfId="0" applyFont="1" applyFill="1" applyBorder="1" applyAlignment="1">
      <alignment horizontal="center" vertical="center"/>
    </xf>
    <xf numFmtId="0" fontId="7" fillId="7" borderId="2" xfId="0" applyFont="1" applyFill="1" applyBorder="1" applyAlignment="1">
      <alignment horizontal="center" vertical="center"/>
    </xf>
    <xf numFmtId="0" fontId="7" fillId="4" borderId="2" xfId="0" applyFont="1" applyFill="1" applyBorder="1" applyAlignment="1">
      <alignment horizontal="center" vertical="center"/>
    </xf>
    <xf numFmtId="0" fontId="1" fillId="18" borderId="0" xfId="0" applyFont="1" applyFill="1" applyBorder="1" applyAlignment="1">
      <alignment horizontal="center" vertical="center"/>
    </xf>
    <xf numFmtId="0" fontId="1" fillId="18" borderId="9" xfId="0" applyFont="1" applyFill="1" applyBorder="1" applyAlignment="1">
      <alignment horizontal="center" vertical="center"/>
    </xf>
    <xf numFmtId="0" fontId="7" fillId="15" borderId="2" xfId="0" applyFont="1" applyFill="1" applyBorder="1" applyAlignment="1">
      <alignment horizontal="left" vertical="center" wrapText="1"/>
    </xf>
    <xf numFmtId="0" fontId="1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21" borderId="2" xfId="0" applyFont="1" applyFill="1" applyBorder="1" applyAlignment="1">
      <alignment horizontal="center" vertical="center" wrapText="1"/>
    </xf>
    <xf numFmtId="0" fontId="1" fillId="21" borderId="0" xfId="0" applyFont="1" applyFill="1" applyAlignment="1">
      <alignment horizontal="center" vertical="center" wrapText="1"/>
    </xf>
    <xf numFmtId="0" fontId="1" fillId="21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7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 wrapText="1"/>
    </xf>
    <xf numFmtId="0" fontId="1" fillId="0" borderId="8" xfId="0" applyFont="1" applyFill="1" applyBorder="1" applyAlignment="1">
      <alignment horizontal="center" vertical="center" wrapText="1"/>
    </xf>
    <xf numFmtId="0" fontId="1" fillId="0" borderId="13" xfId="0" applyFont="1" applyFill="1" applyBorder="1" applyAlignment="1">
      <alignment horizontal="center" vertical="center" wrapText="1"/>
    </xf>
    <xf numFmtId="0" fontId="3" fillId="21" borderId="0" xfId="0" applyFont="1" applyFill="1" applyBorder="1" applyAlignment="1">
      <alignment horizontal="left" vertical="center" wrapText="1"/>
    </xf>
    <xf numFmtId="0" fontId="1" fillId="21" borderId="0" xfId="0" applyFont="1" applyFill="1" applyBorder="1" applyAlignment="1">
      <alignment horizontal="left" vertical="center" wrapText="1"/>
    </xf>
    <xf numFmtId="0" fontId="3" fillId="21" borderId="1" xfId="0" applyFont="1" applyFill="1" applyBorder="1" applyAlignment="1">
      <alignment horizontal="left" vertical="center" wrapText="1"/>
    </xf>
    <xf numFmtId="0" fontId="1" fillId="21" borderId="1" xfId="0" applyFont="1" applyFill="1" applyBorder="1" applyAlignment="1">
      <alignment horizontal="left" vertical="center" wrapText="1"/>
    </xf>
    <xf numFmtId="0" fontId="1" fillId="0" borderId="1" xfId="0" applyFont="1" applyBorder="1" applyAlignment="1">
      <alignment vertical="center"/>
    </xf>
    <xf numFmtId="0" fontId="1" fillId="0" borderId="1" xfId="0" applyFont="1" applyBorder="1" applyAlignment="1">
      <alignment horizontal="left"/>
    </xf>
    <xf numFmtId="0" fontId="0" fillId="0" borderId="1" xfId="0" applyBorder="1"/>
    <xf numFmtId="0" fontId="1" fillId="0" borderId="1" xfId="0" applyFont="1" applyBorder="1" applyAlignment="1">
      <alignment horizontal="left" vertical="center" wrapText="1"/>
    </xf>
    <xf numFmtId="0" fontId="3" fillId="0" borderId="1" xfId="0" applyFont="1" applyFill="1" applyBorder="1" applyAlignment="1">
      <alignment horizontal="left" vertical="center" wrapText="1"/>
    </xf>
    <xf numFmtId="0" fontId="1" fillId="0" borderId="1" xfId="0" applyFont="1" applyFill="1" applyBorder="1" applyAlignment="1">
      <alignment horizontal="left" vertical="center" wrapText="1"/>
    </xf>
    <xf numFmtId="0" fontId="1" fillId="0" borderId="1" xfId="0" applyFont="1" applyBorder="1" applyAlignment="1">
      <alignment horizontal="left" vertical="center"/>
    </xf>
    <xf numFmtId="0" fontId="3" fillId="19" borderId="1" xfId="0" applyFont="1" applyFill="1" applyBorder="1" applyAlignment="1">
      <alignment horizontal="left" vertical="center" wrapText="1"/>
    </xf>
    <xf numFmtId="0" fontId="3" fillId="20" borderId="1" xfId="0" applyFont="1" applyFill="1" applyBorder="1" applyAlignment="1">
      <alignment horizontal="left" vertical="center" wrapText="1"/>
    </xf>
    <xf numFmtId="0" fontId="3" fillId="0" borderId="1" xfId="0" applyFont="1" applyBorder="1" applyAlignment="1">
      <alignment horizontal="left" vertical="center" wrapText="1"/>
    </xf>
    <xf numFmtId="0" fontId="1" fillId="0" borderId="15" xfId="0" applyFont="1" applyFill="1" applyBorder="1" applyAlignment="1">
      <alignment horizontal="center" vertical="center" wrapText="1"/>
    </xf>
    <xf numFmtId="0" fontId="1" fillId="0" borderId="1" xfId="0" applyFont="1" applyBorder="1"/>
    <xf numFmtId="0" fontId="1" fillId="0" borderId="16" xfId="0" applyFont="1" applyFill="1" applyBorder="1" applyAlignment="1">
      <alignment horizontal="center" vertical="center" wrapText="1"/>
    </xf>
    <xf numFmtId="0" fontId="1" fillId="21" borderId="0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left" vertical="center" wrapText="1"/>
    </xf>
    <xf numFmtId="0" fontId="5" fillId="0" borderId="0" xfId="0" applyFont="1" applyFill="1" applyBorder="1" applyAlignment="1">
      <alignment horizontal="left" vertical="center" wrapText="1"/>
    </xf>
    <xf numFmtId="0" fontId="5" fillId="0" borderId="0" xfId="0" applyFont="1" applyAlignment="1">
      <alignment horizontal="left" vertical="center" wrapText="1"/>
    </xf>
    <xf numFmtId="0" fontId="0" fillId="0" borderId="0" xfId="0" applyFill="1"/>
    <xf numFmtId="0" fontId="12" fillId="15" borderId="4" xfId="0" applyFont="1" applyFill="1" applyBorder="1" applyAlignment="1">
      <alignment horizontal="center" vertical="center" wrapText="1"/>
    </xf>
    <xf numFmtId="0" fontId="12" fillId="15" borderId="2" xfId="0" applyFont="1" applyFill="1" applyBorder="1" applyAlignment="1">
      <alignment horizontal="center" vertical="center" wrapText="1"/>
    </xf>
    <xf numFmtId="0" fontId="12" fillId="15" borderId="2" xfId="0" applyNumberFormat="1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vertical="center"/>
    </xf>
    <xf numFmtId="0" fontId="3" fillId="0" borderId="5" xfId="0" applyFont="1" applyFill="1" applyBorder="1" applyAlignment="1">
      <alignment horizontal="left" vertical="center" wrapText="1"/>
    </xf>
    <xf numFmtId="0" fontId="1" fillId="0" borderId="5" xfId="0" applyFont="1" applyFill="1" applyBorder="1" applyAlignment="1">
      <alignment horizontal="left" vertical="center" wrapText="1"/>
    </xf>
    <xf numFmtId="0" fontId="0" fillId="0" borderId="0" xfId="0" applyAlignment="1">
      <alignment horizontal="left"/>
    </xf>
    <xf numFmtId="0" fontId="1" fillId="0" borderId="8" xfId="0" applyFont="1" applyBorder="1" applyAlignment="1">
      <alignment horizontal="center" vertical="center" wrapText="1"/>
    </xf>
    <xf numFmtId="0" fontId="1" fillId="0" borderId="14" xfId="0" applyFont="1" applyFill="1" applyBorder="1" applyAlignment="1">
      <alignment horizontal="left" vertical="center" wrapText="1"/>
    </xf>
    <xf numFmtId="0" fontId="1" fillId="0" borderId="5" xfId="0" applyFont="1" applyBorder="1" applyAlignment="1">
      <alignment horizontal="left" vertical="center"/>
    </xf>
    <xf numFmtId="0" fontId="1" fillId="0" borderId="17" xfId="0" applyFont="1" applyFill="1" applyBorder="1" applyAlignment="1">
      <alignment horizontal="left" vertical="center" wrapText="1"/>
    </xf>
    <xf numFmtId="0" fontId="1" fillId="0" borderId="11" xfId="0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 wrapText="1"/>
    </xf>
    <xf numFmtId="0" fontId="11" fillId="0" borderId="0" xfId="2" applyFill="1" applyBorder="1" applyAlignment="1">
      <alignment horizontal="left" vertical="center" wrapText="1"/>
    </xf>
    <xf numFmtId="0" fontId="1" fillId="0" borderId="5" xfId="0" applyFont="1" applyFill="1" applyBorder="1" applyAlignment="1">
      <alignment vertical="center"/>
    </xf>
    <xf numFmtId="0" fontId="1" fillId="0" borderId="5" xfId="0" applyFont="1" applyBorder="1" applyAlignment="1">
      <alignment horizontal="left" vertical="center" wrapText="1"/>
    </xf>
    <xf numFmtId="0" fontId="11" fillId="0" borderId="1" xfId="2" applyBorder="1"/>
    <xf numFmtId="0" fontId="12" fillId="15" borderId="1" xfId="0" applyFont="1" applyFill="1" applyBorder="1" applyAlignment="1">
      <alignment horizontal="center" vertical="center" wrapText="1"/>
    </xf>
    <xf numFmtId="0" fontId="7" fillId="15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left" vertical="center" wrapText="1"/>
    </xf>
    <xf numFmtId="0" fontId="4" fillId="0" borderId="1" xfId="0" applyFont="1" applyFill="1" applyBorder="1" applyAlignment="1">
      <alignment horizontal="left" vertical="center" wrapText="1"/>
    </xf>
    <xf numFmtId="0" fontId="6" fillId="0" borderId="1" xfId="0" applyFont="1" applyFill="1" applyBorder="1" applyAlignment="1">
      <alignment horizontal="left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/>
    </xf>
    <xf numFmtId="0" fontId="0" fillId="0" borderId="0" xfId="0" applyFont="1" applyBorder="1" applyAlignment="1"/>
    <xf numFmtId="0" fontId="1" fillId="0" borderId="0" xfId="0" applyFont="1" applyBorder="1" applyAlignment="1">
      <alignment horizontal="center" vertical="center" wrapText="1"/>
    </xf>
    <xf numFmtId="0" fontId="1" fillId="0" borderId="18" xfId="0" applyFont="1" applyFill="1" applyBorder="1" applyAlignment="1">
      <alignment horizontal="center" vertical="center" wrapText="1"/>
    </xf>
    <xf numFmtId="0" fontId="5" fillId="0" borderId="18" xfId="0" applyFont="1" applyFill="1" applyBorder="1" applyAlignment="1">
      <alignment horizontal="left" vertical="center" wrapText="1"/>
    </xf>
    <xf numFmtId="0" fontId="3" fillId="0" borderId="18" xfId="0" applyFont="1" applyFill="1" applyBorder="1" applyAlignment="1">
      <alignment horizontal="left" vertical="center" wrapText="1"/>
    </xf>
    <xf numFmtId="0" fontId="1" fillId="0" borderId="18" xfId="0" applyFont="1" applyFill="1" applyBorder="1" applyAlignment="1">
      <alignment horizontal="left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left" vertical="center" wrapText="1"/>
    </xf>
    <xf numFmtId="0" fontId="2" fillId="0" borderId="0" xfId="0" applyFont="1" applyAlignment="1"/>
    <xf numFmtId="0" fontId="14" fillId="0" borderId="0" xfId="0" applyFont="1" applyAlignment="1"/>
  </cellXfs>
  <cellStyles count="3">
    <cellStyle name="Hyperlink" xfId="2"/>
    <cellStyle name="Normal" xfId="0" builtinId="0"/>
    <cellStyle name="Normal 2" xfId="1"/>
  </cellStyles>
  <dxfs count="2043"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theme="9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theme="9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>
          <bgColor theme="9" tint="0.39994506668294322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0"/>
      </font>
      <fill>
        <patternFill>
          <bgColor theme="9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9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9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theme="9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39994506668294322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39994506668294322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39994506668294322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39994506668294322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39994506668294322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39994506668294322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39994506668294322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39994506668294322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39994506668294322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39994506668294322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39994506668294322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0"/>
      </font>
      <fill>
        <patternFill>
          <bgColor theme="9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39994506668294322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9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9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9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9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79998168889431442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39994506668294322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39994506668294322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39994506668294322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39994506668294322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39994506668294322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39994506668294322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theme="9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>
          <bgColor theme="9" tint="0.39994506668294322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79998168889431442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39994506668294322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39994506668294322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39994506668294322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39994506668294322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39994506668294322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9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9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9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>
          <bgColor theme="9" tint="0.39994506668294322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39994506668294322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39994506668294322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ont>
        <color theme="0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59996337778862885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39994506668294322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39994506668294322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39994506668294322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39994506668294322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auto="1"/>
      </font>
      <fill>
        <patternFill patternType="solid">
          <fgColor rgb="FF00B0F0"/>
          <bgColor theme="5" tint="0.39994506668294322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color rgb="FFFFFFFF"/>
      </font>
      <fill>
        <patternFill patternType="solid">
          <fgColor rgb="FFE69138"/>
          <bgColor rgb="FFE6913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color rgb="FFFFFFFF"/>
      </font>
      <fill>
        <patternFill patternType="solid">
          <fgColor rgb="FF8E7CC3"/>
          <bgColor rgb="FF8E7CC3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70AD47"/>
      <color rgb="FFFF9933"/>
      <color rgb="FFFF7C80"/>
      <color rgb="FFFF6600"/>
      <color rgb="FFFFFFFF"/>
      <color rgb="FF7030A0"/>
      <color rgb="FF4472C4"/>
      <color rgb="FFCC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20" Type="http://schemas.openxmlformats.org/officeDocument/2006/relationships/customXml" Target="../customXml/item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fmlaLink="$B$2" lockText="1" noThreeD="1"/>
</file>

<file path=xl/ctrlProps/ctrlProp2.xml><?xml version="1.0" encoding="utf-8"?>
<formControlPr xmlns="http://schemas.microsoft.com/office/spreadsheetml/2009/9/main" objectType="CheckBox" fmlaLink="$C$2" lockText="1" noThreeD="1"/>
</file>

<file path=xl/ctrlProps/ctrlProp3.xml><?xml version="1.0" encoding="utf-8"?>
<formControlPr xmlns="http://schemas.microsoft.com/office/spreadsheetml/2009/9/main" objectType="CheckBox" fmlaLink="$B$3" lockText="1" noThreeD="1"/>
</file>

<file path=xl/ctrlProps/ctrlProp4.xml><?xml version="1.0" encoding="utf-8"?>
<formControlPr xmlns="http://schemas.microsoft.com/office/spreadsheetml/2009/9/main" objectType="CheckBox" fmlaLink="$C$3" lockText="1" noThreeD="1"/>
</file>

<file path=xl/ctrlProps/ctrlProp5.xml><?xml version="1.0" encoding="utf-8"?>
<formControlPr xmlns="http://schemas.microsoft.com/office/spreadsheetml/2009/9/main" objectType="CheckBox" fmlaLink="$D$3" lockText="1" noThreeD="1"/>
</file>

<file path=xl/ctrlProps/ctrlProp6.xml><?xml version="1.0" encoding="utf-8"?>
<formControlPr xmlns="http://schemas.microsoft.com/office/spreadsheetml/2009/9/main" objectType="CheckBox" fmlaLink="$B$4" lockText="1" noThreeD="1"/>
</file>

<file path=xl/ctrlProps/ctrlProp7.xml><?xml version="1.0" encoding="utf-8"?>
<formControlPr xmlns="http://schemas.microsoft.com/office/spreadsheetml/2009/9/main" objectType="CheckBox" fmlaLink="$C$4" lockText="1" noThreeD="1"/>
</file>

<file path=xl/ctrlProps/ctrlProp8.xml><?xml version="1.0" encoding="utf-8"?>
<formControlPr xmlns="http://schemas.microsoft.com/office/spreadsheetml/2009/9/main" objectType="CheckBox" fmlaLink="$D$4" lockText="1" noThreeD="1"/>
</file>

<file path=xl/ctrlProps/ctrlProp9.xml><?xml version="1.0" encoding="utf-8"?>
<formControlPr xmlns="http://schemas.microsoft.com/office/spreadsheetml/2009/9/main" objectType="CheckBox" fmlaLink="$B$5" lockText="1" noThreeD="1"/>
</file>

<file path=xl/ctrlProps/ctrlProp10.xml><?xml version="1.0" encoding="utf-8"?>
<formControlPr xmlns="http://schemas.microsoft.com/office/spreadsheetml/2009/9/main" objectType="CheckBox" fmlaLink="$C$5" lockText="1" noThreeD="1"/>
</file>

<file path=xl/ctrlProps/ctrlProp11.xml><?xml version="1.0" encoding="utf-8"?>
<formControlPr xmlns="http://schemas.microsoft.com/office/spreadsheetml/2009/9/main" objectType="CheckBox" fmlaLink="$D$5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1</xdr:row>
          <xdr:rowOff>9525</xdr:rowOff>
        </xdr:from>
        <xdr:to>
          <xdr:col>0</xdr:col>
          <xdr:colOff>1028700</xdr:colOff>
          <xdr:row>1</xdr:row>
          <xdr:rowOff>219075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609600</xdr:colOff>
          <xdr:row>1</xdr:row>
          <xdr:rowOff>0</xdr:rowOff>
        </xdr:from>
        <xdr:to>
          <xdr:col>1</xdr:col>
          <xdr:colOff>57150</xdr:colOff>
          <xdr:row>1</xdr:row>
          <xdr:rowOff>209550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G2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2</xdr:row>
          <xdr:rowOff>19050</xdr:rowOff>
        </xdr:from>
        <xdr:to>
          <xdr:col>0</xdr:col>
          <xdr:colOff>1019175</xdr:colOff>
          <xdr:row>3</xdr:row>
          <xdr:rowOff>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A3 2D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590550</xdr:colOff>
          <xdr:row>2</xdr:row>
          <xdr:rowOff>9525</xdr:rowOff>
        </xdr:from>
        <xdr:to>
          <xdr:col>1</xdr:col>
          <xdr:colOff>38100</xdr:colOff>
          <xdr:row>2</xdr:row>
          <xdr:rowOff>219075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A3 3D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1114425</xdr:colOff>
          <xdr:row>2</xdr:row>
          <xdr:rowOff>9525</xdr:rowOff>
        </xdr:from>
        <xdr:to>
          <xdr:col>1</xdr:col>
          <xdr:colOff>561975</xdr:colOff>
          <xdr:row>2</xdr:row>
          <xdr:rowOff>219075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G3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3</xdr:row>
          <xdr:rowOff>19050</xdr:rowOff>
        </xdr:from>
        <xdr:to>
          <xdr:col>0</xdr:col>
          <xdr:colOff>1019175</xdr:colOff>
          <xdr:row>4</xdr:row>
          <xdr:rowOff>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A4 2D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590550</xdr:colOff>
          <xdr:row>3</xdr:row>
          <xdr:rowOff>9525</xdr:rowOff>
        </xdr:from>
        <xdr:to>
          <xdr:col>1</xdr:col>
          <xdr:colOff>38100</xdr:colOff>
          <xdr:row>3</xdr:row>
          <xdr:rowOff>219075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A4 3D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1104900</xdr:colOff>
          <xdr:row>3</xdr:row>
          <xdr:rowOff>9525</xdr:rowOff>
        </xdr:from>
        <xdr:to>
          <xdr:col>1</xdr:col>
          <xdr:colOff>552450</xdr:colOff>
          <xdr:row>3</xdr:row>
          <xdr:rowOff>219075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G4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4</xdr:row>
          <xdr:rowOff>0</xdr:rowOff>
        </xdr:from>
        <xdr:to>
          <xdr:col>0</xdr:col>
          <xdr:colOff>828675</xdr:colOff>
          <xdr:row>4</xdr:row>
          <xdr:rowOff>219075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A5 2D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600075</xdr:colOff>
          <xdr:row>4</xdr:row>
          <xdr:rowOff>0</xdr:rowOff>
        </xdr:from>
        <xdr:to>
          <xdr:col>1</xdr:col>
          <xdr:colOff>47625</xdr:colOff>
          <xdr:row>4</xdr:row>
          <xdr:rowOff>209550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A5 3D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1114425</xdr:colOff>
          <xdr:row>4</xdr:row>
          <xdr:rowOff>19050</xdr:rowOff>
        </xdr:from>
        <xdr:to>
          <xdr:col>1</xdr:col>
          <xdr:colOff>561975</xdr:colOff>
          <xdr:row>5</xdr:row>
          <xdr:rowOff>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G5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laure.cabanacq@mail-ecv.fr" TargetMode="External"/><Relationship Id="rId2" Type="http://schemas.openxmlformats.org/officeDocument/2006/relationships/hyperlink" Target="mailto:750h22@gmail.com" TargetMode="External"/><Relationship Id="rId1" Type="http://schemas.openxmlformats.org/officeDocument/2006/relationships/hyperlink" Target="mailto:nathalie.yvon@gmail.com" TargetMode="External"/><Relationship Id="rId4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hyperlink" Target="mailto:michelchapot@sfr.fr" TargetMode="External"/><Relationship Id="rId1" Type="http://schemas.openxmlformats.org/officeDocument/2006/relationships/hyperlink" Target="mailto:aurianechapot@gmail.com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9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outlinePr summaryBelow="0" summaryRight="0"/>
  </sheetPr>
  <dimension ref="A1:O113"/>
  <sheetViews>
    <sheetView workbookViewId="0">
      <pane ySplit="1" topLeftCell="A2" activePane="bottomLeft" state="frozen"/>
      <selection activeCell="K41" sqref="K41"/>
      <selection pane="bottomLeft" activeCell="B25" sqref="B25"/>
    </sheetView>
  </sheetViews>
  <sheetFormatPr baseColWidth="10" defaultColWidth="27.28515625" defaultRowHeight="18" customHeight="1" x14ac:dyDescent="0.25"/>
  <cols>
    <col min="1" max="1" width="29.140625" style="2" customWidth="1"/>
    <col min="2" max="2" width="18.42578125" style="3" customWidth="1"/>
    <col min="3" max="3" width="41.28515625" style="3" customWidth="1"/>
    <col min="4" max="4" width="10.5703125" style="6" customWidth="1"/>
    <col min="5" max="5" width="20" style="6" customWidth="1"/>
    <col min="6" max="6" width="20.7109375" style="6" customWidth="1"/>
    <col min="7" max="7" width="12.7109375" style="4" customWidth="1"/>
    <col min="8" max="8" width="14.5703125" style="5" customWidth="1"/>
    <col min="9" max="9" width="19.7109375" style="5" customWidth="1"/>
    <col min="10" max="10" width="30" style="5" customWidth="1"/>
    <col min="11" max="11" width="37.140625" style="3" customWidth="1"/>
    <col min="12" max="12" width="37.140625" style="1" customWidth="1"/>
    <col min="13" max="15" width="27.28515625" style="1"/>
    <col min="16" max="16384" width="27.28515625" style="5"/>
  </cols>
  <sheetData>
    <row r="1" spans="1:15" s="68" customFormat="1" ht="30" customHeight="1" x14ac:dyDescent="0.25">
      <c r="A1" s="68" t="s">
        <v>0</v>
      </c>
      <c r="B1" s="68" t="s">
        <v>1</v>
      </c>
      <c r="C1" s="68" t="s">
        <v>2</v>
      </c>
      <c r="D1" s="68" t="s">
        <v>3</v>
      </c>
      <c r="E1" s="68" t="s">
        <v>4</v>
      </c>
      <c r="F1" s="68" t="s">
        <v>5</v>
      </c>
      <c r="G1" s="69" t="s">
        <v>6</v>
      </c>
      <c r="H1" s="68" t="s">
        <v>7</v>
      </c>
      <c r="I1" s="68" t="s">
        <v>8</v>
      </c>
      <c r="J1" s="68" t="s">
        <v>9</v>
      </c>
      <c r="K1" s="68" t="s">
        <v>10</v>
      </c>
      <c r="L1" s="68" t="s">
        <v>11</v>
      </c>
    </row>
    <row r="2" spans="1:15" ht="18" customHeight="1" x14ac:dyDescent="0.25">
      <c r="A2" s="50"/>
      <c r="B2" s="20"/>
      <c r="C2" s="19"/>
      <c r="D2" s="51"/>
      <c r="E2" s="51"/>
      <c r="F2" s="44"/>
      <c r="G2" s="52" t="s">
        <v>12</v>
      </c>
      <c r="H2" s="21" t="s">
        <v>13</v>
      </c>
      <c r="I2" s="21"/>
      <c r="J2" s="21"/>
      <c r="K2" s="20"/>
      <c r="L2" s="21"/>
      <c r="M2" s="21"/>
      <c r="N2" s="21"/>
      <c r="O2" s="21"/>
    </row>
    <row r="3" spans="1:15" ht="18" customHeight="1" x14ac:dyDescent="0.25">
      <c r="A3" s="50"/>
      <c r="B3" s="20"/>
      <c r="C3" s="19"/>
      <c r="D3" s="51"/>
      <c r="E3" s="51"/>
      <c r="F3" s="44"/>
      <c r="G3" s="52" t="s">
        <v>12</v>
      </c>
      <c r="H3" s="21" t="s">
        <v>13</v>
      </c>
      <c r="I3" s="21"/>
      <c r="J3" s="21"/>
      <c r="K3" s="20"/>
      <c r="L3" s="21"/>
      <c r="M3" s="21"/>
      <c r="N3" s="21"/>
      <c r="O3" s="21"/>
    </row>
    <row r="4" spans="1:15" ht="18" customHeight="1" x14ac:dyDescent="0.25">
      <c r="A4" s="50"/>
      <c r="B4" s="20"/>
      <c r="C4" s="19"/>
      <c r="D4" s="51"/>
      <c r="E4" s="51"/>
      <c r="F4" s="44"/>
      <c r="G4" s="52" t="s">
        <v>12</v>
      </c>
      <c r="H4" s="21" t="s">
        <v>13</v>
      </c>
      <c r="I4" s="21"/>
      <c r="J4" s="21"/>
      <c r="K4" s="20"/>
      <c r="L4" s="21"/>
      <c r="M4" s="21"/>
      <c r="N4" s="21"/>
      <c r="O4" s="21"/>
    </row>
    <row r="5" spans="1:15" ht="18" customHeight="1" x14ac:dyDescent="0.25">
      <c r="A5" s="50"/>
      <c r="B5" s="20"/>
      <c r="C5" s="19"/>
      <c r="D5" s="51"/>
      <c r="E5" s="51"/>
      <c r="F5" s="44"/>
      <c r="G5" s="52" t="s">
        <v>12</v>
      </c>
      <c r="H5" s="21" t="s">
        <v>13</v>
      </c>
      <c r="I5" s="21"/>
      <c r="J5" s="21"/>
      <c r="K5" s="20"/>
      <c r="L5" s="21"/>
      <c r="M5" s="21"/>
      <c r="N5" s="21"/>
      <c r="O5" s="21"/>
    </row>
    <row r="6" spans="1:15" ht="18" customHeight="1" x14ac:dyDescent="0.25">
      <c r="A6" s="50"/>
      <c r="B6" s="20"/>
      <c r="C6" s="19"/>
      <c r="D6" s="51"/>
      <c r="E6" s="51"/>
      <c r="F6" s="44"/>
      <c r="G6" s="52" t="s">
        <v>12</v>
      </c>
      <c r="H6" s="21" t="s">
        <v>13</v>
      </c>
      <c r="I6" s="21"/>
      <c r="J6" s="21"/>
      <c r="K6" s="20"/>
      <c r="L6" s="21"/>
      <c r="M6" s="21"/>
      <c r="N6" s="21"/>
      <c r="O6" s="21"/>
    </row>
    <row r="7" spans="1:15" ht="18" customHeight="1" x14ac:dyDescent="0.25">
      <c r="A7" s="50"/>
      <c r="B7" s="20"/>
      <c r="C7" s="19"/>
      <c r="D7" s="51"/>
      <c r="E7" s="51"/>
      <c r="F7" s="44"/>
      <c r="G7" s="52" t="s">
        <v>12</v>
      </c>
      <c r="H7" s="21" t="s">
        <v>13</v>
      </c>
      <c r="I7" s="21"/>
      <c r="J7" s="21"/>
      <c r="K7" s="20"/>
      <c r="L7" s="21"/>
      <c r="M7" s="21"/>
      <c r="N7" s="21"/>
      <c r="O7" s="21"/>
    </row>
    <row r="8" spans="1:15" ht="18" customHeight="1" x14ac:dyDescent="0.25">
      <c r="A8" s="50"/>
      <c r="B8" s="20"/>
      <c r="C8" s="19"/>
      <c r="D8" s="51"/>
      <c r="E8" s="51"/>
      <c r="F8" s="44"/>
      <c r="G8" s="52" t="s">
        <v>12</v>
      </c>
      <c r="H8" s="21" t="s">
        <v>13</v>
      </c>
      <c r="I8" s="21"/>
      <c r="J8" s="21"/>
      <c r="K8" s="20"/>
      <c r="L8" s="21"/>
      <c r="M8" s="21"/>
      <c r="N8" s="21"/>
      <c r="O8" s="21"/>
    </row>
    <row r="9" spans="1:15" ht="18" customHeight="1" x14ac:dyDescent="0.25">
      <c r="A9" s="50"/>
      <c r="B9" s="20"/>
      <c r="C9" s="19"/>
      <c r="D9" s="51"/>
      <c r="E9" s="51"/>
      <c r="F9" s="44"/>
      <c r="G9" s="52" t="s">
        <v>12</v>
      </c>
      <c r="H9" s="21" t="s">
        <v>13</v>
      </c>
      <c r="I9" s="21"/>
      <c r="J9" s="21"/>
      <c r="K9" s="20"/>
      <c r="L9" s="21"/>
      <c r="M9" s="21"/>
      <c r="N9" s="21"/>
      <c r="O9" s="21"/>
    </row>
    <row r="10" spans="1:15" ht="18" customHeight="1" x14ac:dyDescent="0.25">
      <c r="A10" s="50"/>
      <c r="B10" s="20"/>
      <c r="C10" s="19"/>
      <c r="D10" s="51"/>
      <c r="E10" s="51"/>
      <c r="F10" s="44"/>
      <c r="G10" s="52" t="s">
        <v>12</v>
      </c>
      <c r="H10" s="21" t="s">
        <v>13</v>
      </c>
      <c r="I10" s="21"/>
      <c r="J10" s="21"/>
      <c r="K10" s="20"/>
      <c r="L10" s="21"/>
      <c r="M10" s="21"/>
      <c r="N10" s="21"/>
      <c r="O10" s="21"/>
    </row>
    <row r="11" spans="1:15" ht="18" customHeight="1" x14ac:dyDescent="0.25">
      <c r="A11" s="50"/>
      <c r="B11" s="20"/>
      <c r="C11" s="19"/>
      <c r="D11" s="51"/>
      <c r="E11" s="51"/>
      <c r="F11" s="44"/>
      <c r="G11" s="52" t="s">
        <v>12</v>
      </c>
      <c r="H11" s="21" t="s">
        <v>13</v>
      </c>
      <c r="I11" s="21"/>
      <c r="J11" s="21"/>
      <c r="K11" s="20"/>
      <c r="L11" s="21"/>
      <c r="M11" s="21"/>
      <c r="N11" s="21"/>
      <c r="O11" s="21"/>
    </row>
    <row r="12" spans="1:15" ht="18" customHeight="1" x14ac:dyDescent="0.25">
      <c r="A12" s="50"/>
      <c r="B12" s="20"/>
      <c r="C12" s="19"/>
      <c r="D12" s="51"/>
      <c r="E12" s="51"/>
      <c r="F12" s="44"/>
      <c r="G12" s="52" t="s">
        <v>12</v>
      </c>
      <c r="H12" s="21" t="s">
        <v>13</v>
      </c>
      <c r="I12" s="21"/>
      <c r="J12" s="21"/>
      <c r="K12" s="20"/>
      <c r="L12" s="21"/>
      <c r="M12" s="21"/>
      <c r="N12" s="21"/>
      <c r="O12" s="21"/>
    </row>
    <row r="13" spans="1:15" ht="18" customHeight="1" x14ac:dyDescent="0.25">
      <c r="A13" s="50"/>
      <c r="B13" s="20"/>
      <c r="C13" s="19"/>
      <c r="D13" s="51"/>
      <c r="E13" s="51"/>
      <c r="F13" s="44"/>
      <c r="G13" s="52" t="s">
        <v>12</v>
      </c>
      <c r="H13" s="21" t="s">
        <v>13</v>
      </c>
      <c r="I13" s="21"/>
      <c r="J13" s="21"/>
      <c r="K13" s="20"/>
      <c r="L13" s="21"/>
      <c r="M13" s="21"/>
      <c r="N13" s="21"/>
      <c r="O13" s="21"/>
    </row>
    <row r="14" spans="1:15" ht="18" customHeight="1" x14ac:dyDescent="0.25">
      <c r="A14" s="50"/>
      <c r="B14" s="20"/>
      <c r="C14" s="19"/>
      <c r="D14" s="51"/>
      <c r="E14" s="51"/>
      <c r="F14" s="44"/>
      <c r="G14" s="52" t="s">
        <v>12</v>
      </c>
      <c r="H14" s="21" t="s">
        <v>13</v>
      </c>
      <c r="I14" s="21"/>
      <c r="J14" s="21"/>
      <c r="K14" s="20"/>
      <c r="L14" s="21"/>
      <c r="M14" s="21"/>
      <c r="N14" s="21"/>
      <c r="O14" s="21"/>
    </row>
    <row r="15" spans="1:15" ht="18" customHeight="1" x14ac:dyDescent="0.25">
      <c r="A15" s="50"/>
      <c r="B15" s="20"/>
      <c r="C15" s="19"/>
      <c r="D15" s="51"/>
      <c r="E15" s="51"/>
      <c r="F15" s="44"/>
      <c r="G15" s="52" t="s">
        <v>12</v>
      </c>
      <c r="H15" s="21" t="s">
        <v>13</v>
      </c>
      <c r="I15" s="21"/>
      <c r="J15" s="21"/>
      <c r="K15" s="20"/>
      <c r="L15" s="21"/>
      <c r="M15" s="21"/>
      <c r="N15" s="21"/>
      <c r="O15" s="21"/>
    </row>
    <row r="16" spans="1:15" ht="18" customHeight="1" x14ac:dyDescent="0.25">
      <c r="A16" s="50"/>
      <c r="B16" s="20"/>
      <c r="C16" s="19"/>
      <c r="D16" s="51"/>
      <c r="E16" s="51"/>
      <c r="F16" s="44"/>
      <c r="G16" s="52" t="s">
        <v>12</v>
      </c>
      <c r="H16" s="21" t="s">
        <v>13</v>
      </c>
      <c r="I16" s="21"/>
      <c r="J16" s="21"/>
      <c r="K16" s="20"/>
      <c r="L16" s="21"/>
      <c r="M16" s="21"/>
      <c r="N16" s="21"/>
      <c r="O16" s="21"/>
    </row>
    <row r="17" spans="1:15" ht="18" customHeight="1" x14ac:dyDescent="0.25">
      <c r="A17" s="50"/>
      <c r="B17" s="20"/>
      <c r="C17" s="19"/>
      <c r="D17" s="51"/>
      <c r="E17" s="51"/>
      <c r="F17" s="44"/>
      <c r="G17" s="52" t="s">
        <v>12</v>
      </c>
      <c r="H17" s="21" t="s">
        <v>13</v>
      </c>
      <c r="I17" s="21"/>
      <c r="J17" s="21"/>
      <c r="K17" s="20"/>
      <c r="L17" s="21"/>
      <c r="M17" s="21"/>
      <c r="N17" s="21"/>
      <c r="O17" s="21"/>
    </row>
    <row r="18" spans="1:15" ht="18" customHeight="1" x14ac:dyDescent="0.25">
      <c r="A18" s="50"/>
      <c r="B18" s="20"/>
      <c r="C18" s="19"/>
      <c r="D18" s="51"/>
      <c r="E18" s="51"/>
      <c r="F18" s="44"/>
      <c r="G18" s="52" t="s">
        <v>12</v>
      </c>
      <c r="H18" s="21" t="s">
        <v>13</v>
      </c>
      <c r="I18" s="21"/>
      <c r="J18" s="21"/>
      <c r="K18" s="20"/>
      <c r="L18" s="21"/>
      <c r="M18" s="21"/>
      <c r="N18" s="21"/>
      <c r="O18" s="21"/>
    </row>
    <row r="19" spans="1:15" ht="18" customHeight="1" x14ac:dyDescent="0.25">
      <c r="A19" s="50"/>
      <c r="B19" s="20"/>
      <c r="C19" s="19"/>
      <c r="D19" s="51"/>
      <c r="E19" s="51"/>
      <c r="F19" s="44"/>
      <c r="G19" s="52" t="s">
        <v>12</v>
      </c>
      <c r="H19" s="21" t="s">
        <v>13</v>
      </c>
      <c r="I19" s="21"/>
      <c r="J19" s="21"/>
      <c r="K19" s="20"/>
      <c r="L19" s="21"/>
      <c r="M19" s="21"/>
      <c r="N19" s="21"/>
      <c r="O19" s="21"/>
    </row>
    <row r="20" spans="1:15" ht="18" customHeight="1" x14ac:dyDescent="0.25">
      <c r="A20" s="50"/>
      <c r="B20" s="20"/>
      <c r="C20" s="19"/>
      <c r="D20" s="51"/>
      <c r="E20" s="51"/>
      <c r="F20" s="44"/>
      <c r="G20" s="52" t="s">
        <v>12</v>
      </c>
      <c r="H20" s="21" t="s">
        <v>13</v>
      </c>
      <c r="I20" s="21"/>
      <c r="J20" s="21"/>
      <c r="K20" s="20"/>
      <c r="L20" s="21"/>
      <c r="M20" s="21"/>
      <c r="N20" s="21"/>
      <c r="O20" s="21"/>
    </row>
    <row r="21" spans="1:15" ht="18" customHeight="1" x14ac:dyDescent="0.25">
      <c r="A21" s="50"/>
      <c r="B21" s="20"/>
      <c r="C21" s="19"/>
      <c r="D21" s="51"/>
      <c r="E21" s="51"/>
      <c r="F21" s="44"/>
      <c r="G21" s="52" t="s">
        <v>12</v>
      </c>
      <c r="H21" s="21" t="s">
        <v>13</v>
      </c>
      <c r="I21" s="21"/>
      <c r="J21" s="21"/>
      <c r="K21" s="20"/>
      <c r="L21" s="21"/>
      <c r="M21" s="21"/>
      <c r="N21" s="21"/>
      <c r="O21" s="21"/>
    </row>
    <row r="22" spans="1:15" ht="18" customHeight="1" x14ac:dyDescent="0.25">
      <c r="A22" s="50"/>
      <c r="B22" s="20"/>
      <c r="C22" s="19"/>
      <c r="D22" s="51"/>
      <c r="E22" s="51"/>
      <c r="F22" s="44"/>
      <c r="G22" s="52" t="s">
        <v>12</v>
      </c>
      <c r="H22" s="21" t="s">
        <v>13</v>
      </c>
      <c r="I22" s="21"/>
      <c r="J22" s="21"/>
      <c r="K22" s="20"/>
      <c r="L22" s="21"/>
      <c r="M22" s="21"/>
      <c r="N22" s="21"/>
      <c r="O22" s="21"/>
    </row>
    <row r="23" spans="1:15" ht="18" customHeight="1" x14ac:dyDescent="0.25">
      <c r="A23" s="50"/>
      <c r="B23" s="20"/>
      <c r="C23" s="19"/>
      <c r="D23" s="51"/>
      <c r="E23" s="51"/>
      <c r="F23" s="44"/>
      <c r="G23" s="52" t="s">
        <v>12</v>
      </c>
      <c r="H23" s="21" t="s">
        <v>13</v>
      </c>
      <c r="I23" s="21"/>
      <c r="J23" s="21"/>
      <c r="K23" s="20"/>
      <c r="L23" s="21"/>
      <c r="M23" s="21"/>
      <c r="N23" s="21"/>
      <c r="O23" s="21"/>
    </row>
    <row r="24" spans="1:15" ht="18" customHeight="1" x14ac:dyDescent="0.25">
      <c r="A24" s="50"/>
      <c r="B24" s="20"/>
      <c r="C24" s="19"/>
      <c r="D24" s="51"/>
      <c r="E24" s="51"/>
      <c r="F24" s="44"/>
      <c r="G24" s="52" t="s">
        <v>12</v>
      </c>
      <c r="H24" s="21" t="s">
        <v>13</v>
      </c>
      <c r="I24" s="21"/>
      <c r="J24" s="21"/>
      <c r="K24" s="20"/>
      <c r="L24" s="21"/>
      <c r="M24" s="21"/>
      <c r="N24" s="21"/>
      <c r="O24" s="21"/>
    </row>
    <row r="25" spans="1:15" ht="18" customHeight="1" x14ac:dyDescent="0.25">
      <c r="A25" s="50"/>
      <c r="B25" s="20"/>
      <c r="C25" s="19"/>
      <c r="D25" s="51"/>
      <c r="E25" s="51"/>
      <c r="F25" s="44"/>
      <c r="G25" s="52" t="s">
        <v>12</v>
      </c>
      <c r="H25" s="21" t="s">
        <v>13</v>
      </c>
      <c r="I25" s="21"/>
      <c r="J25" s="21"/>
      <c r="K25" s="20"/>
      <c r="L25" s="21"/>
      <c r="M25" s="21"/>
      <c r="N25" s="21"/>
      <c r="O25" s="21"/>
    </row>
    <row r="26" spans="1:15" ht="18" customHeight="1" x14ac:dyDescent="0.25">
      <c r="A26" s="50"/>
      <c r="B26" s="20"/>
      <c r="C26" s="19"/>
      <c r="D26" s="51"/>
      <c r="E26" s="51"/>
      <c r="F26" s="44"/>
      <c r="G26" s="52" t="s">
        <v>12</v>
      </c>
      <c r="H26" s="21" t="s">
        <v>13</v>
      </c>
      <c r="I26" s="21"/>
      <c r="J26" s="21"/>
      <c r="K26" s="20"/>
      <c r="L26" s="21"/>
      <c r="M26" s="21"/>
      <c r="N26" s="21"/>
      <c r="O26" s="21"/>
    </row>
    <row r="27" spans="1:15" ht="18" customHeight="1" x14ac:dyDescent="0.25">
      <c r="A27" s="50"/>
      <c r="B27" s="20"/>
      <c r="C27" s="19"/>
      <c r="D27" s="51"/>
      <c r="E27" s="51"/>
      <c r="F27" s="44"/>
      <c r="G27" s="52" t="s">
        <v>12</v>
      </c>
      <c r="H27" s="21" t="s">
        <v>13</v>
      </c>
      <c r="I27" s="21"/>
      <c r="J27" s="21"/>
      <c r="K27" s="20"/>
      <c r="L27" s="21"/>
      <c r="M27" s="21"/>
      <c r="N27" s="21"/>
      <c r="O27" s="21"/>
    </row>
    <row r="28" spans="1:15" ht="18" customHeight="1" x14ac:dyDescent="0.25">
      <c r="A28" s="50"/>
      <c r="B28" s="20"/>
      <c r="C28" s="19"/>
      <c r="D28" s="51"/>
      <c r="E28" s="51"/>
      <c r="F28" s="44"/>
      <c r="G28" s="52" t="s">
        <v>12</v>
      </c>
      <c r="H28" s="21" t="s">
        <v>13</v>
      </c>
      <c r="I28" s="21"/>
      <c r="J28" s="21"/>
      <c r="K28" s="20"/>
      <c r="L28" s="21"/>
      <c r="M28" s="21"/>
      <c r="N28" s="21"/>
      <c r="O28" s="21"/>
    </row>
    <row r="29" spans="1:15" ht="18" customHeight="1" x14ac:dyDescent="0.25">
      <c r="A29" s="50"/>
      <c r="B29" s="20"/>
      <c r="C29" s="19"/>
      <c r="D29" s="51"/>
      <c r="E29" s="51"/>
      <c r="F29" s="44"/>
      <c r="G29" s="52" t="s">
        <v>12</v>
      </c>
      <c r="H29" s="21" t="s">
        <v>13</v>
      </c>
      <c r="I29" s="21"/>
      <c r="J29" s="21"/>
      <c r="K29" s="20"/>
      <c r="L29" s="21"/>
      <c r="M29" s="21"/>
      <c r="N29" s="21"/>
      <c r="O29" s="21"/>
    </row>
    <row r="30" spans="1:15" ht="18" customHeight="1" x14ac:dyDescent="0.25">
      <c r="A30" s="50"/>
      <c r="B30" s="20"/>
      <c r="C30" s="19"/>
      <c r="D30" s="51"/>
      <c r="E30" s="51"/>
      <c r="F30" s="44"/>
      <c r="G30" s="52" t="s">
        <v>12</v>
      </c>
      <c r="H30" s="21" t="s">
        <v>13</v>
      </c>
      <c r="I30" s="21"/>
      <c r="J30" s="21"/>
      <c r="K30" s="20"/>
      <c r="L30" s="21"/>
      <c r="M30" s="21"/>
      <c r="N30" s="21"/>
      <c r="O30" s="21"/>
    </row>
    <row r="31" spans="1:15" ht="18" customHeight="1" x14ac:dyDescent="0.25">
      <c r="A31" s="50"/>
      <c r="B31" s="20"/>
      <c r="C31" s="19"/>
      <c r="D31" s="51"/>
      <c r="E31" s="51"/>
      <c r="F31" s="44"/>
      <c r="G31" s="52" t="s">
        <v>12</v>
      </c>
      <c r="H31" s="21" t="s">
        <v>13</v>
      </c>
      <c r="I31" s="21"/>
      <c r="J31" s="21"/>
      <c r="K31" s="20"/>
      <c r="L31" s="21"/>
      <c r="M31" s="21"/>
      <c r="N31" s="21"/>
      <c r="O31" s="21"/>
    </row>
    <row r="32" spans="1:15" ht="18" customHeight="1" x14ac:dyDescent="0.25">
      <c r="A32" s="50"/>
      <c r="B32" s="20"/>
      <c r="C32" s="19"/>
      <c r="D32" s="51"/>
      <c r="E32" s="51"/>
      <c r="F32" s="44"/>
      <c r="G32" s="52" t="s">
        <v>12</v>
      </c>
      <c r="H32" s="21" t="s">
        <v>13</v>
      </c>
      <c r="I32" s="21"/>
      <c r="J32" s="21"/>
      <c r="K32" s="20"/>
      <c r="L32" s="21"/>
      <c r="M32" s="21"/>
      <c r="N32" s="21"/>
      <c r="O32" s="21"/>
    </row>
    <row r="33" spans="1:15" ht="18" customHeight="1" x14ac:dyDescent="0.25">
      <c r="A33" s="50"/>
      <c r="B33" s="20"/>
      <c r="C33" s="19"/>
      <c r="D33" s="51"/>
      <c r="E33" s="51"/>
      <c r="F33" s="44"/>
      <c r="G33" s="52" t="s">
        <v>12</v>
      </c>
      <c r="H33" s="21" t="s">
        <v>13</v>
      </c>
      <c r="I33" s="21"/>
      <c r="J33" s="21"/>
      <c r="K33" s="20"/>
      <c r="L33" s="21"/>
      <c r="M33" s="21"/>
      <c r="N33" s="21"/>
      <c r="O33" s="21"/>
    </row>
    <row r="34" spans="1:15" ht="18" customHeight="1" x14ac:dyDescent="0.25">
      <c r="A34" s="50"/>
      <c r="B34" s="20"/>
      <c r="C34" s="19"/>
      <c r="D34" s="51"/>
      <c r="E34" s="51"/>
      <c r="F34" s="44"/>
      <c r="G34" s="52" t="s">
        <v>12</v>
      </c>
      <c r="H34" s="21" t="s">
        <v>13</v>
      </c>
      <c r="I34" s="21"/>
      <c r="J34" s="21"/>
      <c r="K34" s="20"/>
      <c r="L34" s="21"/>
      <c r="M34" s="21"/>
      <c r="N34" s="21"/>
      <c r="O34" s="21"/>
    </row>
    <row r="35" spans="1:15" ht="18" customHeight="1" x14ac:dyDescent="0.25">
      <c r="A35" s="50"/>
      <c r="B35" s="20"/>
      <c r="C35" s="19"/>
      <c r="D35" s="51"/>
      <c r="E35" s="51"/>
      <c r="F35" s="44"/>
      <c r="G35" s="52" t="s">
        <v>12</v>
      </c>
      <c r="H35" s="21" t="s">
        <v>13</v>
      </c>
      <c r="I35" s="21"/>
      <c r="J35" s="21"/>
      <c r="K35" s="20"/>
      <c r="L35" s="21"/>
      <c r="M35" s="21"/>
      <c r="N35" s="21"/>
      <c r="O35" s="21"/>
    </row>
    <row r="36" spans="1:15" ht="18" customHeight="1" x14ac:dyDescent="0.25">
      <c r="A36" s="50"/>
      <c r="B36" s="20"/>
      <c r="C36" s="19"/>
      <c r="D36" s="51"/>
      <c r="E36" s="51"/>
      <c r="F36" s="44"/>
      <c r="G36" s="52" t="s">
        <v>12</v>
      </c>
      <c r="H36" s="21" t="s">
        <v>13</v>
      </c>
      <c r="I36" s="21"/>
      <c r="J36" s="21"/>
      <c r="K36" s="20"/>
      <c r="L36" s="21"/>
      <c r="M36" s="21"/>
      <c r="N36" s="21"/>
      <c r="O36" s="21"/>
    </row>
    <row r="37" spans="1:15" ht="18" customHeight="1" x14ac:dyDescent="0.25">
      <c r="A37" s="50"/>
      <c r="B37" s="20"/>
      <c r="C37" s="19"/>
      <c r="D37" s="51"/>
      <c r="E37" s="51"/>
      <c r="F37" s="44"/>
      <c r="G37" s="52" t="s">
        <v>12</v>
      </c>
      <c r="H37" s="21" t="s">
        <v>13</v>
      </c>
      <c r="I37" s="21"/>
      <c r="J37" s="21"/>
      <c r="K37" s="20"/>
      <c r="L37" s="21"/>
      <c r="M37" s="21"/>
      <c r="N37" s="21"/>
      <c r="O37" s="21"/>
    </row>
    <row r="38" spans="1:15" ht="18" customHeight="1" x14ac:dyDescent="0.25">
      <c r="A38" s="50"/>
      <c r="B38" s="20"/>
      <c r="C38" s="19"/>
      <c r="D38" s="51"/>
      <c r="E38" s="51"/>
      <c r="F38" s="44"/>
      <c r="G38" s="52" t="s">
        <v>12</v>
      </c>
      <c r="H38" s="21" t="s">
        <v>13</v>
      </c>
      <c r="I38" s="21"/>
      <c r="J38" s="21"/>
      <c r="K38" s="20"/>
      <c r="L38" s="21"/>
      <c r="M38" s="21"/>
      <c r="N38" s="21"/>
      <c r="O38" s="21"/>
    </row>
    <row r="39" spans="1:15" ht="18" customHeight="1" x14ac:dyDescent="0.25">
      <c r="A39" s="50"/>
      <c r="B39" s="20"/>
      <c r="C39" s="19"/>
      <c r="D39" s="51"/>
      <c r="E39" s="51"/>
      <c r="F39" s="44"/>
      <c r="G39" s="52" t="s">
        <v>12</v>
      </c>
      <c r="H39" s="21" t="s">
        <v>13</v>
      </c>
      <c r="I39" s="21"/>
      <c r="J39" s="21"/>
      <c r="K39" s="20"/>
      <c r="L39" s="21"/>
      <c r="M39" s="21"/>
      <c r="N39" s="21"/>
      <c r="O39" s="21"/>
    </row>
    <row r="40" spans="1:15" ht="18" customHeight="1" x14ac:dyDescent="0.25">
      <c r="A40" s="50"/>
      <c r="B40" s="20"/>
      <c r="C40" s="19"/>
      <c r="D40" s="51"/>
      <c r="E40" s="51"/>
      <c r="F40" s="44"/>
      <c r="G40" s="52" t="s">
        <v>12</v>
      </c>
      <c r="H40" s="21" t="s">
        <v>13</v>
      </c>
      <c r="I40" s="21"/>
      <c r="J40" s="21"/>
      <c r="K40" s="20"/>
      <c r="L40" s="21"/>
      <c r="M40" s="21"/>
      <c r="N40" s="21"/>
      <c r="O40" s="21"/>
    </row>
    <row r="41" spans="1:15" ht="18" customHeight="1" x14ac:dyDescent="0.25">
      <c r="A41" s="50"/>
      <c r="B41" s="20"/>
      <c r="C41" s="19"/>
      <c r="D41" s="51"/>
      <c r="E41" s="51"/>
      <c r="F41" s="44"/>
      <c r="G41" s="52" t="s">
        <v>12</v>
      </c>
      <c r="H41" s="21" t="s">
        <v>13</v>
      </c>
      <c r="I41" s="21"/>
      <c r="J41" s="21"/>
      <c r="K41" s="20"/>
      <c r="L41" s="21"/>
      <c r="M41" s="21"/>
      <c r="N41" s="21"/>
      <c r="O41" s="21"/>
    </row>
    <row r="42" spans="1:15" ht="18" customHeight="1" x14ac:dyDescent="0.25">
      <c r="A42" s="50"/>
      <c r="B42" s="20"/>
      <c r="C42" s="19"/>
      <c r="D42" s="51"/>
      <c r="E42" s="51"/>
      <c r="F42" s="44"/>
      <c r="G42" s="52" t="s">
        <v>12</v>
      </c>
      <c r="H42" s="21" t="s">
        <v>13</v>
      </c>
      <c r="I42" s="21"/>
      <c r="J42" s="21"/>
      <c r="K42" s="20"/>
      <c r="L42" s="21"/>
      <c r="M42" s="21"/>
      <c r="N42" s="21"/>
      <c r="O42" s="21"/>
    </row>
    <row r="43" spans="1:15" ht="18" customHeight="1" x14ac:dyDescent="0.25">
      <c r="A43" s="50"/>
      <c r="B43" s="20"/>
      <c r="C43" s="19"/>
      <c r="D43" s="51"/>
      <c r="E43" s="51"/>
      <c r="F43" s="44"/>
      <c r="G43" s="52" t="s">
        <v>12</v>
      </c>
      <c r="H43" s="21" t="s">
        <v>13</v>
      </c>
      <c r="I43" s="21"/>
      <c r="J43" s="21"/>
      <c r="K43" s="20"/>
      <c r="L43" s="21"/>
      <c r="M43" s="21"/>
      <c r="N43" s="21"/>
      <c r="O43" s="21"/>
    </row>
    <row r="44" spans="1:15" ht="18" customHeight="1" x14ac:dyDescent="0.25">
      <c r="A44" s="50"/>
      <c r="B44" s="20"/>
      <c r="C44" s="19"/>
      <c r="D44" s="51"/>
      <c r="E44" s="51"/>
      <c r="F44" s="44"/>
      <c r="G44" s="52" t="s">
        <v>12</v>
      </c>
      <c r="H44" s="21" t="s">
        <v>13</v>
      </c>
      <c r="I44" s="21"/>
      <c r="J44" s="21"/>
      <c r="K44" s="20"/>
      <c r="L44" s="21"/>
      <c r="M44" s="21"/>
      <c r="N44" s="21"/>
      <c r="O44" s="21"/>
    </row>
    <row r="45" spans="1:15" ht="18" customHeight="1" x14ac:dyDescent="0.25">
      <c r="A45" s="50"/>
      <c r="B45" s="20"/>
      <c r="C45" s="19"/>
      <c r="D45" s="51"/>
      <c r="E45" s="51"/>
      <c r="F45" s="44"/>
      <c r="G45" s="52" t="s">
        <v>12</v>
      </c>
      <c r="H45" s="21" t="s">
        <v>13</v>
      </c>
      <c r="I45" s="21"/>
      <c r="J45" s="21"/>
      <c r="K45" s="20"/>
      <c r="L45" s="21"/>
      <c r="M45" s="21"/>
      <c r="N45" s="21"/>
      <c r="O45" s="21"/>
    </row>
    <row r="46" spans="1:15" ht="18" customHeight="1" x14ac:dyDescent="0.25">
      <c r="A46" s="50"/>
      <c r="B46" s="20"/>
      <c r="C46" s="19"/>
      <c r="D46" s="51"/>
      <c r="E46" s="51"/>
      <c r="F46" s="44"/>
      <c r="G46" s="52" t="s">
        <v>12</v>
      </c>
      <c r="H46" s="21" t="s">
        <v>13</v>
      </c>
      <c r="I46" s="21"/>
      <c r="J46" s="21"/>
      <c r="K46" s="20"/>
      <c r="L46" s="21"/>
      <c r="M46" s="21"/>
      <c r="N46" s="21"/>
      <c r="O46" s="21"/>
    </row>
    <row r="47" spans="1:15" ht="18" customHeight="1" x14ac:dyDescent="0.25">
      <c r="A47" s="50"/>
      <c r="B47" s="20"/>
      <c r="C47" s="19"/>
      <c r="D47" s="51"/>
      <c r="E47" s="51"/>
      <c r="F47" s="44"/>
      <c r="G47" s="52" t="s">
        <v>12</v>
      </c>
      <c r="H47" s="21" t="s">
        <v>13</v>
      </c>
      <c r="I47" s="21"/>
      <c r="J47" s="21"/>
      <c r="K47" s="20"/>
      <c r="L47" s="21"/>
      <c r="M47" s="21"/>
      <c r="N47" s="21"/>
      <c r="O47" s="21"/>
    </row>
    <row r="48" spans="1:15" ht="18" customHeight="1" x14ac:dyDescent="0.25">
      <c r="A48" s="50"/>
      <c r="B48" s="20"/>
      <c r="C48" s="19"/>
      <c r="D48" s="51"/>
      <c r="E48" s="51"/>
      <c r="F48" s="44"/>
      <c r="G48" s="52" t="s">
        <v>12</v>
      </c>
      <c r="H48" s="21" t="s">
        <v>13</v>
      </c>
      <c r="I48" s="21"/>
      <c r="J48" s="21"/>
      <c r="K48" s="20"/>
      <c r="L48" s="21"/>
      <c r="M48" s="21"/>
      <c r="N48" s="21"/>
      <c r="O48" s="21"/>
    </row>
    <row r="49" spans="1:15" ht="18" customHeight="1" x14ac:dyDescent="0.25">
      <c r="A49" s="50"/>
      <c r="B49" s="20"/>
      <c r="C49" s="19"/>
      <c r="D49" s="51"/>
      <c r="E49" s="51"/>
      <c r="F49" s="44"/>
      <c r="G49" s="52" t="s">
        <v>12</v>
      </c>
      <c r="H49" s="21" t="s">
        <v>13</v>
      </c>
      <c r="I49" s="21"/>
      <c r="J49" s="21"/>
      <c r="K49" s="20"/>
      <c r="L49" s="21"/>
      <c r="M49" s="21"/>
      <c r="N49" s="21"/>
      <c r="O49" s="21"/>
    </row>
    <row r="50" spans="1:15" ht="18" customHeight="1" x14ac:dyDescent="0.25">
      <c r="A50" s="50"/>
      <c r="B50" s="20"/>
      <c r="C50" s="19"/>
      <c r="D50" s="51"/>
      <c r="E50" s="51"/>
      <c r="F50" s="44"/>
      <c r="G50" s="52" t="s">
        <v>12</v>
      </c>
      <c r="H50" s="21" t="s">
        <v>13</v>
      </c>
      <c r="I50" s="21"/>
      <c r="J50" s="21"/>
      <c r="K50" s="20"/>
      <c r="L50" s="21"/>
      <c r="M50" s="21"/>
      <c r="N50" s="21"/>
      <c r="O50" s="21"/>
    </row>
    <row r="51" spans="1:15" ht="18" customHeight="1" x14ac:dyDescent="0.25">
      <c r="A51" s="50"/>
      <c r="B51" s="20"/>
      <c r="C51" s="19"/>
      <c r="D51" s="51"/>
      <c r="E51" s="51"/>
      <c r="F51" s="44"/>
      <c r="G51" s="52" t="s">
        <v>12</v>
      </c>
      <c r="H51" s="21" t="s">
        <v>13</v>
      </c>
      <c r="I51" s="21"/>
      <c r="J51" s="21"/>
      <c r="K51" s="20"/>
      <c r="L51" s="21"/>
      <c r="M51" s="21"/>
      <c r="N51" s="21"/>
      <c r="O51" s="21"/>
    </row>
    <row r="52" spans="1:15" ht="18" customHeight="1" x14ac:dyDescent="0.25">
      <c r="A52" s="50"/>
      <c r="B52" s="20"/>
      <c r="C52" s="19"/>
      <c r="D52" s="51"/>
      <c r="E52" s="51"/>
      <c r="F52" s="44"/>
      <c r="G52" s="52" t="s">
        <v>12</v>
      </c>
      <c r="H52" s="21" t="s">
        <v>13</v>
      </c>
      <c r="I52" s="21"/>
      <c r="J52" s="21"/>
      <c r="K52" s="20"/>
      <c r="L52" s="21"/>
      <c r="M52" s="21"/>
      <c r="N52" s="21"/>
      <c r="O52" s="21"/>
    </row>
    <row r="53" spans="1:15" ht="18" customHeight="1" x14ac:dyDescent="0.25">
      <c r="A53" s="50"/>
      <c r="B53" s="20"/>
      <c r="C53" s="19"/>
      <c r="D53" s="51"/>
      <c r="E53" s="51"/>
      <c r="F53" s="44"/>
      <c r="G53" s="52" t="s">
        <v>12</v>
      </c>
      <c r="H53" s="21" t="s">
        <v>13</v>
      </c>
      <c r="I53" s="21"/>
      <c r="J53" s="21"/>
      <c r="K53" s="20"/>
      <c r="L53" s="21"/>
      <c r="M53" s="21"/>
      <c r="N53" s="21"/>
      <c r="O53" s="21"/>
    </row>
    <row r="54" spans="1:15" ht="18" customHeight="1" x14ac:dyDescent="0.25">
      <c r="A54" s="50"/>
      <c r="B54" s="20"/>
      <c r="C54" s="19"/>
      <c r="D54" s="51"/>
      <c r="E54" s="51"/>
      <c r="F54" s="44"/>
      <c r="G54" s="52" t="s">
        <v>12</v>
      </c>
      <c r="H54" s="21" t="s">
        <v>13</v>
      </c>
      <c r="I54" s="21"/>
      <c r="J54" s="21"/>
      <c r="K54" s="20"/>
      <c r="L54" s="21"/>
      <c r="M54" s="21"/>
      <c r="N54" s="21"/>
      <c r="O54" s="21"/>
    </row>
    <row r="55" spans="1:15" ht="18" customHeight="1" x14ac:dyDescent="0.25">
      <c r="A55" s="50"/>
      <c r="B55" s="20"/>
      <c r="C55" s="19"/>
      <c r="D55" s="51"/>
      <c r="E55" s="51"/>
      <c r="F55" s="44"/>
      <c r="G55" s="52" t="s">
        <v>12</v>
      </c>
      <c r="H55" s="21" t="s">
        <v>13</v>
      </c>
      <c r="I55" s="21"/>
      <c r="J55" s="21"/>
      <c r="K55" s="20"/>
      <c r="L55" s="21"/>
      <c r="M55" s="21"/>
      <c r="N55" s="21"/>
      <c r="O55" s="21"/>
    </row>
    <row r="56" spans="1:15" ht="18" customHeight="1" x14ac:dyDescent="0.25">
      <c r="A56" s="50"/>
      <c r="B56" s="20"/>
      <c r="C56" s="19"/>
      <c r="D56" s="51"/>
      <c r="E56" s="51"/>
      <c r="F56" s="44"/>
      <c r="G56" s="52" t="s">
        <v>12</v>
      </c>
      <c r="H56" s="21" t="s">
        <v>13</v>
      </c>
      <c r="I56" s="21"/>
      <c r="J56" s="21"/>
      <c r="K56" s="20"/>
      <c r="L56" s="21"/>
      <c r="M56" s="21"/>
      <c r="N56" s="21"/>
      <c r="O56" s="21"/>
    </row>
    <row r="57" spans="1:15" ht="18" customHeight="1" x14ac:dyDescent="0.25">
      <c r="A57" s="50"/>
      <c r="B57" s="20"/>
      <c r="C57" s="19"/>
      <c r="D57" s="51"/>
      <c r="E57" s="51"/>
      <c r="F57" s="44"/>
      <c r="G57" s="52" t="s">
        <v>12</v>
      </c>
      <c r="H57" s="21" t="s">
        <v>13</v>
      </c>
      <c r="I57" s="21"/>
      <c r="J57" s="21"/>
      <c r="K57" s="20"/>
      <c r="L57" s="21"/>
      <c r="M57" s="21"/>
      <c r="N57" s="21"/>
      <c r="O57" s="21"/>
    </row>
    <row r="58" spans="1:15" ht="18" customHeight="1" x14ac:dyDescent="0.25">
      <c r="A58" s="50"/>
      <c r="B58" s="20"/>
      <c r="C58" s="19"/>
      <c r="D58" s="51"/>
      <c r="E58" s="51"/>
      <c r="F58" s="44"/>
      <c r="G58" s="52" t="s">
        <v>12</v>
      </c>
      <c r="H58" s="21" t="s">
        <v>13</v>
      </c>
      <c r="I58" s="21"/>
      <c r="J58" s="21"/>
      <c r="K58" s="20"/>
      <c r="L58" s="21"/>
      <c r="M58" s="21"/>
      <c r="N58" s="21"/>
      <c r="O58" s="21"/>
    </row>
    <row r="59" spans="1:15" ht="18" customHeight="1" x14ac:dyDescent="0.25">
      <c r="A59" s="50"/>
      <c r="B59" s="20"/>
      <c r="C59" s="19"/>
      <c r="D59" s="51"/>
      <c r="E59" s="51"/>
      <c r="F59" s="44"/>
      <c r="G59" s="52" t="s">
        <v>12</v>
      </c>
      <c r="H59" s="21" t="s">
        <v>13</v>
      </c>
      <c r="I59" s="21"/>
      <c r="J59" s="21"/>
      <c r="K59" s="20"/>
      <c r="L59" s="21"/>
      <c r="M59" s="21"/>
      <c r="N59" s="21"/>
      <c r="O59" s="21"/>
    </row>
    <row r="60" spans="1:15" ht="18" customHeight="1" x14ac:dyDescent="0.25">
      <c r="A60" s="50"/>
      <c r="B60" s="20"/>
      <c r="C60" s="19"/>
      <c r="D60" s="51"/>
      <c r="E60" s="51"/>
      <c r="F60" s="44"/>
      <c r="G60" s="52" t="s">
        <v>12</v>
      </c>
      <c r="H60" s="21" t="s">
        <v>13</v>
      </c>
      <c r="I60" s="21"/>
      <c r="J60" s="21"/>
      <c r="K60" s="20"/>
      <c r="L60" s="21"/>
      <c r="M60" s="21"/>
      <c r="N60" s="21"/>
      <c r="O60" s="21"/>
    </row>
    <row r="61" spans="1:15" ht="18" customHeight="1" x14ac:dyDescent="0.25">
      <c r="A61" s="50"/>
      <c r="B61" s="20"/>
      <c r="C61" s="19"/>
      <c r="D61" s="51"/>
      <c r="E61" s="51"/>
      <c r="F61" s="44"/>
      <c r="G61" s="52" t="s">
        <v>12</v>
      </c>
      <c r="H61" s="21" t="s">
        <v>13</v>
      </c>
      <c r="I61" s="21"/>
      <c r="J61" s="21"/>
      <c r="K61" s="20"/>
      <c r="L61" s="21"/>
      <c r="M61" s="21"/>
      <c r="N61" s="21"/>
      <c r="O61" s="21"/>
    </row>
    <row r="62" spans="1:15" ht="18" customHeight="1" x14ac:dyDescent="0.25">
      <c r="A62" s="50"/>
      <c r="B62" s="20"/>
      <c r="C62" s="19"/>
      <c r="D62" s="51"/>
      <c r="E62" s="51"/>
      <c r="F62" s="44"/>
      <c r="G62" s="52" t="s">
        <v>12</v>
      </c>
      <c r="H62" s="21" t="s">
        <v>13</v>
      </c>
      <c r="I62" s="21"/>
      <c r="J62" s="21"/>
      <c r="K62" s="20"/>
      <c r="L62" s="21"/>
      <c r="M62" s="21"/>
      <c r="N62" s="21"/>
      <c r="O62" s="21"/>
    </row>
    <row r="63" spans="1:15" ht="18" customHeight="1" x14ac:dyDescent="0.25">
      <c r="A63" s="50"/>
      <c r="B63" s="20"/>
      <c r="C63" s="19"/>
      <c r="D63" s="51"/>
      <c r="E63" s="51"/>
      <c r="F63" s="44"/>
      <c r="G63" s="52" t="s">
        <v>12</v>
      </c>
      <c r="H63" s="21" t="s">
        <v>13</v>
      </c>
      <c r="I63" s="21"/>
      <c r="J63" s="21"/>
      <c r="K63" s="20"/>
      <c r="L63" s="21"/>
      <c r="M63" s="21"/>
      <c r="N63" s="21"/>
      <c r="O63" s="21"/>
    </row>
    <row r="64" spans="1:15" ht="18" customHeight="1" x14ac:dyDescent="0.25">
      <c r="A64" s="50"/>
      <c r="B64" s="20"/>
      <c r="C64" s="19"/>
      <c r="D64" s="51"/>
      <c r="E64" s="51"/>
      <c r="F64" s="44"/>
      <c r="G64" s="52" t="s">
        <v>12</v>
      </c>
      <c r="H64" s="21" t="s">
        <v>13</v>
      </c>
      <c r="I64" s="21"/>
      <c r="J64" s="21"/>
      <c r="K64" s="20"/>
      <c r="L64" s="21"/>
      <c r="M64" s="21"/>
      <c r="N64" s="21"/>
      <c r="O64" s="21"/>
    </row>
    <row r="65" spans="1:15" ht="18" customHeight="1" x14ac:dyDescent="0.25">
      <c r="A65" s="50"/>
      <c r="B65" s="20"/>
      <c r="C65" s="19"/>
      <c r="D65" s="51"/>
      <c r="E65" s="51"/>
      <c r="F65" s="44"/>
      <c r="G65" s="52" t="s">
        <v>12</v>
      </c>
      <c r="H65" s="21" t="s">
        <v>13</v>
      </c>
      <c r="I65" s="21"/>
      <c r="J65" s="21"/>
      <c r="K65" s="20"/>
      <c r="L65" s="21"/>
      <c r="M65" s="21"/>
      <c r="N65" s="21"/>
      <c r="O65" s="21"/>
    </row>
    <row r="66" spans="1:15" ht="18" customHeight="1" x14ac:dyDescent="0.25">
      <c r="A66" s="50"/>
      <c r="B66" s="20"/>
      <c r="C66" s="19"/>
      <c r="D66" s="51"/>
      <c r="E66" s="51"/>
      <c r="F66" s="44"/>
      <c r="G66" s="52" t="s">
        <v>12</v>
      </c>
      <c r="H66" s="21" t="s">
        <v>13</v>
      </c>
      <c r="I66" s="21"/>
      <c r="J66" s="21"/>
      <c r="K66" s="20"/>
      <c r="L66" s="21"/>
      <c r="M66" s="21"/>
      <c r="N66" s="21"/>
      <c r="O66" s="21"/>
    </row>
    <row r="67" spans="1:15" ht="18" customHeight="1" x14ac:dyDescent="0.25">
      <c r="A67" s="50"/>
      <c r="B67" s="20"/>
      <c r="C67" s="19"/>
      <c r="D67" s="51"/>
      <c r="E67" s="51"/>
      <c r="F67" s="44"/>
      <c r="G67" s="52" t="s">
        <v>12</v>
      </c>
      <c r="H67" s="21" t="s">
        <v>13</v>
      </c>
      <c r="I67" s="21"/>
      <c r="J67" s="21"/>
      <c r="K67" s="20"/>
      <c r="L67" s="21"/>
      <c r="M67" s="21"/>
      <c r="N67" s="21"/>
      <c r="O67" s="21"/>
    </row>
    <row r="68" spans="1:15" ht="18" customHeight="1" x14ac:dyDescent="0.25">
      <c r="A68" s="50"/>
      <c r="B68" s="20"/>
      <c r="C68" s="19"/>
      <c r="D68" s="51"/>
      <c r="E68" s="51"/>
      <c r="F68" s="44"/>
      <c r="G68" s="52" t="s">
        <v>12</v>
      </c>
      <c r="H68" s="21" t="s">
        <v>13</v>
      </c>
      <c r="I68" s="21"/>
      <c r="J68" s="21"/>
      <c r="K68" s="20"/>
      <c r="L68" s="21"/>
      <c r="M68" s="21"/>
      <c r="N68" s="21"/>
      <c r="O68" s="21"/>
    </row>
    <row r="69" spans="1:15" ht="18" customHeight="1" x14ac:dyDescent="0.25">
      <c r="A69" s="50"/>
      <c r="B69" s="20"/>
      <c r="C69" s="19"/>
      <c r="D69" s="51"/>
      <c r="E69" s="51"/>
      <c r="F69" s="44"/>
      <c r="G69" s="52" t="s">
        <v>12</v>
      </c>
      <c r="H69" s="21" t="s">
        <v>13</v>
      </c>
      <c r="I69" s="21"/>
      <c r="J69" s="21"/>
      <c r="K69" s="20"/>
      <c r="L69" s="21"/>
      <c r="M69" s="21"/>
      <c r="N69" s="21"/>
      <c r="O69" s="21"/>
    </row>
    <row r="70" spans="1:15" ht="18" customHeight="1" x14ac:dyDescent="0.25">
      <c r="A70" s="50"/>
      <c r="B70" s="20"/>
      <c r="C70" s="19"/>
      <c r="D70" s="51"/>
      <c r="E70" s="51"/>
      <c r="F70" s="44"/>
      <c r="G70" s="52" t="s">
        <v>12</v>
      </c>
      <c r="H70" s="21" t="s">
        <v>13</v>
      </c>
      <c r="I70" s="21"/>
      <c r="J70" s="21"/>
      <c r="K70" s="20"/>
      <c r="L70" s="21"/>
      <c r="M70" s="21"/>
      <c r="N70" s="21"/>
      <c r="O70" s="21"/>
    </row>
    <row r="71" spans="1:15" ht="18" customHeight="1" x14ac:dyDescent="0.25">
      <c r="A71" s="50"/>
      <c r="B71" s="20"/>
      <c r="C71" s="19"/>
      <c r="D71" s="51"/>
      <c r="E71" s="51"/>
      <c r="F71" s="44"/>
      <c r="G71" s="52" t="s">
        <v>12</v>
      </c>
      <c r="H71" s="21" t="s">
        <v>13</v>
      </c>
      <c r="I71" s="21"/>
      <c r="J71" s="21"/>
      <c r="K71" s="20"/>
      <c r="L71" s="21"/>
      <c r="M71" s="21"/>
      <c r="N71" s="21"/>
      <c r="O71" s="21"/>
    </row>
    <row r="72" spans="1:15" ht="18" customHeight="1" x14ac:dyDescent="0.25">
      <c r="A72" s="50"/>
      <c r="B72" s="20"/>
      <c r="C72" s="19"/>
      <c r="D72" s="51"/>
      <c r="E72" s="51"/>
      <c r="F72" s="44"/>
      <c r="G72" s="52" t="s">
        <v>12</v>
      </c>
      <c r="H72" s="21" t="s">
        <v>13</v>
      </c>
      <c r="I72" s="21"/>
      <c r="J72" s="21"/>
      <c r="K72" s="20"/>
      <c r="L72" s="21"/>
      <c r="M72" s="21"/>
      <c r="N72" s="21"/>
      <c r="O72" s="21"/>
    </row>
    <row r="73" spans="1:15" ht="18" customHeight="1" x14ac:dyDescent="0.25">
      <c r="A73" s="50"/>
      <c r="B73" s="20"/>
      <c r="C73" s="19"/>
      <c r="D73" s="51"/>
      <c r="E73" s="51"/>
      <c r="F73" s="44"/>
      <c r="G73" s="52" t="s">
        <v>12</v>
      </c>
      <c r="H73" s="21" t="s">
        <v>13</v>
      </c>
      <c r="I73" s="21"/>
      <c r="J73" s="21"/>
      <c r="K73" s="20"/>
      <c r="L73" s="21"/>
      <c r="M73" s="21"/>
      <c r="N73" s="21"/>
      <c r="O73" s="21"/>
    </row>
    <row r="74" spans="1:15" ht="18" customHeight="1" x14ac:dyDescent="0.25">
      <c r="A74" s="50"/>
      <c r="B74" s="20"/>
      <c r="C74" s="19"/>
      <c r="D74" s="51"/>
      <c r="E74" s="51"/>
      <c r="F74" s="44"/>
      <c r="G74" s="52" t="s">
        <v>12</v>
      </c>
      <c r="H74" s="21" t="s">
        <v>13</v>
      </c>
      <c r="I74" s="21"/>
      <c r="J74" s="21"/>
      <c r="K74" s="20"/>
      <c r="L74" s="21"/>
      <c r="M74" s="21"/>
      <c r="N74" s="21"/>
      <c r="O74" s="21"/>
    </row>
    <row r="75" spans="1:15" ht="18" customHeight="1" x14ac:dyDescent="0.25">
      <c r="A75" s="50"/>
      <c r="B75" s="20"/>
      <c r="C75" s="19"/>
      <c r="D75" s="51"/>
      <c r="E75" s="51"/>
      <c r="F75" s="44"/>
      <c r="G75" s="52" t="s">
        <v>12</v>
      </c>
      <c r="H75" s="21" t="s">
        <v>13</v>
      </c>
      <c r="I75" s="21"/>
      <c r="J75" s="21"/>
      <c r="K75" s="20"/>
      <c r="L75" s="21"/>
      <c r="M75" s="21"/>
      <c r="N75" s="21"/>
      <c r="O75" s="21"/>
    </row>
    <row r="76" spans="1:15" ht="18" customHeight="1" x14ac:dyDescent="0.25">
      <c r="A76" s="50"/>
      <c r="B76" s="20"/>
      <c r="C76" s="19"/>
      <c r="D76" s="51"/>
      <c r="E76" s="51"/>
      <c r="F76" s="44"/>
      <c r="G76" s="52" t="s">
        <v>12</v>
      </c>
      <c r="H76" s="21" t="s">
        <v>13</v>
      </c>
      <c r="I76" s="21"/>
      <c r="J76" s="21"/>
      <c r="K76" s="20"/>
      <c r="L76" s="21"/>
      <c r="M76" s="21"/>
      <c r="N76" s="21"/>
      <c r="O76" s="21"/>
    </row>
    <row r="77" spans="1:15" ht="18" customHeight="1" x14ac:dyDescent="0.25">
      <c r="A77" s="50"/>
      <c r="B77" s="20"/>
      <c r="C77" s="19"/>
      <c r="D77" s="51"/>
      <c r="E77" s="51"/>
      <c r="F77" s="44"/>
      <c r="G77" s="52" t="s">
        <v>12</v>
      </c>
      <c r="H77" s="21" t="s">
        <v>13</v>
      </c>
      <c r="I77" s="21"/>
      <c r="J77" s="21"/>
      <c r="K77" s="20"/>
      <c r="L77" s="21"/>
      <c r="M77" s="21"/>
      <c r="N77" s="21"/>
      <c r="O77" s="21"/>
    </row>
    <row r="78" spans="1:15" ht="18" customHeight="1" x14ac:dyDescent="0.25">
      <c r="A78" s="50"/>
      <c r="B78" s="20"/>
      <c r="C78" s="19"/>
      <c r="D78" s="51"/>
      <c r="E78" s="51"/>
      <c r="F78" s="44"/>
      <c r="G78" s="52" t="s">
        <v>12</v>
      </c>
      <c r="H78" s="21" t="s">
        <v>13</v>
      </c>
      <c r="I78" s="21"/>
      <c r="J78" s="21"/>
      <c r="K78" s="20"/>
      <c r="L78" s="21"/>
      <c r="M78" s="21"/>
      <c r="N78" s="21"/>
      <c r="O78" s="21"/>
    </row>
    <row r="79" spans="1:15" ht="18" customHeight="1" x14ac:dyDescent="0.25">
      <c r="A79" s="50"/>
      <c r="B79" s="20"/>
      <c r="C79" s="19"/>
      <c r="D79" s="51"/>
      <c r="E79" s="51"/>
      <c r="F79" s="44"/>
      <c r="G79" s="52" t="s">
        <v>12</v>
      </c>
      <c r="H79" s="21" t="s">
        <v>13</v>
      </c>
      <c r="I79" s="21"/>
      <c r="J79" s="21"/>
      <c r="K79" s="20"/>
      <c r="L79" s="21"/>
      <c r="M79" s="21"/>
      <c r="N79" s="21"/>
      <c r="O79" s="21"/>
    </row>
    <row r="80" spans="1:15" ht="18" customHeight="1" x14ac:dyDescent="0.25">
      <c r="A80" s="50"/>
      <c r="B80" s="20"/>
      <c r="C80" s="19"/>
      <c r="D80" s="51"/>
      <c r="E80" s="51"/>
      <c r="F80" s="44"/>
      <c r="G80" s="52" t="s">
        <v>12</v>
      </c>
      <c r="H80" s="21" t="s">
        <v>13</v>
      </c>
      <c r="I80" s="21"/>
      <c r="J80" s="21"/>
      <c r="K80" s="20"/>
      <c r="L80" s="21"/>
      <c r="M80" s="21"/>
      <c r="N80" s="21"/>
      <c r="O80" s="21"/>
    </row>
    <row r="81" spans="1:15" ht="18" customHeight="1" x14ac:dyDescent="0.25">
      <c r="A81" s="50"/>
      <c r="B81" s="20"/>
      <c r="C81" s="19"/>
      <c r="D81" s="51"/>
      <c r="E81" s="51"/>
      <c r="F81" s="44"/>
      <c r="G81" s="52" t="s">
        <v>12</v>
      </c>
      <c r="H81" s="21" t="s">
        <v>13</v>
      </c>
      <c r="I81" s="21"/>
      <c r="J81" s="21"/>
      <c r="K81" s="20"/>
      <c r="L81" s="21"/>
      <c r="M81" s="21"/>
      <c r="N81" s="21"/>
      <c r="O81" s="21"/>
    </row>
    <row r="82" spans="1:15" ht="18" customHeight="1" x14ac:dyDescent="0.25">
      <c r="A82" s="50"/>
      <c r="B82" s="20"/>
      <c r="C82" s="19"/>
      <c r="D82" s="51"/>
      <c r="E82" s="51"/>
      <c r="F82" s="44"/>
      <c r="G82" s="52" t="s">
        <v>12</v>
      </c>
      <c r="H82" s="21" t="s">
        <v>13</v>
      </c>
      <c r="I82" s="21"/>
      <c r="J82" s="21"/>
      <c r="K82" s="20"/>
      <c r="L82" s="21"/>
      <c r="M82" s="21"/>
      <c r="N82" s="21"/>
      <c r="O82" s="21"/>
    </row>
    <row r="83" spans="1:15" ht="18" customHeight="1" x14ac:dyDescent="0.25">
      <c r="A83" s="50"/>
      <c r="B83" s="20"/>
      <c r="C83" s="19"/>
      <c r="D83" s="51"/>
      <c r="E83" s="51"/>
      <c r="F83" s="44"/>
      <c r="G83" s="52"/>
      <c r="H83" s="21"/>
      <c r="I83" s="21"/>
      <c r="J83" s="21"/>
      <c r="K83" s="20"/>
      <c r="L83" s="21"/>
      <c r="M83" s="21"/>
      <c r="N83" s="21"/>
      <c r="O83" s="21"/>
    </row>
    <row r="84" spans="1:15" ht="18" customHeight="1" x14ac:dyDescent="0.25">
      <c r="A84" s="50"/>
      <c r="B84" s="20"/>
      <c r="C84" s="20"/>
      <c r="D84" s="44"/>
      <c r="E84" s="44"/>
      <c r="F84" s="44"/>
      <c r="G84" s="52"/>
      <c r="H84" s="21"/>
      <c r="I84" s="21"/>
      <c r="J84" s="21"/>
      <c r="K84" s="20"/>
      <c r="L84" s="21"/>
      <c r="M84" s="21"/>
      <c r="N84" s="21"/>
      <c r="O84" s="21"/>
    </row>
    <row r="85" spans="1:15" ht="18" customHeight="1" x14ac:dyDescent="0.25">
      <c r="A85" s="50"/>
      <c r="B85" s="20"/>
      <c r="C85" s="20"/>
      <c r="D85" s="44"/>
      <c r="E85" s="44"/>
      <c r="F85" s="44"/>
      <c r="G85" s="52"/>
      <c r="H85" s="21"/>
      <c r="I85" s="21"/>
      <c r="J85" s="21"/>
      <c r="K85" s="20"/>
      <c r="L85" s="21"/>
      <c r="M85" s="21"/>
      <c r="N85" s="21"/>
      <c r="O85" s="21"/>
    </row>
    <row r="86" spans="1:15" ht="18" customHeight="1" x14ac:dyDescent="0.25">
      <c r="A86" s="50"/>
      <c r="B86" s="20"/>
      <c r="C86" s="20"/>
      <c r="D86" s="44"/>
      <c r="E86" s="44"/>
      <c r="F86" s="44"/>
      <c r="G86" s="52"/>
      <c r="H86" s="21"/>
      <c r="I86" s="21"/>
      <c r="J86" s="21"/>
      <c r="K86" s="20"/>
      <c r="L86" s="21"/>
      <c r="M86" s="21"/>
      <c r="N86" s="21"/>
      <c r="O86" s="21"/>
    </row>
    <row r="87" spans="1:15" ht="18" customHeight="1" x14ac:dyDescent="0.25">
      <c r="A87" s="50"/>
      <c r="B87" s="20"/>
      <c r="C87" s="20"/>
      <c r="D87" s="44"/>
      <c r="E87" s="44"/>
      <c r="F87" s="44"/>
      <c r="G87" s="52"/>
      <c r="H87" s="21"/>
      <c r="I87" s="21"/>
      <c r="J87" s="21"/>
      <c r="K87" s="20"/>
      <c r="L87" s="21"/>
      <c r="M87" s="21"/>
      <c r="N87" s="21"/>
      <c r="O87" s="21"/>
    </row>
    <row r="88" spans="1:15" ht="18" customHeight="1" x14ac:dyDescent="0.25">
      <c r="A88" s="50"/>
      <c r="B88" s="20"/>
      <c r="C88" s="20"/>
      <c r="D88" s="44"/>
      <c r="E88" s="44"/>
      <c r="F88" s="44"/>
      <c r="G88" s="52"/>
      <c r="H88" s="21"/>
      <c r="I88" s="21"/>
      <c r="J88" s="21"/>
      <c r="K88" s="20"/>
      <c r="L88" s="21"/>
      <c r="M88" s="21"/>
      <c r="N88" s="21"/>
      <c r="O88" s="21"/>
    </row>
    <row r="89" spans="1:15" ht="18" customHeight="1" x14ac:dyDescent="0.25">
      <c r="A89" s="50"/>
      <c r="B89" s="20"/>
      <c r="C89" s="20"/>
      <c r="D89" s="44"/>
      <c r="E89" s="44"/>
      <c r="F89" s="44"/>
      <c r="G89" s="52"/>
      <c r="H89" s="21"/>
      <c r="I89" s="21"/>
      <c r="J89" s="21"/>
      <c r="K89" s="20"/>
      <c r="L89" s="21"/>
      <c r="M89" s="21"/>
      <c r="N89" s="21"/>
      <c r="O89" s="21"/>
    </row>
    <row r="90" spans="1:15" ht="18" customHeight="1" x14ac:dyDescent="0.25">
      <c r="A90" s="50"/>
      <c r="B90" s="20"/>
      <c r="C90" s="20"/>
      <c r="D90" s="44"/>
      <c r="E90" s="44"/>
      <c r="F90" s="44"/>
      <c r="G90" s="52"/>
      <c r="H90" s="21"/>
      <c r="I90" s="21"/>
      <c r="J90" s="21"/>
      <c r="K90" s="20"/>
      <c r="L90" s="21"/>
      <c r="M90" s="21"/>
      <c r="N90" s="21"/>
      <c r="O90" s="21"/>
    </row>
    <row r="91" spans="1:15" ht="18" customHeight="1" x14ac:dyDescent="0.25">
      <c r="A91" s="50"/>
      <c r="B91" s="20"/>
      <c r="C91" s="20"/>
      <c r="D91" s="44"/>
      <c r="E91" s="44"/>
      <c r="F91" s="44"/>
      <c r="G91" s="52"/>
      <c r="H91" s="21"/>
      <c r="I91" s="21"/>
      <c r="J91" s="21"/>
      <c r="K91" s="20"/>
      <c r="L91" s="21"/>
      <c r="M91" s="21"/>
      <c r="N91" s="21"/>
      <c r="O91" s="21"/>
    </row>
    <row r="92" spans="1:15" ht="18" customHeight="1" x14ac:dyDescent="0.25">
      <c r="A92" s="50"/>
      <c r="B92" s="20"/>
      <c r="C92" s="20"/>
      <c r="D92" s="44"/>
      <c r="E92" s="44"/>
      <c r="F92" s="44"/>
      <c r="G92" s="52"/>
      <c r="H92" s="21"/>
      <c r="I92" s="21"/>
      <c r="J92" s="21"/>
      <c r="K92" s="20"/>
      <c r="L92" s="21"/>
      <c r="M92" s="21"/>
      <c r="N92" s="21"/>
      <c r="O92" s="21"/>
    </row>
    <row r="93" spans="1:15" ht="18" customHeight="1" x14ac:dyDescent="0.25">
      <c r="A93" s="50"/>
      <c r="B93" s="20"/>
      <c r="C93" s="20"/>
      <c r="D93" s="44"/>
      <c r="E93" s="44"/>
      <c r="F93" s="44"/>
      <c r="G93" s="52"/>
      <c r="H93" s="21"/>
      <c r="I93" s="21"/>
      <c r="J93" s="21"/>
      <c r="K93" s="20"/>
      <c r="L93" s="21"/>
      <c r="M93" s="21"/>
      <c r="N93" s="21"/>
      <c r="O93" s="21"/>
    </row>
    <row r="94" spans="1:15" ht="18" customHeight="1" x14ac:dyDescent="0.25">
      <c r="A94" s="50"/>
      <c r="B94" s="20"/>
      <c r="C94" s="20"/>
      <c r="D94" s="44"/>
      <c r="E94" s="44"/>
      <c r="F94" s="44"/>
      <c r="G94" s="52"/>
      <c r="H94" s="21"/>
      <c r="I94" s="21"/>
      <c r="J94" s="21"/>
      <c r="K94" s="20"/>
      <c r="L94" s="21"/>
      <c r="M94" s="21"/>
      <c r="N94" s="21"/>
      <c r="O94" s="21"/>
    </row>
    <row r="95" spans="1:15" ht="18" customHeight="1" x14ac:dyDescent="0.25">
      <c r="A95" s="50"/>
      <c r="B95" s="20"/>
      <c r="C95" s="20"/>
      <c r="D95" s="44"/>
      <c r="E95" s="44"/>
      <c r="F95" s="44"/>
      <c r="G95" s="52"/>
      <c r="H95" s="21"/>
      <c r="I95" s="21"/>
      <c r="J95" s="21"/>
      <c r="K95" s="20"/>
      <c r="L95" s="21"/>
      <c r="M95" s="21"/>
      <c r="N95" s="21"/>
      <c r="O95" s="21"/>
    </row>
    <row r="96" spans="1:15" ht="18" customHeight="1" x14ac:dyDescent="0.25">
      <c r="A96" s="50"/>
      <c r="B96" s="20"/>
      <c r="C96" s="20"/>
      <c r="D96" s="44"/>
      <c r="E96" s="44"/>
      <c r="F96" s="44"/>
      <c r="G96" s="52"/>
      <c r="H96" s="21"/>
      <c r="I96" s="21"/>
      <c r="J96" s="21"/>
      <c r="K96" s="20"/>
      <c r="L96" s="21"/>
      <c r="M96" s="21"/>
      <c r="N96" s="21"/>
      <c r="O96" s="21"/>
    </row>
    <row r="97" spans="1:15" ht="18" customHeight="1" x14ac:dyDescent="0.25">
      <c r="A97" s="50"/>
      <c r="B97" s="20"/>
      <c r="C97" s="20"/>
      <c r="D97" s="44"/>
      <c r="E97" s="44"/>
      <c r="F97" s="44"/>
      <c r="G97" s="52"/>
      <c r="H97" s="21"/>
      <c r="I97" s="21"/>
      <c r="J97" s="21"/>
      <c r="K97" s="20"/>
      <c r="L97" s="21"/>
      <c r="M97" s="21"/>
      <c r="N97" s="21"/>
      <c r="O97" s="21"/>
    </row>
    <row r="98" spans="1:15" ht="18" customHeight="1" x14ac:dyDescent="0.25">
      <c r="A98" s="50"/>
      <c r="B98" s="20"/>
      <c r="C98" s="20"/>
      <c r="D98" s="44"/>
      <c r="E98" s="44"/>
      <c r="F98" s="44"/>
      <c r="G98" s="52"/>
      <c r="H98" s="21"/>
      <c r="I98" s="21"/>
      <c r="J98" s="21"/>
      <c r="K98" s="20"/>
      <c r="L98" s="21"/>
      <c r="M98" s="21"/>
      <c r="N98" s="21"/>
      <c r="O98" s="21"/>
    </row>
    <row r="99" spans="1:15" ht="18" customHeight="1" x14ac:dyDescent="0.25">
      <c r="A99" s="50"/>
      <c r="B99" s="20"/>
      <c r="C99" s="20"/>
      <c r="D99" s="44"/>
      <c r="E99" s="44"/>
      <c r="F99" s="44"/>
      <c r="G99" s="52"/>
      <c r="H99" s="21"/>
      <c r="I99" s="21"/>
      <c r="J99" s="21"/>
      <c r="K99" s="20"/>
      <c r="L99" s="21"/>
      <c r="M99" s="21"/>
      <c r="N99" s="21"/>
      <c r="O99" s="21"/>
    </row>
    <row r="100" spans="1:15" ht="18" customHeight="1" x14ac:dyDescent="0.25">
      <c r="A100" s="50"/>
      <c r="B100" s="20"/>
      <c r="C100" s="20"/>
      <c r="D100" s="44"/>
      <c r="E100" s="44"/>
      <c r="F100" s="44"/>
      <c r="G100" s="52"/>
      <c r="H100" s="21"/>
      <c r="I100" s="21"/>
      <c r="J100" s="21"/>
      <c r="K100" s="20"/>
      <c r="L100" s="21"/>
      <c r="M100" s="21"/>
      <c r="N100" s="21"/>
      <c r="O100" s="21"/>
    </row>
    <row r="101" spans="1:15" ht="18" customHeight="1" x14ac:dyDescent="0.25">
      <c r="A101" s="50"/>
      <c r="B101" s="20"/>
      <c r="C101" s="20"/>
      <c r="D101" s="44"/>
      <c r="E101" s="44"/>
      <c r="F101" s="44"/>
      <c r="G101" s="52"/>
      <c r="H101" s="21"/>
      <c r="I101" s="21"/>
      <c r="J101" s="21"/>
      <c r="K101" s="20"/>
      <c r="L101" s="21"/>
      <c r="M101" s="21"/>
      <c r="N101" s="21"/>
      <c r="O101" s="21"/>
    </row>
    <row r="102" spans="1:15" ht="18" customHeight="1" x14ac:dyDescent="0.25">
      <c r="A102" s="50"/>
      <c r="B102" s="20"/>
      <c r="C102" s="20"/>
      <c r="D102" s="44"/>
      <c r="E102" s="44"/>
      <c r="F102" s="44"/>
      <c r="G102" s="52"/>
      <c r="H102" s="21"/>
      <c r="I102" s="21"/>
      <c r="J102" s="21"/>
      <c r="K102" s="20"/>
      <c r="L102" s="21"/>
      <c r="M102" s="21"/>
      <c r="N102" s="21"/>
      <c r="O102" s="21"/>
    </row>
    <row r="103" spans="1:15" ht="18" customHeight="1" x14ac:dyDescent="0.25">
      <c r="A103" s="50"/>
      <c r="B103" s="20"/>
      <c r="C103" s="20"/>
      <c r="D103" s="44"/>
      <c r="E103" s="44"/>
      <c r="F103" s="44"/>
      <c r="G103" s="52"/>
      <c r="H103" s="21"/>
      <c r="I103" s="21"/>
      <c r="J103" s="21"/>
      <c r="K103" s="20"/>
      <c r="L103" s="21"/>
      <c r="M103" s="21"/>
      <c r="N103" s="21"/>
      <c r="O103" s="21"/>
    </row>
    <row r="104" spans="1:15" ht="18" customHeight="1" x14ac:dyDescent="0.25">
      <c r="A104" s="50"/>
      <c r="B104" s="20"/>
      <c r="C104" s="20"/>
      <c r="D104" s="44"/>
      <c r="E104" s="44"/>
      <c r="F104" s="44"/>
      <c r="G104" s="52"/>
      <c r="H104" s="21"/>
      <c r="I104" s="21"/>
      <c r="J104" s="21"/>
      <c r="K104" s="20"/>
      <c r="L104" s="21"/>
      <c r="M104" s="21"/>
      <c r="N104" s="21"/>
      <c r="O104" s="21"/>
    </row>
    <row r="105" spans="1:15" ht="18" customHeight="1" x14ac:dyDescent="0.25">
      <c r="A105" s="50"/>
      <c r="B105" s="20"/>
      <c r="C105" s="20"/>
      <c r="D105" s="44"/>
      <c r="E105" s="44"/>
      <c r="F105" s="44"/>
      <c r="G105" s="52"/>
      <c r="H105" s="21"/>
      <c r="I105" s="21"/>
      <c r="J105" s="21"/>
      <c r="K105" s="20"/>
      <c r="L105" s="21"/>
      <c r="M105" s="21"/>
      <c r="N105" s="21"/>
      <c r="O105" s="21"/>
    </row>
    <row r="106" spans="1:15" ht="18" customHeight="1" x14ac:dyDescent="0.25">
      <c r="A106" s="50"/>
      <c r="B106" s="20"/>
      <c r="C106" s="20"/>
      <c r="D106" s="44"/>
      <c r="E106" s="44"/>
      <c r="F106" s="44"/>
      <c r="G106" s="52"/>
      <c r="H106" s="21"/>
      <c r="I106" s="21"/>
      <c r="J106" s="21"/>
      <c r="K106" s="20"/>
      <c r="L106" s="21"/>
      <c r="M106" s="21"/>
      <c r="N106" s="21"/>
      <c r="O106" s="21"/>
    </row>
    <row r="107" spans="1:15" ht="18" customHeight="1" x14ac:dyDescent="0.25">
      <c r="A107" s="50"/>
      <c r="B107" s="20"/>
      <c r="C107" s="20"/>
      <c r="D107" s="44"/>
      <c r="E107" s="44"/>
      <c r="F107" s="44"/>
      <c r="G107" s="52"/>
      <c r="H107" s="21"/>
      <c r="I107" s="21"/>
      <c r="J107" s="21"/>
      <c r="K107" s="20"/>
      <c r="L107" s="21"/>
      <c r="M107" s="21"/>
      <c r="N107" s="21"/>
      <c r="O107" s="21"/>
    </row>
    <row r="108" spans="1:15" ht="18" customHeight="1" x14ac:dyDescent="0.25">
      <c r="A108" s="50"/>
      <c r="B108" s="20"/>
      <c r="C108" s="20"/>
      <c r="D108" s="44"/>
      <c r="E108" s="44"/>
      <c r="F108" s="44"/>
      <c r="G108" s="52"/>
      <c r="H108" s="21"/>
      <c r="I108" s="21"/>
      <c r="J108" s="21"/>
      <c r="K108" s="20"/>
      <c r="L108" s="21"/>
      <c r="M108" s="21"/>
      <c r="N108" s="21"/>
      <c r="O108" s="21"/>
    </row>
    <row r="109" spans="1:15" ht="18" customHeight="1" x14ac:dyDescent="0.25">
      <c r="A109" s="50"/>
      <c r="B109" s="20"/>
      <c r="C109" s="20"/>
      <c r="D109" s="44"/>
      <c r="E109" s="44"/>
      <c r="F109" s="44"/>
      <c r="G109" s="52"/>
      <c r="H109" s="21"/>
      <c r="I109" s="21"/>
      <c r="J109" s="21"/>
      <c r="K109" s="20"/>
      <c r="L109" s="21"/>
      <c r="M109" s="21"/>
      <c r="N109" s="21"/>
      <c r="O109" s="21"/>
    </row>
    <row r="110" spans="1:15" ht="18" customHeight="1" x14ac:dyDescent="0.25">
      <c r="A110" s="50"/>
      <c r="B110" s="20"/>
      <c r="C110" s="20"/>
      <c r="D110" s="44"/>
      <c r="E110" s="44"/>
      <c r="F110" s="44"/>
      <c r="G110" s="52"/>
      <c r="H110" s="21"/>
      <c r="I110" s="21"/>
      <c r="J110" s="21"/>
      <c r="K110" s="20"/>
      <c r="L110" s="21"/>
      <c r="M110" s="21"/>
      <c r="N110" s="21"/>
      <c r="O110" s="21"/>
    </row>
    <row r="111" spans="1:15" ht="18" customHeight="1" x14ac:dyDescent="0.25">
      <c r="A111" s="50"/>
      <c r="B111" s="20"/>
      <c r="C111" s="20"/>
      <c r="D111" s="44"/>
      <c r="E111" s="44"/>
      <c r="F111" s="44"/>
      <c r="G111" s="52"/>
      <c r="H111" s="21"/>
      <c r="I111" s="21"/>
      <c r="J111" s="21"/>
      <c r="K111" s="20"/>
      <c r="L111" s="21"/>
      <c r="M111" s="21"/>
      <c r="N111" s="21"/>
      <c r="O111" s="21"/>
    </row>
    <row r="112" spans="1:15" ht="18" customHeight="1" x14ac:dyDescent="0.25">
      <c r="A112" s="50"/>
      <c r="B112" s="20"/>
      <c r="C112" s="20"/>
      <c r="D112" s="44"/>
      <c r="E112" s="44"/>
      <c r="F112" s="44"/>
      <c r="G112" s="52"/>
      <c r="H112" s="21"/>
      <c r="I112" s="21"/>
      <c r="J112" s="21"/>
      <c r="K112" s="20"/>
      <c r="L112" s="21"/>
      <c r="M112" s="21"/>
      <c r="N112" s="21"/>
      <c r="O112" s="21"/>
    </row>
    <row r="113" spans="1:15" ht="18" customHeight="1" x14ac:dyDescent="0.25">
      <c r="A113" s="50"/>
      <c r="B113" s="20"/>
      <c r="C113" s="20"/>
      <c r="D113" s="44"/>
      <c r="E113" s="44"/>
      <c r="F113" s="44"/>
      <c r="G113" s="52"/>
      <c r="H113" s="21"/>
      <c r="I113" s="21"/>
      <c r="J113" s="21"/>
      <c r="K113" s="20"/>
      <c r="L113" s="21"/>
      <c r="M113" s="21"/>
      <c r="N113" s="21"/>
      <c r="O113" s="21"/>
    </row>
  </sheetData>
  <sortState ref="A2:K113">
    <sortCondition ref="D1"/>
  </sortState>
  <conditionalFormatting sqref="I51">
    <cfRule type="cellIs" dxfId="2042" priority="98" operator="equal">
      <formula>"non"</formula>
    </cfRule>
  </conditionalFormatting>
  <conditionalFormatting sqref="I59">
    <cfRule type="cellIs" dxfId="2041" priority="110" operator="equal">
      <formula>"non"</formula>
    </cfRule>
  </conditionalFormatting>
  <conditionalFormatting sqref="I59">
    <cfRule type="cellIs" dxfId="2040" priority="111" operator="equal">
      <formula>"G"</formula>
    </cfRule>
    <cfRule type="cellIs" dxfId="2039" priority="112" operator="equal">
      <formula>"C"</formula>
    </cfRule>
    <cfRule type="cellIs" dxfId="2038" priority="113" operator="equal">
      <formula>"A"</formula>
    </cfRule>
    <cfRule type="cellIs" dxfId="2037" priority="115" operator="equal">
      <formula>"Game"</formula>
    </cfRule>
    <cfRule type="cellIs" dxfId="2036" priority="116" operator="equal">
      <formula>"2D Anim"</formula>
    </cfRule>
    <cfRule type="cellIs" dxfId="2035" priority="117" operator="equal">
      <formula>"3D Anim"</formula>
    </cfRule>
    <cfRule type="endsWith" dxfId="2034" priority="118" operator="endsWith" text="?">
      <formula>RIGHT(I59,LEN("?"))="?"</formula>
    </cfRule>
    <cfRule type="containsText" dxfId="2033" priority="120" operator="containsText" text="Erasmus">
      <formula>NOT(ISERROR(SEARCH("Erasmus",I59)))</formula>
    </cfRule>
    <cfRule type="cellIs" dxfId="2032" priority="121" operator="equal">
      <formula>"Animation"</formula>
    </cfRule>
  </conditionalFormatting>
  <conditionalFormatting sqref="I51">
    <cfRule type="cellIs" dxfId="2031" priority="99" operator="equal">
      <formula>"G"</formula>
    </cfRule>
    <cfRule type="cellIs" dxfId="2030" priority="100" operator="equal">
      <formula>"C"</formula>
    </cfRule>
    <cfRule type="cellIs" dxfId="2029" priority="101" operator="equal">
      <formula>"A"</formula>
    </cfRule>
    <cfRule type="cellIs" dxfId="2028" priority="103" operator="equal">
      <formula>"Game"</formula>
    </cfRule>
    <cfRule type="cellIs" dxfId="2027" priority="104" operator="equal">
      <formula>"2D Anim"</formula>
    </cfRule>
    <cfRule type="cellIs" dxfId="2026" priority="105" operator="equal">
      <formula>"3D Anim"</formula>
    </cfRule>
    <cfRule type="endsWith" dxfId="2025" priority="106" operator="endsWith" text="?">
      <formula>RIGHT(I51,LEN("?"))="?"</formula>
    </cfRule>
    <cfRule type="containsText" dxfId="2024" priority="108" operator="containsText" text="Erasmus">
      <formula>NOT(ISERROR(SEARCH("Erasmus",I51)))</formula>
    </cfRule>
    <cfRule type="cellIs" dxfId="2023" priority="109" operator="equal">
      <formula>"Animation"</formula>
    </cfRule>
  </conditionalFormatting>
  <conditionalFormatting sqref="I11">
    <cfRule type="cellIs" dxfId="2022" priority="86" operator="equal">
      <formula>"non"</formula>
    </cfRule>
  </conditionalFormatting>
  <conditionalFormatting sqref="I11">
    <cfRule type="cellIs" dxfId="2021" priority="87" operator="equal">
      <formula>"G"</formula>
    </cfRule>
    <cfRule type="cellIs" dxfId="2020" priority="88" operator="equal">
      <formula>"C"</formula>
    </cfRule>
    <cfRule type="cellIs" dxfId="2019" priority="89" operator="equal">
      <formula>"A"</formula>
    </cfRule>
    <cfRule type="cellIs" dxfId="2018" priority="91" operator="equal">
      <formula>"Game"</formula>
    </cfRule>
    <cfRule type="cellIs" dxfId="2017" priority="92" operator="equal">
      <formula>"2D Anim"</formula>
    </cfRule>
    <cfRule type="cellIs" dxfId="2016" priority="93" operator="equal">
      <formula>"3D Anim"</formula>
    </cfRule>
    <cfRule type="endsWith" dxfId="2015" priority="94" operator="endsWith" text="?">
      <formula>RIGHT(I11,LEN("?"))="?"</formula>
    </cfRule>
    <cfRule type="containsText" dxfId="2014" priority="96" operator="containsText" text="Erasmus">
      <formula>NOT(ISERROR(SEARCH("Erasmus",I11)))</formula>
    </cfRule>
    <cfRule type="cellIs" dxfId="2013" priority="97" operator="equal">
      <formula>"Animation"</formula>
    </cfRule>
  </conditionalFormatting>
  <conditionalFormatting sqref="I12">
    <cfRule type="cellIs" dxfId="2012" priority="74" operator="equal">
      <formula>"non"</formula>
    </cfRule>
  </conditionalFormatting>
  <conditionalFormatting sqref="I12">
    <cfRule type="cellIs" dxfId="2011" priority="75" operator="equal">
      <formula>"G"</formula>
    </cfRule>
    <cfRule type="cellIs" dxfId="2010" priority="76" operator="equal">
      <formula>"C"</formula>
    </cfRule>
    <cfRule type="cellIs" dxfId="2009" priority="77" operator="equal">
      <formula>"A"</formula>
    </cfRule>
    <cfRule type="cellIs" dxfId="2008" priority="79" operator="equal">
      <formula>"Game"</formula>
    </cfRule>
    <cfRule type="cellIs" dxfId="2007" priority="80" operator="equal">
      <formula>"2D Anim"</formula>
    </cfRule>
    <cfRule type="cellIs" dxfId="2006" priority="81" operator="equal">
      <formula>"3D Anim"</formula>
    </cfRule>
    <cfRule type="endsWith" dxfId="2005" priority="82" operator="endsWith" text="?">
      <formula>RIGHT(I12,LEN("?"))="?"</formula>
    </cfRule>
    <cfRule type="containsText" dxfId="2004" priority="84" operator="containsText" text="Erasmus">
      <formula>NOT(ISERROR(SEARCH("Erasmus",I12)))</formula>
    </cfRule>
    <cfRule type="cellIs" dxfId="2003" priority="85" operator="equal">
      <formula>"Animation"</formula>
    </cfRule>
  </conditionalFormatting>
  <conditionalFormatting sqref="I38">
    <cfRule type="cellIs" dxfId="2002" priority="62" operator="equal">
      <formula>"non"</formula>
    </cfRule>
  </conditionalFormatting>
  <conditionalFormatting sqref="I38">
    <cfRule type="cellIs" dxfId="2001" priority="63" operator="equal">
      <formula>"G"</formula>
    </cfRule>
    <cfRule type="cellIs" dxfId="2000" priority="64" operator="equal">
      <formula>"C"</formula>
    </cfRule>
    <cfRule type="cellIs" dxfId="1999" priority="65" operator="equal">
      <formula>"A"</formula>
    </cfRule>
    <cfRule type="cellIs" dxfId="1998" priority="67" operator="equal">
      <formula>"Game"</formula>
    </cfRule>
    <cfRule type="cellIs" dxfId="1997" priority="68" operator="equal">
      <formula>"2D Anim"</formula>
    </cfRule>
    <cfRule type="cellIs" dxfId="1996" priority="69" operator="equal">
      <formula>"3D Anim"</formula>
    </cfRule>
    <cfRule type="endsWith" dxfId="1995" priority="70" operator="endsWith" text="?">
      <formula>RIGHT(I38,LEN("?"))="?"</formula>
    </cfRule>
    <cfRule type="containsText" dxfId="1994" priority="72" operator="containsText" text="Erasmus">
      <formula>NOT(ISERROR(SEARCH("Erasmus",I38)))</formula>
    </cfRule>
    <cfRule type="cellIs" dxfId="1993" priority="73" operator="equal">
      <formula>"Animation"</formula>
    </cfRule>
  </conditionalFormatting>
  <conditionalFormatting sqref="I40">
    <cfRule type="cellIs" dxfId="1992" priority="61" operator="equal">
      <formula>"Animation"</formula>
    </cfRule>
  </conditionalFormatting>
  <conditionalFormatting sqref="I1:J1 D1:G1 A84:J1048576 A1:C83 K1:XFD1048576 G2:J83 D2:E83">
    <cfRule type="cellIs" dxfId="1991" priority="122" operator="equal">
      <formula>"oui"</formula>
    </cfRule>
    <cfRule type="cellIs" dxfId="1990" priority="123" operator="equal">
      <formula>"G"</formula>
    </cfRule>
    <cfRule type="cellIs" dxfId="1989" priority="124" operator="equal">
      <formula>"C"</formula>
    </cfRule>
    <cfRule type="cellIs" dxfId="1988" priority="125" operator="equal">
      <formula>"A"</formula>
    </cfRule>
    <cfRule type="cellIs" dxfId="1987" priority="127" operator="equal">
      <formula>"Game"</formula>
    </cfRule>
    <cfRule type="cellIs" dxfId="1986" priority="128" operator="equal">
      <formula>"2D Anim"</formula>
    </cfRule>
    <cfRule type="cellIs" dxfId="1985" priority="129" operator="equal">
      <formula>"3D Anim"</formula>
    </cfRule>
    <cfRule type="endsWith" dxfId="1984" priority="130" operator="endsWith" text="?">
      <formula>RIGHT(A1,LEN("?"))="?"</formula>
    </cfRule>
    <cfRule type="containsText" dxfId="1983" priority="132" operator="containsText" text="Erasmus">
      <formula>NOT(ISERROR(SEARCH("Erasmus",A1)))</formula>
    </cfRule>
    <cfRule type="cellIs" dxfId="1982" priority="133" operator="equal">
      <formula>"Animation"</formula>
    </cfRule>
  </conditionalFormatting>
  <conditionalFormatting sqref="F2:F83">
    <cfRule type="containsText" dxfId="1981" priority="16" operator="containsText" text="Redoublement">
      <formula>NOT(ISERROR(SEARCH("Redoublement",F2)))</formula>
    </cfRule>
    <cfRule type="cellIs" dxfId="1980" priority="19" operator="equal">
      <formula>"oui"</formula>
    </cfRule>
    <cfRule type="cellIs" dxfId="1979" priority="20" operator="equal">
      <formula>"G"</formula>
    </cfRule>
    <cfRule type="cellIs" dxfId="1978" priority="21" operator="equal">
      <formula>"C"</formula>
    </cfRule>
    <cfRule type="cellIs" dxfId="1977" priority="22" operator="equal">
      <formula>"A"</formula>
    </cfRule>
    <cfRule type="cellIs" dxfId="1976" priority="23" operator="equal">
      <formula>"Game"</formula>
    </cfRule>
    <cfRule type="cellIs" dxfId="1975" priority="24" operator="equal">
      <formula>"2D Anim"</formula>
    </cfRule>
    <cfRule type="cellIs" dxfId="1974" priority="25" operator="equal">
      <formula>"3D Anim"</formula>
    </cfRule>
    <cfRule type="endsWith" dxfId="1973" priority="26" operator="endsWith" text="?">
      <formula>RIGHT(F2,LEN("?"))="?"</formula>
    </cfRule>
    <cfRule type="containsText" dxfId="1972" priority="27" operator="containsText" text="Erasmus">
      <formula>NOT(ISERROR(SEARCH("Erasmus",F2)))</formula>
    </cfRule>
    <cfRule type="cellIs" dxfId="1971" priority="28" operator="equal">
      <formula>"Animation"</formula>
    </cfRule>
  </conditionalFormatting>
  <dataValidations count="4">
    <dataValidation type="list" allowBlank="1" showInputMessage="1" showErrorMessage="1" sqref="G2:G82">
      <formula1>"Non,Oui"</formula1>
    </dataValidation>
    <dataValidation type="list" allowBlank="1" showErrorMessage="1" sqref="H2:H82">
      <formula1>"Oui,Non"</formula1>
    </dataValidation>
    <dataValidation type="list" allowBlank="1" showInputMessage="1" showErrorMessage="1" sqref="D2:D83">
      <formula1>Classe</formula1>
    </dataValidation>
    <dataValidation type="list" allowBlank="1" showErrorMessage="1" sqref="E2:F83">
      <formula1>Cursus</formula1>
    </dataValidation>
  </dataValidations>
  <printOptions horizontalCentered="1"/>
  <pageMargins left="0.25" right="0.25" top="0.75" bottom="0.75" header="0" footer="0"/>
  <pageSetup paperSize="9" pageOrder="overThenDown" orientation="portrait" cellComments="atEnd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14" operator="containsText" id="{9747EB62-D2E3-4A62-8D4E-9A37B0675530}">
            <xm:f>NOT(ISERROR(SEARCH("Est parti",A1)))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19" operator="containsText" id="{D5F33B32-3DD7-47D7-B5B7-606CF73FAB8B}">
            <xm:f>NOT(ISERROR(SEARCH("Va quitter l'école",A1)))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I59 G2:J3 H4:J15 G4:G82 L2:XFD15 D1:G1 A84:J1048576 A1:C83 H3:H82 K1:K1048576 G83:J83 D2:E83</xm:sqref>
        </x14:conditionalFormatting>
        <x14:conditionalFormatting xmlns:xm="http://schemas.microsoft.com/office/excel/2006/main">
          <x14:cfRule type="containsText" priority="102" operator="containsText" id="{4878DADA-874E-422E-B327-4AE457EDE14C}">
            <xm:f>NOT(ISERROR(SEARCH("Est parti",I51)))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07" operator="containsText" id="{2FFBBC8B-2599-4F17-8E08-B746DB37AE1C}">
            <xm:f>NOT(ISERROR(SEARCH("Va quitter l'école",I51)))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I51</xm:sqref>
        </x14:conditionalFormatting>
        <x14:conditionalFormatting xmlns:xm="http://schemas.microsoft.com/office/excel/2006/main">
          <x14:cfRule type="containsText" priority="90" operator="containsText" id="{7F5F55A5-9734-485E-A3DC-41C480A24CB2}">
            <xm:f>NOT(ISERROR(SEARCH("Est parti",I11)))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95" operator="containsText" id="{66FF980C-F9E2-41E5-B6C4-C5F7B9263D2D}">
            <xm:f>NOT(ISERROR(SEARCH("Va quitter l'école",I11)))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I11</xm:sqref>
        </x14:conditionalFormatting>
        <x14:conditionalFormatting xmlns:xm="http://schemas.microsoft.com/office/excel/2006/main">
          <x14:cfRule type="containsText" priority="78" operator="containsText" id="{774260D3-C3E6-4A70-8A43-36A6C59A3316}">
            <xm:f>NOT(ISERROR(SEARCH("Est parti",I12)))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83" operator="containsText" id="{9621A89E-C275-4201-9C45-B5F18D5A6033}">
            <xm:f>NOT(ISERROR(SEARCH("Va quitter l'école",I12)))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I12</xm:sqref>
        </x14:conditionalFormatting>
        <x14:conditionalFormatting xmlns:xm="http://schemas.microsoft.com/office/excel/2006/main">
          <x14:cfRule type="containsText" priority="66" operator="containsText" id="{4829EA8F-EE64-45EB-9E30-26A23698EE94}">
            <xm:f>NOT(ISERROR(SEARCH("Est parti",I38)))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71" operator="containsText" id="{A4444609-E9A5-4A89-B956-064C5E0C4F92}">
            <xm:f>NOT(ISERROR(SEARCH("Va quitter l'école",I38)))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I38</xm:sqref>
        </x14:conditionalFormatting>
        <x14:conditionalFormatting xmlns:xm="http://schemas.microsoft.com/office/excel/2006/main">
          <x14:cfRule type="containsText" priority="126" operator="containsText" id="{653656E5-951D-4CDA-B553-C485A1CD31C7}">
            <xm:f>NOT(ISERROR(SEARCH("Est parti",H1)))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31" operator="containsText" id="{AFA2AA60-CE64-4095-B367-E2A927C1A866}">
            <xm:f>NOT(ISERROR(SEARCH("Va quitter l'école",H1)))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I1:J1 H16:J82 L16:XFD1048576 L1:XFD1</xm:sqref>
        </x14:conditionalFormatting>
        <x14:conditionalFormatting xmlns:xm="http://schemas.microsoft.com/office/excel/2006/main">
          <x14:cfRule type="containsText" priority="17" operator="containsText" id="{6389232F-3649-4719-AD88-5F3860F1526F}">
            <xm:f>NOT(ISERROR(SEARCH("Est parti",F2)))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8" operator="containsText" id="{418627B8-217A-4041-94C1-D50C4E28F1F8}">
            <xm:f>NOT(ISERROR(SEARCH("Va quitter l'école",F2)))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F2:F83</xm:sqref>
        </x14:conditionalFormatting>
        <x14:conditionalFormatting xmlns:xm="http://schemas.microsoft.com/office/excel/2006/main">
          <x14:cfRule type="containsText" priority="1" operator="containsText" id="{C626B480-A56B-4404-B683-085EE672E0EE}">
            <xm:f>NOT(ISERROR(SEARCH("Est parti",L1)))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2" operator="containsText" id="{E5AC931C-BF9A-443A-819D-9E0F35659018}">
            <xm:f>NOT(ISERROR(SEARCH("Va quitter l'école",L1)))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L1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outlinePr summaryBelow="0" summaryRight="0"/>
  </sheetPr>
  <dimension ref="A1:P98"/>
  <sheetViews>
    <sheetView workbookViewId="0">
      <pane xSplit="1" topLeftCell="B1" activePane="topRight" state="frozen"/>
      <selection activeCell="K41" sqref="K41"/>
      <selection pane="topRight" sqref="A1:A1048576"/>
    </sheetView>
  </sheetViews>
  <sheetFormatPr baseColWidth="10" defaultColWidth="27.28515625" defaultRowHeight="18" customHeight="1" x14ac:dyDescent="0.25"/>
  <cols>
    <col min="1" max="1" width="29.140625" style="2" customWidth="1"/>
    <col min="2" max="2" width="18.42578125" style="3" customWidth="1"/>
    <col min="3" max="3" width="38.5703125" style="3" customWidth="1"/>
    <col min="4" max="4" width="10.5703125" style="6" customWidth="1"/>
    <col min="5" max="5" width="20" style="6" customWidth="1"/>
    <col min="6" max="6" width="20.7109375" style="6" customWidth="1"/>
    <col min="7" max="7" width="12.7109375" style="4" customWidth="1"/>
    <col min="8" max="8" width="14.5703125" style="5" customWidth="1"/>
    <col min="9" max="9" width="19.7109375" style="5" customWidth="1"/>
    <col min="10" max="10" width="30" style="5" customWidth="1"/>
    <col min="11" max="11" width="35.85546875" style="122" customWidth="1"/>
    <col min="12" max="12" width="37.140625" style="122" customWidth="1"/>
    <col min="13" max="13" width="30" style="122" customWidth="1"/>
    <col min="14" max="16384" width="27.28515625" style="5"/>
  </cols>
  <sheetData>
    <row r="1" spans="1:15" s="126" customFormat="1" ht="30" customHeight="1" x14ac:dyDescent="0.25">
      <c r="A1" s="125" t="s">
        <v>0</v>
      </c>
      <c r="B1" s="125" t="s">
        <v>1</v>
      </c>
      <c r="C1" s="125" t="s">
        <v>2</v>
      </c>
      <c r="D1" s="126" t="s">
        <v>3</v>
      </c>
      <c r="E1" s="126" t="s">
        <v>4</v>
      </c>
      <c r="F1" s="126" t="s">
        <v>5</v>
      </c>
      <c r="G1" s="127" t="s">
        <v>6</v>
      </c>
      <c r="H1" s="126" t="s">
        <v>7</v>
      </c>
      <c r="I1" s="126" t="s">
        <v>8</v>
      </c>
      <c r="J1" s="126" t="s">
        <v>9</v>
      </c>
      <c r="K1" s="126" t="s">
        <v>10</v>
      </c>
      <c r="L1" s="126" t="s">
        <v>14</v>
      </c>
      <c r="M1" s="126" t="s">
        <v>14</v>
      </c>
    </row>
    <row r="2" spans="1:15" ht="18" customHeight="1" x14ac:dyDescent="0.25">
      <c r="A2" s="111" t="s">
        <v>15</v>
      </c>
      <c r="B2" s="112" t="s">
        <v>16</v>
      </c>
      <c r="C2" s="109" t="s">
        <v>17</v>
      </c>
      <c r="D2" s="102" t="s">
        <v>18</v>
      </c>
      <c r="E2" s="44" t="s">
        <v>19</v>
      </c>
      <c r="F2" s="44"/>
      <c r="G2" s="52" t="s">
        <v>12</v>
      </c>
      <c r="H2" s="21" t="s">
        <v>12</v>
      </c>
      <c r="I2" s="21"/>
      <c r="J2" s="21"/>
      <c r="K2" s="122" t="s">
        <v>20</v>
      </c>
      <c r="N2" s="21"/>
      <c r="O2" s="21"/>
    </row>
    <row r="3" spans="1:15" ht="18" customHeight="1" x14ac:dyDescent="0.25">
      <c r="A3" s="114" t="s">
        <v>21</v>
      </c>
      <c r="B3" s="112" t="s">
        <v>22</v>
      </c>
      <c r="C3" s="113" t="s">
        <v>23</v>
      </c>
      <c r="D3" s="101" t="s">
        <v>18</v>
      </c>
      <c r="E3" s="44" t="s">
        <v>19</v>
      </c>
      <c r="F3" s="44"/>
      <c r="G3" s="52" t="s">
        <v>12</v>
      </c>
      <c r="H3" s="21" t="s">
        <v>12</v>
      </c>
      <c r="I3" s="21"/>
      <c r="J3" s="21"/>
      <c r="K3" s="122" t="s">
        <v>24</v>
      </c>
      <c r="L3" s="122" t="s">
        <v>25</v>
      </c>
      <c r="M3" s="122" t="s">
        <v>26</v>
      </c>
      <c r="N3" s="21"/>
      <c r="O3" s="21"/>
    </row>
    <row r="4" spans="1:15" ht="18" customHeight="1" x14ac:dyDescent="0.25">
      <c r="A4" s="111" t="s">
        <v>27</v>
      </c>
      <c r="B4" s="112" t="s">
        <v>28</v>
      </c>
      <c r="C4" s="113" t="s">
        <v>29</v>
      </c>
      <c r="D4" s="101" t="s">
        <v>18</v>
      </c>
      <c r="E4" s="44" t="s">
        <v>19</v>
      </c>
      <c r="F4" s="44"/>
      <c r="G4" s="52" t="s">
        <v>12</v>
      </c>
      <c r="H4" s="21" t="s">
        <v>12</v>
      </c>
      <c r="I4" s="21"/>
      <c r="J4" s="21"/>
      <c r="K4" s="122" t="s">
        <v>30</v>
      </c>
      <c r="L4" s="122" t="s">
        <v>31</v>
      </c>
      <c r="M4" s="122" t="s">
        <v>32</v>
      </c>
      <c r="N4" s="21"/>
      <c r="O4" s="21"/>
    </row>
    <row r="5" spans="1:15" ht="18" customHeight="1" x14ac:dyDescent="0.25">
      <c r="A5" s="111" t="s">
        <v>33</v>
      </c>
      <c r="B5" s="112" t="s">
        <v>34</v>
      </c>
      <c r="C5" s="113" t="s">
        <v>35</v>
      </c>
      <c r="D5" s="101" t="s">
        <v>18</v>
      </c>
      <c r="E5" s="44" t="s">
        <v>19</v>
      </c>
      <c r="F5" s="44"/>
      <c r="G5" s="52" t="s">
        <v>12</v>
      </c>
      <c r="H5" s="21" t="s">
        <v>12</v>
      </c>
      <c r="I5" s="21"/>
      <c r="J5" s="21"/>
      <c r="K5" s="122" t="s">
        <v>36</v>
      </c>
      <c r="L5" s="122" t="s">
        <v>37</v>
      </c>
      <c r="N5" s="21"/>
      <c r="O5" s="21"/>
    </row>
    <row r="6" spans="1:15" ht="18" customHeight="1" x14ac:dyDescent="0.25">
      <c r="A6" s="111" t="s">
        <v>38</v>
      </c>
      <c r="B6" s="112" t="s">
        <v>39</v>
      </c>
      <c r="C6" s="113" t="s">
        <v>40</v>
      </c>
      <c r="D6" s="101" t="s">
        <v>18</v>
      </c>
      <c r="E6" s="44" t="s">
        <v>19</v>
      </c>
      <c r="F6" s="44"/>
      <c r="G6" s="52" t="s">
        <v>12</v>
      </c>
      <c r="H6" s="21" t="s">
        <v>12</v>
      </c>
      <c r="I6" s="21"/>
      <c r="J6" s="21"/>
      <c r="K6" s="122" t="s">
        <v>41</v>
      </c>
      <c r="N6" s="21"/>
      <c r="O6" s="21"/>
    </row>
    <row r="7" spans="1:15" ht="18" customHeight="1" x14ac:dyDescent="0.25">
      <c r="A7" s="111" t="s">
        <v>42</v>
      </c>
      <c r="B7" s="112" t="s">
        <v>43</v>
      </c>
      <c r="C7" s="113" t="s">
        <v>44</v>
      </c>
      <c r="D7" s="101" t="s">
        <v>18</v>
      </c>
      <c r="E7" s="44" t="s">
        <v>19</v>
      </c>
      <c r="F7" s="44"/>
      <c r="G7" s="52" t="s">
        <v>12</v>
      </c>
      <c r="H7" s="21" t="s">
        <v>12</v>
      </c>
      <c r="I7" s="21"/>
      <c r="J7" s="21"/>
      <c r="K7" s="122" t="s">
        <v>45</v>
      </c>
      <c r="L7" s="122" t="s">
        <v>46</v>
      </c>
      <c r="M7" s="122" t="s">
        <v>47</v>
      </c>
      <c r="N7" s="21"/>
      <c r="O7" s="21"/>
    </row>
    <row r="8" spans="1:15" ht="18" customHeight="1" x14ac:dyDescent="0.25">
      <c r="A8" s="111" t="s">
        <v>48</v>
      </c>
      <c r="B8" s="112" t="s">
        <v>49</v>
      </c>
      <c r="C8" s="113" t="s">
        <v>50</v>
      </c>
      <c r="D8" s="101" t="s">
        <v>18</v>
      </c>
      <c r="E8" s="44" t="s">
        <v>19</v>
      </c>
      <c r="F8" s="44"/>
      <c r="G8" s="52" t="s">
        <v>13</v>
      </c>
      <c r="H8" s="21" t="s">
        <v>12</v>
      </c>
      <c r="I8" s="21"/>
      <c r="J8" s="21"/>
      <c r="K8" s="122" t="s">
        <v>51</v>
      </c>
      <c r="L8" s="122" t="s">
        <v>52</v>
      </c>
      <c r="N8" s="21"/>
      <c r="O8" s="21"/>
    </row>
    <row r="9" spans="1:15" ht="18" customHeight="1" x14ac:dyDescent="0.25">
      <c r="A9" s="115" t="s">
        <v>53</v>
      </c>
      <c r="B9" s="112" t="s">
        <v>54</v>
      </c>
      <c r="C9" s="113" t="s">
        <v>55</v>
      </c>
      <c r="D9" s="101" t="s">
        <v>18</v>
      </c>
      <c r="E9" s="44" t="s">
        <v>19</v>
      </c>
      <c r="F9" s="44"/>
      <c r="G9" s="52" t="s">
        <v>12</v>
      </c>
      <c r="H9" s="21" t="s">
        <v>12</v>
      </c>
      <c r="I9" s="21"/>
      <c r="J9" s="21"/>
      <c r="K9" s="122" t="s">
        <v>56</v>
      </c>
      <c r="L9" s="122" t="s">
        <v>57</v>
      </c>
      <c r="M9" s="122" t="s">
        <v>58</v>
      </c>
      <c r="N9" s="21"/>
      <c r="O9" s="21"/>
    </row>
    <row r="10" spans="1:15" ht="18" customHeight="1" x14ac:dyDescent="0.25">
      <c r="A10" s="111" t="s">
        <v>59</v>
      </c>
      <c r="B10" s="112" t="s">
        <v>60</v>
      </c>
      <c r="C10" s="113" t="s">
        <v>61</v>
      </c>
      <c r="D10" s="101" t="s">
        <v>18</v>
      </c>
      <c r="E10" s="44" t="s">
        <v>19</v>
      </c>
      <c r="F10" s="44"/>
      <c r="G10" s="52" t="s">
        <v>12</v>
      </c>
      <c r="H10" s="21" t="s">
        <v>12</v>
      </c>
      <c r="I10" s="21"/>
      <c r="J10" s="21"/>
      <c r="K10" s="122" t="s">
        <v>62</v>
      </c>
      <c r="N10" s="21"/>
      <c r="O10" s="21"/>
    </row>
    <row r="11" spans="1:15" ht="18" customHeight="1" x14ac:dyDescent="0.25">
      <c r="A11" s="116" t="s">
        <v>63</v>
      </c>
      <c r="B11" s="110" t="s">
        <v>64</v>
      </c>
      <c r="C11" s="110"/>
      <c r="D11" s="101" t="s">
        <v>18</v>
      </c>
      <c r="E11" s="92" t="s">
        <v>19</v>
      </c>
      <c r="F11" s="94"/>
      <c r="G11" s="52" t="s">
        <v>12</v>
      </c>
      <c r="H11" s="21" t="s">
        <v>13</v>
      </c>
      <c r="I11" s="21"/>
      <c r="J11" s="21" t="s">
        <v>65</v>
      </c>
      <c r="K11" s="124" t="s">
        <v>66</v>
      </c>
      <c r="L11" s="124" t="s">
        <v>67</v>
      </c>
      <c r="M11" s="123"/>
      <c r="N11" s="21"/>
      <c r="O11" s="21"/>
    </row>
    <row r="12" spans="1:15" ht="18" customHeight="1" x14ac:dyDescent="0.25">
      <c r="A12" s="111" t="s">
        <v>68</v>
      </c>
      <c r="B12" s="112" t="s">
        <v>69</v>
      </c>
      <c r="C12" s="113"/>
      <c r="D12" s="101" t="s">
        <v>18</v>
      </c>
      <c r="E12" s="44" t="s">
        <v>19</v>
      </c>
      <c r="F12" s="44"/>
      <c r="G12" s="52" t="s">
        <v>12</v>
      </c>
      <c r="H12" s="21" t="s">
        <v>13</v>
      </c>
      <c r="I12" s="21"/>
      <c r="J12" s="21"/>
      <c r="K12" s="124" t="s">
        <v>70</v>
      </c>
      <c r="L12" s="124" t="s">
        <v>71</v>
      </c>
      <c r="N12" s="21"/>
      <c r="O12" s="21"/>
    </row>
    <row r="13" spans="1:15" ht="18" customHeight="1" x14ac:dyDescent="0.25">
      <c r="A13" s="111" t="s">
        <v>72</v>
      </c>
      <c r="B13" s="112" t="s">
        <v>64</v>
      </c>
      <c r="C13" s="113" t="s">
        <v>73</v>
      </c>
      <c r="D13" s="101" t="s">
        <v>18</v>
      </c>
      <c r="E13" s="44" t="s">
        <v>19</v>
      </c>
      <c r="F13" s="44"/>
      <c r="G13" s="52" t="s">
        <v>12</v>
      </c>
      <c r="H13" s="21" t="s">
        <v>12</v>
      </c>
      <c r="I13" s="21"/>
      <c r="J13" s="21"/>
      <c r="K13" s="122" t="s">
        <v>74</v>
      </c>
      <c r="L13" s="122" t="s">
        <v>75</v>
      </c>
      <c r="M13" s="122" t="s">
        <v>76</v>
      </c>
      <c r="N13" s="21"/>
      <c r="O13" s="21"/>
    </row>
    <row r="14" spans="1:15" ht="18" customHeight="1" x14ac:dyDescent="0.25">
      <c r="A14" s="116" t="s">
        <v>77</v>
      </c>
      <c r="B14" s="110" t="s">
        <v>78</v>
      </c>
      <c r="C14" s="110"/>
      <c r="D14" s="101" t="s">
        <v>18</v>
      </c>
      <c r="E14" s="92" t="s">
        <v>19</v>
      </c>
      <c r="F14" s="94"/>
      <c r="G14" s="52" t="s">
        <v>12</v>
      </c>
      <c r="H14" s="21" t="s">
        <v>13</v>
      </c>
      <c r="I14" s="21"/>
      <c r="J14" s="21" t="s">
        <v>65</v>
      </c>
      <c r="K14" s="124" t="s">
        <v>79</v>
      </c>
      <c r="L14" s="124" t="s">
        <v>80</v>
      </c>
      <c r="M14" s="123"/>
      <c r="N14" s="21"/>
      <c r="O14" s="21"/>
    </row>
    <row r="15" spans="1:15" ht="18" customHeight="1" x14ac:dyDescent="0.25">
      <c r="A15" s="111" t="s">
        <v>81</v>
      </c>
      <c r="B15" s="112" t="s">
        <v>82</v>
      </c>
      <c r="C15" s="113" t="s">
        <v>83</v>
      </c>
      <c r="D15" s="101" t="s">
        <v>18</v>
      </c>
      <c r="E15" s="44" t="s">
        <v>19</v>
      </c>
      <c r="F15" s="44"/>
      <c r="G15" s="52" t="s">
        <v>12</v>
      </c>
      <c r="H15" s="21" t="s">
        <v>12</v>
      </c>
      <c r="I15" s="21"/>
      <c r="J15" s="21"/>
      <c r="K15" s="122" t="s">
        <v>84</v>
      </c>
      <c r="L15" s="122" t="s">
        <v>85</v>
      </c>
      <c r="M15" s="122" t="s">
        <v>86</v>
      </c>
      <c r="N15" s="21"/>
      <c r="O15" s="21"/>
    </row>
    <row r="16" spans="1:15" ht="18" customHeight="1" x14ac:dyDescent="0.25">
      <c r="A16" s="111" t="s">
        <v>87</v>
      </c>
      <c r="B16" s="112" t="s">
        <v>39</v>
      </c>
      <c r="C16" s="113"/>
      <c r="D16" s="101" t="s">
        <v>18</v>
      </c>
      <c r="E16" s="44" t="s">
        <v>19</v>
      </c>
      <c r="F16" s="44"/>
      <c r="G16" s="52" t="s">
        <v>12</v>
      </c>
      <c r="H16" s="21" t="s">
        <v>13</v>
      </c>
      <c r="I16" s="21"/>
      <c r="J16" s="21"/>
      <c r="K16" s="124" t="s">
        <v>88</v>
      </c>
      <c r="L16" s="124" t="s">
        <v>89</v>
      </c>
      <c r="N16" s="21"/>
      <c r="O16" s="21"/>
    </row>
    <row r="17" spans="1:16" ht="18" customHeight="1" x14ac:dyDescent="0.25">
      <c r="A17" s="111" t="s">
        <v>90</v>
      </c>
      <c r="B17" s="112" t="s">
        <v>91</v>
      </c>
      <c r="C17" s="113" t="s">
        <v>92</v>
      </c>
      <c r="D17" s="101" t="s">
        <v>18</v>
      </c>
      <c r="E17" s="44" t="s">
        <v>19</v>
      </c>
      <c r="F17" s="44"/>
      <c r="G17" s="52" t="s">
        <v>12</v>
      </c>
      <c r="H17" s="21" t="s">
        <v>12</v>
      </c>
      <c r="I17" s="21"/>
      <c r="J17" s="21"/>
      <c r="K17" s="122" t="s">
        <v>93</v>
      </c>
      <c r="L17" s="122" t="s">
        <v>94</v>
      </c>
      <c r="N17" s="21"/>
      <c r="O17" s="21"/>
      <c r="P17" s="21"/>
    </row>
    <row r="18" spans="1:16" ht="18" customHeight="1" x14ac:dyDescent="0.25">
      <c r="A18" s="111" t="s">
        <v>95</v>
      </c>
      <c r="B18" s="112" t="s">
        <v>96</v>
      </c>
      <c r="C18" s="113" t="s">
        <v>97</v>
      </c>
      <c r="D18" s="101" t="s">
        <v>18</v>
      </c>
      <c r="E18" s="44" t="s">
        <v>19</v>
      </c>
      <c r="F18" s="44"/>
      <c r="G18" s="52" t="s">
        <v>12</v>
      </c>
      <c r="H18" s="21" t="s">
        <v>12</v>
      </c>
      <c r="I18" s="21"/>
      <c r="J18" s="21"/>
      <c r="K18" s="122" t="s">
        <v>98</v>
      </c>
      <c r="L18" s="122" t="s">
        <v>98</v>
      </c>
      <c r="N18" s="21"/>
      <c r="O18" s="21"/>
      <c r="P18" s="21"/>
    </row>
    <row r="19" spans="1:16" ht="18" customHeight="1" x14ac:dyDescent="0.25">
      <c r="A19" s="111" t="s">
        <v>99</v>
      </c>
      <c r="B19" s="112" t="s">
        <v>100</v>
      </c>
      <c r="C19" s="109" t="s">
        <v>101</v>
      </c>
      <c r="D19" s="101" t="s">
        <v>102</v>
      </c>
      <c r="E19" s="44" t="s">
        <v>19</v>
      </c>
      <c r="F19" s="44"/>
      <c r="G19" s="52" t="s">
        <v>12</v>
      </c>
      <c r="H19" s="21" t="s">
        <v>12</v>
      </c>
      <c r="I19" s="21"/>
      <c r="J19" s="21"/>
      <c r="K19" s="122" t="s">
        <v>103</v>
      </c>
      <c r="M19" s="122" t="s">
        <v>104</v>
      </c>
      <c r="N19" s="21"/>
      <c r="O19" s="21"/>
      <c r="P19" s="21"/>
    </row>
    <row r="20" spans="1:16" ht="18" customHeight="1" x14ac:dyDescent="0.25">
      <c r="A20" s="111" t="s">
        <v>105</v>
      </c>
      <c r="B20" s="112" t="s">
        <v>106</v>
      </c>
      <c r="C20" s="141" t="s">
        <v>107</v>
      </c>
      <c r="D20" s="101" t="s">
        <v>102</v>
      </c>
      <c r="E20" s="44" t="s">
        <v>19</v>
      </c>
      <c r="F20" s="44"/>
      <c r="G20" s="52" t="s">
        <v>13</v>
      </c>
      <c r="H20" s="21" t="s">
        <v>12</v>
      </c>
      <c r="I20" s="21"/>
      <c r="J20" s="21"/>
      <c r="K20" s="122" t="s">
        <v>108</v>
      </c>
      <c r="L20" s="122" t="s">
        <v>109</v>
      </c>
      <c r="N20" s="21"/>
      <c r="O20" s="21"/>
      <c r="P20" s="21"/>
    </row>
    <row r="21" spans="1:16" ht="18" customHeight="1" x14ac:dyDescent="0.25">
      <c r="A21" s="111" t="s">
        <v>110</v>
      </c>
      <c r="B21" s="112" t="s">
        <v>111</v>
      </c>
      <c r="C21" s="113" t="s">
        <v>112</v>
      </c>
      <c r="D21" s="101" t="s">
        <v>102</v>
      </c>
      <c r="E21" s="44" t="s">
        <v>19</v>
      </c>
      <c r="F21" s="44"/>
      <c r="G21" s="52" t="s">
        <v>12</v>
      </c>
      <c r="H21" s="21" t="s">
        <v>12</v>
      </c>
      <c r="I21" s="21"/>
      <c r="J21" s="21"/>
      <c r="K21" s="122" t="s">
        <v>113</v>
      </c>
      <c r="N21" s="21"/>
      <c r="O21" s="21"/>
      <c r="P21" s="21"/>
    </row>
    <row r="22" spans="1:16" ht="18" customHeight="1" x14ac:dyDescent="0.25">
      <c r="A22" s="111" t="s">
        <v>114</v>
      </c>
      <c r="B22" s="112" t="s">
        <v>115</v>
      </c>
      <c r="C22" s="113" t="s">
        <v>116</v>
      </c>
      <c r="D22" s="101" t="s">
        <v>102</v>
      </c>
      <c r="E22" s="44" t="s">
        <v>19</v>
      </c>
      <c r="F22" s="44"/>
      <c r="G22" s="52" t="s">
        <v>12</v>
      </c>
      <c r="H22" s="21" t="s">
        <v>12</v>
      </c>
      <c r="I22" s="21"/>
      <c r="J22" s="21"/>
      <c r="K22" s="122" t="s">
        <v>117</v>
      </c>
      <c r="L22" s="122" t="s">
        <v>118</v>
      </c>
      <c r="M22" s="122" t="s">
        <v>119</v>
      </c>
      <c r="N22" s="21"/>
      <c r="O22" s="21"/>
      <c r="P22" s="21"/>
    </row>
    <row r="23" spans="1:16" ht="18" customHeight="1" x14ac:dyDescent="0.25">
      <c r="A23" s="111" t="s">
        <v>120</v>
      </c>
      <c r="B23" s="112" t="s">
        <v>121</v>
      </c>
      <c r="C23" s="113" t="s">
        <v>122</v>
      </c>
      <c r="D23" s="101" t="s">
        <v>102</v>
      </c>
      <c r="E23" s="44" t="s">
        <v>19</v>
      </c>
      <c r="F23" s="44"/>
      <c r="G23" s="52" t="s">
        <v>12</v>
      </c>
      <c r="H23" s="21" t="s">
        <v>12</v>
      </c>
      <c r="I23" s="21"/>
      <c r="J23" s="21"/>
      <c r="K23" s="122" t="s">
        <v>123</v>
      </c>
      <c r="L23" s="122" t="s">
        <v>124</v>
      </c>
      <c r="N23" s="21"/>
      <c r="O23" s="21"/>
      <c r="P23" s="21"/>
    </row>
    <row r="24" spans="1:16" ht="18" customHeight="1" x14ac:dyDescent="0.25">
      <c r="A24" s="111" t="s">
        <v>125</v>
      </c>
      <c r="B24" s="112" t="s">
        <v>126</v>
      </c>
      <c r="C24" s="113" t="s">
        <v>127</v>
      </c>
      <c r="D24" s="101" t="s">
        <v>102</v>
      </c>
      <c r="E24" s="44" t="s">
        <v>19</v>
      </c>
      <c r="F24" s="44"/>
      <c r="G24" s="52" t="s">
        <v>12</v>
      </c>
      <c r="H24" s="21" t="s">
        <v>12</v>
      </c>
      <c r="I24" s="21"/>
      <c r="J24" s="21"/>
      <c r="K24" s="122" t="s">
        <v>128</v>
      </c>
      <c r="L24" s="122" t="s">
        <v>129</v>
      </c>
      <c r="N24" s="21"/>
      <c r="O24" s="21"/>
      <c r="P24" s="21"/>
    </row>
    <row r="25" spans="1:16" ht="18" customHeight="1" x14ac:dyDescent="0.25">
      <c r="A25" s="111" t="s">
        <v>130</v>
      </c>
      <c r="B25" s="112" t="s">
        <v>131</v>
      </c>
      <c r="C25" s="113" t="s">
        <v>132</v>
      </c>
      <c r="D25" s="101" t="s">
        <v>102</v>
      </c>
      <c r="E25" s="44" t="s">
        <v>19</v>
      </c>
      <c r="F25" s="44"/>
      <c r="G25" s="52" t="s">
        <v>12</v>
      </c>
      <c r="H25" s="21" t="s">
        <v>12</v>
      </c>
      <c r="I25" s="21"/>
      <c r="J25" s="21"/>
      <c r="K25" s="122" t="s">
        <v>133</v>
      </c>
      <c r="L25" s="122" t="s">
        <v>134</v>
      </c>
      <c r="N25" s="21"/>
      <c r="O25" s="21"/>
      <c r="P25" s="21"/>
    </row>
    <row r="26" spans="1:16" ht="18" customHeight="1" x14ac:dyDescent="0.25">
      <c r="A26" s="111" t="s">
        <v>135</v>
      </c>
      <c r="B26" s="112" t="s">
        <v>136</v>
      </c>
      <c r="C26" s="113" t="s">
        <v>137</v>
      </c>
      <c r="D26" s="101" t="s">
        <v>102</v>
      </c>
      <c r="E26" s="44" t="s">
        <v>19</v>
      </c>
      <c r="F26" s="44"/>
      <c r="G26" s="52" t="s">
        <v>12</v>
      </c>
      <c r="H26" s="21" t="s">
        <v>12</v>
      </c>
      <c r="I26" s="21"/>
      <c r="J26" s="21"/>
      <c r="K26" s="122" t="s">
        <v>138</v>
      </c>
      <c r="L26" s="122" t="s">
        <v>139</v>
      </c>
      <c r="M26" s="122" t="s">
        <v>140</v>
      </c>
      <c r="N26" s="21"/>
      <c r="O26" s="21"/>
      <c r="P26" s="21"/>
    </row>
    <row r="27" spans="1:16" ht="18" customHeight="1" x14ac:dyDescent="0.25">
      <c r="A27" s="116" t="s">
        <v>141</v>
      </c>
      <c r="B27" s="110" t="s">
        <v>142</v>
      </c>
      <c r="C27" s="110"/>
      <c r="D27" s="132" t="s">
        <v>102</v>
      </c>
      <c r="E27" s="92" t="s">
        <v>19</v>
      </c>
      <c r="F27" s="94"/>
      <c r="G27" s="52" t="s">
        <v>12</v>
      </c>
      <c r="H27" s="21" t="s">
        <v>13</v>
      </c>
      <c r="I27" s="21"/>
      <c r="J27" s="21"/>
      <c r="K27" s="124" t="s">
        <v>143</v>
      </c>
      <c r="L27" s="123"/>
      <c r="M27" s="124" t="s">
        <v>144</v>
      </c>
      <c r="N27" s="21"/>
      <c r="O27" s="21"/>
      <c r="P27" s="21"/>
    </row>
    <row r="28" spans="1:16" ht="18" customHeight="1" x14ac:dyDescent="0.25">
      <c r="A28" s="111" t="s">
        <v>145</v>
      </c>
      <c r="B28" s="112" t="s">
        <v>146</v>
      </c>
      <c r="C28" s="113" t="s">
        <v>147</v>
      </c>
      <c r="D28" s="101" t="s">
        <v>102</v>
      </c>
      <c r="E28" s="44" t="s">
        <v>19</v>
      </c>
      <c r="F28" s="44"/>
      <c r="G28" s="52" t="s">
        <v>12</v>
      </c>
      <c r="H28" s="21" t="s">
        <v>12</v>
      </c>
      <c r="I28" s="21"/>
      <c r="J28" s="21"/>
      <c r="K28" s="122" t="s">
        <v>148</v>
      </c>
      <c r="L28" s="122" t="s">
        <v>149</v>
      </c>
      <c r="N28" s="21"/>
      <c r="O28" s="21"/>
      <c r="P28" s="21"/>
    </row>
    <row r="29" spans="1:16" ht="18" customHeight="1" x14ac:dyDescent="0.25">
      <c r="A29" s="111" t="s">
        <v>150</v>
      </c>
      <c r="B29" s="112" t="s">
        <v>151</v>
      </c>
      <c r="C29" s="113" t="s">
        <v>152</v>
      </c>
      <c r="D29" s="101" t="s">
        <v>102</v>
      </c>
      <c r="E29" s="44" t="s">
        <v>19</v>
      </c>
      <c r="F29" s="44"/>
      <c r="G29" s="52" t="s">
        <v>12</v>
      </c>
      <c r="H29" s="21" t="s">
        <v>12</v>
      </c>
      <c r="I29" s="21"/>
      <c r="J29" s="21"/>
      <c r="K29" s="122" t="s">
        <v>153</v>
      </c>
      <c r="L29" s="122" t="s">
        <v>154</v>
      </c>
      <c r="N29" s="21"/>
      <c r="O29" s="21"/>
      <c r="P29" s="21"/>
    </row>
    <row r="30" spans="1:16" ht="18" customHeight="1" x14ac:dyDescent="0.25">
      <c r="A30" s="111" t="s">
        <v>155</v>
      </c>
      <c r="B30" s="112" t="s">
        <v>156</v>
      </c>
      <c r="C30" s="113" t="s">
        <v>157</v>
      </c>
      <c r="D30" s="101" t="s">
        <v>102</v>
      </c>
      <c r="E30" s="44" t="s">
        <v>19</v>
      </c>
      <c r="F30" s="44"/>
      <c r="G30" s="52" t="s">
        <v>12</v>
      </c>
      <c r="H30" s="21" t="s">
        <v>12</v>
      </c>
      <c r="I30" s="21"/>
      <c r="J30" s="21"/>
      <c r="K30" s="122" t="s">
        <v>158</v>
      </c>
      <c r="L30" s="122" t="s">
        <v>159</v>
      </c>
      <c r="M30" s="122" t="s">
        <v>160</v>
      </c>
      <c r="N30" s="21"/>
      <c r="O30" s="21"/>
      <c r="P30" s="21"/>
    </row>
    <row r="31" spans="1:16" ht="18" customHeight="1" x14ac:dyDescent="0.25">
      <c r="A31" s="111" t="s">
        <v>161</v>
      </c>
      <c r="B31" s="112" t="s">
        <v>162</v>
      </c>
      <c r="C31" s="113" t="s">
        <v>163</v>
      </c>
      <c r="D31" s="101" t="s">
        <v>102</v>
      </c>
      <c r="E31" s="44" t="s">
        <v>19</v>
      </c>
      <c r="F31" s="44"/>
      <c r="G31" s="52" t="s">
        <v>12</v>
      </c>
      <c r="H31" s="21" t="s">
        <v>12</v>
      </c>
      <c r="I31" s="21"/>
      <c r="J31" s="21"/>
      <c r="K31" s="122" t="s">
        <v>164</v>
      </c>
      <c r="M31" s="122" t="s">
        <v>165</v>
      </c>
      <c r="N31" s="21"/>
      <c r="O31" s="21"/>
      <c r="P31" s="21"/>
    </row>
    <row r="32" spans="1:16" ht="18" customHeight="1" x14ac:dyDescent="0.25">
      <c r="A32" s="111" t="s">
        <v>166</v>
      </c>
      <c r="B32" s="112" t="s">
        <v>167</v>
      </c>
      <c r="C32" s="113" t="s">
        <v>168</v>
      </c>
      <c r="D32" s="101" t="s">
        <v>102</v>
      </c>
      <c r="E32" s="44" t="s">
        <v>19</v>
      </c>
      <c r="F32" s="44"/>
      <c r="G32" s="52" t="s">
        <v>12</v>
      </c>
      <c r="H32" s="21" t="s">
        <v>12</v>
      </c>
      <c r="I32" s="21"/>
      <c r="J32" s="21"/>
      <c r="K32" s="122" t="s">
        <v>169</v>
      </c>
      <c r="L32" s="122" t="s">
        <v>170</v>
      </c>
      <c r="N32" s="21"/>
      <c r="O32" s="21"/>
      <c r="P32" s="21"/>
    </row>
    <row r="33" spans="1:16" ht="18" customHeight="1" x14ac:dyDescent="0.25">
      <c r="A33" s="111" t="s">
        <v>171</v>
      </c>
      <c r="B33" s="112" t="s">
        <v>172</v>
      </c>
      <c r="C33" s="113" t="s">
        <v>173</v>
      </c>
      <c r="D33" s="101" t="s">
        <v>102</v>
      </c>
      <c r="E33" s="44" t="s">
        <v>19</v>
      </c>
      <c r="F33" s="44"/>
      <c r="G33" s="52" t="s">
        <v>12</v>
      </c>
      <c r="H33" s="21" t="s">
        <v>12</v>
      </c>
      <c r="I33" s="21"/>
      <c r="J33" s="21"/>
      <c r="K33" s="122" t="s">
        <v>174</v>
      </c>
      <c r="L33" s="122" t="s">
        <v>175</v>
      </c>
      <c r="M33" s="122" t="s">
        <v>176</v>
      </c>
      <c r="N33" s="21"/>
      <c r="O33" s="21"/>
      <c r="P33" s="21"/>
    </row>
    <row r="34" spans="1:16" ht="18" customHeight="1" x14ac:dyDescent="0.25">
      <c r="A34" s="114" t="s">
        <v>177</v>
      </c>
      <c r="B34" s="112" t="s">
        <v>178</v>
      </c>
      <c r="C34" s="107" t="s">
        <v>179</v>
      </c>
      <c r="D34" s="101" t="s">
        <v>102</v>
      </c>
      <c r="E34" s="44" t="s">
        <v>19</v>
      </c>
      <c r="F34" s="44"/>
      <c r="G34" s="52" t="s">
        <v>12</v>
      </c>
      <c r="H34" s="21" t="s">
        <v>12</v>
      </c>
      <c r="I34" s="21"/>
      <c r="J34" s="21"/>
      <c r="K34" s="122" t="s">
        <v>180</v>
      </c>
      <c r="L34" s="122" t="s">
        <v>181</v>
      </c>
      <c r="N34" s="21"/>
      <c r="O34" s="21"/>
      <c r="P34" s="21"/>
    </row>
    <row r="35" spans="1:16" ht="18" customHeight="1" x14ac:dyDescent="0.25">
      <c r="A35" s="111" t="s">
        <v>182</v>
      </c>
      <c r="B35" s="112" t="s">
        <v>183</v>
      </c>
      <c r="C35" s="113" t="s">
        <v>184</v>
      </c>
      <c r="D35" s="101" t="s">
        <v>102</v>
      </c>
      <c r="E35" s="44" t="s">
        <v>19</v>
      </c>
      <c r="F35" s="44"/>
      <c r="G35" s="52" t="s">
        <v>12</v>
      </c>
      <c r="H35" s="21" t="s">
        <v>12</v>
      </c>
      <c r="I35" s="21"/>
      <c r="J35" s="21"/>
      <c r="K35" s="122" t="s">
        <v>185</v>
      </c>
      <c r="L35" s="122" t="s">
        <v>186</v>
      </c>
      <c r="M35" s="122" t="s">
        <v>187</v>
      </c>
      <c r="N35" s="21"/>
      <c r="O35" s="21"/>
      <c r="P35" s="21"/>
    </row>
    <row r="36" spans="1:16" ht="18" customHeight="1" x14ac:dyDescent="0.25">
      <c r="A36" s="111" t="s">
        <v>188</v>
      </c>
      <c r="B36" s="112" t="s">
        <v>189</v>
      </c>
      <c r="C36" s="112"/>
      <c r="D36" s="101" t="s">
        <v>102</v>
      </c>
      <c r="E36" s="44" t="s">
        <v>19</v>
      </c>
      <c r="F36" s="44"/>
      <c r="G36" s="52" t="s">
        <v>12</v>
      </c>
      <c r="H36" s="21" t="s">
        <v>13</v>
      </c>
      <c r="I36" s="21"/>
      <c r="J36" s="21" t="s">
        <v>190</v>
      </c>
      <c r="N36" s="21"/>
      <c r="O36" s="21"/>
      <c r="P36" s="21"/>
    </row>
    <row r="37" spans="1:16" ht="18" customHeight="1" x14ac:dyDescent="0.25">
      <c r="A37" s="111" t="s">
        <v>191</v>
      </c>
      <c r="B37" s="112" t="s">
        <v>192</v>
      </c>
      <c r="C37" s="113" t="s">
        <v>193</v>
      </c>
      <c r="D37" s="101" t="s">
        <v>194</v>
      </c>
      <c r="E37" s="44" t="s">
        <v>19</v>
      </c>
      <c r="F37" s="44"/>
      <c r="G37" s="52" t="s">
        <v>12</v>
      </c>
      <c r="H37" s="21" t="s">
        <v>12</v>
      </c>
      <c r="I37" s="21"/>
      <c r="J37" s="21"/>
      <c r="K37" s="122" t="s">
        <v>195</v>
      </c>
      <c r="L37" s="122" t="s">
        <v>196</v>
      </c>
      <c r="N37" s="21"/>
      <c r="O37" s="21"/>
      <c r="P37" s="21"/>
    </row>
    <row r="38" spans="1:16" ht="18" customHeight="1" x14ac:dyDescent="0.25">
      <c r="A38" s="111" t="s">
        <v>197</v>
      </c>
      <c r="B38" s="112" t="s">
        <v>146</v>
      </c>
      <c r="C38" s="113" t="s">
        <v>198</v>
      </c>
      <c r="D38" s="101" t="s">
        <v>194</v>
      </c>
      <c r="E38" s="44" t="s">
        <v>19</v>
      </c>
      <c r="F38" s="44"/>
      <c r="G38" s="52" t="s">
        <v>12</v>
      </c>
      <c r="H38" s="21" t="s">
        <v>12</v>
      </c>
      <c r="I38" s="21"/>
      <c r="J38" s="21"/>
      <c r="K38" s="122" t="s">
        <v>199</v>
      </c>
      <c r="L38" s="122" t="s">
        <v>200</v>
      </c>
      <c r="N38" s="21"/>
      <c r="O38" s="21"/>
      <c r="P38" s="21"/>
    </row>
    <row r="39" spans="1:16" ht="18" customHeight="1" x14ac:dyDescent="0.25">
      <c r="A39" s="111" t="s">
        <v>125</v>
      </c>
      <c r="B39" s="112" t="s">
        <v>201</v>
      </c>
      <c r="C39" s="113" t="s">
        <v>202</v>
      </c>
      <c r="D39" s="101" t="s">
        <v>194</v>
      </c>
      <c r="E39" s="44" t="s">
        <v>19</v>
      </c>
      <c r="F39" s="44"/>
      <c r="G39" s="52" t="s">
        <v>12</v>
      </c>
      <c r="H39" s="21" t="s">
        <v>12</v>
      </c>
      <c r="I39" s="21"/>
      <c r="J39" s="21"/>
      <c r="K39" s="122" t="s">
        <v>203</v>
      </c>
      <c r="L39" s="122" t="s">
        <v>129</v>
      </c>
      <c r="N39" s="21"/>
      <c r="O39" s="21"/>
      <c r="P39" s="21"/>
    </row>
    <row r="40" spans="1:16" ht="18" customHeight="1" x14ac:dyDescent="0.25">
      <c r="A40" s="111" t="s">
        <v>204</v>
      </c>
      <c r="B40" s="112" t="s">
        <v>91</v>
      </c>
      <c r="C40" s="113" t="s">
        <v>205</v>
      </c>
      <c r="D40" s="101" t="s">
        <v>194</v>
      </c>
      <c r="E40" s="44" t="s">
        <v>19</v>
      </c>
      <c r="F40" s="44"/>
      <c r="G40" s="52" t="s">
        <v>12</v>
      </c>
      <c r="H40" s="21" t="s">
        <v>12</v>
      </c>
      <c r="I40" s="21"/>
      <c r="J40" s="21"/>
      <c r="K40" s="122" t="s">
        <v>206</v>
      </c>
      <c r="L40" s="122" t="s">
        <v>207</v>
      </c>
      <c r="M40" s="122" t="s">
        <v>208</v>
      </c>
      <c r="N40" s="21"/>
      <c r="O40" s="21"/>
      <c r="P40" s="21"/>
    </row>
    <row r="41" spans="1:16" ht="18" customHeight="1" x14ac:dyDescent="0.25">
      <c r="A41" s="111" t="s">
        <v>209</v>
      </c>
      <c r="B41" s="112" t="s">
        <v>96</v>
      </c>
      <c r="C41" s="113" t="s">
        <v>210</v>
      </c>
      <c r="D41" s="101" t="s">
        <v>194</v>
      </c>
      <c r="E41" s="44" t="s">
        <v>19</v>
      </c>
      <c r="F41" s="44"/>
      <c r="G41" s="52" t="s">
        <v>12</v>
      </c>
      <c r="H41" s="21" t="s">
        <v>12</v>
      </c>
      <c r="I41" s="21"/>
      <c r="J41" s="21"/>
      <c r="K41" s="122" t="s">
        <v>211</v>
      </c>
      <c r="L41" s="122" t="s">
        <v>212</v>
      </c>
      <c r="M41" s="122" t="s">
        <v>213</v>
      </c>
      <c r="N41" s="21"/>
      <c r="O41" s="21"/>
      <c r="P41" s="21"/>
    </row>
    <row r="42" spans="1:16" ht="18" customHeight="1" x14ac:dyDescent="0.25">
      <c r="A42" s="111" t="s">
        <v>214</v>
      </c>
      <c r="B42" s="112" t="s">
        <v>142</v>
      </c>
      <c r="C42" s="113" t="s">
        <v>215</v>
      </c>
      <c r="D42" s="101" t="s">
        <v>194</v>
      </c>
      <c r="E42" s="44" t="s">
        <v>19</v>
      </c>
      <c r="F42" s="44"/>
      <c r="G42" s="52" t="s">
        <v>12</v>
      </c>
      <c r="H42" s="21" t="s">
        <v>12</v>
      </c>
      <c r="I42" s="21"/>
      <c r="J42" s="21"/>
      <c r="K42" s="122" t="s">
        <v>216</v>
      </c>
      <c r="L42" s="122" t="s">
        <v>217</v>
      </c>
      <c r="M42" s="122" t="s">
        <v>218</v>
      </c>
      <c r="N42" s="21"/>
      <c r="O42" s="21"/>
      <c r="P42" s="21"/>
    </row>
    <row r="43" spans="1:16" ht="18" customHeight="1" x14ac:dyDescent="0.25">
      <c r="A43" s="111" t="s">
        <v>219</v>
      </c>
      <c r="B43" s="112" t="s">
        <v>220</v>
      </c>
      <c r="C43" s="113" t="s">
        <v>221</v>
      </c>
      <c r="D43" s="101" t="s">
        <v>194</v>
      </c>
      <c r="E43" s="44" t="s">
        <v>19</v>
      </c>
      <c r="F43" s="44"/>
      <c r="G43" s="52" t="s">
        <v>13</v>
      </c>
      <c r="H43" s="21" t="s">
        <v>12</v>
      </c>
      <c r="I43" s="21"/>
      <c r="J43" s="21"/>
      <c r="K43" s="122" t="s">
        <v>222</v>
      </c>
      <c r="M43" s="122" t="s">
        <v>223</v>
      </c>
      <c r="N43" s="21"/>
      <c r="O43" s="21"/>
      <c r="P43" s="21"/>
    </row>
    <row r="44" spans="1:16" ht="18" customHeight="1" x14ac:dyDescent="0.25">
      <c r="A44" s="111" t="s">
        <v>224</v>
      </c>
      <c r="B44" s="112" t="s">
        <v>225</v>
      </c>
      <c r="C44" s="113" t="s">
        <v>226</v>
      </c>
      <c r="D44" s="101" t="s">
        <v>194</v>
      </c>
      <c r="E44" s="44" t="s">
        <v>19</v>
      </c>
      <c r="F44" s="44"/>
      <c r="G44" s="52" t="s">
        <v>12</v>
      </c>
      <c r="H44" s="21" t="s">
        <v>12</v>
      </c>
      <c r="I44" s="21"/>
      <c r="J44" s="21"/>
      <c r="K44" s="122" t="s">
        <v>227</v>
      </c>
      <c r="L44" s="122" t="s">
        <v>228</v>
      </c>
      <c r="N44" s="21"/>
      <c r="O44" s="21"/>
      <c r="P44" s="21"/>
    </row>
    <row r="45" spans="1:16" ht="18" customHeight="1" x14ac:dyDescent="0.25">
      <c r="A45" s="111" t="s">
        <v>229</v>
      </c>
      <c r="B45" s="112" t="s">
        <v>230</v>
      </c>
      <c r="C45" s="113" t="s">
        <v>231</v>
      </c>
      <c r="D45" s="101" t="s">
        <v>194</v>
      </c>
      <c r="E45" s="44" t="s">
        <v>19</v>
      </c>
      <c r="F45" s="44"/>
      <c r="G45" s="52" t="s">
        <v>12</v>
      </c>
      <c r="H45" s="21" t="s">
        <v>12</v>
      </c>
      <c r="I45" s="21"/>
      <c r="J45" s="21"/>
      <c r="K45" s="122" t="s">
        <v>232</v>
      </c>
      <c r="L45" s="122" t="s">
        <v>233</v>
      </c>
      <c r="N45" s="21"/>
      <c r="O45" s="21"/>
      <c r="P45" s="21"/>
    </row>
    <row r="46" spans="1:16" ht="18" customHeight="1" x14ac:dyDescent="0.25">
      <c r="A46" s="116" t="s">
        <v>234</v>
      </c>
      <c r="B46" s="110" t="s">
        <v>235</v>
      </c>
      <c r="C46" s="110"/>
      <c r="D46" s="101" t="s">
        <v>194</v>
      </c>
      <c r="E46" s="92" t="s">
        <v>19</v>
      </c>
      <c r="F46" s="94"/>
      <c r="G46" s="52" t="s">
        <v>12</v>
      </c>
      <c r="H46" s="21" t="s">
        <v>13</v>
      </c>
      <c r="I46" s="21"/>
      <c r="J46" s="21" t="s">
        <v>236</v>
      </c>
      <c r="K46" s="124" t="s">
        <v>237</v>
      </c>
      <c r="L46" s="124" t="s">
        <v>238</v>
      </c>
      <c r="M46" s="123"/>
      <c r="N46" s="21"/>
      <c r="O46" s="21"/>
      <c r="P46" s="21"/>
    </row>
    <row r="47" spans="1:16" ht="18" customHeight="1" x14ac:dyDescent="0.25">
      <c r="A47" s="111" t="s">
        <v>239</v>
      </c>
      <c r="B47" s="112" t="s">
        <v>240</v>
      </c>
      <c r="C47" s="113" t="s">
        <v>241</v>
      </c>
      <c r="D47" s="101" t="s">
        <v>194</v>
      </c>
      <c r="E47" s="44" t="s">
        <v>19</v>
      </c>
      <c r="F47" s="44"/>
      <c r="G47" s="52" t="s">
        <v>12</v>
      </c>
      <c r="H47" s="21" t="s">
        <v>12</v>
      </c>
      <c r="I47" s="21"/>
      <c r="J47" s="21"/>
      <c r="K47" s="122" t="s">
        <v>242</v>
      </c>
      <c r="L47" s="122" t="s">
        <v>243</v>
      </c>
      <c r="N47" s="21"/>
      <c r="O47" s="21"/>
      <c r="P47" s="21"/>
    </row>
    <row r="48" spans="1:16" ht="18" customHeight="1" x14ac:dyDescent="0.25">
      <c r="A48" s="111" t="s">
        <v>244</v>
      </c>
      <c r="B48" s="112" t="s">
        <v>245</v>
      </c>
      <c r="C48" s="113" t="s">
        <v>246</v>
      </c>
      <c r="D48" s="101" t="s">
        <v>194</v>
      </c>
      <c r="E48" s="44" t="s">
        <v>19</v>
      </c>
      <c r="F48" s="44"/>
      <c r="G48" s="52" t="s">
        <v>12</v>
      </c>
      <c r="H48" s="21" t="s">
        <v>12</v>
      </c>
      <c r="I48" s="21"/>
      <c r="J48" s="21"/>
      <c r="K48" s="122" t="s">
        <v>247</v>
      </c>
      <c r="L48" s="122" t="s">
        <v>248</v>
      </c>
      <c r="M48" s="122" t="s">
        <v>249</v>
      </c>
      <c r="N48" s="21"/>
      <c r="O48" s="21"/>
      <c r="P48" s="21"/>
    </row>
    <row r="49" spans="1:16" ht="18" customHeight="1" x14ac:dyDescent="0.25">
      <c r="A49" s="111" t="s">
        <v>250</v>
      </c>
      <c r="B49" s="112" t="s">
        <v>251</v>
      </c>
      <c r="C49" s="113" t="s">
        <v>252</v>
      </c>
      <c r="D49" s="101" t="s">
        <v>194</v>
      </c>
      <c r="E49" s="44" t="s">
        <v>19</v>
      </c>
      <c r="F49" s="44"/>
      <c r="G49" s="52" t="s">
        <v>12</v>
      </c>
      <c r="H49" s="21" t="s">
        <v>12</v>
      </c>
      <c r="I49" s="21"/>
      <c r="J49" s="21"/>
      <c r="K49" s="122" t="s">
        <v>253</v>
      </c>
      <c r="L49" s="122" t="s">
        <v>254</v>
      </c>
      <c r="M49" s="122" t="s">
        <v>255</v>
      </c>
      <c r="N49" s="21"/>
      <c r="O49" s="21"/>
      <c r="P49" s="21"/>
    </row>
    <row r="50" spans="1:16" ht="18" customHeight="1" x14ac:dyDescent="0.25">
      <c r="A50" s="111" t="s">
        <v>256</v>
      </c>
      <c r="B50" s="112" t="s">
        <v>257</v>
      </c>
      <c r="C50" s="113" t="s">
        <v>258</v>
      </c>
      <c r="D50" s="101" t="s">
        <v>194</v>
      </c>
      <c r="E50" s="44" t="s">
        <v>19</v>
      </c>
      <c r="F50" s="44"/>
      <c r="G50" s="52" t="s">
        <v>12</v>
      </c>
      <c r="H50" s="21" t="s">
        <v>12</v>
      </c>
      <c r="I50" s="21"/>
      <c r="J50" s="21"/>
      <c r="K50" s="122" t="s">
        <v>259</v>
      </c>
      <c r="L50" s="122" t="s">
        <v>260</v>
      </c>
      <c r="M50" s="122" t="s">
        <v>261</v>
      </c>
      <c r="N50" s="21"/>
      <c r="O50" s="21"/>
      <c r="P50" s="21"/>
    </row>
    <row r="51" spans="1:16" ht="18" customHeight="1" x14ac:dyDescent="0.25">
      <c r="A51" s="111" t="s">
        <v>262</v>
      </c>
      <c r="B51" s="112" t="s">
        <v>263</v>
      </c>
      <c r="C51" s="113" t="s">
        <v>264</v>
      </c>
      <c r="D51" s="101" t="s">
        <v>194</v>
      </c>
      <c r="E51" s="44" t="s">
        <v>19</v>
      </c>
      <c r="F51" s="44"/>
      <c r="G51" s="52" t="s">
        <v>12</v>
      </c>
      <c r="H51" s="21" t="s">
        <v>12</v>
      </c>
      <c r="I51" s="21"/>
      <c r="J51" s="21"/>
      <c r="K51" s="122" t="s">
        <v>265</v>
      </c>
      <c r="L51" s="122" t="s">
        <v>266</v>
      </c>
      <c r="M51" s="122" t="s">
        <v>267</v>
      </c>
      <c r="N51" s="21"/>
      <c r="O51" s="21"/>
      <c r="P51" s="21"/>
    </row>
    <row r="52" spans="1:16" ht="18" customHeight="1" x14ac:dyDescent="0.25">
      <c r="A52" s="111" t="s">
        <v>268</v>
      </c>
      <c r="B52" s="112" t="s">
        <v>269</v>
      </c>
      <c r="C52" s="113" t="s">
        <v>270</v>
      </c>
      <c r="D52" s="101" t="s">
        <v>194</v>
      </c>
      <c r="E52" s="44" t="s">
        <v>19</v>
      </c>
      <c r="F52" s="44"/>
      <c r="G52" s="52" t="s">
        <v>12</v>
      </c>
      <c r="H52" s="21" t="s">
        <v>12</v>
      </c>
      <c r="I52" s="21"/>
      <c r="J52" s="21"/>
      <c r="K52" s="122" t="s">
        <v>271</v>
      </c>
      <c r="N52" s="21"/>
      <c r="O52" s="21"/>
      <c r="P52" s="21"/>
    </row>
    <row r="53" spans="1:16" ht="18" customHeight="1" x14ac:dyDescent="0.25">
      <c r="A53" s="116" t="s">
        <v>272</v>
      </c>
      <c r="B53" s="110" t="s">
        <v>273</v>
      </c>
      <c r="C53" s="110"/>
      <c r="D53" s="132" t="s">
        <v>194</v>
      </c>
      <c r="E53" s="92" t="s">
        <v>19</v>
      </c>
      <c r="F53" s="94"/>
      <c r="G53" s="52" t="s">
        <v>12</v>
      </c>
      <c r="H53" s="21" t="s">
        <v>13</v>
      </c>
      <c r="I53" s="21"/>
      <c r="J53" s="21" t="s">
        <v>236</v>
      </c>
      <c r="K53" s="124" t="s">
        <v>274</v>
      </c>
      <c r="L53" s="138" t="s">
        <v>275</v>
      </c>
      <c r="M53" s="20"/>
      <c r="N53" s="21"/>
      <c r="O53" s="21"/>
      <c r="P53" s="21"/>
    </row>
    <row r="54" spans="1:16" ht="18" customHeight="1" x14ac:dyDescent="0.25">
      <c r="A54" s="111" t="s">
        <v>276</v>
      </c>
      <c r="B54" s="112" t="s">
        <v>277</v>
      </c>
      <c r="C54" s="109" t="s">
        <v>278</v>
      </c>
      <c r="D54" s="101" t="s">
        <v>279</v>
      </c>
      <c r="E54" s="44" t="s">
        <v>280</v>
      </c>
      <c r="F54" s="44"/>
      <c r="G54" s="52" t="s">
        <v>12</v>
      </c>
      <c r="H54" s="21" t="s">
        <v>12</v>
      </c>
      <c r="I54" s="21"/>
      <c r="J54" s="21"/>
      <c r="K54" s="122" t="s">
        <v>281</v>
      </c>
      <c r="L54" s="122" t="s">
        <v>282</v>
      </c>
      <c r="M54" s="122" t="s">
        <v>283</v>
      </c>
      <c r="N54" s="21"/>
      <c r="O54" s="21"/>
      <c r="P54" s="21"/>
    </row>
    <row r="55" spans="1:16" ht="18" customHeight="1" x14ac:dyDescent="0.25">
      <c r="A55" s="111" t="s">
        <v>284</v>
      </c>
      <c r="B55" s="112" t="s">
        <v>285</v>
      </c>
      <c r="C55" s="113" t="s">
        <v>286</v>
      </c>
      <c r="D55" s="101" t="s">
        <v>279</v>
      </c>
      <c r="E55" s="44" t="s">
        <v>280</v>
      </c>
      <c r="F55" s="44"/>
      <c r="G55" s="52" t="s">
        <v>12</v>
      </c>
      <c r="H55" s="21" t="s">
        <v>12</v>
      </c>
      <c r="I55" s="21"/>
      <c r="J55" s="21"/>
      <c r="K55" s="122" t="s">
        <v>287</v>
      </c>
      <c r="L55" s="122" t="s">
        <v>288</v>
      </c>
      <c r="N55" s="21"/>
      <c r="O55" s="21"/>
      <c r="P55" s="21"/>
    </row>
    <row r="56" spans="1:16" ht="18" customHeight="1" x14ac:dyDescent="0.25">
      <c r="A56" s="111" t="s">
        <v>289</v>
      </c>
      <c r="B56" s="112" t="s">
        <v>290</v>
      </c>
      <c r="C56" s="113" t="s">
        <v>291</v>
      </c>
      <c r="D56" s="101" t="s">
        <v>279</v>
      </c>
      <c r="E56" s="44" t="s">
        <v>280</v>
      </c>
      <c r="F56" s="44"/>
      <c r="G56" s="52" t="s">
        <v>12</v>
      </c>
      <c r="H56" s="21" t="s">
        <v>12</v>
      </c>
      <c r="I56" s="21"/>
      <c r="J56" s="21"/>
      <c r="K56" s="122" t="s">
        <v>292</v>
      </c>
      <c r="L56" s="122" t="s">
        <v>293</v>
      </c>
      <c r="M56" s="122" t="s">
        <v>294</v>
      </c>
      <c r="N56" s="21"/>
      <c r="O56" s="21"/>
      <c r="P56" s="21"/>
    </row>
    <row r="57" spans="1:16" ht="18" customHeight="1" x14ac:dyDescent="0.25">
      <c r="A57" s="111" t="s">
        <v>295</v>
      </c>
      <c r="B57" s="112" t="s">
        <v>296</v>
      </c>
      <c r="C57" s="113" t="s">
        <v>297</v>
      </c>
      <c r="D57" s="101" t="s">
        <v>279</v>
      </c>
      <c r="E57" s="44" t="s">
        <v>280</v>
      </c>
      <c r="F57" s="44"/>
      <c r="G57" s="52" t="s">
        <v>12</v>
      </c>
      <c r="H57" s="21" t="s">
        <v>12</v>
      </c>
      <c r="I57" s="21"/>
      <c r="J57" s="21"/>
      <c r="K57" s="122" t="s">
        <v>298</v>
      </c>
      <c r="L57" s="122" t="s">
        <v>299</v>
      </c>
      <c r="N57" s="21"/>
      <c r="O57" s="21"/>
      <c r="P57" s="21"/>
    </row>
    <row r="58" spans="1:16" ht="18" customHeight="1" x14ac:dyDescent="0.25">
      <c r="A58" s="111" t="s">
        <v>300</v>
      </c>
      <c r="B58" s="112" t="s">
        <v>301</v>
      </c>
      <c r="C58" s="113" t="s">
        <v>302</v>
      </c>
      <c r="D58" s="101" t="s">
        <v>279</v>
      </c>
      <c r="E58" s="44" t="s">
        <v>280</v>
      </c>
      <c r="F58" s="44"/>
      <c r="G58" s="52" t="s">
        <v>12</v>
      </c>
      <c r="H58" s="21" t="s">
        <v>12</v>
      </c>
      <c r="I58" s="21"/>
      <c r="J58" s="21"/>
      <c r="K58" s="122" t="s">
        <v>303</v>
      </c>
      <c r="L58" s="122" t="s">
        <v>304</v>
      </c>
      <c r="N58" s="21"/>
      <c r="O58" s="21"/>
      <c r="P58" s="21"/>
    </row>
    <row r="59" spans="1:16" ht="18" customHeight="1" x14ac:dyDescent="0.25">
      <c r="A59" s="111" t="s">
        <v>305</v>
      </c>
      <c r="B59" s="112" t="s">
        <v>306</v>
      </c>
      <c r="C59" s="113" t="s">
        <v>307</v>
      </c>
      <c r="D59" s="101" t="s">
        <v>279</v>
      </c>
      <c r="E59" s="44" t="s">
        <v>280</v>
      </c>
      <c r="F59" s="44"/>
      <c r="G59" s="52" t="s">
        <v>12</v>
      </c>
      <c r="H59" s="21" t="s">
        <v>12</v>
      </c>
      <c r="I59" s="21"/>
      <c r="J59" s="21"/>
      <c r="K59" s="122" t="s">
        <v>308</v>
      </c>
      <c r="L59" s="122" t="s">
        <v>309</v>
      </c>
      <c r="N59" s="21"/>
      <c r="O59" s="21"/>
      <c r="P59" s="21"/>
    </row>
    <row r="60" spans="1:16" ht="18" customHeight="1" x14ac:dyDescent="0.25">
      <c r="A60" s="111" t="s">
        <v>310</v>
      </c>
      <c r="B60" s="112" t="s">
        <v>235</v>
      </c>
      <c r="C60" s="113" t="s">
        <v>311</v>
      </c>
      <c r="D60" s="101" t="s">
        <v>279</v>
      </c>
      <c r="E60" s="44" t="s">
        <v>280</v>
      </c>
      <c r="F60" s="44"/>
      <c r="G60" s="52" t="s">
        <v>12</v>
      </c>
      <c r="H60" s="21" t="s">
        <v>12</v>
      </c>
      <c r="I60" s="21"/>
      <c r="J60" s="21"/>
      <c r="K60" s="122" t="s">
        <v>312</v>
      </c>
      <c r="L60" s="122" t="s">
        <v>313</v>
      </c>
      <c r="N60" s="21"/>
      <c r="O60" s="21"/>
      <c r="P60" s="21"/>
    </row>
    <row r="61" spans="1:16" ht="18" customHeight="1" x14ac:dyDescent="0.25">
      <c r="A61" s="111" t="s">
        <v>314</v>
      </c>
      <c r="B61" s="112" t="s">
        <v>315</v>
      </c>
      <c r="C61" s="113" t="s">
        <v>316</v>
      </c>
      <c r="D61" s="101" t="s">
        <v>279</v>
      </c>
      <c r="E61" s="44" t="s">
        <v>280</v>
      </c>
      <c r="F61" s="44"/>
      <c r="G61" s="52" t="s">
        <v>12</v>
      </c>
      <c r="H61" s="21" t="s">
        <v>12</v>
      </c>
      <c r="I61" s="21"/>
      <c r="J61" s="21"/>
      <c r="K61" s="122" t="s">
        <v>317</v>
      </c>
      <c r="M61" s="122" t="s">
        <v>318</v>
      </c>
      <c r="N61" s="21"/>
      <c r="O61" s="21"/>
      <c r="P61" s="21"/>
    </row>
    <row r="62" spans="1:16" ht="18" customHeight="1" x14ac:dyDescent="0.25">
      <c r="A62" s="111" t="s">
        <v>319</v>
      </c>
      <c r="B62" s="112" t="s">
        <v>320</v>
      </c>
      <c r="C62" s="113" t="s">
        <v>321</v>
      </c>
      <c r="D62" s="101" t="s">
        <v>279</v>
      </c>
      <c r="E62" s="44" t="s">
        <v>280</v>
      </c>
      <c r="F62" s="44"/>
      <c r="G62" s="52" t="s">
        <v>12</v>
      </c>
      <c r="H62" s="21" t="s">
        <v>12</v>
      </c>
      <c r="I62" s="21"/>
      <c r="J62" s="21"/>
      <c r="K62" s="122" t="s">
        <v>322</v>
      </c>
      <c r="L62" s="122" t="s">
        <v>323</v>
      </c>
      <c r="N62" s="21"/>
      <c r="O62" s="21"/>
      <c r="P62" s="21"/>
    </row>
    <row r="63" spans="1:16" ht="18" customHeight="1" x14ac:dyDescent="0.25">
      <c r="A63" s="111" t="s">
        <v>324</v>
      </c>
      <c r="B63" s="112" t="s">
        <v>325</v>
      </c>
      <c r="C63" s="113" t="s">
        <v>326</v>
      </c>
      <c r="D63" s="101" t="s">
        <v>279</v>
      </c>
      <c r="E63" s="44" t="s">
        <v>280</v>
      </c>
      <c r="F63" s="44"/>
      <c r="G63" s="52" t="s">
        <v>12</v>
      </c>
      <c r="H63" s="21" t="s">
        <v>12</v>
      </c>
      <c r="I63" s="21"/>
      <c r="J63" s="21"/>
      <c r="K63" s="122" t="s">
        <v>327</v>
      </c>
      <c r="M63" s="122" t="s">
        <v>328</v>
      </c>
      <c r="N63" s="21"/>
      <c r="O63" s="21"/>
      <c r="P63" s="21"/>
    </row>
    <row r="64" spans="1:16" ht="18" customHeight="1" x14ac:dyDescent="0.25">
      <c r="A64" s="111" t="s">
        <v>329</v>
      </c>
      <c r="B64" s="112" t="s">
        <v>330</v>
      </c>
      <c r="C64" s="113" t="s">
        <v>331</v>
      </c>
      <c r="D64" s="101" t="s">
        <v>279</v>
      </c>
      <c r="E64" s="44" t="s">
        <v>280</v>
      </c>
      <c r="F64" s="44"/>
      <c r="G64" s="52" t="s">
        <v>12</v>
      </c>
      <c r="H64" s="21" t="s">
        <v>12</v>
      </c>
      <c r="I64" s="21"/>
      <c r="J64" s="21"/>
      <c r="K64" s="122" t="s">
        <v>332</v>
      </c>
      <c r="L64" s="122" t="s">
        <v>333</v>
      </c>
      <c r="M64" s="122" t="s">
        <v>334</v>
      </c>
      <c r="N64" s="21"/>
      <c r="O64" s="21"/>
      <c r="P64" s="21"/>
    </row>
    <row r="65" spans="1:16" ht="18" customHeight="1" x14ac:dyDescent="0.25">
      <c r="A65" s="116" t="s">
        <v>335</v>
      </c>
      <c r="B65" s="110" t="s">
        <v>156</v>
      </c>
      <c r="C65" s="140"/>
      <c r="D65" s="101" t="s">
        <v>279</v>
      </c>
      <c r="E65" s="92" t="s">
        <v>280</v>
      </c>
      <c r="F65" s="94"/>
      <c r="G65" s="52" t="s">
        <v>12</v>
      </c>
      <c r="H65" s="21" t="s">
        <v>13</v>
      </c>
      <c r="I65" s="21"/>
      <c r="J65" s="21"/>
      <c r="K65" s="124" t="s">
        <v>336</v>
      </c>
      <c r="L65" s="124" t="s">
        <v>337</v>
      </c>
      <c r="M65" s="124" t="s">
        <v>338</v>
      </c>
      <c r="N65" s="21"/>
      <c r="O65" s="21"/>
      <c r="P65" s="21"/>
    </row>
    <row r="66" spans="1:16" ht="18" customHeight="1" x14ac:dyDescent="0.25">
      <c r="A66" s="111" t="s">
        <v>339</v>
      </c>
      <c r="B66" s="133" t="s">
        <v>340</v>
      </c>
      <c r="C66" s="113" t="s">
        <v>341</v>
      </c>
      <c r="D66" s="101" t="s">
        <v>279</v>
      </c>
      <c r="E66" s="44" t="s">
        <v>280</v>
      </c>
      <c r="F66" s="44"/>
      <c r="G66" s="52" t="s">
        <v>12</v>
      </c>
      <c r="H66" s="21" t="s">
        <v>12</v>
      </c>
      <c r="I66" s="21"/>
      <c r="J66" s="21"/>
      <c r="K66" s="122" t="s">
        <v>342</v>
      </c>
      <c r="L66" s="122" t="s">
        <v>343</v>
      </c>
      <c r="M66" s="122" t="s">
        <v>344</v>
      </c>
      <c r="N66" s="21"/>
      <c r="O66" s="21"/>
      <c r="P66" s="21"/>
    </row>
    <row r="67" spans="1:16" ht="18" customHeight="1" x14ac:dyDescent="0.25">
      <c r="A67" s="111" t="s">
        <v>345</v>
      </c>
      <c r="B67" s="133" t="s">
        <v>346</v>
      </c>
      <c r="C67" s="113" t="s">
        <v>347</v>
      </c>
      <c r="D67" s="101" t="s">
        <v>279</v>
      </c>
      <c r="E67" s="102" t="s">
        <v>280</v>
      </c>
      <c r="F67" s="44"/>
      <c r="G67" s="52" t="s">
        <v>12</v>
      </c>
      <c r="H67" s="21" t="s">
        <v>12</v>
      </c>
      <c r="I67" s="21"/>
      <c r="J67" s="21"/>
      <c r="K67" s="122" t="s">
        <v>348</v>
      </c>
      <c r="L67" s="122" t="s">
        <v>349</v>
      </c>
      <c r="N67" s="93"/>
      <c r="O67" s="93"/>
      <c r="P67" s="93"/>
    </row>
    <row r="68" spans="1:16" ht="18" customHeight="1" x14ac:dyDescent="0.25">
      <c r="A68" s="111" t="s">
        <v>350</v>
      </c>
      <c r="B68" s="133" t="s">
        <v>351</v>
      </c>
      <c r="C68" s="113" t="s">
        <v>352</v>
      </c>
      <c r="D68" s="101" t="s">
        <v>279</v>
      </c>
      <c r="E68" s="102" t="s">
        <v>280</v>
      </c>
      <c r="F68" s="44"/>
      <c r="G68" s="52" t="s">
        <v>12</v>
      </c>
      <c r="H68" s="21" t="s">
        <v>12</v>
      </c>
      <c r="I68" s="21"/>
      <c r="J68" s="21"/>
      <c r="K68" s="122" t="s">
        <v>353</v>
      </c>
      <c r="L68" s="122" t="s">
        <v>354</v>
      </c>
      <c r="M68" s="122" t="s">
        <v>355</v>
      </c>
      <c r="N68" s="93"/>
      <c r="O68" s="93"/>
      <c r="P68" s="93"/>
    </row>
    <row r="69" spans="1:16" ht="18" customHeight="1" x14ac:dyDescent="0.25">
      <c r="A69" s="111" t="s">
        <v>356</v>
      </c>
      <c r="B69" s="133" t="s">
        <v>357</v>
      </c>
      <c r="C69" s="113" t="s">
        <v>358</v>
      </c>
      <c r="D69" s="101" t="s">
        <v>279</v>
      </c>
      <c r="E69" s="102" t="s">
        <v>280</v>
      </c>
      <c r="F69" s="44"/>
      <c r="G69" s="52" t="s">
        <v>12</v>
      </c>
      <c r="H69" s="21" t="s">
        <v>12</v>
      </c>
      <c r="I69" s="21"/>
      <c r="J69" s="21"/>
      <c r="K69" s="122" t="s">
        <v>359</v>
      </c>
      <c r="L69" s="122" t="s">
        <v>360</v>
      </c>
      <c r="N69" s="93"/>
      <c r="O69" s="93"/>
      <c r="P69" s="93"/>
    </row>
    <row r="70" spans="1:16" ht="18" customHeight="1" x14ac:dyDescent="0.25">
      <c r="A70" s="111" t="s">
        <v>361</v>
      </c>
      <c r="B70" s="133" t="s">
        <v>362</v>
      </c>
      <c r="C70" s="113" t="s">
        <v>363</v>
      </c>
      <c r="D70" s="101" t="s">
        <v>279</v>
      </c>
      <c r="E70" s="102" t="s">
        <v>280</v>
      </c>
      <c r="F70" s="44"/>
      <c r="G70" s="52" t="s">
        <v>12</v>
      </c>
      <c r="H70" s="21" t="s">
        <v>12</v>
      </c>
      <c r="I70" s="21"/>
      <c r="J70" s="21"/>
      <c r="K70" s="122" t="s">
        <v>364</v>
      </c>
      <c r="L70" s="122" t="s">
        <v>365</v>
      </c>
      <c r="N70" s="93"/>
      <c r="O70" s="93"/>
      <c r="P70" s="93"/>
    </row>
    <row r="71" spans="1:16" ht="18" customHeight="1" x14ac:dyDescent="0.25">
      <c r="A71" s="129" t="s">
        <v>366</v>
      </c>
      <c r="B71" s="135" t="s">
        <v>367</v>
      </c>
      <c r="C71" s="113" t="s">
        <v>368</v>
      </c>
      <c r="D71" s="101" t="s">
        <v>279</v>
      </c>
      <c r="E71" s="136" t="s">
        <v>280</v>
      </c>
      <c r="F71" s="100"/>
      <c r="G71" s="52" t="s">
        <v>12</v>
      </c>
      <c r="H71" s="21" t="s">
        <v>12</v>
      </c>
      <c r="I71" s="21"/>
      <c r="J71" s="21"/>
      <c r="K71" s="122" t="s">
        <v>369</v>
      </c>
      <c r="L71" s="122" t="s">
        <v>370</v>
      </c>
      <c r="M71" s="122" t="s">
        <v>371</v>
      </c>
      <c r="N71" s="93"/>
      <c r="O71" s="93"/>
      <c r="P71" s="93"/>
    </row>
    <row r="72" spans="1:16" ht="18" customHeight="1" x14ac:dyDescent="0.25">
      <c r="A72" s="111" t="s">
        <v>372</v>
      </c>
      <c r="B72" s="133" t="s">
        <v>373</v>
      </c>
      <c r="C72" s="113" t="s">
        <v>374</v>
      </c>
      <c r="D72" s="101" t="s">
        <v>279</v>
      </c>
      <c r="E72" s="98" t="s">
        <v>280</v>
      </c>
      <c r="F72" s="98"/>
      <c r="G72" s="52" t="s">
        <v>12</v>
      </c>
      <c r="H72" s="21" t="s">
        <v>12</v>
      </c>
      <c r="I72" s="21"/>
      <c r="J72" s="21"/>
      <c r="K72" s="122" t="s">
        <v>375</v>
      </c>
      <c r="L72" s="122" t="s">
        <v>376</v>
      </c>
      <c r="M72" s="122" t="s">
        <v>377</v>
      </c>
      <c r="N72" s="93"/>
      <c r="O72" s="93"/>
      <c r="P72" s="93"/>
    </row>
    <row r="73" spans="1:16" ht="18" customHeight="1" x14ac:dyDescent="0.25">
      <c r="A73" s="129" t="s">
        <v>378</v>
      </c>
      <c r="B73" s="135" t="s">
        <v>379</v>
      </c>
      <c r="C73" s="134" t="s">
        <v>380</v>
      </c>
      <c r="D73" s="117" t="s">
        <v>279</v>
      </c>
      <c r="E73" s="137" t="s">
        <v>280</v>
      </c>
      <c r="F73" s="137"/>
      <c r="G73" s="52" t="s">
        <v>12</v>
      </c>
      <c r="H73" s="21" t="s">
        <v>12</v>
      </c>
      <c r="I73" s="21"/>
      <c r="J73" s="21"/>
      <c r="K73" s="122" t="s">
        <v>381</v>
      </c>
      <c r="L73" s="122" t="s">
        <v>382</v>
      </c>
      <c r="M73" s="122" t="s">
        <v>383</v>
      </c>
      <c r="N73" s="21"/>
      <c r="O73" s="21"/>
      <c r="P73" s="21"/>
    </row>
    <row r="74" spans="1:16" ht="18" customHeight="1" x14ac:dyDescent="0.25">
      <c r="A74" s="111"/>
      <c r="B74" s="112"/>
      <c r="C74" s="112"/>
      <c r="D74" s="98"/>
      <c r="E74" s="98"/>
      <c r="F74" s="98"/>
      <c r="G74" s="52"/>
      <c r="H74" s="21"/>
      <c r="I74" s="21"/>
      <c r="J74" s="21"/>
      <c r="N74" s="21"/>
      <c r="O74" s="21"/>
      <c r="P74" s="21"/>
    </row>
    <row r="75" spans="1:16" ht="18" customHeight="1" x14ac:dyDescent="0.25">
      <c r="A75" s="111"/>
      <c r="B75" s="112"/>
      <c r="C75" s="112"/>
      <c r="D75" s="98"/>
      <c r="E75" s="98"/>
      <c r="F75" s="98"/>
      <c r="G75" s="52"/>
      <c r="H75" s="21"/>
      <c r="I75" s="21"/>
      <c r="J75" s="21"/>
      <c r="N75" s="21"/>
      <c r="O75" s="21"/>
      <c r="P75" s="21"/>
    </row>
    <row r="76" spans="1:16" ht="18" customHeight="1" x14ac:dyDescent="0.25">
      <c r="A76" s="111"/>
      <c r="B76" s="112"/>
      <c r="C76" s="112"/>
      <c r="D76" s="98"/>
      <c r="E76" s="98"/>
      <c r="F76" s="98"/>
      <c r="G76" s="52"/>
      <c r="H76" s="21"/>
      <c r="I76" s="21"/>
      <c r="J76" s="21"/>
      <c r="N76" s="21"/>
      <c r="O76" s="21"/>
      <c r="P76" s="21"/>
    </row>
    <row r="77" spans="1:16" ht="18" customHeight="1" x14ac:dyDescent="0.25">
      <c r="A77" s="111"/>
      <c r="B77" s="112"/>
      <c r="C77" s="112"/>
      <c r="D77" s="98"/>
      <c r="E77" s="98"/>
      <c r="F77" s="98"/>
      <c r="G77" s="52"/>
      <c r="H77" s="21"/>
      <c r="I77" s="21"/>
      <c r="J77" s="21"/>
      <c r="N77" s="21"/>
      <c r="O77" s="21"/>
      <c r="P77" s="21"/>
    </row>
    <row r="78" spans="1:16" ht="18" customHeight="1" x14ac:dyDescent="0.25">
      <c r="A78" s="111"/>
      <c r="B78" s="112"/>
      <c r="C78" s="112"/>
      <c r="D78" s="98"/>
      <c r="E78" s="98"/>
      <c r="F78" s="98"/>
      <c r="G78" s="52"/>
      <c r="H78" s="21"/>
      <c r="I78" s="21"/>
      <c r="J78" s="21"/>
      <c r="N78" s="21"/>
      <c r="O78" s="21"/>
      <c r="P78" s="21"/>
    </row>
    <row r="79" spans="1:16" ht="18" customHeight="1" x14ac:dyDescent="0.25">
      <c r="A79" s="111"/>
      <c r="B79" s="112"/>
      <c r="C79" s="112"/>
      <c r="D79" s="98"/>
      <c r="E79" s="98"/>
      <c r="F79" s="98"/>
      <c r="G79" s="52"/>
      <c r="H79" s="21"/>
      <c r="I79" s="21"/>
      <c r="J79" s="21"/>
      <c r="N79" s="21"/>
      <c r="O79" s="21"/>
      <c r="P79" s="21"/>
    </row>
    <row r="80" spans="1:16" ht="18" customHeight="1" x14ac:dyDescent="0.25">
      <c r="A80" s="111"/>
      <c r="B80" s="112"/>
      <c r="C80" s="112"/>
      <c r="D80" s="98"/>
      <c r="E80" s="98"/>
      <c r="F80" s="98"/>
      <c r="G80" s="52"/>
      <c r="H80" s="21"/>
      <c r="I80" s="21"/>
      <c r="J80" s="21"/>
      <c r="N80" s="21"/>
      <c r="O80" s="21"/>
      <c r="P80" s="21"/>
    </row>
    <row r="81" spans="1:16" ht="18" customHeight="1" x14ac:dyDescent="0.25">
      <c r="A81" s="111"/>
      <c r="B81" s="112"/>
      <c r="C81" s="112"/>
      <c r="D81" s="98"/>
      <c r="E81" s="98"/>
      <c r="F81" s="98"/>
      <c r="G81" s="52"/>
      <c r="H81" s="21"/>
      <c r="I81" s="21"/>
      <c r="J81" s="21"/>
      <c r="N81" s="21"/>
      <c r="O81" s="21"/>
      <c r="P81" s="21"/>
    </row>
    <row r="82" spans="1:16" ht="18" customHeight="1" x14ac:dyDescent="0.25">
      <c r="A82" s="111"/>
      <c r="B82" s="112"/>
      <c r="C82" s="112"/>
      <c r="D82" s="98"/>
      <c r="E82" s="98"/>
      <c r="F82" s="98"/>
      <c r="G82" s="52"/>
      <c r="H82" s="21"/>
      <c r="I82" s="21"/>
      <c r="J82" s="21"/>
      <c r="N82" s="21"/>
      <c r="O82" s="21"/>
      <c r="P82" s="21"/>
    </row>
    <row r="83" spans="1:16" ht="18" customHeight="1" x14ac:dyDescent="0.25">
      <c r="A83" s="111"/>
      <c r="B83" s="112"/>
      <c r="C83" s="112"/>
      <c r="D83" s="98"/>
      <c r="E83" s="98"/>
      <c r="F83" s="98"/>
      <c r="G83" s="52"/>
      <c r="H83" s="21"/>
      <c r="I83" s="21"/>
      <c r="J83" s="21"/>
      <c r="N83" s="21"/>
      <c r="O83" s="21"/>
      <c r="P83" s="21"/>
    </row>
    <row r="84" spans="1:16" ht="18" customHeight="1" x14ac:dyDescent="0.25">
      <c r="A84" s="111"/>
      <c r="B84" s="112"/>
      <c r="C84" s="112"/>
      <c r="D84" s="98"/>
      <c r="E84" s="98"/>
      <c r="F84" s="98"/>
      <c r="G84" s="52"/>
      <c r="H84" s="21"/>
      <c r="I84" s="21"/>
      <c r="J84" s="21"/>
      <c r="N84" s="21"/>
      <c r="O84" s="21"/>
      <c r="P84" s="21"/>
    </row>
    <row r="85" spans="1:16" ht="18" customHeight="1" x14ac:dyDescent="0.25">
      <c r="A85" s="111"/>
      <c r="B85" s="112"/>
      <c r="C85" s="112"/>
      <c r="D85" s="98"/>
      <c r="E85" s="98"/>
      <c r="F85" s="98"/>
      <c r="G85" s="52"/>
      <c r="H85" s="21"/>
      <c r="I85" s="21"/>
      <c r="J85" s="21"/>
      <c r="N85" s="21"/>
      <c r="O85" s="21"/>
      <c r="P85" s="21"/>
    </row>
    <row r="86" spans="1:16" ht="18" customHeight="1" x14ac:dyDescent="0.25">
      <c r="A86" s="111"/>
      <c r="B86" s="112"/>
      <c r="C86" s="112"/>
      <c r="D86" s="98"/>
      <c r="E86" s="98"/>
      <c r="F86" s="98"/>
      <c r="G86" s="52"/>
      <c r="H86" s="21"/>
      <c r="I86" s="21"/>
      <c r="J86" s="21"/>
      <c r="N86" s="21"/>
      <c r="O86" s="21"/>
      <c r="P86" s="21"/>
    </row>
    <row r="87" spans="1:16" ht="18" customHeight="1" x14ac:dyDescent="0.25">
      <c r="A87" s="111"/>
      <c r="B87" s="112"/>
      <c r="C87" s="112"/>
      <c r="D87" s="98"/>
      <c r="E87" s="98"/>
      <c r="F87" s="98"/>
      <c r="G87" s="52"/>
      <c r="H87" s="21"/>
      <c r="I87" s="21"/>
      <c r="J87" s="21"/>
      <c r="N87" s="21"/>
      <c r="O87" s="21"/>
      <c r="P87" s="21"/>
    </row>
    <row r="88" spans="1:16" ht="18" customHeight="1" x14ac:dyDescent="0.25">
      <c r="A88" s="111"/>
      <c r="B88" s="112"/>
      <c r="C88" s="112"/>
      <c r="D88" s="98"/>
      <c r="E88" s="98"/>
      <c r="F88" s="98"/>
      <c r="G88" s="52"/>
      <c r="H88" s="21"/>
      <c r="I88" s="21"/>
      <c r="J88" s="21"/>
      <c r="N88" s="21"/>
      <c r="O88" s="21"/>
      <c r="P88" s="21"/>
    </row>
    <row r="89" spans="1:16" ht="18" customHeight="1" x14ac:dyDescent="0.25">
      <c r="A89" s="111"/>
      <c r="B89" s="112"/>
      <c r="C89" s="112"/>
      <c r="D89" s="98"/>
      <c r="E89" s="98"/>
      <c r="F89" s="98"/>
      <c r="G89" s="52"/>
      <c r="H89" s="21"/>
      <c r="I89" s="21"/>
      <c r="J89" s="21"/>
      <c r="N89" s="21"/>
      <c r="O89" s="21"/>
      <c r="P89" s="21"/>
    </row>
    <row r="90" spans="1:16" ht="18" customHeight="1" x14ac:dyDescent="0.25">
      <c r="A90" s="111"/>
      <c r="B90" s="112"/>
      <c r="C90" s="112"/>
      <c r="D90" s="98"/>
      <c r="E90" s="98"/>
      <c r="F90" s="98"/>
      <c r="G90" s="52"/>
      <c r="H90" s="21"/>
      <c r="I90" s="21"/>
      <c r="J90" s="21"/>
      <c r="N90" s="21"/>
      <c r="O90" s="21"/>
      <c r="P90" s="21"/>
    </row>
    <row r="91" spans="1:16" ht="18" customHeight="1" x14ac:dyDescent="0.25">
      <c r="A91" s="111"/>
      <c r="B91" s="112"/>
      <c r="C91" s="112"/>
      <c r="D91" s="98"/>
      <c r="E91" s="98"/>
      <c r="F91" s="98"/>
      <c r="G91" s="52"/>
      <c r="H91" s="21"/>
      <c r="I91" s="21"/>
      <c r="J91" s="21"/>
      <c r="N91" s="21"/>
      <c r="O91" s="21"/>
      <c r="P91" s="21"/>
    </row>
    <row r="92" spans="1:16" ht="18" customHeight="1" x14ac:dyDescent="0.25">
      <c r="A92" s="111"/>
      <c r="B92" s="112"/>
      <c r="C92" s="112"/>
      <c r="D92" s="98"/>
      <c r="E92" s="98"/>
      <c r="F92" s="98"/>
      <c r="G92" s="52"/>
      <c r="H92" s="21"/>
      <c r="I92" s="21"/>
      <c r="J92" s="21"/>
      <c r="N92" s="21"/>
      <c r="O92" s="21"/>
      <c r="P92" s="21"/>
    </row>
    <row r="93" spans="1:16" ht="18" customHeight="1" x14ac:dyDescent="0.25">
      <c r="A93" s="111"/>
      <c r="B93" s="112"/>
      <c r="C93" s="112"/>
      <c r="D93" s="98"/>
      <c r="E93" s="98"/>
      <c r="F93" s="98"/>
      <c r="G93" s="52"/>
      <c r="H93" s="21"/>
      <c r="I93" s="21"/>
      <c r="J93" s="21"/>
      <c r="N93" s="21"/>
      <c r="O93" s="21"/>
      <c r="P93" s="21"/>
    </row>
    <row r="94" spans="1:16" ht="18" customHeight="1" x14ac:dyDescent="0.25">
      <c r="A94" s="111"/>
      <c r="B94" s="112"/>
      <c r="C94" s="112"/>
      <c r="D94" s="98"/>
      <c r="E94" s="98"/>
      <c r="F94" s="98"/>
      <c r="G94" s="52"/>
      <c r="H94" s="21"/>
      <c r="I94" s="21"/>
      <c r="J94" s="21"/>
      <c r="N94" s="21"/>
      <c r="O94" s="21"/>
      <c r="P94" s="21"/>
    </row>
    <row r="95" spans="1:16" ht="18" customHeight="1" x14ac:dyDescent="0.25">
      <c r="A95" s="111"/>
      <c r="B95" s="112"/>
      <c r="C95" s="112"/>
      <c r="D95" s="98"/>
      <c r="E95" s="98"/>
      <c r="F95" s="98"/>
      <c r="G95" s="52"/>
      <c r="H95" s="21"/>
      <c r="I95" s="21"/>
      <c r="J95" s="21"/>
      <c r="N95" s="21"/>
      <c r="O95" s="21"/>
      <c r="P95" s="21"/>
    </row>
    <row r="96" spans="1:16" ht="18" customHeight="1" x14ac:dyDescent="0.25">
      <c r="A96" s="111"/>
      <c r="B96" s="112"/>
      <c r="C96" s="112"/>
      <c r="D96" s="98"/>
      <c r="E96" s="98"/>
      <c r="F96" s="98"/>
      <c r="G96" s="52"/>
      <c r="H96" s="21"/>
      <c r="I96" s="21"/>
      <c r="J96" s="21"/>
      <c r="N96" s="21"/>
      <c r="O96" s="21"/>
      <c r="P96" s="21"/>
    </row>
    <row r="97" spans="1:16" ht="18" customHeight="1" x14ac:dyDescent="0.25">
      <c r="A97" s="50"/>
      <c r="B97" s="20"/>
      <c r="C97" s="20"/>
      <c r="D97" s="51"/>
      <c r="E97" s="51"/>
      <c r="F97" s="51"/>
      <c r="G97" s="52"/>
      <c r="H97" s="21"/>
      <c r="I97" s="21"/>
      <c r="J97" s="21"/>
      <c r="N97" s="21"/>
      <c r="O97" s="21"/>
      <c r="P97" s="21"/>
    </row>
    <row r="98" spans="1:16" ht="18" customHeight="1" x14ac:dyDescent="0.25">
      <c r="A98" s="50"/>
      <c r="B98" s="20"/>
      <c r="C98" s="20"/>
      <c r="D98" s="44"/>
      <c r="E98" s="44"/>
      <c r="F98" s="44"/>
      <c r="G98" s="52"/>
      <c r="H98" s="21"/>
      <c r="I98" s="21"/>
      <c r="J98" s="21"/>
      <c r="N98" s="21"/>
      <c r="O98" s="21"/>
      <c r="P98" s="21"/>
    </row>
  </sheetData>
  <autoFilter ref="A1:M73">
    <sortState ref="A2:M73">
      <sortCondition ref="D1:D73"/>
    </sortState>
  </autoFilter>
  <sortState ref="A2:M73">
    <sortCondition ref="D2:D73"/>
  </sortState>
  <conditionalFormatting sqref="A1:J1 N1:XFD1 E2:E37 F2:F56 E39:E56 E63:F66 L63:XFD66 I62:J62 G62 A79:XFD1048576 A74:H75 A76:I78 K74:XFD78 E57:F61 L2:XFD61">
    <cfRule type="containsText" dxfId="1954" priority="441" operator="containsText" text="Redoublement">
      <formula>NOT(ISERROR(SEARCH("Redoublement",A1)))</formula>
    </cfRule>
    <cfRule type="cellIs" dxfId="1953" priority="539" operator="equal">
      <formula>"oui"</formula>
    </cfRule>
    <cfRule type="cellIs" dxfId="1952" priority="540" operator="equal">
      <formula>"G"</formula>
    </cfRule>
    <cfRule type="cellIs" dxfId="1951" priority="541" operator="equal">
      <formula>"C"</formula>
    </cfRule>
    <cfRule type="cellIs" dxfId="1950" priority="542" operator="equal">
      <formula>"A"</formula>
    </cfRule>
    <cfRule type="cellIs" dxfId="1949" priority="544" operator="equal">
      <formula>"Game"</formula>
    </cfRule>
    <cfRule type="cellIs" dxfId="1948" priority="545" operator="equal">
      <formula>"2D Anim"</formula>
    </cfRule>
    <cfRule type="cellIs" dxfId="1947" priority="546" operator="equal">
      <formula>"3D Anim"</formula>
    </cfRule>
    <cfRule type="endsWith" dxfId="1946" priority="547" operator="endsWith" text="?">
      <formula>RIGHT(A1,LEN("?"))="?"</formula>
    </cfRule>
    <cfRule type="containsText" dxfId="1945" priority="549" operator="containsText" text="Erasmus">
      <formula>NOT(ISERROR(SEARCH("Erasmus",A1)))</formula>
    </cfRule>
    <cfRule type="cellIs" dxfId="1944" priority="550" operator="equal">
      <formula>"Animation"</formula>
    </cfRule>
  </conditionalFormatting>
  <conditionalFormatting sqref="H1 H74:H1048576">
    <cfRule type="containsText" dxfId="1943" priority="440" operator="containsText" text="oui">
      <formula>NOT(ISERROR(SEARCH("oui",H1)))</formula>
    </cfRule>
  </conditionalFormatting>
  <conditionalFormatting sqref="K1:L1 A2:C10 D2:D11 A12:D50 G63:K63 A73:C73 E73:F73 A63:C70 E67:F70 K67:XFD70 G65:H66 G64:I64 K64:K66 G67:G73 I65:I75 J64:J78 G2:K61 A51:C61 D51:D73">
    <cfRule type="cellIs" dxfId="1942" priority="413" operator="equal">
      <formula>"oui"</formula>
    </cfRule>
    <cfRule type="cellIs" dxfId="1941" priority="414" operator="equal">
      <formula>"G"</formula>
    </cfRule>
    <cfRule type="cellIs" dxfId="1940" priority="415" operator="equal">
      <formula>"C"</formula>
    </cfRule>
    <cfRule type="cellIs" dxfId="1939" priority="416" operator="equal">
      <formula>"A"</formula>
    </cfRule>
    <cfRule type="cellIs" dxfId="1938" priority="418" operator="equal">
      <formula>"Game"</formula>
    </cfRule>
    <cfRule type="cellIs" dxfId="1937" priority="419" operator="equal">
      <formula>"2D Anim"</formula>
    </cfRule>
    <cfRule type="cellIs" dxfId="1936" priority="420" operator="equal">
      <formula>"3D Anim"</formula>
    </cfRule>
    <cfRule type="endsWith" dxfId="1935" priority="421" operator="endsWith" text="?">
      <formula>RIGHT(A1,LEN("?"))="?"</formula>
    </cfRule>
    <cfRule type="containsText" dxfId="1934" priority="423" operator="containsText" text="Erasmus">
      <formula>NOT(ISERROR(SEARCH("Erasmus",A1)))</formula>
    </cfRule>
    <cfRule type="cellIs" dxfId="1933" priority="424" operator="equal">
      <formula>"Animation"</formula>
    </cfRule>
  </conditionalFormatting>
  <conditionalFormatting sqref="I10">
    <cfRule type="cellIs" dxfId="1932" priority="349" operator="equal">
      <formula>"non"</formula>
    </cfRule>
  </conditionalFormatting>
  <conditionalFormatting sqref="I10">
    <cfRule type="cellIs" dxfId="1931" priority="350" operator="equal">
      <formula>"G"</formula>
    </cfRule>
    <cfRule type="cellIs" dxfId="1930" priority="351" operator="equal">
      <formula>"C"</formula>
    </cfRule>
    <cfRule type="cellIs" dxfId="1929" priority="352" operator="equal">
      <formula>"A"</formula>
    </cfRule>
    <cfRule type="cellIs" dxfId="1928" priority="354" operator="equal">
      <formula>"Game"</formula>
    </cfRule>
    <cfRule type="cellIs" dxfId="1927" priority="355" operator="equal">
      <formula>"2D Anim"</formula>
    </cfRule>
    <cfRule type="cellIs" dxfId="1926" priority="356" operator="equal">
      <formula>"3D Anim"</formula>
    </cfRule>
    <cfRule type="endsWith" dxfId="1925" priority="357" operator="endsWith" text="?">
      <formula>RIGHT(I10,LEN("?"))="?"</formula>
    </cfRule>
    <cfRule type="containsText" dxfId="1924" priority="359" operator="containsText" text="Erasmus">
      <formula>NOT(ISERROR(SEARCH("Erasmus",I10)))</formula>
    </cfRule>
    <cfRule type="cellIs" dxfId="1923" priority="360" operator="equal">
      <formula>"Animation"</formula>
    </cfRule>
  </conditionalFormatting>
  <conditionalFormatting sqref="I30">
    <cfRule type="cellIs" dxfId="1922" priority="337" operator="equal">
      <formula>"non"</formula>
    </cfRule>
  </conditionalFormatting>
  <conditionalFormatting sqref="I30">
    <cfRule type="cellIs" dxfId="1921" priority="338" operator="equal">
      <formula>"G"</formula>
    </cfRule>
    <cfRule type="cellIs" dxfId="1920" priority="339" operator="equal">
      <formula>"C"</formula>
    </cfRule>
    <cfRule type="cellIs" dxfId="1919" priority="340" operator="equal">
      <formula>"A"</formula>
    </cfRule>
    <cfRule type="cellIs" dxfId="1918" priority="342" operator="equal">
      <formula>"Game"</formula>
    </cfRule>
    <cfRule type="cellIs" dxfId="1917" priority="343" operator="equal">
      <formula>"2D Anim"</formula>
    </cfRule>
    <cfRule type="cellIs" dxfId="1916" priority="344" operator="equal">
      <formula>"3D Anim"</formula>
    </cfRule>
    <cfRule type="endsWith" dxfId="1915" priority="345" operator="endsWith" text="?">
      <formula>RIGHT(I30,LEN("?"))="?"</formula>
    </cfRule>
    <cfRule type="containsText" dxfId="1914" priority="347" operator="containsText" text="Erasmus">
      <formula>NOT(ISERROR(SEARCH("Erasmus",I30)))</formula>
    </cfRule>
    <cfRule type="cellIs" dxfId="1913" priority="348" operator="equal">
      <formula>"Animation"</formula>
    </cfRule>
  </conditionalFormatting>
  <conditionalFormatting sqref="I33">
    <cfRule type="cellIs" dxfId="1912" priority="336" operator="equal">
      <formula>"Animation"</formula>
    </cfRule>
  </conditionalFormatting>
  <conditionalFormatting sqref="A11:B11">
    <cfRule type="cellIs" dxfId="1911" priority="397" operator="equal">
      <formula>"oui"</formula>
    </cfRule>
    <cfRule type="cellIs" dxfId="1910" priority="398" operator="equal">
      <formula>"G"</formula>
    </cfRule>
    <cfRule type="cellIs" dxfId="1909" priority="399" operator="equal">
      <formula>"C"</formula>
    </cfRule>
    <cfRule type="cellIs" dxfId="1908" priority="400" operator="equal">
      <formula>"A"</formula>
    </cfRule>
    <cfRule type="cellIs" dxfId="1907" priority="402" operator="equal">
      <formula>"Game"</formula>
    </cfRule>
    <cfRule type="cellIs" dxfId="1906" priority="403" operator="equal">
      <formula>"2D Anim"</formula>
    </cfRule>
    <cfRule type="cellIs" dxfId="1905" priority="404" operator="equal">
      <formula>"3D Anim"</formula>
    </cfRule>
    <cfRule type="endsWith" dxfId="1904" priority="405" operator="endsWith" text="?">
      <formula>RIGHT(A11,LEN("?"))="?"</formula>
    </cfRule>
    <cfRule type="containsText" dxfId="1903" priority="407" operator="containsText" text="Erasmus">
      <formula>NOT(ISERROR(SEARCH("Erasmus",A11)))</formula>
    </cfRule>
    <cfRule type="cellIs" dxfId="1902" priority="408" operator="equal">
      <formula>"Animation"</formula>
    </cfRule>
  </conditionalFormatting>
  <conditionalFormatting sqref="E38">
    <cfRule type="cellIs" dxfId="1901" priority="287" operator="equal">
      <formula>"oui"</formula>
    </cfRule>
    <cfRule type="cellIs" dxfId="1900" priority="288" operator="equal">
      <formula>"G"</formula>
    </cfRule>
    <cfRule type="cellIs" dxfId="1899" priority="289" operator="equal">
      <formula>"C"</formula>
    </cfRule>
    <cfRule type="cellIs" dxfId="1898" priority="290" operator="equal">
      <formula>"A"</formula>
    </cfRule>
    <cfRule type="cellIs" dxfId="1897" priority="291" operator="equal">
      <formula>"Game"</formula>
    </cfRule>
    <cfRule type="cellIs" dxfId="1896" priority="292" operator="equal">
      <formula>"2D Anim"</formula>
    </cfRule>
    <cfRule type="cellIs" dxfId="1895" priority="293" operator="equal">
      <formula>"3D Anim"</formula>
    </cfRule>
    <cfRule type="endsWith" dxfId="1894" priority="294" operator="endsWith" text="?">
      <formula>RIGHT(E38,LEN("?"))="?"</formula>
    </cfRule>
    <cfRule type="containsText" dxfId="1893" priority="295" operator="containsText" text="Erasmus">
      <formula>NOT(ISERROR(SEARCH("Erasmus",E38)))</formula>
    </cfRule>
    <cfRule type="cellIs" dxfId="1892" priority="296" operator="equal">
      <formula>"Animation"</formula>
    </cfRule>
  </conditionalFormatting>
  <conditionalFormatting sqref="M1">
    <cfRule type="cellIs" dxfId="1891" priority="234" operator="equal">
      <formula>"oui"</formula>
    </cfRule>
    <cfRule type="cellIs" dxfId="1890" priority="235" operator="equal">
      <formula>"G"</formula>
    </cfRule>
    <cfRule type="cellIs" dxfId="1889" priority="236" operator="equal">
      <formula>"C"</formula>
    </cfRule>
    <cfRule type="cellIs" dxfId="1888" priority="237" operator="equal">
      <formula>"A"</formula>
    </cfRule>
    <cfRule type="cellIs" dxfId="1887" priority="239" operator="equal">
      <formula>"Game"</formula>
    </cfRule>
    <cfRule type="cellIs" dxfId="1886" priority="240" operator="equal">
      <formula>"2D Anim"</formula>
    </cfRule>
    <cfRule type="cellIs" dxfId="1885" priority="241" operator="equal">
      <formula>"3D Anim"</formula>
    </cfRule>
    <cfRule type="endsWith" dxfId="1884" priority="242" operator="endsWith" text="?">
      <formula>RIGHT(M1,LEN("?"))="?"</formula>
    </cfRule>
    <cfRule type="containsText" dxfId="1883" priority="244" operator="containsText" text="Erasmus">
      <formula>NOT(ISERROR(SEARCH("Erasmus",M1)))</formula>
    </cfRule>
    <cfRule type="cellIs" dxfId="1882" priority="245" operator="equal">
      <formula>"Animation"</formula>
    </cfRule>
  </conditionalFormatting>
  <conditionalFormatting sqref="N62:XFD62">
    <cfRule type="containsText" dxfId="1881" priority="219" operator="containsText" text="Redoublement">
      <formula>NOT(ISERROR(SEARCH("Redoublement",N62)))</formula>
    </cfRule>
    <cfRule type="cellIs" dxfId="1880" priority="222" operator="equal">
      <formula>"oui"</formula>
    </cfRule>
    <cfRule type="cellIs" dxfId="1879" priority="223" operator="equal">
      <formula>"G"</formula>
    </cfRule>
    <cfRule type="cellIs" dxfId="1878" priority="224" operator="equal">
      <formula>"C"</formula>
    </cfRule>
    <cfRule type="cellIs" dxfId="1877" priority="225" operator="equal">
      <formula>"A"</formula>
    </cfRule>
    <cfRule type="cellIs" dxfId="1876" priority="226" operator="equal">
      <formula>"Game"</formula>
    </cfRule>
    <cfRule type="cellIs" dxfId="1875" priority="227" operator="equal">
      <formula>"2D Anim"</formula>
    </cfRule>
    <cfRule type="cellIs" dxfId="1874" priority="228" operator="equal">
      <formula>"3D Anim"</formula>
    </cfRule>
    <cfRule type="endsWith" dxfId="1873" priority="229" operator="endsWith" text="?">
      <formula>RIGHT(N62,LEN("?"))="?"</formula>
    </cfRule>
    <cfRule type="containsText" dxfId="1872" priority="230" operator="containsText" text="Erasmus">
      <formula>NOT(ISERROR(SEARCH("Erasmus",N62)))</formula>
    </cfRule>
    <cfRule type="cellIs" dxfId="1871" priority="231" operator="equal">
      <formula>"Animation"</formula>
    </cfRule>
  </conditionalFormatting>
  <conditionalFormatting sqref="L62">
    <cfRule type="containsText" dxfId="1870" priority="206" operator="containsText" text="Redoublement">
      <formula>NOT(ISERROR(SEARCH("Redoublement",L62)))</formula>
    </cfRule>
    <cfRule type="cellIs" dxfId="1869" priority="209" operator="equal">
      <formula>"oui"</formula>
    </cfRule>
    <cfRule type="cellIs" dxfId="1868" priority="210" operator="equal">
      <formula>"G"</formula>
    </cfRule>
    <cfRule type="cellIs" dxfId="1867" priority="211" operator="equal">
      <formula>"C"</formula>
    </cfRule>
    <cfRule type="cellIs" dxfId="1866" priority="212" operator="equal">
      <formula>"A"</formula>
    </cfRule>
    <cfRule type="cellIs" dxfId="1865" priority="213" operator="equal">
      <formula>"Game"</formula>
    </cfRule>
    <cfRule type="cellIs" dxfId="1864" priority="214" operator="equal">
      <formula>"2D Anim"</formula>
    </cfRule>
    <cfRule type="cellIs" dxfId="1863" priority="215" operator="equal">
      <formula>"3D Anim"</formula>
    </cfRule>
    <cfRule type="endsWith" dxfId="1862" priority="216" operator="endsWith" text="?">
      <formula>RIGHT(L62,LEN("?"))="?"</formula>
    </cfRule>
    <cfRule type="containsText" dxfId="1861" priority="217" operator="containsText" text="Erasmus">
      <formula>NOT(ISERROR(SEARCH("Erasmus",L62)))</formula>
    </cfRule>
    <cfRule type="cellIs" dxfId="1860" priority="218" operator="equal">
      <formula>"Animation"</formula>
    </cfRule>
  </conditionalFormatting>
  <conditionalFormatting sqref="A62:C62 E62:F62">
    <cfRule type="containsText" dxfId="1859" priority="193" operator="containsText" text="Redoublement">
      <formula>NOT(ISERROR(SEARCH("Redoublement",A62)))</formula>
    </cfRule>
    <cfRule type="cellIs" dxfId="1858" priority="196" operator="equal">
      <formula>"oui"</formula>
    </cfRule>
    <cfRule type="cellIs" dxfId="1857" priority="197" operator="equal">
      <formula>"G"</formula>
    </cfRule>
    <cfRule type="cellIs" dxfId="1856" priority="198" operator="equal">
      <formula>"C"</formula>
    </cfRule>
    <cfRule type="cellIs" dxfId="1855" priority="199" operator="equal">
      <formula>"A"</formula>
    </cfRule>
    <cfRule type="cellIs" dxfId="1854" priority="200" operator="equal">
      <formula>"Game"</formula>
    </cfRule>
    <cfRule type="cellIs" dxfId="1853" priority="201" operator="equal">
      <formula>"2D Anim"</formula>
    </cfRule>
    <cfRule type="cellIs" dxfId="1852" priority="202" operator="equal">
      <formula>"3D Anim"</formula>
    </cfRule>
    <cfRule type="endsWith" dxfId="1851" priority="203" operator="endsWith" text="?">
      <formula>RIGHT(A62,LEN("?"))="?"</formula>
    </cfRule>
    <cfRule type="containsText" dxfId="1850" priority="204" operator="containsText" text="Erasmus">
      <formula>NOT(ISERROR(SEARCH("Erasmus",A62)))</formula>
    </cfRule>
    <cfRule type="cellIs" dxfId="1849" priority="205" operator="equal">
      <formula>"Animation"</formula>
    </cfRule>
  </conditionalFormatting>
  <conditionalFormatting sqref="I62">
    <cfRule type="containsText" dxfId="1848" priority="179" operator="containsText" text="oui">
      <formula>NOT(ISERROR(SEARCH("oui",I62)))</formula>
    </cfRule>
  </conditionalFormatting>
  <conditionalFormatting sqref="K62">
    <cfRule type="containsText" dxfId="1847" priority="166" operator="containsText" text="Redoublement">
      <formula>NOT(ISERROR(SEARCH("Redoublement",K62)))</formula>
    </cfRule>
    <cfRule type="cellIs" dxfId="1846" priority="169" operator="equal">
      <formula>"oui"</formula>
    </cfRule>
    <cfRule type="cellIs" dxfId="1845" priority="170" operator="equal">
      <formula>"G"</formula>
    </cfRule>
    <cfRule type="cellIs" dxfId="1844" priority="171" operator="equal">
      <formula>"C"</formula>
    </cfRule>
    <cfRule type="cellIs" dxfId="1843" priority="172" operator="equal">
      <formula>"A"</formula>
    </cfRule>
    <cfRule type="cellIs" dxfId="1842" priority="173" operator="equal">
      <formula>"Game"</formula>
    </cfRule>
    <cfRule type="cellIs" dxfId="1841" priority="174" operator="equal">
      <formula>"2D Anim"</formula>
    </cfRule>
    <cfRule type="cellIs" dxfId="1840" priority="175" operator="equal">
      <formula>"3D Anim"</formula>
    </cfRule>
    <cfRule type="endsWith" dxfId="1839" priority="176" operator="endsWith" text="?">
      <formula>RIGHT(K62,LEN("?"))="?"</formula>
    </cfRule>
    <cfRule type="containsText" dxfId="1838" priority="177" operator="containsText" text="Erasmus">
      <formula>NOT(ISERROR(SEARCH("Erasmus",K62)))</formula>
    </cfRule>
    <cfRule type="cellIs" dxfId="1837" priority="178" operator="equal">
      <formula>"Animation"</formula>
    </cfRule>
  </conditionalFormatting>
  <conditionalFormatting sqref="H62">
    <cfRule type="cellIs" dxfId="1836" priority="154" operator="equal">
      <formula>"oui"</formula>
    </cfRule>
    <cfRule type="cellIs" dxfId="1835" priority="155" operator="equal">
      <formula>"G"</formula>
    </cfRule>
    <cfRule type="cellIs" dxfId="1834" priority="156" operator="equal">
      <formula>"C"</formula>
    </cfRule>
    <cfRule type="cellIs" dxfId="1833" priority="157" operator="equal">
      <formula>"A"</formula>
    </cfRule>
    <cfRule type="cellIs" dxfId="1832" priority="158" operator="equal">
      <formula>"Game"</formula>
    </cfRule>
    <cfRule type="cellIs" dxfId="1831" priority="159" operator="equal">
      <formula>"2D Anim"</formula>
    </cfRule>
    <cfRule type="cellIs" dxfId="1830" priority="160" operator="equal">
      <formula>"3D Anim"</formula>
    </cfRule>
    <cfRule type="endsWith" dxfId="1829" priority="161" operator="endsWith" text="?">
      <formula>RIGHT(H62,LEN("?"))="?"</formula>
    </cfRule>
    <cfRule type="containsText" dxfId="1828" priority="162" operator="containsText" text="Erasmus">
      <formula>NOT(ISERROR(SEARCH("Erasmus",H62)))</formula>
    </cfRule>
    <cfRule type="cellIs" dxfId="1827" priority="163" operator="equal">
      <formula>"Animation"</formula>
    </cfRule>
  </conditionalFormatting>
  <conditionalFormatting sqref="A73:C73 E73:F73 A67:C70 E67:F70">
    <cfRule type="containsText" dxfId="1826" priority="92" operator="containsText" text="en attente">
      <formula>NOT(ISERROR(SEARCH("en attente",A67)))</formula>
    </cfRule>
    <cfRule type="containsText" dxfId="1825" priority="93" operator="containsText" text="validé">
      <formula>NOT(ISERROR(SEARCH("validé",A67)))</formula>
    </cfRule>
  </conditionalFormatting>
  <conditionalFormatting sqref="K71:XFD71 A71:C71 E71:F71">
    <cfRule type="cellIs" dxfId="1824" priority="70" operator="equal">
      <formula>"oui"</formula>
    </cfRule>
    <cfRule type="cellIs" dxfId="1823" priority="71" operator="equal">
      <formula>"G"</formula>
    </cfRule>
    <cfRule type="cellIs" dxfId="1822" priority="72" operator="equal">
      <formula>"C"</formula>
    </cfRule>
    <cfRule type="cellIs" dxfId="1821" priority="73" operator="equal">
      <formula>"A"</formula>
    </cfRule>
    <cfRule type="cellIs" dxfId="1820" priority="74" operator="equal">
      <formula>"Game"</formula>
    </cfRule>
    <cfRule type="cellIs" dxfId="1819" priority="75" operator="equal">
      <formula>"2D Anim"</formula>
    </cfRule>
    <cfRule type="cellIs" dxfId="1818" priority="76" operator="equal">
      <formula>"3D Anim"</formula>
    </cfRule>
    <cfRule type="endsWith" dxfId="1817" priority="77" operator="endsWith" text="?">
      <formula>RIGHT(A71,LEN("?"))="?"</formula>
    </cfRule>
    <cfRule type="containsText" dxfId="1816" priority="78" operator="containsText" text="Erasmus">
      <formula>NOT(ISERROR(SEARCH("Erasmus",A71)))</formula>
    </cfRule>
    <cfRule type="cellIs" dxfId="1815" priority="79" operator="equal">
      <formula>"Animation"</formula>
    </cfRule>
  </conditionalFormatting>
  <conditionalFormatting sqref="A71:C71 E71:F71">
    <cfRule type="containsText" dxfId="1814" priority="66" operator="containsText" text="en attente">
      <formula>NOT(ISERROR(SEARCH("en attente",A71)))</formula>
    </cfRule>
    <cfRule type="containsText" dxfId="1813" priority="67" operator="containsText" text="validé">
      <formula>NOT(ISERROR(SEARCH("validé",A71)))</formula>
    </cfRule>
  </conditionalFormatting>
  <conditionalFormatting sqref="A72:C72 E72:F72">
    <cfRule type="cellIs" dxfId="1812" priority="54" operator="equal">
      <formula>"oui"</formula>
    </cfRule>
    <cfRule type="cellIs" dxfId="1811" priority="55" operator="equal">
      <formula>"G"</formula>
    </cfRule>
    <cfRule type="cellIs" dxfId="1810" priority="56" operator="equal">
      <formula>"C"</formula>
    </cfRule>
    <cfRule type="cellIs" dxfId="1809" priority="57" operator="equal">
      <formula>"A"</formula>
    </cfRule>
    <cfRule type="cellIs" dxfId="1808" priority="58" operator="equal">
      <formula>"Game"</formula>
    </cfRule>
    <cfRule type="cellIs" dxfId="1807" priority="59" operator="equal">
      <formula>"2D Anim"</formula>
    </cfRule>
    <cfRule type="cellIs" dxfId="1806" priority="60" operator="equal">
      <formula>"3D Anim"</formula>
    </cfRule>
    <cfRule type="endsWith" dxfId="1805" priority="61" operator="endsWith" text="?">
      <formula>RIGHT(A72,LEN("?"))="?"</formula>
    </cfRule>
    <cfRule type="containsText" dxfId="1804" priority="62" operator="containsText" text="Erasmus">
      <formula>NOT(ISERROR(SEARCH("Erasmus",A72)))</formula>
    </cfRule>
    <cfRule type="cellIs" dxfId="1803" priority="63" operator="equal">
      <formula>"Animation"</formula>
    </cfRule>
  </conditionalFormatting>
  <conditionalFormatting sqref="K72 N72:XFD72">
    <cfRule type="cellIs" dxfId="1802" priority="44" operator="equal">
      <formula>"oui"</formula>
    </cfRule>
    <cfRule type="cellIs" dxfId="1801" priority="45" operator="equal">
      <formula>"G"</formula>
    </cfRule>
    <cfRule type="cellIs" dxfId="1800" priority="46" operator="equal">
      <formula>"C"</formula>
    </cfRule>
    <cfRule type="cellIs" dxfId="1799" priority="47" operator="equal">
      <formula>"A"</formula>
    </cfRule>
    <cfRule type="cellIs" dxfId="1798" priority="48" operator="equal">
      <formula>"Game"</formula>
    </cfRule>
    <cfRule type="cellIs" dxfId="1797" priority="49" operator="equal">
      <formula>"2D Anim"</formula>
    </cfRule>
    <cfRule type="cellIs" dxfId="1796" priority="50" operator="equal">
      <formula>"3D Anim"</formula>
    </cfRule>
    <cfRule type="endsWith" dxfId="1795" priority="51" operator="endsWith" text="?">
      <formula>RIGHT(K72,LEN("?"))="?"</formula>
    </cfRule>
    <cfRule type="containsText" dxfId="1794" priority="52" operator="containsText" text="Erasmus">
      <formula>NOT(ISERROR(SEARCH("Erasmus",K72)))</formula>
    </cfRule>
    <cfRule type="cellIs" dxfId="1793" priority="53" operator="equal">
      <formula>"Animation"</formula>
    </cfRule>
  </conditionalFormatting>
  <conditionalFormatting sqref="A72:C72 E72:F72">
    <cfRule type="containsText" dxfId="1792" priority="40" operator="containsText" text="en attente">
      <formula>NOT(ISERROR(SEARCH("en attente",A72)))</formula>
    </cfRule>
    <cfRule type="containsText" dxfId="1791" priority="41" operator="containsText" text="validé">
      <formula>NOT(ISERROR(SEARCH("validé",A72)))</formula>
    </cfRule>
  </conditionalFormatting>
  <conditionalFormatting sqref="K73:XFD73">
    <cfRule type="cellIs" dxfId="1790" priority="30" operator="equal">
      <formula>"oui"</formula>
    </cfRule>
    <cfRule type="cellIs" dxfId="1789" priority="31" operator="equal">
      <formula>"G"</formula>
    </cfRule>
    <cfRule type="cellIs" dxfId="1788" priority="32" operator="equal">
      <formula>"C"</formula>
    </cfRule>
    <cfRule type="cellIs" dxfId="1787" priority="33" operator="equal">
      <formula>"A"</formula>
    </cfRule>
    <cfRule type="cellIs" dxfId="1786" priority="34" operator="equal">
      <formula>"Game"</formula>
    </cfRule>
    <cfRule type="cellIs" dxfId="1785" priority="35" operator="equal">
      <formula>"2D Anim"</formula>
    </cfRule>
    <cfRule type="cellIs" dxfId="1784" priority="36" operator="equal">
      <formula>"3D Anim"</formula>
    </cfRule>
    <cfRule type="endsWith" dxfId="1783" priority="37" operator="endsWith" text="?">
      <formula>RIGHT(K73,LEN("?"))="?"</formula>
    </cfRule>
    <cfRule type="containsText" dxfId="1782" priority="38" operator="containsText" text="Erasmus">
      <formula>NOT(ISERROR(SEARCH("Erasmus",K73)))</formula>
    </cfRule>
    <cfRule type="cellIs" dxfId="1781" priority="39" operator="equal">
      <formula>"Animation"</formula>
    </cfRule>
  </conditionalFormatting>
  <conditionalFormatting sqref="H67:H73">
    <cfRule type="cellIs" dxfId="1780" priority="14" operator="equal">
      <formula>"oui"</formula>
    </cfRule>
    <cfRule type="cellIs" dxfId="1779" priority="15" operator="equal">
      <formula>"G"</formula>
    </cfRule>
    <cfRule type="cellIs" dxfId="1778" priority="16" operator="equal">
      <formula>"C"</formula>
    </cfRule>
    <cfRule type="cellIs" dxfId="1777" priority="17" operator="equal">
      <formula>"A"</formula>
    </cfRule>
    <cfRule type="cellIs" dxfId="1776" priority="18" operator="equal">
      <formula>"Game"</formula>
    </cfRule>
    <cfRule type="cellIs" dxfId="1775" priority="19" operator="equal">
      <formula>"2D Anim"</formula>
    </cfRule>
    <cfRule type="cellIs" dxfId="1774" priority="20" operator="equal">
      <formula>"3D Anim"</formula>
    </cfRule>
    <cfRule type="endsWith" dxfId="1773" priority="21" operator="endsWith" text="?">
      <formula>RIGHT(H67,LEN("?"))="?"</formula>
    </cfRule>
    <cfRule type="containsText" dxfId="1772" priority="22" operator="containsText" text="Erasmus">
      <formula>NOT(ISERROR(SEARCH("Erasmus",H67)))</formula>
    </cfRule>
    <cfRule type="cellIs" dxfId="1771" priority="23" operator="equal">
      <formula>"Animation"</formula>
    </cfRule>
  </conditionalFormatting>
  <conditionalFormatting sqref="L72:M72">
    <cfRule type="containsText" dxfId="1770" priority="1" operator="containsText" text="Redoublement">
      <formula>NOT(ISERROR(SEARCH("Redoublement",L72)))</formula>
    </cfRule>
    <cfRule type="cellIs" dxfId="1769" priority="2" operator="equal">
      <formula>"oui"</formula>
    </cfRule>
    <cfRule type="cellIs" dxfId="1768" priority="3" operator="equal">
      <formula>"G"</formula>
    </cfRule>
    <cfRule type="cellIs" dxfId="1767" priority="4" operator="equal">
      <formula>"C"</formula>
    </cfRule>
    <cfRule type="cellIs" dxfId="1766" priority="5" operator="equal">
      <formula>"A"</formula>
    </cfRule>
    <cfRule type="cellIs" dxfId="1765" priority="6" operator="equal">
      <formula>"Game"</formula>
    </cfRule>
    <cfRule type="cellIs" dxfId="1764" priority="7" operator="equal">
      <formula>"2D Anim"</formula>
    </cfRule>
    <cfRule type="cellIs" dxfId="1763" priority="8" operator="equal">
      <formula>"3D Anim"</formula>
    </cfRule>
    <cfRule type="endsWith" dxfId="1762" priority="9" operator="endsWith" text="?">
      <formula>RIGHT(L72,LEN("?"))="?"</formula>
    </cfRule>
    <cfRule type="containsText" dxfId="1761" priority="10" operator="containsText" text="Erasmus">
      <formula>NOT(ISERROR(SEARCH("Erasmus",L72)))</formula>
    </cfRule>
    <cfRule type="cellIs" dxfId="1760" priority="11" operator="equal">
      <formula>"Animation"</formula>
    </cfRule>
  </conditionalFormatting>
  <dataValidations count="5">
    <dataValidation type="list" allowBlank="1" showErrorMessage="1" sqref="H62:I62 H63:H73 H2:H61">
      <formula1>"Oui,Non"</formula1>
    </dataValidation>
    <dataValidation type="list" allowBlank="1" showErrorMessage="1" sqref="E67:E73 E2:F66">
      <formula1>Cursus</formula1>
    </dataValidation>
    <dataValidation type="list" allowBlank="1" showInputMessage="1" showErrorMessage="1" sqref="F67:F73">
      <formula1>admissions</formula1>
    </dataValidation>
    <dataValidation type="list" allowBlank="1" showInputMessage="1" showErrorMessage="1" sqref="G2:G73">
      <formula1>"Non,Oui"</formula1>
    </dataValidation>
    <dataValidation type="list" allowBlank="1" showInputMessage="1" showErrorMessage="1" sqref="D2:D73">
      <formula1>Classe</formula1>
    </dataValidation>
  </dataValidations>
  <hyperlinks>
    <hyperlink ref="L53" r:id="rId1"/>
    <hyperlink ref="M7" r:id="rId2"/>
    <hyperlink ref="C20" r:id="rId3"/>
  </hyperlinks>
  <printOptions horizontalCentered="1"/>
  <pageMargins left="0.25" right="0.25" top="0.75" bottom="0.75" header="0" footer="0"/>
  <pageSetup paperSize="9" pageOrder="overThenDown" orientation="portrait" cellComments="atEnd" r:id="rId4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17" operator="containsText" id="{D0B86D75-1D13-4A55-9038-4DDC925981BC}">
            <xm:f>NOT(ISERROR(SEARCH("Est parti",A1)))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522" operator="containsText" id="{544C6A0B-DBDF-48B5-9007-48343157927E}">
            <xm:f>NOT(ISERROR(SEARCH("Va quitter l'école",A1)))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A1:J1 N1:XFD1 A2:C10 C12 D2:D12 E2:E37 E39:E56 G4:J56 F2:F56 A13:D50 K2:K56 L48:XFD56 A79:XFD1048576 I62:J62 G62 E63:XFD63 A73:C73 E73:F73 A63:C70 E67:F70 G67:G73 E65:H66 A74:H75 E64:I64 K64:XFD70 A76:I78 I65:I75 K74:XFD78 J64:J78 E57:XFD61 A51:C61 D51:D73 L2:XFD46</xm:sqref>
        </x14:conditionalFormatting>
        <x14:conditionalFormatting xmlns:xm="http://schemas.microsoft.com/office/excel/2006/main">
          <x14:cfRule type="containsText" priority="543" operator="containsText" id="{2032CB21-F66C-4ABE-B8A7-865131814869}">
            <xm:f>NOT(ISERROR(SEARCH("Est parti",L47)))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548" operator="containsText" id="{0D725C3F-5740-46C5-826B-38AC2F53FF8F}">
            <xm:f>NOT(ISERROR(SEARCH("Va quitter l'école",L47)))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L47:XFD47</xm:sqref>
        </x14:conditionalFormatting>
        <x14:conditionalFormatting xmlns:xm="http://schemas.microsoft.com/office/excel/2006/main">
          <x14:cfRule type="containsText" priority="411" operator="containsText" id="{CFAC32FF-B499-470C-9507-5B1AF75B69A3}">
            <xm:f>NOT(ISERROR(SEARCH("Est parti",K1)))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412" operator="containsText" id="{217BEC09-9362-448B-9D18-81D2B5D44FC2}">
            <xm:f>NOT(ISERROR(SEARCH("Va quitter l'école",K1)))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K1</xm:sqref>
        </x14:conditionalFormatting>
        <x14:conditionalFormatting xmlns:xm="http://schemas.microsoft.com/office/excel/2006/main">
          <x14:cfRule type="containsText" priority="417" operator="containsText" id="{E49F9301-9573-4B0A-BD09-152D529A1B03}">
            <xm:f>NOT(ISERROR(SEARCH("Est parti",L1)))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422" operator="containsText" id="{A9B3B421-4DBA-4486-84D1-36EFB34C230F}">
            <xm:f>NOT(ISERROR(SEARCH("Va quitter l'école",L1)))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L1</xm:sqref>
        </x14:conditionalFormatting>
        <x14:conditionalFormatting xmlns:xm="http://schemas.microsoft.com/office/excel/2006/main">
          <x14:cfRule type="containsText" priority="409" operator="containsText" id="{BFB291F9-FD81-4F5D-80C2-4513ECF1135A}">
            <xm:f>NOT(ISERROR(SEARCH("Est parti",L1)))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410" operator="containsText" id="{7477D7DA-CB34-446C-B389-865668F48EBB}">
            <xm:f>NOT(ISERROR(SEARCH("Va quitter l'école",L1)))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L1</xm:sqref>
        </x14:conditionalFormatting>
        <x14:conditionalFormatting xmlns:xm="http://schemas.microsoft.com/office/excel/2006/main">
          <x14:cfRule type="containsText" priority="389" operator="containsText" id="{6609C1F3-E122-4786-9BAA-DB82D7793939}">
            <xm:f>NOT(ISERROR(SEARCH("Est parti",A2)))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394" operator="containsText" id="{1477C555-3C3E-4C55-814C-74B4D8A8D9A5}">
            <xm:f>NOT(ISERROR(SEARCH("Va quitter l'école",A2)))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A11:B11 G2:J3</xm:sqref>
        </x14:conditionalFormatting>
        <x14:conditionalFormatting xmlns:xm="http://schemas.microsoft.com/office/excel/2006/main">
          <x14:cfRule type="containsText" priority="353" operator="containsText" id="{C9FE18AA-060C-4BD4-BA54-DFCBAE406B04}">
            <xm:f>NOT(ISERROR(SEARCH("Est parti",I10)))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358" operator="containsText" id="{9ECB7B32-E205-4F0A-8E4B-ACB8099E03AA}">
            <xm:f>NOT(ISERROR(SEARCH("Va quitter l'école",I10)))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I10</xm:sqref>
        </x14:conditionalFormatting>
        <x14:conditionalFormatting xmlns:xm="http://schemas.microsoft.com/office/excel/2006/main">
          <x14:cfRule type="containsText" priority="341" operator="containsText" id="{DB0791EC-63CF-4B38-8C76-B7F10F05271B}">
            <xm:f>NOT(ISERROR(SEARCH("Est parti",I30)))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346" operator="containsText" id="{A16BAF97-F2F5-4298-8166-409EB7ECCF04}">
            <xm:f>NOT(ISERROR(SEARCH("Va quitter l'école",I30)))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I30</xm:sqref>
        </x14:conditionalFormatting>
        <x14:conditionalFormatting xmlns:xm="http://schemas.microsoft.com/office/excel/2006/main">
          <x14:cfRule type="containsText" priority="401" operator="containsText" id="{FF61D133-B56B-444E-8143-934711D4171B}">
            <xm:f>NOT(ISERROR(SEARCH("Est parti",A12)))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406" operator="containsText" id="{EDDCC92F-31A6-4849-8291-09539061DFF5}">
            <xm:f>NOT(ISERROR(SEARCH("Va quitter l'école",A12)))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A12:B12</xm:sqref>
        </x14:conditionalFormatting>
        <x14:conditionalFormatting xmlns:xm="http://schemas.microsoft.com/office/excel/2006/main">
          <x14:cfRule type="containsText" priority="285" operator="containsText" id="{E493DE91-E475-4329-950F-E02F46179156}">
            <xm:f>NOT(ISERROR(SEARCH("Est parti",E38)))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286" operator="containsText" id="{17015777-74E9-4E8B-9E0D-B11AD84489ED}">
            <xm:f>NOT(ISERROR(SEARCH("Va quitter l'école",E38)))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E38</xm:sqref>
        </x14:conditionalFormatting>
        <x14:conditionalFormatting xmlns:xm="http://schemas.microsoft.com/office/excel/2006/main">
          <x14:cfRule type="containsText" priority="238" operator="containsText" id="{25FA8AC0-AEC7-4AD9-9528-AE5F09BD2BA2}">
            <xm:f>NOT(ISERROR(SEARCH("Est parti",M1)))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243" operator="containsText" id="{7FA82920-E1EF-496A-A0BE-06CE5A768FC5}">
            <xm:f>NOT(ISERROR(SEARCH("Va quitter l'école",M1)))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M1</xm:sqref>
        </x14:conditionalFormatting>
        <x14:conditionalFormatting xmlns:xm="http://schemas.microsoft.com/office/excel/2006/main">
          <x14:cfRule type="containsText" priority="232" operator="containsText" id="{C8E717CE-6FED-4CCD-BFE6-DECBBEA4C376}">
            <xm:f>NOT(ISERROR(SEARCH("Est parti",M1)))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233" operator="containsText" id="{5131E5AE-48A0-446C-AB9A-AA7783B08440}">
            <xm:f>NOT(ISERROR(SEARCH("Va quitter l'école",M1)))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M1</xm:sqref>
        </x14:conditionalFormatting>
        <x14:conditionalFormatting xmlns:xm="http://schemas.microsoft.com/office/excel/2006/main">
          <x14:cfRule type="containsText" priority="220" operator="containsText" id="{63870C43-3002-4941-998D-042E803AE396}">
            <xm:f>NOT(ISERROR(SEARCH("Est parti",N62)))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221" operator="containsText" id="{FBDE0AEA-B459-4944-AC1C-23B8F6BA1030}">
            <xm:f>NOT(ISERROR(SEARCH("Va quitter l'école",N62)))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N62:XFD62</xm:sqref>
        </x14:conditionalFormatting>
        <x14:conditionalFormatting xmlns:xm="http://schemas.microsoft.com/office/excel/2006/main">
          <x14:cfRule type="containsText" priority="207" operator="containsText" id="{40BAD260-0C09-4733-88A7-D69C00304F1C}">
            <xm:f>NOT(ISERROR(SEARCH("Est parti",L62)))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208" operator="containsText" id="{A9E7F3E9-6825-448E-A269-209C5E2127D4}">
            <xm:f>NOT(ISERROR(SEARCH("Va quitter l'école",L62)))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L62</xm:sqref>
        </x14:conditionalFormatting>
        <x14:conditionalFormatting xmlns:xm="http://schemas.microsoft.com/office/excel/2006/main">
          <x14:cfRule type="containsText" priority="194" operator="containsText" id="{35CFE6D8-D007-4BB5-9D44-B8F3DF3DFED5}">
            <xm:f>NOT(ISERROR(SEARCH("Est parti",A62)))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95" operator="containsText" id="{B1296C35-F6B1-4BB5-B923-27BD928E5BF4}">
            <xm:f>NOT(ISERROR(SEARCH("Va quitter l'école",A62)))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A62:C62 E62:F62</xm:sqref>
        </x14:conditionalFormatting>
        <x14:conditionalFormatting xmlns:xm="http://schemas.microsoft.com/office/excel/2006/main">
          <x14:cfRule type="containsText" priority="167" operator="containsText" id="{09AB0223-3EBF-431C-85C6-B847B3DD70B8}">
            <xm:f>NOT(ISERROR(SEARCH("Est parti",K62)))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68" operator="containsText" id="{A8508996-9ADE-43DD-9F4B-64C1A7B9E148}">
            <xm:f>NOT(ISERROR(SEARCH("Va quitter l'école",K62)))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K62</xm:sqref>
        </x14:conditionalFormatting>
        <x14:conditionalFormatting xmlns:xm="http://schemas.microsoft.com/office/excel/2006/main">
          <x14:cfRule type="containsText" priority="164" operator="containsText" id="{91D39F54-9E84-4B89-9F8A-C6D4ACEA8C8D}">
            <xm:f>NOT(ISERROR(SEARCH("Est parti",H62)))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65" operator="containsText" id="{65ADC2E1-F454-4654-99CC-69C9F53114D8}">
            <xm:f>NOT(ISERROR(SEARCH("Va quitter l'école",H62)))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H62</xm:sqref>
        </x14:conditionalFormatting>
        <x14:conditionalFormatting xmlns:xm="http://schemas.microsoft.com/office/excel/2006/main">
          <x14:cfRule type="containsText" priority="68" operator="containsText" id="{58A1B4B9-5CBA-4C79-B1A8-C2B3C6D30C19}">
            <xm:f>NOT(ISERROR(SEARCH("Est parti",A71)))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69" operator="containsText" id="{5C7F17FE-4A41-4E1E-A32A-6AA852DF7C00}">
            <xm:f>NOT(ISERROR(SEARCH("Va quitter l'école",A71)))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K71:XFD71 A71:C71 E71:F71</xm:sqref>
        </x14:conditionalFormatting>
        <x14:conditionalFormatting xmlns:xm="http://schemas.microsoft.com/office/excel/2006/main">
          <x14:cfRule type="containsText" priority="64" operator="containsText" id="{8980021C-8B9F-4F3F-8FE4-1586CE4D76BC}">
            <xm:f>NOT(ISERROR(SEARCH("Est parti",A72)))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65" operator="containsText" id="{ECBBD6FD-2A9F-4778-B802-B421922BB35E}">
            <xm:f>NOT(ISERROR(SEARCH("Va quitter l'école",A72)))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A72:C72 E72:F72</xm:sqref>
        </x14:conditionalFormatting>
        <x14:conditionalFormatting xmlns:xm="http://schemas.microsoft.com/office/excel/2006/main">
          <x14:cfRule type="containsText" priority="42" operator="containsText" id="{2E3C7A96-AD43-4092-BFBB-64B886160D71}">
            <xm:f>NOT(ISERROR(SEARCH("Est parti",K72)))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43" operator="containsText" id="{A38DE917-E7A4-4914-901B-6FC8A008F192}">
            <xm:f>NOT(ISERROR(SEARCH("Va quitter l'école",K72)))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K72 N72:XFD72</xm:sqref>
        </x14:conditionalFormatting>
        <x14:conditionalFormatting xmlns:xm="http://schemas.microsoft.com/office/excel/2006/main">
          <x14:cfRule type="containsText" priority="28" operator="containsText" id="{CACFF7A9-C944-456D-8D8D-D80F8E7E6D3D}">
            <xm:f>NOT(ISERROR(SEARCH("Est parti",K73)))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29" operator="containsText" id="{AB217A0F-FAF0-44A8-A737-EBB1D5BFC4A8}">
            <xm:f>NOT(ISERROR(SEARCH("Va quitter l'école",K73)))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K73:XFD73</xm:sqref>
        </x14:conditionalFormatting>
        <x14:conditionalFormatting xmlns:xm="http://schemas.microsoft.com/office/excel/2006/main">
          <x14:cfRule type="containsText" priority="24" operator="containsText" id="{CF1EA910-7482-4EF2-9405-20BC34715F3A}">
            <xm:f>NOT(ISERROR(SEARCH("Est parti",H67)))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25" operator="containsText" id="{929ADEAA-C1AD-47E2-B3F2-A013D972B1EE}">
            <xm:f>NOT(ISERROR(SEARCH("Va quitter l'école",H67)))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H67:H73</xm:sqref>
        </x14:conditionalFormatting>
        <x14:conditionalFormatting xmlns:xm="http://schemas.microsoft.com/office/excel/2006/main">
          <x14:cfRule type="containsText" priority="12" operator="containsText" id="{4F607AD1-E629-4A26-8FD9-97A726ED266C}">
            <xm:f>NOT(ISERROR(SEARCH("Est parti",L72)))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3" operator="containsText" id="{927A5B47-FAA6-4124-A671-6DAFDA25B1FF}">
            <xm:f>NOT(ISERROR(SEARCH("Va quitter l'école",L72)))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L72:M72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filterMode="1">
    <outlinePr summaryBelow="0" summaryRight="0"/>
  </sheetPr>
  <dimension ref="A1:P133"/>
  <sheetViews>
    <sheetView workbookViewId="0">
      <pane xSplit="1" ySplit="1" topLeftCell="B2" activePane="bottomRight" state="frozen"/>
      <selection pane="topRight" activeCell="K41" sqref="K41"/>
      <selection pane="bottomLeft" activeCell="K41" sqref="K41"/>
      <selection pane="bottomRight" activeCell="J1" sqref="J1:K1048576"/>
    </sheetView>
  </sheetViews>
  <sheetFormatPr baseColWidth="10" defaultColWidth="27.28515625" defaultRowHeight="18" customHeight="1" x14ac:dyDescent="0.25"/>
  <cols>
    <col min="1" max="1" width="28.28515625" style="2" customWidth="1"/>
    <col min="2" max="2" width="17.42578125" style="3" customWidth="1"/>
    <col min="3" max="3" width="33.28515625" style="3" customWidth="1"/>
    <col min="4" max="4" width="10.5703125" style="6" customWidth="1"/>
    <col min="5" max="5" width="20" style="6" customWidth="1"/>
    <col min="6" max="6" width="20.7109375" style="6" customWidth="1"/>
    <col min="7" max="7" width="30.5703125" style="6" customWidth="1"/>
    <col min="8" max="8" width="12.7109375" style="4" customWidth="1"/>
    <col min="9" max="9" width="14.5703125" style="5" customWidth="1"/>
    <col min="10" max="10" width="19.7109375" style="5" customWidth="1"/>
    <col min="11" max="11" width="30" style="5" customWidth="1"/>
    <col min="12" max="13" width="37.140625" style="3" customWidth="1"/>
    <col min="14" max="14" width="27.28515625" style="91"/>
    <col min="15" max="16" width="27.28515625" style="1"/>
    <col min="17" max="16384" width="27.28515625" style="5"/>
  </cols>
  <sheetData>
    <row r="1" spans="1:16" s="68" customFormat="1" ht="30" customHeight="1" x14ac:dyDescent="0.25">
      <c r="A1" s="74" t="s">
        <v>0</v>
      </c>
      <c r="B1" s="74" t="s">
        <v>1</v>
      </c>
      <c r="C1" s="74" t="s">
        <v>2</v>
      </c>
      <c r="D1" s="68" t="s">
        <v>3</v>
      </c>
      <c r="E1" s="68" t="s">
        <v>4</v>
      </c>
      <c r="F1" s="68" t="s">
        <v>5</v>
      </c>
      <c r="G1" s="68" t="s">
        <v>384</v>
      </c>
      <c r="H1" s="69" t="s">
        <v>6</v>
      </c>
      <c r="I1" s="68" t="s">
        <v>7</v>
      </c>
      <c r="J1" s="68" t="s">
        <v>8</v>
      </c>
      <c r="K1" s="68" t="s">
        <v>9</v>
      </c>
      <c r="L1" s="89" t="s">
        <v>10</v>
      </c>
      <c r="M1" s="89" t="s">
        <v>11</v>
      </c>
      <c r="N1" s="89" t="s">
        <v>11</v>
      </c>
    </row>
    <row r="2" spans="1:16" ht="18" customHeight="1" x14ac:dyDescent="0.25">
      <c r="A2" s="105" t="s">
        <v>385</v>
      </c>
      <c r="B2" s="106" t="s">
        <v>386</v>
      </c>
      <c r="C2" s="107" t="s">
        <v>387</v>
      </c>
      <c r="D2" s="102" t="s">
        <v>194</v>
      </c>
      <c r="E2" s="44" t="s">
        <v>388</v>
      </c>
      <c r="F2" s="44"/>
      <c r="G2" s="44"/>
      <c r="H2" s="52" t="s">
        <v>12</v>
      </c>
      <c r="I2" s="21" t="s">
        <v>12</v>
      </c>
      <c r="J2" s="21"/>
      <c r="K2" s="21"/>
      <c r="L2" s="20" t="s">
        <v>389</v>
      </c>
      <c r="M2" s="20" t="s">
        <v>390</v>
      </c>
      <c r="N2" s="20" t="s">
        <v>391</v>
      </c>
      <c r="O2" s="21"/>
      <c r="P2" s="21"/>
    </row>
    <row r="3" spans="1:16" ht="18" customHeight="1" x14ac:dyDescent="0.25">
      <c r="A3" s="105" t="s">
        <v>392</v>
      </c>
      <c r="B3" s="106" t="s">
        <v>393</v>
      </c>
      <c r="C3" s="107" t="s">
        <v>394</v>
      </c>
      <c r="D3" s="101" t="s">
        <v>194</v>
      </c>
      <c r="E3" s="44" t="s">
        <v>388</v>
      </c>
      <c r="F3" s="44"/>
      <c r="G3" s="44"/>
      <c r="H3" s="52" t="s">
        <v>12</v>
      </c>
      <c r="I3" s="21" t="s">
        <v>12</v>
      </c>
      <c r="J3" s="21"/>
      <c r="K3" s="21"/>
      <c r="L3" s="131" t="s">
        <v>395</v>
      </c>
      <c r="M3" s="20" t="s">
        <v>396</v>
      </c>
      <c r="N3" s="20"/>
      <c r="O3" s="21"/>
      <c r="P3" s="21"/>
    </row>
    <row r="4" spans="1:16" ht="18" customHeight="1" x14ac:dyDescent="0.25">
      <c r="A4" s="105" t="s">
        <v>397</v>
      </c>
      <c r="B4" s="106" t="s">
        <v>398</v>
      </c>
      <c r="C4" s="107" t="s">
        <v>399</v>
      </c>
      <c r="D4" s="101" t="s">
        <v>279</v>
      </c>
      <c r="E4" s="44" t="s">
        <v>280</v>
      </c>
      <c r="F4" s="44"/>
      <c r="G4" s="44"/>
      <c r="H4" s="52" t="s">
        <v>12</v>
      </c>
      <c r="I4" s="21" t="s">
        <v>12</v>
      </c>
      <c r="J4" s="21"/>
      <c r="K4" s="21"/>
      <c r="L4" s="20" t="s">
        <v>400</v>
      </c>
      <c r="M4" s="20" t="s">
        <v>401</v>
      </c>
      <c r="N4" s="20" t="s">
        <v>402</v>
      </c>
      <c r="O4" s="21"/>
      <c r="P4" s="21"/>
    </row>
    <row r="5" spans="1:16" ht="18" customHeight="1" x14ac:dyDescent="0.25">
      <c r="A5" s="105" t="s">
        <v>403</v>
      </c>
      <c r="B5" s="106" t="s">
        <v>220</v>
      </c>
      <c r="C5" s="107" t="s">
        <v>404</v>
      </c>
      <c r="D5" s="101" t="s">
        <v>102</v>
      </c>
      <c r="E5" s="44" t="s">
        <v>405</v>
      </c>
      <c r="F5" s="44"/>
      <c r="G5" s="44"/>
      <c r="H5" s="52" t="s">
        <v>12</v>
      </c>
      <c r="I5" s="21" t="s">
        <v>12</v>
      </c>
      <c r="J5" s="21"/>
      <c r="K5" s="21"/>
      <c r="L5" s="20" t="s">
        <v>406</v>
      </c>
      <c r="M5" s="20" t="s">
        <v>407</v>
      </c>
      <c r="N5" s="20" t="s">
        <v>408</v>
      </c>
      <c r="O5" s="21"/>
      <c r="P5" s="21"/>
    </row>
    <row r="6" spans="1:16" ht="18" customHeight="1" x14ac:dyDescent="0.25">
      <c r="A6" s="105" t="s">
        <v>409</v>
      </c>
      <c r="B6" s="106" t="s">
        <v>410</v>
      </c>
      <c r="C6" s="107" t="s">
        <v>411</v>
      </c>
      <c r="D6" s="101" t="s">
        <v>18</v>
      </c>
      <c r="E6" s="44" t="s">
        <v>405</v>
      </c>
      <c r="F6" s="44"/>
      <c r="G6" s="44"/>
      <c r="H6" s="52" t="s">
        <v>12</v>
      </c>
      <c r="I6" s="21" t="s">
        <v>12</v>
      </c>
      <c r="J6" s="21"/>
      <c r="K6" s="21"/>
      <c r="L6" s="20" t="s">
        <v>412</v>
      </c>
      <c r="M6" s="20" t="s">
        <v>413</v>
      </c>
      <c r="N6" s="20" t="s">
        <v>414</v>
      </c>
      <c r="O6" s="21"/>
      <c r="P6" s="21"/>
    </row>
    <row r="7" spans="1:16" ht="18" customHeight="1" x14ac:dyDescent="0.25">
      <c r="A7" s="105" t="s">
        <v>415</v>
      </c>
      <c r="B7" s="106" t="s">
        <v>142</v>
      </c>
      <c r="C7" s="107" t="s">
        <v>416</v>
      </c>
      <c r="D7" s="101" t="s">
        <v>279</v>
      </c>
      <c r="E7" s="44" t="s">
        <v>280</v>
      </c>
      <c r="F7" s="44"/>
      <c r="G7" s="44"/>
      <c r="H7" s="52" t="s">
        <v>12</v>
      </c>
      <c r="I7" s="21" t="s">
        <v>12</v>
      </c>
      <c r="J7" s="21"/>
      <c r="K7" s="21"/>
      <c r="L7" s="20" t="s">
        <v>417</v>
      </c>
      <c r="M7" s="20" t="s">
        <v>418</v>
      </c>
      <c r="N7" s="20"/>
      <c r="O7" s="21"/>
      <c r="P7" s="21"/>
    </row>
    <row r="8" spans="1:16" ht="18" customHeight="1" x14ac:dyDescent="0.25">
      <c r="A8" s="105" t="s">
        <v>419</v>
      </c>
      <c r="B8" s="106" t="s">
        <v>225</v>
      </c>
      <c r="C8" s="107" t="s">
        <v>420</v>
      </c>
      <c r="D8" s="101" t="s">
        <v>279</v>
      </c>
      <c r="E8" s="44" t="s">
        <v>280</v>
      </c>
      <c r="F8" s="44"/>
      <c r="G8" s="44"/>
      <c r="H8" s="52" t="s">
        <v>12</v>
      </c>
      <c r="I8" s="21" t="s">
        <v>12</v>
      </c>
      <c r="J8" s="21"/>
      <c r="K8" s="21"/>
      <c r="L8" s="20" t="s">
        <v>421</v>
      </c>
      <c r="M8" s="20" t="s">
        <v>422</v>
      </c>
      <c r="N8" s="20" t="s">
        <v>423</v>
      </c>
      <c r="O8" s="21"/>
      <c r="P8" s="21"/>
    </row>
    <row r="9" spans="1:16" ht="18" customHeight="1" x14ac:dyDescent="0.25">
      <c r="A9" s="105" t="s">
        <v>424</v>
      </c>
      <c r="B9" s="106" t="s">
        <v>296</v>
      </c>
      <c r="C9" s="107" t="s">
        <v>425</v>
      </c>
      <c r="D9" s="101" t="s">
        <v>426</v>
      </c>
      <c r="E9" s="44" t="s">
        <v>388</v>
      </c>
      <c r="F9" s="44"/>
      <c r="G9" s="44"/>
      <c r="H9" s="52" t="s">
        <v>12</v>
      </c>
      <c r="I9" s="21" t="s">
        <v>12</v>
      </c>
      <c r="J9" s="21"/>
      <c r="K9" s="21"/>
      <c r="L9" s="20" t="s">
        <v>427</v>
      </c>
      <c r="M9" s="20" t="s">
        <v>428</v>
      </c>
      <c r="N9" s="20" t="s">
        <v>429</v>
      </c>
      <c r="O9" s="21"/>
      <c r="P9" s="21"/>
    </row>
    <row r="10" spans="1:16" ht="18" customHeight="1" x14ac:dyDescent="0.25">
      <c r="A10" s="105" t="s">
        <v>430</v>
      </c>
      <c r="B10" s="106" t="s">
        <v>392</v>
      </c>
      <c r="C10" s="107" t="s">
        <v>431</v>
      </c>
      <c r="D10" s="101" t="s">
        <v>18</v>
      </c>
      <c r="E10" s="44" t="s">
        <v>405</v>
      </c>
      <c r="F10" s="44"/>
      <c r="G10" s="44"/>
      <c r="H10" s="52" t="s">
        <v>12</v>
      </c>
      <c r="I10" s="21" t="s">
        <v>12</v>
      </c>
      <c r="J10" s="21"/>
      <c r="K10" s="21"/>
      <c r="L10" s="20" t="s">
        <v>432</v>
      </c>
      <c r="M10" s="20" t="s">
        <v>433</v>
      </c>
      <c r="N10" s="20"/>
      <c r="O10" s="21"/>
      <c r="P10" s="21"/>
    </row>
    <row r="11" spans="1:16" ht="18" customHeight="1" x14ac:dyDescent="0.25">
      <c r="A11" s="105" t="s">
        <v>434</v>
      </c>
      <c r="B11" s="106" t="s">
        <v>435</v>
      </c>
      <c r="C11" s="107" t="s">
        <v>436</v>
      </c>
      <c r="D11" s="101" t="s">
        <v>194</v>
      </c>
      <c r="E11" s="44" t="s">
        <v>388</v>
      </c>
      <c r="F11" s="44"/>
      <c r="G11" s="44"/>
      <c r="H11" s="52" t="s">
        <v>12</v>
      </c>
      <c r="I11" s="21" t="s">
        <v>12</v>
      </c>
      <c r="J11" s="21"/>
      <c r="K11" s="21"/>
      <c r="L11" s="20" t="s">
        <v>437</v>
      </c>
      <c r="M11" s="20" t="s">
        <v>438</v>
      </c>
      <c r="N11" s="20" t="s">
        <v>439</v>
      </c>
      <c r="O11" s="21"/>
      <c r="P11" s="21"/>
    </row>
    <row r="12" spans="1:16" ht="18" customHeight="1" x14ac:dyDescent="0.25">
      <c r="A12" s="105" t="s">
        <v>440</v>
      </c>
      <c r="B12" s="106" t="s">
        <v>225</v>
      </c>
      <c r="C12" s="107" t="s">
        <v>441</v>
      </c>
      <c r="D12" s="101" t="s">
        <v>194</v>
      </c>
      <c r="E12" s="44" t="s">
        <v>388</v>
      </c>
      <c r="F12" s="44"/>
      <c r="G12" s="44"/>
      <c r="H12" s="52" t="s">
        <v>12</v>
      </c>
      <c r="I12" s="21" t="s">
        <v>12</v>
      </c>
      <c r="J12" s="21"/>
      <c r="K12" s="21"/>
      <c r="L12" s="20" t="s">
        <v>442</v>
      </c>
      <c r="M12" s="20" t="s">
        <v>443</v>
      </c>
      <c r="N12" s="20" t="s">
        <v>444</v>
      </c>
      <c r="O12" s="21"/>
      <c r="P12" s="21"/>
    </row>
    <row r="13" spans="1:16" ht="18" customHeight="1" x14ac:dyDescent="0.25">
      <c r="A13" s="105" t="s">
        <v>445</v>
      </c>
      <c r="B13" s="106" t="s">
        <v>446</v>
      </c>
      <c r="C13" s="107" t="s">
        <v>447</v>
      </c>
      <c r="D13" s="101" t="s">
        <v>426</v>
      </c>
      <c r="E13" s="44" t="s">
        <v>388</v>
      </c>
      <c r="F13" s="44"/>
      <c r="G13" s="44"/>
      <c r="H13" s="52" t="s">
        <v>12</v>
      </c>
      <c r="I13" s="21" t="s">
        <v>12</v>
      </c>
      <c r="J13" s="21"/>
      <c r="K13" s="21"/>
      <c r="L13" s="20" t="s">
        <v>448</v>
      </c>
      <c r="M13" s="20" t="s">
        <v>449</v>
      </c>
      <c r="N13" s="20" t="s">
        <v>450</v>
      </c>
      <c r="O13" s="21"/>
      <c r="P13" s="21"/>
    </row>
    <row r="14" spans="1:16" ht="18" customHeight="1" x14ac:dyDescent="0.25">
      <c r="A14" s="105" t="s">
        <v>451</v>
      </c>
      <c r="B14" s="106" t="s">
        <v>452</v>
      </c>
      <c r="C14" s="107" t="s">
        <v>453</v>
      </c>
      <c r="D14" s="101" t="s">
        <v>102</v>
      </c>
      <c r="E14" s="44" t="s">
        <v>405</v>
      </c>
      <c r="F14" s="44"/>
      <c r="G14" s="44"/>
      <c r="H14" s="52" t="s">
        <v>12</v>
      </c>
      <c r="I14" s="21" t="s">
        <v>12</v>
      </c>
      <c r="J14" s="21"/>
      <c r="K14" s="21"/>
      <c r="L14" s="20" t="s">
        <v>454</v>
      </c>
      <c r="M14" s="20" t="s">
        <v>455</v>
      </c>
      <c r="N14" s="20" t="s">
        <v>456</v>
      </c>
      <c r="O14" s="21"/>
      <c r="P14" s="21"/>
    </row>
    <row r="15" spans="1:16" ht="18" customHeight="1" x14ac:dyDescent="0.25">
      <c r="A15" s="105" t="s">
        <v>457</v>
      </c>
      <c r="B15" s="106" t="s">
        <v>458</v>
      </c>
      <c r="C15" s="107" t="s">
        <v>459</v>
      </c>
      <c r="D15" s="101" t="s">
        <v>426</v>
      </c>
      <c r="E15" s="44" t="s">
        <v>388</v>
      </c>
      <c r="F15" s="44"/>
      <c r="G15" s="44"/>
      <c r="H15" s="52" t="s">
        <v>12</v>
      </c>
      <c r="I15" s="21" t="s">
        <v>12</v>
      </c>
      <c r="J15" s="21"/>
      <c r="K15" s="21"/>
      <c r="L15" s="20" t="s">
        <v>460</v>
      </c>
      <c r="M15" s="20" t="s">
        <v>461</v>
      </c>
      <c r="N15" s="20"/>
      <c r="O15" s="21"/>
      <c r="P15" s="21"/>
    </row>
    <row r="16" spans="1:16" ht="18" customHeight="1" x14ac:dyDescent="0.25">
      <c r="A16" s="105" t="s">
        <v>462</v>
      </c>
      <c r="B16" s="106" t="s">
        <v>463</v>
      </c>
      <c r="C16" s="107" t="s">
        <v>464</v>
      </c>
      <c r="D16" s="101" t="s">
        <v>102</v>
      </c>
      <c r="E16" s="44" t="s">
        <v>405</v>
      </c>
      <c r="F16" s="44"/>
      <c r="G16" s="44"/>
      <c r="H16" s="52" t="s">
        <v>12</v>
      </c>
      <c r="I16" s="21" t="s">
        <v>12</v>
      </c>
      <c r="J16" s="21"/>
      <c r="K16" s="21"/>
      <c r="L16" s="20" t="s">
        <v>465</v>
      </c>
      <c r="M16" s="20" t="s">
        <v>466</v>
      </c>
      <c r="N16" s="20" t="s">
        <v>467</v>
      </c>
      <c r="O16" s="21"/>
      <c r="P16" s="21"/>
    </row>
    <row r="17" spans="1:16" ht="18" customHeight="1" x14ac:dyDescent="0.25">
      <c r="A17" s="105" t="s">
        <v>468</v>
      </c>
      <c r="B17" s="106" t="s">
        <v>469</v>
      </c>
      <c r="C17" s="107" t="s">
        <v>470</v>
      </c>
      <c r="D17" s="101" t="s">
        <v>102</v>
      </c>
      <c r="E17" s="44" t="s">
        <v>405</v>
      </c>
      <c r="F17" s="44"/>
      <c r="G17" s="44"/>
      <c r="H17" s="52" t="s">
        <v>12</v>
      </c>
      <c r="I17" s="21" t="s">
        <v>12</v>
      </c>
      <c r="J17" s="21"/>
      <c r="K17" s="21"/>
      <c r="L17" s="20" t="s">
        <v>471</v>
      </c>
      <c r="M17" s="20"/>
      <c r="N17" s="20"/>
      <c r="O17" s="21"/>
      <c r="P17" s="21"/>
    </row>
    <row r="18" spans="1:16" ht="18" hidden="1" customHeight="1" x14ac:dyDescent="0.25">
      <c r="A18" s="105" t="s">
        <v>472</v>
      </c>
      <c r="B18" s="106" t="s">
        <v>473</v>
      </c>
      <c r="C18" s="108" t="s">
        <v>474</v>
      </c>
      <c r="D18" s="101" t="s">
        <v>18</v>
      </c>
      <c r="E18" s="44" t="s">
        <v>405</v>
      </c>
      <c r="F18" s="44"/>
      <c r="G18" s="44"/>
      <c r="H18" s="52" t="s">
        <v>12</v>
      </c>
      <c r="I18" s="21" t="s">
        <v>12</v>
      </c>
      <c r="J18" s="21" t="s">
        <v>475</v>
      </c>
      <c r="K18" s="21"/>
      <c r="L18" s="20" t="s">
        <v>476</v>
      </c>
      <c r="M18" s="20" t="s">
        <v>477</v>
      </c>
      <c r="N18" s="20" t="s">
        <v>478</v>
      </c>
      <c r="O18" s="21"/>
      <c r="P18" s="21"/>
    </row>
    <row r="19" spans="1:16" ht="18" customHeight="1" x14ac:dyDescent="0.25">
      <c r="A19" s="105" t="s">
        <v>479</v>
      </c>
      <c r="B19" s="106" t="s">
        <v>96</v>
      </c>
      <c r="C19" s="107" t="s">
        <v>480</v>
      </c>
      <c r="D19" s="101" t="s">
        <v>18</v>
      </c>
      <c r="E19" s="44" t="s">
        <v>405</v>
      </c>
      <c r="F19" s="44"/>
      <c r="G19" s="44"/>
      <c r="H19" s="52" t="s">
        <v>12</v>
      </c>
      <c r="I19" s="21" t="s">
        <v>12</v>
      </c>
      <c r="J19" s="21"/>
      <c r="K19" s="21"/>
      <c r="L19" s="20" t="s">
        <v>481</v>
      </c>
      <c r="M19" s="20" t="s">
        <v>482</v>
      </c>
      <c r="N19" s="20"/>
      <c r="O19" s="21"/>
      <c r="P19" s="21"/>
    </row>
    <row r="20" spans="1:16" ht="18" customHeight="1" x14ac:dyDescent="0.25">
      <c r="A20" s="105" t="s">
        <v>483</v>
      </c>
      <c r="B20" s="106" t="s">
        <v>178</v>
      </c>
      <c r="C20" s="107" t="s">
        <v>484</v>
      </c>
      <c r="D20" s="101" t="s">
        <v>102</v>
      </c>
      <c r="E20" s="44" t="s">
        <v>405</v>
      </c>
      <c r="F20" s="44"/>
      <c r="G20" s="44"/>
      <c r="H20" s="52" t="s">
        <v>12</v>
      </c>
      <c r="I20" s="21" t="s">
        <v>12</v>
      </c>
      <c r="J20" s="21"/>
      <c r="K20" s="21"/>
      <c r="L20" s="20" t="s">
        <v>485</v>
      </c>
      <c r="M20" s="20" t="s">
        <v>486</v>
      </c>
      <c r="N20" s="20"/>
      <c r="O20" s="21"/>
      <c r="P20" s="21"/>
    </row>
    <row r="21" spans="1:16" ht="18" customHeight="1" x14ac:dyDescent="0.25">
      <c r="A21" s="105" t="s">
        <v>487</v>
      </c>
      <c r="B21" s="106" t="s">
        <v>488</v>
      </c>
      <c r="C21" s="107" t="s">
        <v>489</v>
      </c>
      <c r="D21" s="101" t="s">
        <v>426</v>
      </c>
      <c r="E21" s="44" t="s">
        <v>388</v>
      </c>
      <c r="F21" s="44"/>
      <c r="G21" s="44"/>
      <c r="H21" s="52" t="s">
        <v>12</v>
      </c>
      <c r="I21" s="21" t="s">
        <v>12</v>
      </c>
      <c r="J21" s="21"/>
      <c r="K21" s="21"/>
      <c r="L21" s="131" t="s">
        <v>490</v>
      </c>
      <c r="M21" s="20" t="s">
        <v>491</v>
      </c>
      <c r="N21" s="20"/>
      <c r="O21" s="21"/>
      <c r="P21" s="21"/>
    </row>
    <row r="22" spans="1:16" ht="18" customHeight="1" x14ac:dyDescent="0.25">
      <c r="A22" s="105" t="s">
        <v>492</v>
      </c>
      <c r="B22" s="106" t="s">
        <v>54</v>
      </c>
      <c r="C22" s="109" t="s">
        <v>493</v>
      </c>
      <c r="D22" s="101" t="s">
        <v>102</v>
      </c>
      <c r="E22" s="44" t="s">
        <v>405</v>
      </c>
      <c r="F22" s="44"/>
      <c r="G22" s="44"/>
      <c r="H22" s="52" t="s">
        <v>12</v>
      </c>
      <c r="I22" s="21" t="s">
        <v>12</v>
      </c>
      <c r="J22" s="21"/>
      <c r="K22" s="21"/>
      <c r="L22" s="20" t="s">
        <v>494</v>
      </c>
      <c r="M22" s="20" t="s">
        <v>495</v>
      </c>
      <c r="N22" s="20"/>
      <c r="O22" s="21"/>
      <c r="P22" s="21"/>
    </row>
    <row r="23" spans="1:16" ht="18" customHeight="1" x14ac:dyDescent="0.25">
      <c r="A23" s="105" t="s">
        <v>496</v>
      </c>
      <c r="B23" s="106" t="s">
        <v>497</v>
      </c>
      <c r="C23" s="107" t="s">
        <v>498</v>
      </c>
      <c r="D23" s="101" t="s">
        <v>18</v>
      </c>
      <c r="E23" s="44" t="s">
        <v>405</v>
      </c>
      <c r="F23" s="44"/>
      <c r="G23" s="44"/>
      <c r="H23" s="52" t="s">
        <v>12</v>
      </c>
      <c r="I23" s="21" t="s">
        <v>12</v>
      </c>
      <c r="J23" s="21"/>
      <c r="K23" s="21"/>
      <c r="L23" s="20" t="s">
        <v>499</v>
      </c>
      <c r="M23" s="20" t="s">
        <v>500</v>
      </c>
      <c r="N23" s="20"/>
      <c r="O23" s="21"/>
      <c r="P23" s="21"/>
    </row>
    <row r="24" spans="1:16" ht="18" customHeight="1" x14ac:dyDescent="0.25">
      <c r="A24" s="105" t="s">
        <v>501</v>
      </c>
      <c r="B24" s="106" t="s">
        <v>502</v>
      </c>
      <c r="C24" s="107" t="s">
        <v>503</v>
      </c>
      <c r="D24" s="101" t="s">
        <v>18</v>
      </c>
      <c r="E24" s="44" t="s">
        <v>405</v>
      </c>
      <c r="F24" s="44"/>
      <c r="G24" s="44"/>
      <c r="H24" s="52" t="s">
        <v>12</v>
      </c>
      <c r="I24" s="21" t="s">
        <v>12</v>
      </c>
      <c r="J24" s="21"/>
      <c r="K24" s="21"/>
      <c r="L24" s="20" t="s">
        <v>504</v>
      </c>
      <c r="M24" s="20" t="s">
        <v>505</v>
      </c>
      <c r="N24" s="20"/>
      <c r="O24" s="21"/>
      <c r="P24" s="21"/>
    </row>
    <row r="25" spans="1:16" ht="18" customHeight="1" x14ac:dyDescent="0.25">
      <c r="A25" s="105" t="s">
        <v>506</v>
      </c>
      <c r="B25" s="106" t="s">
        <v>507</v>
      </c>
      <c r="C25" s="107" t="s">
        <v>508</v>
      </c>
      <c r="D25" s="101" t="s">
        <v>279</v>
      </c>
      <c r="E25" s="44" t="s">
        <v>280</v>
      </c>
      <c r="F25" s="44"/>
      <c r="G25" s="44"/>
      <c r="H25" s="52" t="s">
        <v>12</v>
      </c>
      <c r="I25" s="21" t="s">
        <v>12</v>
      </c>
      <c r="J25" s="21"/>
      <c r="K25" s="21"/>
      <c r="L25" s="20" t="s">
        <v>509</v>
      </c>
      <c r="M25" s="20" t="s">
        <v>510</v>
      </c>
      <c r="N25" s="20" t="s">
        <v>511</v>
      </c>
      <c r="O25" s="21"/>
      <c r="P25" s="21"/>
    </row>
    <row r="26" spans="1:16" ht="18" customHeight="1" x14ac:dyDescent="0.25">
      <c r="A26" s="105" t="s">
        <v>512</v>
      </c>
      <c r="B26" s="106" t="s">
        <v>192</v>
      </c>
      <c r="C26" s="107" t="s">
        <v>513</v>
      </c>
      <c r="D26" s="101" t="s">
        <v>194</v>
      </c>
      <c r="E26" s="44" t="s">
        <v>388</v>
      </c>
      <c r="F26" s="44"/>
      <c r="G26" s="44"/>
      <c r="H26" s="52" t="s">
        <v>12</v>
      </c>
      <c r="I26" s="21" t="s">
        <v>12</v>
      </c>
      <c r="J26" s="21"/>
      <c r="K26" s="21"/>
      <c r="L26" s="20" t="s">
        <v>514</v>
      </c>
      <c r="M26" s="20" t="s">
        <v>515</v>
      </c>
      <c r="N26" s="20"/>
      <c r="O26" s="21"/>
      <c r="P26" s="21"/>
    </row>
    <row r="27" spans="1:16" ht="18" customHeight="1" x14ac:dyDescent="0.25">
      <c r="A27" s="105" t="s">
        <v>516</v>
      </c>
      <c r="B27" s="106" t="s">
        <v>517</v>
      </c>
      <c r="C27" s="107" t="s">
        <v>518</v>
      </c>
      <c r="D27" s="101" t="s">
        <v>279</v>
      </c>
      <c r="E27" s="44" t="s">
        <v>280</v>
      </c>
      <c r="F27" s="44"/>
      <c r="G27" s="44"/>
      <c r="H27" s="52" t="s">
        <v>12</v>
      </c>
      <c r="I27" s="21" t="s">
        <v>12</v>
      </c>
      <c r="J27" s="21"/>
      <c r="K27" s="21"/>
      <c r="L27" s="20" t="s">
        <v>519</v>
      </c>
      <c r="M27" s="20" t="s">
        <v>520</v>
      </c>
      <c r="N27" s="20"/>
      <c r="O27" s="21"/>
      <c r="P27" s="21"/>
    </row>
    <row r="28" spans="1:16" ht="18" customHeight="1" x14ac:dyDescent="0.25">
      <c r="A28" s="105" t="s">
        <v>521</v>
      </c>
      <c r="B28" s="106" t="s">
        <v>362</v>
      </c>
      <c r="C28" s="107" t="s">
        <v>522</v>
      </c>
      <c r="D28" s="101" t="s">
        <v>426</v>
      </c>
      <c r="E28" s="44" t="s">
        <v>388</v>
      </c>
      <c r="F28" s="44"/>
      <c r="G28" s="44"/>
      <c r="H28" s="52" t="s">
        <v>12</v>
      </c>
      <c r="I28" s="21" t="s">
        <v>12</v>
      </c>
      <c r="J28" s="21"/>
      <c r="K28" s="21"/>
      <c r="L28" s="20" t="s">
        <v>523</v>
      </c>
      <c r="M28" s="20" t="s">
        <v>524</v>
      </c>
      <c r="N28" s="20" t="s">
        <v>524</v>
      </c>
      <c r="O28" s="21"/>
      <c r="P28" s="21"/>
    </row>
    <row r="29" spans="1:16" ht="18" customHeight="1" x14ac:dyDescent="0.25">
      <c r="A29" s="105" t="s">
        <v>525</v>
      </c>
      <c r="B29" s="106" t="s">
        <v>526</v>
      </c>
      <c r="C29" s="107" t="s">
        <v>527</v>
      </c>
      <c r="D29" s="101" t="s">
        <v>102</v>
      </c>
      <c r="E29" s="44" t="s">
        <v>405</v>
      </c>
      <c r="F29" s="44"/>
      <c r="G29" s="44"/>
      <c r="H29" s="52" t="s">
        <v>12</v>
      </c>
      <c r="I29" s="21" t="s">
        <v>12</v>
      </c>
      <c r="J29" s="21"/>
      <c r="K29" s="21"/>
      <c r="L29" s="20" t="s">
        <v>528</v>
      </c>
      <c r="M29" s="20"/>
      <c r="N29" s="20" t="s">
        <v>529</v>
      </c>
      <c r="O29" s="21"/>
      <c r="P29" s="21"/>
    </row>
    <row r="30" spans="1:16" ht="18" customHeight="1" x14ac:dyDescent="0.25">
      <c r="A30" s="105" t="s">
        <v>530</v>
      </c>
      <c r="B30" s="106" t="s">
        <v>531</v>
      </c>
      <c r="C30" s="107" t="s">
        <v>532</v>
      </c>
      <c r="D30" s="101" t="s">
        <v>18</v>
      </c>
      <c r="E30" s="44" t="s">
        <v>405</v>
      </c>
      <c r="F30" s="44"/>
      <c r="G30" s="44"/>
      <c r="H30" s="52" t="s">
        <v>12</v>
      </c>
      <c r="I30" s="21" t="s">
        <v>12</v>
      </c>
      <c r="J30" s="21"/>
      <c r="K30" s="21"/>
      <c r="L30" s="131" t="s">
        <v>533</v>
      </c>
      <c r="M30" s="20" t="s">
        <v>534</v>
      </c>
      <c r="N30" s="20" t="s">
        <v>535</v>
      </c>
      <c r="O30" s="21"/>
      <c r="P30" s="21"/>
    </row>
    <row r="31" spans="1:16" ht="18" customHeight="1" x14ac:dyDescent="0.25">
      <c r="A31" s="105" t="s">
        <v>536</v>
      </c>
      <c r="B31" s="106" t="s">
        <v>537</v>
      </c>
      <c r="C31" s="107" t="s">
        <v>538</v>
      </c>
      <c r="D31" s="101" t="s">
        <v>18</v>
      </c>
      <c r="E31" s="44" t="s">
        <v>405</v>
      </c>
      <c r="F31" s="44"/>
      <c r="G31" s="44"/>
      <c r="H31" s="52" t="s">
        <v>12</v>
      </c>
      <c r="I31" s="21" t="s">
        <v>12</v>
      </c>
      <c r="J31" s="21"/>
      <c r="K31" s="21"/>
      <c r="L31" s="20" t="s">
        <v>539</v>
      </c>
      <c r="M31" s="20" t="s">
        <v>540</v>
      </c>
      <c r="N31" s="20" t="s">
        <v>541</v>
      </c>
      <c r="O31" s="21"/>
      <c r="P31" s="21"/>
    </row>
    <row r="32" spans="1:16" ht="18" customHeight="1" x14ac:dyDescent="0.25">
      <c r="A32" s="105" t="s">
        <v>542</v>
      </c>
      <c r="B32" s="106" t="s">
        <v>183</v>
      </c>
      <c r="C32" s="107" t="s">
        <v>543</v>
      </c>
      <c r="D32" s="101" t="s">
        <v>426</v>
      </c>
      <c r="E32" s="44" t="s">
        <v>388</v>
      </c>
      <c r="F32" s="44"/>
      <c r="G32" s="44"/>
      <c r="H32" s="52" t="s">
        <v>12</v>
      </c>
      <c r="I32" s="21" t="s">
        <v>12</v>
      </c>
      <c r="J32" s="21"/>
      <c r="K32" s="21"/>
      <c r="L32" s="20" t="s">
        <v>544</v>
      </c>
      <c r="M32" s="20" t="s">
        <v>545</v>
      </c>
      <c r="N32" s="20"/>
      <c r="O32" s="21"/>
      <c r="P32" s="21"/>
    </row>
    <row r="33" spans="1:16" ht="18" customHeight="1" x14ac:dyDescent="0.25">
      <c r="A33" s="105" t="s">
        <v>546</v>
      </c>
      <c r="B33" s="106" t="s">
        <v>547</v>
      </c>
      <c r="C33" s="107" t="s">
        <v>548</v>
      </c>
      <c r="D33" s="101" t="s">
        <v>102</v>
      </c>
      <c r="E33" s="44" t="s">
        <v>405</v>
      </c>
      <c r="F33" s="44"/>
      <c r="G33" s="44"/>
      <c r="H33" s="52" t="s">
        <v>12</v>
      </c>
      <c r="I33" s="21" t="s">
        <v>12</v>
      </c>
      <c r="J33" s="21"/>
      <c r="K33" s="21"/>
      <c r="L33" s="20" t="s">
        <v>549</v>
      </c>
      <c r="M33" s="20" t="s">
        <v>550</v>
      </c>
      <c r="N33" s="20" t="s">
        <v>551</v>
      </c>
      <c r="O33" s="21"/>
      <c r="P33" s="21"/>
    </row>
    <row r="34" spans="1:16" ht="18" customHeight="1" x14ac:dyDescent="0.25">
      <c r="A34" s="105" t="s">
        <v>552</v>
      </c>
      <c r="B34" s="106" t="s">
        <v>553</v>
      </c>
      <c r="C34" s="107" t="s">
        <v>554</v>
      </c>
      <c r="D34" s="101" t="s">
        <v>102</v>
      </c>
      <c r="E34" s="44" t="s">
        <v>405</v>
      </c>
      <c r="F34" s="44"/>
      <c r="G34" s="44"/>
      <c r="H34" s="52" t="s">
        <v>12</v>
      </c>
      <c r="I34" s="21" t="s">
        <v>12</v>
      </c>
      <c r="J34" s="21"/>
      <c r="K34" s="21"/>
      <c r="L34" s="20" t="s">
        <v>555</v>
      </c>
      <c r="M34" s="20" t="s">
        <v>556</v>
      </c>
      <c r="N34" s="20" t="s">
        <v>557</v>
      </c>
      <c r="O34" s="21"/>
      <c r="P34" s="21"/>
    </row>
    <row r="35" spans="1:16" ht="18" customHeight="1" x14ac:dyDescent="0.25">
      <c r="A35" s="105" t="s">
        <v>16</v>
      </c>
      <c r="B35" s="106" t="s">
        <v>558</v>
      </c>
      <c r="C35" s="107" t="s">
        <v>559</v>
      </c>
      <c r="D35" s="101" t="s">
        <v>18</v>
      </c>
      <c r="E35" s="44" t="s">
        <v>405</v>
      </c>
      <c r="F35" s="44"/>
      <c r="G35" s="44"/>
      <c r="H35" s="52" t="s">
        <v>12</v>
      </c>
      <c r="I35" s="21" t="s">
        <v>12</v>
      </c>
      <c r="J35" s="21"/>
      <c r="K35" s="21"/>
      <c r="L35" s="20" t="s">
        <v>560</v>
      </c>
      <c r="M35" s="20" t="s">
        <v>561</v>
      </c>
      <c r="N35" s="20" t="s">
        <v>562</v>
      </c>
      <c r="O35" s="21"/>
      <c r="P35" s="21"/>
    </row>
    <row r="36" spans="1:16" ht="18" customHeight="1" x14ac:dyDescent="0.25">
      <c r="A36" s="105" t="s">
        <v>563</v>
      </c>
      <c r="B36" s="106" t="s">
        <v>564</v>
      </c>
      <c r="C36" s="107" t="s">
        <v>565</v>
      </c>
      <c r="D36" s="101" t="s">
        <v>102</v>
      </c>
      <c r="E36" s="44" t="s">
        <v>405</v>
      </c>
      <c r="F36" s="44"/>
      <c r="G36" s="44"/>
      <c r="H36" s="52" t="s">
        <v>12</v>
      </c>
      <c r="I36" s="21" t="s">
        <v>12</v>
      </c>
      <c r="J36" s="21"/>
      <c r="K36" s="21"/>
      <c r="L36" s="20" t="s">
        <v>566</v>
      </c>
      <c r="M36" s="20"/>
      <c r="N36" s="20"/>
      <c r="O36" s="21"/>
      <c r="P36" s="21"/>
    </row>
    <row r="37" spans="1:16" ht="18" customHeight="1" x14ac:dyDescent="0.25">
      <c r="A37" s="105" t="s">
        <v>567</v>
      </c>
      <c r="B37" s="106" t="s">
        <v>568</v>
      </c>
      <c r="C37" s="107" t="s">
        <v>569</v>
      </c>
      <c r="D37" s="101" t="s">
        <v>102</v>
      </c>
      <c r="E37" s="44" t="s">
        <v>405</v>
      </c>
      <c r="F37" s="44"/>
      <c r="G37" s="44"/>
      <c r="H37" s="52" t="s">
        <v>12</v>
      </c>
      <c r="I37" s="21" t="s">
        <v>12</v>
      </c>
      <c r="J37" s="21"/>
      <c r="K37" s="21"/>
      <c r="L37" s="20" t="s">
        <v>570</v>
      </c>
      <c r="M37" s="20"/>
      <c r="N37" s="20"/>
      <c r="O37" s="21"/>
      <c r="P37" s="21"/>
    </row>
    <row r="38" spans="1:16" ht="18" customHeight="1" x14ac:dyDescent="0.25">
      <c r="A38" s="105" t="s">
        <v>571</v>
      </c>
      <c r="B38" s="106" t="s">
        <v>572</v>
      </c>
      <c r="C38" s="107" t="s">
        <v>573</v>
      </c>
      <c r="D38" s="101" t="s">
        <v>279</v>
      </c>
      <c r="E38" s="44" t="s">
        <v>280</v>
      </c>
      <c r="F38" s="44"/>
      <c r="G38" s="44"/>
      <c r="H38" s="52" t="s">
        <v>12</v>
      </c>
      <c r="I38" s="21" t="s">
        <v>12</v>
      </c>
      <c r="J38" s="21"/>
      <c r="K38" s="21"/>
      <c r="L38" s="20" t="s">
        <v>574</v>
      </c>
      <c r="M38" s="20" t="s">
        <v>575</v>
      </c>
      <c r="N38" s="20"/>
      <c r="O38" s="21"/>
      <c r="P38" s="21"/>
    </row>
    <row r="39" spans="1:16" ht="18" customHeight="1" x14ac:dyDescent="0.25">
      <c r="A39" s="105" t="s">
        <v>571</v>
      </c>
      <c r="B39" s="106" t="s">
        <v>576</v>
      </c>
      <c r="C39" s="107" t="s">
        <v>577</v>
      </c>
      <c r="D39" s="101" t="s">
        <v>279</v>
      </c>
      <c r="E39" s="44" t="s">
        <v>280</v>
      </c>
      <c r="F39" s="44"/>
      <c r="G39" s="44"/>
      <c r="H39" s="52" t="s">
        <v>12</v>
      </c>
      <c r="I39" s="21" t="s">
        <v>12</v>
      </c>
      <c r="J39" s="21"/>
      <c r="K39" s="21"/>
      <c r="L39" s="20" t="s">
        <v>578</v>
      </c>
      <c r="M39" s="20" t="s">
        <v>579</v>
      </c>
      <c r="N39" s="20" t="s">
        <v>580</v>
      </c>
      <c r="O39" s="21"/>
      <c r="P39" s="21"/>
    </row>
    <row r="40" spans="1:16" ht="18" customHeight="1" x14ac:dyDescent="0.25">
      <c r="A40" s="105" t="s">
        <v>581</v>
      </c>
      <c r="B40" s="106" t="s">
        <v>582</v>
      </c>
      <c r="C40" s="107" t="s">
        <v>583</v>
      </c>
      <c r="D40" s="101" t="s">
        <v>18</v>
      </c>
      <c r="E40" s="44" t="s">
        <v>405</v>
      </c>
      <c r="F40" s="44"/>
      <c r="G40" s="44"/>
      <c r="H40" s="52" t="s">
        <v>12</v>
      </c>
      <c r="I40" s="21" t="s">
        <v>12</v>
      </c>
      <c r="J40" s="21"/>
      <c r="K40" s="21"/>
      <c r="L40" s="131" t="s">
        <v>584</v>
      </c>
      <c r="M40" s="20" t="s">
        <v>585</v>
      </c>
      <c r="N40" s="20"/>
      <c r="O40" s="21"/>
      <c r="P40" s="21"/>
    </row>
    <row r="41" spans="1:16" ht="18" customHeight="1" x14ac:dyDescent="0.25">
      <c r="A41" s="105" t="s">
        <v>586</v>
      </c>
      <c r="B41" s="106" t="s">
        <v>587</v>
      </c>
      <c r="C41" s="107" t="s">
        <v>588</v>
      </c>
      <c r="D41" s="101" t="s">
        <v>18</v>
      </c>
      <c r="E41" s="44" t="s">
        <v>405</v>
      </c>
      <c r="F41" s="44"/>
      <c r="G41" s="44"/>
      <c r="H41" s="52" t="s">
        <v>12</v>
      </c>
      <c r="I41" s="21" t="s">
        <v>12</v>
      </c>
      <c r="J41" s="21"/>
      <c r="K41" s="21"/>
      <c r="L41" s="20" t="s">
        <v>589</v>
      </c>
      <c r="M41" s="20" t="s">
        <v>590</v>
      </c>
      <c r="N41" s="20" t="s">
        <v>591</v>
      </c>
      <c r="O41" s="21"/>
      <c r="P41" s="21"/>
    </row>
    <row r="42" spans="1:16" ht="18" customHeight="1" x14ac:dyDescent="0.25">
      <c r="A42" s="105" t="s">
        <v>592</v>
      </c>
      <c r="B42" s="106" t="s">
        <v>296</v>
      </c>
      <c r="C42" s="107" t="s">
        <v>593</v>
      </c>
      <c r="D42" s="101" t="s">
        <v>426</v>
      </c>
      <c r="E42" s="44" t="s">
        <v>388</v>
      </c>
      <c r="F42" s="44"/>
      <c r="G42" s="44"/>
      <c r="H42" s="52" t="s">
        <v>12</v>
      </c>
      <c r="I42" s="21" t="s">
        <v>12</v>
      </c>
      <c r="J42" s="21"/>
      <c r="K42" s="21"/>
      <c r="L42" s="131" t="s">
        <v>594</v>
      </c>
      <c r="M42" s="20" t="s">
        <v>595</v>
      </c>
      <c r="N42" s="20"/>
      <c r="O42" s="21"/>
      <c r="P42" s="21"/>
    </row>
    <row r="43" spans="1:16" ht="18" customHeight="1" x14ac:dyDescent="0.25">
      <c r="A43" s="105" t="s">
        <v>596</v>
      </c>
      <c r="B43" s="106" t="s">
        <v>296</v>
      </c>
      <c r="C43" s="109" t="s">
        <v>597</v>
      </c>
      <c r="D43" s="101" t="s">
        <v>102</v>
      </c>
      <c r="E43" s="44" t="s">
        <v>405</v>
      </c>
      <c r="F43" s="44"/>
      <c r="G43" s="44"/>
      <c r="H43" s="52" t="s">
        <v>12</v>
      </c>
      <c r="I43" s="21" t="s">
        <v>12</v>
      </c>
      <c r="J43" s="21"/>
      <c r="K43" s="21"/>
      <c r="L43" s="131" t="s">
        <v>598</v>
      </c>
      <c r="M43" s="20" t="s">
        <v>599</v>
      </c>
      <c r="N43" s="20" t="s">
        <v>600</v>
      </c>
      <c r="O43" s="21"/>
      <c r="P43" s="21"/>
    </row>
    <row r="44" spans="1:16" ht="18" customHeight="1" x14ac:dyDescent="0.25">
      <c r="A44" s="105" t="s">
        <v>601</v>
      </c>
      <c r="B44" s="106" t="s">
        <v>82</v>
      </c>
      <c r="C44" s="107" t="s">
        <v>602</v>
      </c>
      <c r="D44" s="101" t="s">
        <v>194</v>
      </c>
      <c r="E44" s="44" t="s">
        <v>388</v>
      </c>
      <c r="F44" s="44"/>
      <c r="G44" s="44"/>
      <c r="H44" s="52" t="s">
        <v>12</v>
      </c>
      <c r="I44" s="21" t="s">
        <v>12</v>
      </c>
      <c r="J44" s="21"/>
      <c r="K44" s="21"/>
      <c r="L44" s="20" t="s">
        <v>603</v>
      </c>
      <c r="M44" s="20" t="s">
        <v>604</v>
      </c>
      <c r="N44" s="20"/>
      <c r="O44" s="21"/>
      <c r="P44" s="21"/>
    </row>
    <row r="45" spans="1:16" ht="18" customHeight="1" x14ac:dyDescent="0.25">
      <c r="A45" s="105" t="s">
        <v>605</v>
      </c>
      <c r="B45" s="106" t="s">
        <v>606</v>
      </c>
      <c r="C45" s="107" t="s">
        <v>607</v>
      </c>
      <c r="D45" s="101" t="s">
        <v>426</v>
      </c>
      <c r="E45" s="44" t="s">
        <v>388</v>
      </c>
      <c r="F45" s="44"/>
      <c r="G45" s="44"/>
      <c r="H45" s="52" t="s">
        <v>12</v>
      </c>
      <c r="I45" s="21" t="s">
        <v>12</v>
      </c>
      <c r="J45" s="21"/>
      <c r="K45" s="21"/>
      <c r="L45" s="20" t="s">
        <v>608</v>
      </c>
      <c r="M45" s="20" t="s">
        <v>609</v>
      </c>
      <c r="N45" s="20" t="s">
        <v>610</v>
      </c>
      <c r="O45" s="21"/>
      <c r="P45" s="21"/>
    </row>
    <row r="46" spans="1:16" ht="18" customHeight="1" x14ac:dyDescent="0.25">
      <c r="A46" s="105" t="s">
        <v>611</v>
      </c>
      <c r="B46" s="106" t="s">
        <v>612</v>
      </c>
      <c r="C46" s="107" t="s">
        <v>613</v>
      </c>
      <c r="D46" s="101" t="s">
        <v>102</v>
      </c>
      <c r="E46" s="44" t="s">
        <v>405</v>
      </c>
      <c r="F46" s="44"/>
      <c r="G46" s="44"/>
      <c r="H46" s="52" t="s">
        <v>12</v>
      </c>
      <c r="I46" s="21" t="s">
        <v>12</v>
      </c>
      <c r="J46" s="21"/>
      <c r="K46" s="21"/>
      <c r="L46" s="20" t="s">
        <v>614</v>
      </c>
      <c r="M46" s="20" t="s">
        <v>615</v>
      </c>
      <c r="N46" s="20"/>
      <c r="O46" s="21"/>
      <c r="P46" s="21"/>
    </row>
    <row r="47" spans="1:16" ht="18" customHeight="1" x14ac:dyDescent="0.25">
      <c r="A47" s="105" t="s">
        <v>616</v>
      </c>
      <c r="B47" s="106" t="s">
        <v>617</v>
      </c>
      <c r="C47" s="107" t="s">
        <v>618</v>
      </c>
      <c r="D47" s="101" t="s">
        <v>279</v>
      </c>
      <c r="E47" s="44" t="s">
        <v>280</v>
      </c>
      <c r="F47" s="44"/>
      <c r="G47" s="44"/>
      <c r="H47" s="52" t="s">
        <v>12</v>
      </c>
      <c r="I47" s="21" t="s">
        <v>12</v>
      </c>
      <c r="J47" s="21"/>
      <c r="K47" s="21"/>
      <c r="L47" s="20" t="s">
        <v>619</v>
      </c>
      <c r="M47" s="20"/>
      <c r="N47" s="20"/>
      <c r="O47" s="21"/>
      <c r="P47" s="21"/>
    </row>
    <row r="48" spans="1:16" ht="18" customHeight="1" x14ac:dyDescent="0.25">
      <c r="A48" s="105" t="s">
        <v>620</v>
      </c>
      <c r="B48" s="106" t="s">
        <v>621</v>
      </c>
      <c r="C48" s="107" t="s">
        <v>622</v>
      </c>
      <c r="D48" s="101" t="s">
        <v>279</v>
      </c>
      <c r="E48" s="44" t="s">
        <v>280</v>
      </c>
      <c r="F48" s="44"/>
      <c r="G48" s="44"/>
      <c r="H48" s="52" t="s">
        <v>12</v>
      </c>
      <c r="I48" s="21" t="s">
        <v>12</v>
      </c>
      <c r="J48" s="21"/>
      <c r="K48" s="21"/>
      <c r="L48" s="20" t="s">
        <v>623</v>
      </c>
      <c r="M48" s="20" t="s">
        <v>624</v>
      </c>
      <c r="N48" s="20"/>
      <c r="O48" s="21"/>
      <c r="P48" s="21"/>
    </row>
    <row r="49" spans="1:16" ht="18" customHeight="1" x14ac:dyDescent="0.25">
      <c r="A49" s="105" t="s">
        <v>625</v>
      </c>
      <c r="B49" s="106" t="s">
        <v>626</v>
      </c>
      <c r="C49" s="107" t="s">
        <v>627</v>
      </c>
      <c r="D49" s="101" t="s">
        <v>18</v>
      </c>
      <c r="E49" s="44" t="s">
        <v>405</v>
      </c>
      <c r="F49" s="44"/>
      <c r="G49" s="44"/>
      <c r="H49" s="52" t="s">
        <v>12</v>
      </c>
      <c r="I49" s="21" t="s">
        <v>12</v>
      </c>
      <c r="J49" s="21"/>
      <c r="K49" s="21"/>
      <c r="L49" s="20" t="s">
        <v>628</v>
      </c>
      <c r="M49" s="20" t="s">
        <v>629</v>
      </c>
      <c r="N49" s="20"/>
      <c r="O49" s="21"/>
      <c r="P49" s="21"/>
    </row>
    <row r="50" spans="1:16" ht="18" customHeight="1" x14ac:dyDescent="0.25">
      <c r="A50" s="105" t="s">
        <v>630</v>
      </c>
      <c r="B50" s="106" t="s">
        <v>357</v>
      </c>
      <c r="C50" s="107" t="s">
        <v>631</v>
      </c>
      <c r="D50" s="101" t="s">
        <v>279</v>
      </c>
      <c r="E50" s="44" t="s">
        <v>280</v>
      </c>
      <c r="F50" s="44"/>
      <c r="G50" s="44"/>
      <c r="H50" s="52" t="s">
        <v>12</v>
      </c>
      <c r="I50" s="21" t="s">
        <v>12</v>
      </c>
      <c r="J50" s="21"/>
      <c r="K50" s="21"/>
      <c r="L50" s="20" t="s">
        <v>632</v>
      </c>
      <c r="M50" s="20" t="s">
        <v>633</v>
      </c>
      <c r="N50" s="20"/>
      <c r="O50" s="21"/>
      <c r="P50" s="21"/>
    </row>
    <row r="51" spans="1:16" ht="18" hidden="1" customHeight="1" x14ac:dyDescent="0.25">
      <c r="A51" s="105" t="s">
        <v>634</v>
      </c>
      <c r="B51" s="106" t="s">
        <v>635</v>
      </c>
      <c r="C51" s="110"/>
      <c r="D51" s="101" t="s">
        <v>102</v>
      </c>
      <c r="E51" s="92" t="s">
        <v>405</v>
      </c>
      <c r="F51" s="94"/>
      <c r="G51" s="94"/>
      <c r="H51" s="96" t="s">
        <v>12</v>
      </c>
      <c r="I51" s="95" t="s">
        <v>13</v>
      </c>
      <c r="J51" s="95"/>
      <c r="K51" s="93"/>
      <c r="L51" s="124" t="s">
        <v>636</v>
      </c>
      <c r="M51" s="124" t="s">
        <v>637</v>
      </c>
      <c r="N51" s="121"/>
      <c r="O51" s="21"/>
      <c r="P51" s="21"/>
    </row>
    <row r="52" spans="1:16" ht="18" customHeight="1" x14ac:dyDescent="0.25">
      <c r="A52" s="105" t="s">
        <v>638</v>
      </c>
      <c r="B52" s="106" t="s">
        <v>639</v>
      </c>
      <c r="C52" s="107" t="s">
        <v>640</v>
      </c>
      <c r="D52" s="101" t="s">
        <v>426</v>
      </c>
      <c r="E52" s="44" t="s">
        <v>388</v>
      </c>
      <c r="F52" s="44"/>
      <c r="G52" s="44"/>
      <c r="H52" s="52" t="s">
        <v>12</v>
      </c>
      <c r="I52" s="21" t="s">
        <v>12</v>
      </c>
      <c r="J52" s="21"/>
      <c r="K52" s="21"/>
      <c r="L52" s="20" t="s">
        <v>641</v>
      </c>
      <c r="M52" s="20"/>
      <c r="N52" s="20" t="s">
        <v>642</v>
      </c>
      <c r="O52" s="21"/>
      <c r="P52" s="21"/>
    </row>
    <row r="53" spans="1:16" ht="18" customHeight="1" x14ac:dyDescent="0.25">
      <c r="A53" s="105" t="s">
        <v>643</v>
      </c>
      <c r="B53" s="106" t="s">
        <v>644</v>
      </c>
      <c r="C53" s="107" t="s">
        <v>645</v>
      </c>
      <c r="D53" s="101" t="s">
        <v>426</v>
      </c>
      <c r="E53" s="44" t="s">
        <v>388</v>
      </c>
      <c r="F53" s="44"/>
      <c r="G53" s="44"/>
      <c r="H53" s="52" t="s">
        <v>12</v>
      </c>
      <c r="I53" s="21" t="s">
        <v>12</v>
      </c>
      <c r="J53" s="21"/>
      <c r="K53" s="21"/>
      <c r="L53" s="20" t="s">
        <v>646</v>
      </c>
      <c r="M53" s="20" t="s">
        <v>647</v>
      </c>
      <c r="N53" s="20" t="s">
        <v>648</v>
      </c>
      <c r="O53" s="21"/>
      <c r="P53" s="21"/>
    </row>
    <row r="54" spans="1:16" ht="18" customHeight="1" x14ac:dyDescent="0.25">
      <c r="A54" s="105" t="s">
        <v>649</v>
      </c>
      <c r="B54" s="106" t="s">
        <v>69</v>
      </c>
      <c r="C54" s="107" t="s">
        <v>650</v>
      </c>
      <c r="D54" s="101" t="s">
        <v>194</v>
      </c>
      <c r="E54" s="44" t="s">
        <v>388</v>
      </c>
      <c r="F54" s="44"/>
      <c r="G54" s="44"/>
      <c r="H54" s="52" t="s">
        <v>12</v>
      </c>
      <c r="I54" s="21" t="s">
        <v>12</v>
      </c>
      <c r="J54" s="21"/>
      <c r="K54" s="21"/>
      <c r="L54" s="20" t="s">
        <v>651</v>
      </c>
      <c r="M54" s="20" t="s">
        <v>652</v>
      </c>
      <c r="N54" s="20" t="s">
        <v>653</v>
      </c>
      <c r="O54" s="21"/>
      <c r="P54" s="21"/>
    </row>
    <row r="55" spans="1:16" ht="18" customHeight="1" x14ac:dyDescent="0.25">
      <c r="A55" s="105" t="s">
        <v>654</v>
      </c>
      <c r="B55" s="106" t="s">
        <v>100</v>
      </c>
      <c r="C55" s="107" t="s">
        <v>655</v>
      </c>
      <c r="D55" s="101" t="s">
        <v>194</v>
      </c>
      <c r="E55" s="44" t="s">
        <v>388</v>
      </c>
      <c r="F55" s="44"/>
      <c r="G55" s="44"/>
      <c r="H55" s="52" t="s">
        <v>12</v>
      </c>
      <c r="I55" s="21" t="s">
        <v>12</v>
      </c>
      <c r="J55" s="21"/>
      <c r="K55" s="21"/>
      <c r="L55" s="20" t="s">
        <v>656</v>
      </c>
      <c r="M55" s="20" t="s">
        <v>657</v>
      </c>
      <c r="N55" s="20"/>
      <c r="O55" s="21"/>
      <c r="P55" s="21"/>
    </row>
    <row r="56" spans="1:16" ht="18" customHeight="1" x14ac:dyDescent="0.25">
      <c r="A56" s="105" t="s">
        <v>658</v>
      </c>
      <c r="B56" s="106" t="s">
        <v>64</v>
      </c>
      <c r="C56" s="107" t="s">
        <v>659</v>
      </c>
      <c r="D56" s="101" t="s">
        <v>102</v>
      </c>
      <c r="E56" s="44" t="s">
        <v>405</v>
      </c>
      <c r="F56" s="44"/>
      <c r="G56" s="44"/>
      <c r="H56" s="52" t="s">
        <v>12</v>
      </c>
      <c r="I56" s="21" t="s">
        <v>12</v>
      </c>
      <c r="J56" s="21"/>
      <c r="K56" s="21"/>
      <c r="L56" s="20" t="s">
        <v>660</v>
      </c>
      <c r="M56" s="20"/>
      <c r="N56" s="20"/>
      <c r="O56" s="21"/>
      <c r="P56" s="21"/>
    </row>
    <row r="57" spans="1:16" ht="18" customHeight="1" x14ac:dyDescent="0.25">
      <c r="A57" s="105" t="s">
        <v>661</v>
      </c>
      <c r="B57" s="106" t="s">
        <v>662</v>
      </c>
      <c r="C57" s="107" t="s">
        <v>663</v>
      </c>
      <c r="D57" s="101" t="s">
        <v>279</v>
      </c>
      <c r="E57" s="44" t="s">
        <v>280</v>
      </c>
      <c r="F57" s="44"/>
      <c r="G57" s="44"/>
      <c r="H57" s="52" t="s">
        <v>12</v>
      </c>
      <c r="I57" s="21" t="s">
        <v>12</v>
      </c>
      <c r="J57" s="21"/>
      <c r="K57" s="21"/>
      <c r="L57" s="20" t="s">
        <v>664</v>
      </c>
      <c r="M57" s="20" t="s">
        <v>665</v>
      </c>
      <c r="N57" s="20"/>
      <c r="O57" s="21"/>
      <c r="P57" s="21"/>
    </row>
    <row r="58" spans="1:16" ht="18" customHeight="1" x14ac:dyDescent="0.25">
      <c r="A58" s="105" t="s">
        <v>666</v>
      </c>
      <c r="B58" s="106" t="s">
        <v>667</v>
      </c>
      <c r="C58" s="107" t="s">
        <v>668</v>
      </c>
      <c r="D58" s="101" t="s">
        <v>194</v>
      </c>
      <c r="E58" s="44" t="s">
        <v>388</v>
      </c>
      <c r="F58" s="44"/>
      <c r="G58" s="44"/>
      <c r="H58" s="52" t="s">
        <v>12</v>
      </c>
      <c r="I58" s="21" t="s">
        <v>12</v>
      </c>
      <c r="J58" s="21"/>
      <c r="K58" s="21"/>
      <c r="L58" s="20" t="s">
        <v>669</v>
      </c>
      <c r="M58" s="20" t="s">
        <v>670</v>
      </c>
      <c r="N58" s="20"/>
      <c r="O58" s="21"/>
      <c r="P58" s="21"/>
    </row>
    <row r="59" spans="1:16" ht="18" customHeight="1" x14ac:dyDescent="0.25">
      <c r="A59" s="105" t="s">
        <v>671</v>
      </c>
      <c r="B59" s="106" t="s">
        <v>672</v>
      </c>
      <c r="C59" s="107" t="s">
        <v>673</v>
      </c>
      <c r="D59" s="101" t="s">
        <v>18</v>
      </c>
      <c r="E59" s="44" t="s">
        <v>405</v>
      </c>
      <c r="F59" s="44"/>
      <c r="G59" s="44"/>
      <c r="H59" s="52" t="s">
        <v>12</v>
      </c>
      <c r="I59" s="21" t="s">
        <v>12</v>
      </c>
      <c r="J59" s="21"/>
      <c r="K59" s="21"/>
      <c r="L59" s="20" t="s">
        <v>674</v>
      </c>
      <c r="M59" s="20" t="s">
        <v>675</v>
      </c>
      <c r="N59" s="20" t="s">
        <v>676</v>
      </c>
      <c r="O59" s="21"/>
      <c r="P59" s="21"/>
    </row>
    <row r="60" spans="1:16" ht="18" customHeight="1" x14ac:dyDescent="0.25">
      <c r="A60" s="105" t="s">
        <v>229</v>
      </c>
      <c r="B60" s="106" t="s">
        <v>502</v>
      </c>
      <c r="C60" s="107" t="s">
        <v>677</v>
      </c>
      <c r="D60" s="101" t="s">
        <v>426</v>
      </c>
      <c r="E60" s="44" t="s">
        <v>388</v>
      </c>
      <c r="F60" s="44"/>
      <c r="G60" s="44"/>
      <c r="H60" s="52" t="s">
        <v>12</v>
      </c>
      <c r="I60" s="21" t="s">
        <v>12</v>
      </c>
      <c r="J60" s="21"/>
      <c r="K60" s="21"/>
      <c r="L60" s="20" t="s">
        <v>678</v>
      </c>
      <c r="M60" s="20" t="s">
        <v>679</v>
      </c>
      <c r="N60" s="20"/>
      <c r="O60" s="21"/>
      <c r="P60" s="21"/>
    </row>
    <row r="61" spans="1:16" ht="18" customHeight="1" x14ac:dyDescent="0.25">
      <c r="A61" s="105" t="s">
        <v>680</v>
      </c>
      <c r="B61" s="106" t="s">
        <v>681</v>
      </c>
      <c r="C61" s="107" t="s">
        <v>682</v>
      </c>
      <c r="D61" s="101" t="s">
        <v>194</v>
      </c>
      <c r="E61" s="44" t="s">
        <v>388</v>
      </c>
      <c r="F61" s="44"/>
      <c r="G61" s="44"/>
      <c r="H61" s="52" t="s">
        <v>12</v>
      </c>
      <c r="I61" s="21" t="s">
        <v>12</v>
      </c>
      <c r="J61" s="21"/>
      <c r="K61" s="21"/>
      <c r="L61" s="20" t="s">
        <v>683</v>
      </c>
      <c r="M61" s="20" t="s">
        <v>684</v>
      </c>
      <c r="N61" s="20" t="s">
        <v>685</v>
      </c>
      <c r="O61" s="21"/>
      <c r="P61" s="21"/>
    </row>
    <row r="62" spans="1:16" ht="18" customHeight="1" x14ac:dyDescent="0.25">
      <c r="A62" s="105" t="s">
        <v>686</v>
      </c>
      <c r="B62" s="106" t="s">
        <v>687</v>
      </c>
      <c r="C62" s="109" t="s">
        <v>688</v>
      </c>
      <c r="D62" s="101" t="s">
        <v>279</v>
      </c>
      <c r="E62" s="44" t="s">
        <v>280</v>
      </c>
      <c r="F62" s="44"/>
      <c r="G62" s="44"/>
      <c r="H62" s="52" t="s">
        <v>12</v>
      </c>
      <c r="I62" s="21" t="s">
        <v>12</v>
      </c>
      <c r="J62" s="21"/>
      <c r="K62" s="21"/>
      <c r="L62" s="20" t="s">
        <v>689</v>
      </c>
      <c r="M62" s="20"/>
      <c r="N62" s="20"/>
      <c r="O62" s="21"/>
      <c r="P62" s="21"/>
    </row>
    <row r="63" spans="1:16" ht="18" customHeight="1" x14ac:dyDescent="0.25">
      <c r="A63" s="105" t="s">
        <v>690</v>
      </c>
      <c r="B63" s="106" t="s">
        <v>691</v>
      </c>
      <c r="C63" s="107" t="s">
        <v>692</v>
      </c>
      <c r="D63" s="101" t="s">
        <v>102</v>
      </c>
      <c r="E63" s="44" t="s">
        <v>405</v>
      </c>
      <c r="F63" s="44"/>
      <c r="G63" s="44"/>
      <c r="H63" s="52" t="s">
        <v>12</v>
      </c>
      <c r="I63" s="21" t="s">
        <v>12</v>
      </c>
      <c r="J63" s="21"/>
      <c r="K63" s="21"/>
      <c r="L63" s="131" t="s">
        <v>693</v>
      </c>
      <c r="M63" s="20" t="s">
        <v>694</v>
      </c>
      <c r="N63" s="20" t="s">
        <v>695</v>
      </c>
      <c r="O63" s="21"/>
      <c r="P63" s="21"/>
    </row>
    <row r="64" spans="1:16" ht="18" customHeight="1" x14ac:dyDescent="0.25">
      <c r="A64" s="105" t="s">
        <v>696</v>
      </c>
      <c r="B64" s="106" t="s">
        <v>34</v>
      </c>
      <c r="C64" s="107" t="s">
        <v>697</v>
      </c>
      <c r="D64" s="101" t="s">
        <v>426</v>
      </c>
      <c r="E64" s="44" t="s">
        <v>388</v>
      </c>
      <c r="F64" s="44"/>
      <c r="G64" s="44"/>
      <c r="H64" s="52" t="s">
        <v>12</v>
      </c>
      <c r="I64" s="21" t="s">
        <v>12</v>
      </c>
      <c r="J64" s="21"/>
      <c r="K64" s="21"/>
      <c r="L64" s="20" t="s">
        <v>698</v>
      </c>
      <c r="M64" s="20" t="s">
        <v>699</v>
      </c>
      <c r="N64" s="20" t="s">
        <v>700</v>
      </c>
      <c r="O64" s="21"/>
      <c r="P64" s="21"/>
    </row>
    <row r="65" spans="1:16" ht="18" customHeight="1" x14ac:dyDescent="0.25">
      <c r="A65" s="105" t="s">
        <v>701</v>
      </c>
      <c r="B65" s="106" t="s">
        <v>702</v>
      </c>
      <c r="C65" s="107" t="s">
        <v>703</v>
      </c>
      <c r="D65" s="101" t="s">
        <v>279</v>
      </c>
      <c r="E65" s="44" t="s">
        <v>280</v>
      </c>
      <c r="F65" s="44"/>
      <c r="G65" s="44"/>
      <c r="H65" s="52" t="s">
        <v>12</v>
      </c>
      <c r="I65" s="21" t="s">
        <v>12</v>
      </c>
      <c r="J65" s="21" t="s">
        <v>704</v>
      </c>
      <c r="K65" s="21"/>
      <c r="L65" s="20" t="s">
        <v>705</v>
      </c>
      <c r="M65" s="20" t="s">
        <v>706</v>
      </c>
      <c r="N65" s="20"/>
      <c r="O65" s="21"/>
      <c r="P65" s="21"/>
    </row>
    <row r="66" spans="1:16" ht="18" customHeight="1" x14ac:dyDescent="0.25">
      <c r="A66" s="105" t="s">
        <v>707</v>
      </c>
      <c r="B66" s="106" t="s">
        <v>568</v>
      </c>
      <c r="C66" s="107" t="s">
        <v>708</v>
      </c>
      <c r="D66" s="101" t="s">
        <v>279</v>
      </c>
      <c r="E66" s="44" t="s">
        <v>280</v>
      </c>
      <c r="F66" s="44"/>
      <c r="G66" s="44"/>
      <c r="H66" s="52" t="s">
        <v>12</v>
      </c>
      <c r="I66" s="21" t="s">
        <v>12</v>
      </c>
      <c r="J66" s="21"/>
      <c r="K66" s="21"/>
      <c r="L66" s="131" t="s">
        <v>709</v>
      </c>
      <c r="M66" s="20" t="s">
        <v>710</v>
      </c>
      <c r="N66" s="20" t="s">
        <v>711</v>
      </c>
      <c r="O66" s="21"/>
      <c r="P66" s="21"/>
    </row>
    <row r="67" spans="1:16" ht="18" customHeight="1" x14ac:dyDescent="0.25">
      <c r="A67" s="105" t="s">
        <v>712</v>
      </c>
      <c r="B67" s="106" t="s">
        <v>713</v>
      </c>
      <c r="C67" s="107" t="s">
        <v>714</v>
      </c>
      <c r="D67" s="101" t="s">
        <v>279</v>
      </c>
      <c r="E67" s="44" t="s">
        <v>280</v>
      </c>
      <c r="F67" s="44"/>
      <c r="G67" s="44"/>
      <c r="H67" s="52" t="s">
        <v>12</v>
      </c>
      <c r="I67" s="21" t="s">
        <v>12</v>
      </c>
      <c r="J67" s="21"/>
      <c r="K67" s="21"/>
      <c r="L67" s="20" t="s">
        <v>715</v>
      </c>
      <c r="M67" s="20" t="s">
        <v>716</v>
      </c>
      <c r="N67" s="20" t="s">
        <v>717</v>
      </c>
      <c r="O67" s="21"/>
      <c r="P67" s="21"/>
    </row>
    <row r="68" spans="1:16" ht="18" customHeight="1" x14ac:dyDescent="0.25">
      <c r="A68" s="105" t="s">
        <v>718</v>
      </c>
      <c r="B68" s="106" t="s">
        <v>115</v>
      </c>
      <c r="C68" s="107" t="s">
        <v>719</v>
      </c>
      <c r="D68" s="101" t="s">
        <v>279</v>
      </c>
      <c r="E68" s="44" t="s">
        <v>280</v>
      </c>
      <c r="F68" s="44"/>
      <c r="G68" s="44"/>
      <c r="H68" s="52" t="s">
        <v>12</v>
      </c>
      <c r="I68" s="21" t="s">
        <v>12</v>
      </c>
      <c r="J68" s="21"/>
      <c r="K68" s="21"/>
      <c r="L68" s="20" t="s">
        <v>720</v>
      </c>
      <c r="M68" s="20" t="s">
        <v>721</v>
      </c>
      <c r="N68" s="20" t="s">
        <v>722</v>
      </c>
      <c r="O68" s="21"/>
      <c r="P68" s="21"/>
    </row>
    <row r="69" spans="1:16" ht="18" customHeight="1" x14ac:dyDescent="0.25">
      <c r="A69" s="105" t="s">
        <v>723</v>
      </c>
      <c r="B69" s="106" t="s">
        <v>724</v>
      </c>
      <c r="C69" s="107" t="s">
        <v>725</v>
      </c>
      <c r="D69" s="101" t="s">
        <v>194</v>
      </c>
      <c r="E69" s="44" t="s">
        <v>388</v>
      </c>
      <c r="F69" s="44"/>
      <c r="G69" s="44"/>
      <c r="H69" s="52" t="s">
        <v>12</v>
      </c>
      <c r="I69" s="21" t="s">
        <v>12</v>
      </c>
      <c r="J69" s="21"/>
      <c r="K69" s="21"/>
      <c r="L69" s="131" t="s">
        <v>726</v>
      </c>
      <c r="M69" s="20" t="s">
        <v>727</v>
      </c>
      <c r="N69" s="20" t="s">
        <v>728</v>
      </c>
      <c r="O69" s="21"/>
      <c r="P69" s="21"/>
    </row>
    <row r="70" spans="1:16" ht="18" customHeight="1" x14ac:dyDescent="0.25">
      <c r="A70" s="105" t="s">
        <v>729</v>
      </c>
      <c r="B70" s="106" t="s">
        <v>730</v>
      </c>
      <c r="C70" s="107" t="s">
        <v>731</v>
      </c>
      <c r="D70" s="101" t="s">
        <v>18</v>
      </c>
      <c r="E70" s="44" t="s">
        <v>405</v>
      </c>
      <c r="F70" s="44"/>
      <c r="G70" s="44"/>
      <c r="H70" s="52" t="s">
        <v>12</v>
      </c>
      <c r="I70" s="21" t="s">
        <v>12</v>
      </c>
      <c r="J70" s="21"/>
      <c r="K70" s="21"/>
      <c r="L70" s="20" t="s">
        <v>732</v>
      </c>
      <c r="M70" s="20" t="s">
        <v>733</v>
      </c>
      <c r="N70" s="20" t="s">
        <v>734</v>
      </c>
      <c r="O70" s="21"/>
      <c r="P70" s="21"/>
    </row>
    <row r="71" spans="1:16" ht="18" hidden="1" customHeight="1" x14ac:dyDescent="0.25">
      <c r="A71" s="105" t="s">
        <v>735</v>
      </c>
      <c r="B71" s="106" t="s">
        <v>736</v>
      </c>
      <c r="C71" s="107"/>
      <c r="D71" s="101" t="s">
        <v>102</v>
      </c>
      <c r="E71" s="44" t="s">
        <v>405</v>
      </c>
      <c r="F71" s="44"/>
      <c r="G71" s="44"/>
      <c r="H71" s="52" t="s">
        <v>12</v>
      </c>
      <c r="I71" s="21" t="s">
        <v>13</v>
      </c>
      <c r="J71" s="21"/>
      <c r="K71" s="21"/>
      <c r="L71" s="124" t="s">
        <v>737</v>
      </c>
      <c r="M71" s="20"/>
      <c r="N71" s="20"/>
      <c r="O71" s="21"/>
      <c r="P71" s="21"/>
    </row>
    <row r="72" spans="1:16" ht="18" hidden="1" customHeight="1" x14ac:dyDescent="0.25">
      <c r="A72" s="105" t="s">
        <v>738</v>
      </c>
      <c r="B72" s="106" t="s">
        <v>739</v>
      </c>
      <c r="C72" s="108" t="s">
        <v>740</v>
      </c>
      <c r="D72" s="101" t="s">
        <v>279</v>
      </c>
      <c r="E72" s="44" t="s">
        <v>280</v>
      </c>
      <c r="F72" s="44"/>
      <c r="G72" s="44"/>
      <c r="H72" s="52" t="s">
        <v>12</v>
      </c>
      <c r="I72" s="21" t="s">
        <v>12</v>
      </c>
      <c r="J72" s="21" t="s">
        <v>475</v>
      </c>
      <c r="K72" s="21"/>
      <c r="L72" s="20" t="s">
        <v>741</v>
      </c>
      <c r="M72" s="20"/>
      <c r="N72" s="20" t="s">
        <v>742</v>
      </c>
      <c r="O72" s="21"/>
      <c r="P72" s="21"/>
    </row>
    <row r="73" spans="1:16" ht="18" customHeight="1" x14ac:dyDescent="0.25">
      <c r="A73" s="105" t="s">
        <v>743</v>
      </c>
      <c r="B73" s="106" t="s">
        <v>744</v>
      </c>
      <c r="C73" s="107" t="s">
        <v>745</v>
      </c>
      <c r="D73" s="101" t="s">
        <v>18</v>
      </c>
      <c r="E73" s="44" t="s">
        <v>405</v>
      </c>
      <c r="F73" s="44"/>
      <c r="G73" s="44"/>
      <c r="H73" s="52" t="s">
        <v>12</v>
      </c>
      <c r="I73" s="21" t="s">
        <v>12</v>
      </c>
      <c r="J73" s="21"/>
      <c r="K73" s="21"/>
      <c r="L73" s="20" t="s">
        <v>746</v>
      </c>
      <c r="M73" s="20" t="s">
        <v>747</v>
      </c>
      <c r="N73" s="20" t="s">
        <v>748</v>
      </c>
      <c r="O73" s="21"/>
      <c r="P73" s="21"/>
    </row>
    <row r="74" spans="1:16" ht="18" customHeight="1" x14ac:dyDescent="0.25">
      <c r="A74" s="105" t="s">
        <v>749</v>
      </c>
      <c r="B74" s="106" t="s">
        <v>750</v>
      </c>
      <c r="C74" s="107" t="s">
        <v>751</v>
      </c>
      <c r="D74" s="101" t="s">
        <v>426</v>
      </c>
      <c r="E74" s="44" t="s">
        <v>388</v>
      </c>
      <c r="F74" s="44"/>
      <c r="G74" s="44"/>
      <c r="H74" s="52" t="s">
        <v>12</v>
      </c>
      <c r="I74" s="21" t="s">
        <v>12</v>
      </c>
      <c r="J74" s="21"/>
      <c r="K74" s="21"/>
      <c r="L74" s="20" t="s">
        <v>752</v>
      </c>
      <c r="M74" s="20" t="s">
        <v>753</v>
      </c>
      <c r="N74" s="20" t="s">
        <v>754</v>
      </c>
      <c r="O74" s="21"/>
      <c r="P74" s="21"/>
    </row>
    <row r="75" spans="1:16" ht="18" customHeight="1" x14ac:dyDescent="0.25">
      <c r="A75" s="105" t="s">
        <v>755</v>
      </c>
      <c r="B75" s="106" t="s">
        <v>756</v>
      </c>
      <c r="C75" s="107" t="s">
        <v>757</v>
      </c>
      <c r="D75" s="101" t="s">
        <v>426</v>
      </c>
      <c r="E75" s="44" t="s">
        <v>388</v>
      </c>
      <c r="F75" s="44"/>
      <c r="G75" s="44"/>
      <c r="H75" s="52" t="s">
        <v>12</v>
      </c>
      <c r="I75" s="21" t="s">
        <v>12</v>
      </c>
      <c r="J75" s="21"/>
      <c r="K75" s="21"/>
      <c r="L75" s="20" t="s">
        <v>758</v>
      </c>
      <c r="M75" s="20" t="s">
        <v>759</v>
      </c>
      <c r="N75" s="20" t="s">
        <v>760</v>
      </c>
      <c r="O75" s="21"/>
      <c r="P75" s="21"/>
    </row>
    <row r="76" spans="1:16" ht="18" customHeight="1" x14ac:dyDescent="0.25">
      <c r="A76" s="105" t="s">
        <v>761</v>
      </c>
      <c r="B76" s="106" t="s">
        <v>762</v>
      </c>
      <c r="C76" s="107" t="s">
        <v>763</v>
      </c>
      <c r="D76" s="101" t="s">
        <v>102</v>
      </c>
      <c r="E76" s="44" t="s">
        <v>405</v>
      </c>
      <c r="F76" s="44"/>
      <c r="G76" s="44"/>
      <c r="H76" s="52" t="s">
        <v>12</v>
      </c>
      <c r="I76" s="21" t="s">
        <v>12</v>
      </c>
      <c r="J76" s="21"/>
      <c r="K76" s="21"/>
      <c r="L76" s="20" t="s">
        <v>764</v>
      </c>
      <c r="M76" s="20" t="s">
        <v>765</v>
      </c>
      <c r="N76" s="20" t="s">
        <v>766</v>
      </c>
      <c r="O76" s="21"/>
      <c r="P76" s="21"/>
    </row>
    <row r="77" spans="1:16" ht="18" customHeight="1" x14ac:dyDescent="0.25">
      <c r="A77" s="105" t="s">
        <v>767</v>
      </c>
      <c r="B77" s="106" t="s">
        <v>54</v>
      </c>
      <c r="C77" s="107" t="s">
        <v>768</v>
      </c>
      <c r="D77" s="101" t="s">
        <v>18</v>
      </c>
      <c r="E77" s="44" t="s">
        <v>405</v>
      </c>
      <c r="F77" s="44"/>
      <c r="G77" s="44"/>
      <c r="H77" s="52" t="s">
        <v>12</v>
      </c>
      <c r="I77" s="21" t="s">
        <v>12</v>
      </c>
      <c r="J77" s="21"/>
      <c r="K77" s="21"/>
      <c r="L77" s="20" t="s">
        <v>769</v>
      </c>
      <c r="M77" s="20" t="s">
        <v>770</v>
      </c>
      <c r="N77" s="20" t="s">
        <v>771</v>
      </c>
      <c r="O77" s="21"/>
      <c r="P77" s="21"/>
    </row>
    <row r="78" spans="1:16" ht="18" customHeight="1" x14ac:dyDescent="0.25">
      <c r="A78" s="105" t="s">
        <v>772</v>
      </c>
      <c r="B78" s="106" t="s">
        <v>773</v>
      </c>
      <c r="C78" s="107" t="s">
        <v>774</v>
      </c>
      <c r="D78" s="101" t="s">
        <v>194</v>
      </c>
      <c r="E78" s="44" t="s">
        <v>388</v>
      </c>
      <c r="F78" s="44"/>
      <c r="G78" s="44"/>
      <c r="H78" s="52" t="s">
        <v>12</v>
      </c>
      <c r="I78" s="21" t="s">
        <v>12</v>
      </c>
      <c r="J78" s="21"/>
      <c r="K78" s="21"/>
      <c r="L78" s="20" t="s">
        <v>775</v>
      </c>
      <c r="M78" s="20" t="s">
        <v>776</v>
      </c>
      <c r="N78" s="20"/>
      <c r="O78" s="21"/>
      <c r="P78" s="21"/>
    </row>
    <row r="79" spans="1:16" ht="18" customHeight="1" x14ac:dyDescent="0.25">
      <c r="A79" s="105" t="s">
        <v>777</v>
      </c>
      <c r="B79" s="106" t="s">
        <v>778</v>
      </c>
      <c r="C79" s="107" t="s">
        <v>779</v>
      </c>
      <c r="D79" s="101" t="s">
        <v>279</v>
      </c>
      <c r="E79" s="44" t="s">
        <v>280</v>
      </c>
      <c r="F79" s="44"/>
      <c r="G79" s="44"/>
      <c r="H79" s="52" t="s">
        <v>12</v>
      </c>
      <c r="I79" s="21" t="s">
        <v>12</v>
      </c>
      <c r="J79" s="21"/>
      <c r="K79" s="21"/>
      <c r="L79" s="20" t="s">
        <v>780</v>
      </c>
      <c r="M79" s="20" t="s">
        <v>781</v>
      </c>
      <c r="N79" s="20" t="s">
        <v>782</v>
      </c>
      <c r="O79" s="21"/>
      <c r="P79" s="21"/>
    </row>
    <row r="80" spans="1:16" ht="18" customHeight="1" x14ac:dyDescent="0.25">
      <c r="A80" s="105" t="s">
        <v>783</v>
      </c>
      <c r="B80" s="106" t="s">
        <v>784</v>
      </c>
      <c r="C80" s="107" t="s">
        <v>785</v>
      </c>
      <c r="D80" s="101" t="s">
        <v>18</v>
      </c>
      <c r="E80" s="44" t="s">
        <v>405</v>
      </c>
      <c r="F80" s="44"/>
      <c r="G80" s="44"/>
      <c r="H80" s="52" t="s">
        <v>12</v>
      </c>
      <c r="I80" s="21" t="s">
        <v>12</v>
      </c>
      <c r="J80" s="21"/>
      <c r="K80" s="21"/>
      <c r="L80" s="20" t="s">
        <v>786</v>
      </c>
      <c r="M80" s="20" t="s">
        <v>787</v>
      </c>
      <c r="N80" s="20"/>
      <c r="O80" s="21"/>
      <c r="P80" s="21"/>
    </row>
    <row r="81" spans="1:16" ht="18" customHeight="1" x14ac:dyDescent="0.25">
      <c r="A81" s="105" t="s">
        <v>788</v>
      </c>
      <c r="B81" s="106" t="s">
        <v>517</v>
      </c>
      <c r="C81" s="107" t="s">
        <v>789</v>
      </c>
      <c r="D81" s="101" t="s">
        <v>194</v>
      </c>
      <c r="E81" s="44" t="s">
        <v>388</v>
      </c>
      <c r="F81" s="44"/>
      <c r="G81" s="44"/>
      <c r="H81" s="52" t="s">
        <v>12</v>
      </c>
      <c r="I81" s="21" t="s">
        <v>12</v>
      </c>
      <c r="J81" s="21"/>
      <c r="K81" s="21"/>
      <c r="L81" s="20" t="s">
        <v>790</v>
      </c>
      <c r="M81" s="20" t="s">
        <v>791</v>
      </c>
      <c r="N81" s="20" t="s">
        <v>792</v>
      </c>
      <c r="O81" s="21"/>
      <c r="P81" s="21"/>
    </row>
    <row r="82" spans="1:16" ht="18" customHeight="1" x14ac:dyDescent="0.25">
      <c r="A82" s="105" t="s">
        <v>793</v>
      </c>
      <c r="B82" s="106" t="s">
        <v>794</v>
      </c>
      <c r="C82" s="107" t="s">
        <v>795</v>
      </c>
      <c r="D82" s="101" t="s">
        <v>194</v>
      </c>
      <c r="E82" s="44" t="s">
        <v>388</v>
      </c>
      <c r="F82" s="44"/>
      <c r="G82" s="44"/>
      <c r="H82" s="52" t="s">
        <v>12</v>
      </c>
      <c r="I82" s="21" t="s">
        <v>12</v>
      </c>
      <c r="J82" s="21"/>
      <c r="K82" s="21"/>
      <c r="L82" s="131" t="s">
        <v>796</v>
      </c>
      <c r="M82" s="20" t="s">
        <v>797</v>
      </c>
      <c r="N82" s="20" t="s">
        <v>798</v>
      </c>
      <c r="O82" s="21"/>
      <c r="P82" s="21"/>
    </row>
    <row r="83" spans="1:16" ht="18" customHeight="1" x14ac:dyDescent="0.25">
      <c r="A83" s="105" t="s">
        <v>799</v>
      </c>
      <c r="B83" s="106" t="s">
        <v>800</v>
      </c>
      <c r="C83" s="107" t="s">
        <v>801</v>
      </c>
      <c r="D83" s="101" t="s">
        <v>102</v>
      </c>
      <c r="E83" s="44" t="s">
        <v>405</v>
      </c>
      <c r="F83" s="44"/>
      <c r="G83" s="44"/>
      <c r="H83" s="52" t="s">
        <v>12</v>
      </c>
      <c r="I83" s="21" t="s">
        <v>12</v>
      </c>
      <c r="J83" s="21"/>
      <c r="K83" s="21"/>
      <c r="L83" s="20" t="s">
        <v>802</v>
      </c>
      <c r="M83" s="20" t="s">
        <v>803</v>
      </c>
      <c r="N83" s="20" t="s">
        <v>804</v>
      </c>
      <c r="O83" s="21"/>
      <c r="P83" s="21"/>
    </row>
    <row r="84" spans="1:16" ht="18" customHeight="1" x14ac:dyDescent="0.25">
      <c r="A84" s="105" t="s">
        <v>805</v>
      </c>
      <c r="B84" s="106" t="s">
        <v>806</v>
      </c>
      <c r="C84" s="107" t="s">
        <v>807</v>
      </c>
      <c r="D84" s="101" t="s">
        <v>102</v>
      </c>
      <c r="E84" s="44" t="s">
        <v>405</v>
      </c>
      <c r="F84" s="44"/>
      <c r="G84" s="44"/>
      <c r="H84" s="52" t="s">
        <v>12</v>
      </c>
      <c r="I84" s="21" t="s">
        <v>12</v>
      </c>
      <c r="J84" s="21"/>
      <c r="K84" s="21"/>
      <c r="L84" s="131" t="s">
        <v>808</v>
      </c>
      <c r="M84" s="20" t="s">
        <v>809</v>
      </c>
      <c r="N84" s="20"/>
      <c r="O84" s="21"/>
      <c r="P84" s="21"/>
    </row>
    <row r="85" spans="1:16" ht="18" customHeight="1" x14ac:dyDescent="0.25">
      <c r="A85" s="105" t="s">
        <v>810</v>
      </c>
      <c r="B85" s="106" t="s">
        <v>811</v>
      </c>
      <c r="C85" s="107" t="s">
        <v>812</v>
      </c>
      <c r="D85" s="101" t="s">
        <v>102</v>
      </c>
      <c r="E85" s="44" t="s">
        <v>405</v>
      </c>
      <c r="F85" s="44"/>
      <c r="G85" s="44"/>
      <c r="H85" s="52" t="s">
        <v>12</v>
      </c>
      <c r="I85" s="21" t="s">
        <v>12</v>
      </c>
      <c r="J85" s="21"/>
      <c r="K85" s="21"/>
      <c r="L85" s="20" t="s">
        <v>813</v>
      </c>
      <c r="M85" s="20" t="s">
        <v>814</v>
      </c>
      <c r="N85" s="20" t="s">
        <v>815</v>
      </c>
      <c r="O85" s="21"/>
      <c r="P85" s="21"/>
    </row>
    <row r="86" spans="1:16" ht="18" customHeight="1" x14ac:dyDescent="0.25">
      <c r="A86" s="105" t="s">
        <v>816</v>
      </c>
      <c r="B86" s="106" t="s">
        <v>817</v>
      </c>
      <c r="C86" s="107" t="s">
        <v>818</v>
      </c>
      <c r="D86" s="101" t="s">
        <v>194</v>
      </c>
      <c r="E86" s="44" t="s">
        <v>388</v>
      </c>
      <c r="F86" s="44"/>
      <c r="G86" s="44"/>
      <c r="H86" s="52" t="s">
        <v>12</v>
      </c>
      <c r="I86" s="21" t="s">
        <v>12</v>
      </c>
      <c r="J86" s="21"/>
      <c r="K86" s="21"/>
      <c r="L86" s="20" t="s">
        <v>819</v>
      </c>
      <c r="M86" s="20" t="s">
        <v>820</v>
      </c>
      <c r="N86" s="20" t="s">
        <v>821</v>
      </c>
      <c r="O86" s="21"/>
      <c r="P86" s="21"/>
    </row>
    <row r="87" spans="1:16" ht="18" customHeight="1" x14ac:dyDescent="0.25">
      <c r="A87" s="105" t="s">
        <v>822</v>
      </c>
      <c r="B87" s="106" t="s">
        <v>823</v>
      </c>
      <c r="C87" s="107" t="s">
        <v>824</v>
      </c>
      <c r="D87" s="101" t="s">
        <v>102</v>
      </c>
      <c r="E87" s="44" t="s">
        <v>405</v>
      </c>
      <c r="F87" s="44"/>
      <c r="G87" s="44"/>
      <c r="H87" s="52" t="s">
        <v>12</v>
      </c>
      <c r="I87" s="21" t="s">
        <v>12</v>
      </c>
      <c r="J87" s="21"/>
      <c r="K87" s="21"/>
      <c r="L87" s="20" t="s">
        <v>825</v>
      </c>
      <c r="M87" s="20"/>
      <c r="N87" s="20" t="s">
        <v>826</v>
      </c>
      <c r="O87" s="21"/>
      <c r="P87" s="21"/>
    </row>
    <row r="88" spans="1:16" ht="18" customHeight="1" x14ac:dyDescent="0.25">
      <c r="A88" s="105" t="s">
        <v>827</v>
      </c>
      <c r="B88" s="106" t="s">
        <v>82</v>
      </c>
      <c r="C88" s="107" t="s">
        <v>828</v>
      </c>
      <c r="D88" s="101" t="s">
        <v>426</v>
      </c>
      <c r="E88" s="44" t="s">
        <v>388</v>
      </c>
      <c r="F88" s="44"/>
      <c r="G88" s="44"/>
      <c r="H88" s="52" t="s">
        <v>12</v>
      </c>
      <c r="I88" s="21" t="s">
        <v>12</v>
      </c>
      <c r="J88" s="21"/>
      <c r="K88" s="21"/>
      <c r="L88" s="131" t="s">
        <v>829</v>
      </c>
      <c r="M88" s="20" t="s">
        <v>830</v>
      </c>
      <c r="N88" s="20" t="s">
        <v>831</v>
      </c>
      <c r="O88" s="21"/>
      <c r="P88" s="21"/>
    </row>
    <row r="89" spans="1:16" ht="18" customHeight="1" x14ac:dyDescent="0.25">
      <c r="A89" s="105" t="s">
        <v>832</v>
      </c>
      <c r="B89" s="106" t="s">
        <v>833</v>
      </c>
      <c r="C89" s="107" t="s">
        <v>834</v>
      </c>
      <c r="D89" s="101" t="s">
        <v>102</v>
      </c>
      <c r="E89" s="44" t="s">
        <v>405</v>
      </c>
      <c r="F89" s="44"/>
      <c r="G89" s="44"/>
      <c r="H89" s="52" t="s">
        <v>12</v>
      </c>
      <c r="I89" s="21" t="s">
        <v>12</v>
      </c>
      <c r="J89" s="21"/>
      <c r="K89" s="21"/>
      <c r="L89" s="20" t="s">
        <v>835</v>
      </c>
      <c r="M89" s="20"/>
      <c r="N89" s="20" t="s">
        <v>836</v>
      </c>
      <c r="O89" s="21"/>
      <c r="P89" s="21"/>
    </row>
    <row r="90" spans="1:16" ht="18" customHeight="1" x14ac:dyDescent="0.25">
      <c r="A90" s="105" t="s">
        <v>837</v>
      </c>
      <c r="B90" s="106" t="s">
        <v>838</v>
      </c>
      <c r="C90" s="107" t="s">
        <v>839</v>
      </c>
      <c r="D90" s="101" t="s">
        <v>18</v>
      </c>
      <c r="E90" s="44" t="s">
        <v>405</v>
      </c>
      <c r="F90" s="44"/>
      <c r="G90" s="44"/>
      <c r="H90" s="52" t="s">
        <v>12</v>
      </c>
      <c r="I90" s="21" t="s">
        <v>12</v>
      </c>
      <c r="J90" s="21"/>
      <c r="K90" s="21"/>
      <c r="L90" s="20" t="s">
        <v>840</v>
      </c>
      <c r="M90" s="20" t="s">
        <v>841</v>
      </c>
      <c r="N90" s="20" t="s">
        <v>842</v>
      </c>
      <c r="O90" s="21"/>
      <c r="P90" s="21"/>
    </row>
    <row r="91" spans="1:16" ht="18" customHeight="1" x14ac:dyDescent="0.25">
      <c r="A91" s="105" t="s">
        <v>843</v>
      </c>
      <c r="B91" s="106" t="s">
        <v>844</v>
      </c>
      <c r="C91" s="109" t="s">
        <v>845</v>
      </c>
      <c r="D91" s="101" t="s">
        <v>18</v>
      </c>
      <c r="E91" s="44" t="s">
        <v>405</v>
      </c>
      <c r="F91" s="44"/>
      <c r="G91" s="44"/>
      <c r="H91" s="52" t="s">
        <v>12</v>
      </c>
      <c r="I91" s="21" t="s">
        <v>12</v>
      </c>
      <c r="J91" s="21"/>
      <c r="K91" s="21"/>
      <c r="L91" s="20" t="s">
        <v>846</v>
      </c>
      <c r="M91" s="20" t="s">
        <v>847</v>
      </c>
      <c r="N91" s="20" t="s">
        <v>847</v>
      </c>
      <c r="O91" s="21"/>
      <c r="P91" s="21"/>
    </row>
    <row r="92" spans="1:16" ht="18" customHeight="1" x14ac:dyDescent="0.25">
      <c r="A92" s="105" t="s">
        <v>848</v>
      </c>
      <c r="B92" s="106" t="s">
        <v>96</v>
      </c>
      <c r="C92" s="107" t="s">
        <v>849</v>
      </c>
      <c r="D92" s="101" t="s">
        <v>194</v>
      </c>
      <c r="E92" s="44" t="s">
        <v>388</v>
      </c>
      <c r="F92" s="44"/>
      <c r="G92" s="44"/>
      <c r="H92" s="52" t="s">
        <v>12</v>
      </c>
      <c r="I92" s="21" t="s">
        <v>12</v>
      </c>
      <c r="J92" s="21"/>
      <c r="K92" s="21"/>
      <c r="L92" s="20" t="s">
        <v>850</v>
      </c>
      <c r="M92" s="20" t="s">
        <v>851</v>
      </c>
      <c r="N92" s="20"/>
      <c r="O92" s="21"/>
      <c r="P92" s="21"/>
    </row>
    <row r="93" spans="1:16" ht="18" customHeight="1" x14ac:dyDescent="0.25">
      <c r="A93" s="105" t="s">
        <v>852</v>
      </c>
      <c r="B93" s="106" t="s">
        <v>853</v>
      </c>
      <c r="C93" s="107" t="s">
        <v>854</v>
      </c>
      <c r="D93" s="101" t="s">
        <v>18</v>
      </c>
      <c r="E93" s="44" t="s">
        <v>405</v>
      </c>
      <c r="F93" s="44"/>
      <c r="G93" s="44"/>
      <c r="H93" s="52" t="s">
        <v>12</v>
      </c>
      <c r="I93" s="21" t="s">
        <v>12</v>
      </c>
      <c r="J93" s="21"/>
      <c r="K93" s="21"/>
      <c r="L93" s="20" t="s">
        <v>855</v>
      </c>
      <c r="M93" s="20" t="s">
        <v>856</v>
      </c>
      <c r="N93" s="20" t="s">
        <v>857</v>
      </c>
      <c r="O93" s="21"/>
      <c r="P93" s="21"/>
    </row>
    <row r="94" spans="1:16" ht="18" customHeight="1" x14ac:dyDescent="0.25">
      <c r="A94" s="105" t="s">
        <v>858</v>
      </c>
      <c r="B94" s="106" t="s">
        <v>526</v>
      </c>
      <c r="C94" s="107" t="s">
        <v>859</v>
      </c>
      <c r="D94" s="101" t="s">
        <v>426</v>
      </c>
      <c r="E94" s="44" t="s">
        <v>388</v>
      </c>
      <c r="F94" s="44"/>
      <c r="G94" s="44"/>
      <c r="H94" s="52" t="s">
        <v>12</v>
      </c>
      <c r="I94" s="21" t="s">
        <v>12</v>
      </c>
      <c r="J94" s="21"/>
      <c r="K94" s="21"/>
      <c r="L94" s="20" t="s">
        <v>860</v>
      </c>
      <c r="M94" s="20" t="s">
        <v>861</v>
      </c>
      <c r="N94" s="20" t="s">
        <v>862</v>
      </c>
      <c r="O94" s="21"/>
      <c r="P94" s="21"/>
    </row>
    <row r="95" spans="1:16" ht="18" customHeight="1" x14ac:dyDescent="0.25">
      <c r="A95" s="105" t="s">
        <v>863</v>
      </c>
      <c r="B95" s="106" t="s">
        <v>864</v>
      </c>
      <c r="C95" s="107" t="s">
        <v>865</v>
      </c>
      <c r="D95" s="101" t="s">
        <v>279</v>
      </c>
      <c r="E95" s="44" t="s">
        <v>280</v>
      </c>
      <c r="F95" s="44"/>
      <c r="G95" s="44"/>
      <c r="H95" s="52" t="s">
        <v>12</v>
      </c>
      <c r="I95" s="21" t="s">
        <v>12</v>
      </c>
      <c r="J95" s="21"/>
      <c r="K95" s="21"/>
      <c r="L95" s="20" t="s">
        <v>866</v>
      </c>
      <c r="M95" s="20" t="s">
        <v>867</v>
      </c>
      <c r="N95" s="20" t="s">
        <v>868</v>
      </c>
      <c r="O95" s="21"/>
      <c r="P95" s="21"/>
    </row>
    <row r="96" spans="1:16" ht="18" customHeight="1" x14ac:dyDescent="0.25">
      <c r="A96" s="105" t="s">
        <v>869</v>
      </c>
      <c r="B96" s="106" t="s">
        <v>823</v>
      </c>
      <c r="C96" s="109" t="s">
        <v>870</v>
      </c>
      <c r="D96" s="101" t="s">
        <v>194</v>
      </c>
      <c r="E96" s="44" t="s">
        <v>388</v>
      </c>
      <c r="F96" s="44"/>
      <c r="G96" s="44"/>
      <c r="H96" s="52" t="s">
        <v>12</v>
      </c>
      <c r="I96" s="21" t="s">
        <v>12</v>
      </c>
      <c r="J96" s="21"/>
      <c r="K96" s="21"/>
      <c r="L96" s="20" t="s">
        <v>871</v>
      </c>
      <c r="M96" s="20" t="s">
        <v>872</v>
      </c>
      <c r="N96" s="20" t="s">
        <v>873</v>
      </c>
      <c r="O96" s="21"/>
      <c r="P96" s="21"/>
    </row>
    <row r="97" spans="1:16" ht="18" customHeight="1" x14ac:dyDescent="0.25">
      <c r="A97" s="105" t="s">
        <v>874</v>
      </c>
      <c r="B97" s="106" t="s">
        <v>875</v>
      </c>
      <c r="C97" s="107" t="s">
        <v>876</v>
      </c>
      <c r="D97" s="101" t="s">
        <v>426</v>
      </c>
      <c r="E97" s="44" t="s">
        <v>388</v>
      </c>
      <c r="F97" s="44"/>
      <c r="G97" s="44"/>
      <c r="H97" s="52" t="s">
        <v>12</v>
      </c>
      <c r="I97" s="21" t="s">
        <v>12</v>
      </c>
      <c r="J97" s="21"/>
      <c r="K97" s="21"/>
      <c r="L97" s="20" t="s">
        <v>877</v>
      </c>
      <c r="M97" s="20" t="s">
        <v>878</v>
      </c>
      <c r="N97" s="20" t="s">
        <v>879</v>
      </c>
      <c r="O97" s="21"/>
      <c r="P97" s="21"/>
    </row>
    <row r="98" spans="1:16" ht="18" customHeight="1" x14ac:dyDescent="0.25">
      <c r="A98" s="105" t="s">
        <v>880</v>
      </c>
      <c r="B98" s="106" t="s">
        <v>881</v>
      </c>
      <c r="C98" s="109" t="s">
        <v>882</v>
      </c>
      <c r="D98" s="101" t="s">
        <v>18</v>
      </c>
      <c r="E98" s="44" t="s">
        <v>405</v>
      </c>
      <c r="F98" s="44"/>
      <c r="G98" s="44"/>
      <c r="H98" s="52" t="s">
        <v>12</v>
      </c>
      <c r="I98" s="21" t="s">
        <v>12</v>
      </c>
      <c r="J98" s="21"/>
      <c r="K98" s="21"/>
      <c r="L98" s="20" t="s">
        <v>883</v>
      </c>
      <c r="M98" s="20" t="s">
        <v>884</v>
      </c>
      <c r="N98" s="20" t="s">
        <v>885</v>
      </c>
      <c r="O98" s="21"/>
      <c r="P98" s="21"/>
    </row>
    <row r="99" spans="1:16" ht="18" customHeight="1" x14ac:dyDescent="0.25">
      <c r="A99" s="105" t="s">
        <v>886</v>
      </c>
      <c r="B99" s="106" t="s">
        <v>91</v>
      </c>
      <c r="C99" s="107" t="s">
        <v>887</v>
      </c>
      <c r="D99" s="101" t="s">
        <v>102</v>
      </c>
      <c r="E99" s="44" t="s">
        <v>405</v>
      </c>
      <c r="F99" s="44"/>
      <c r="G99" s="44"/>
      <c r="H99" s="52" t="s">
        <v>12</v>
      </c>
      <c r="I99" s="21" t="s">
        <v>12</v>
      </c>
      <c r="J99" s="21"/>
      <c r="K99" s="21"/>
      <c r="L99" s="20" t="s">
        <v>888</v>
      </c>
      <c r="M99" s="20" t="s">
        <v>889</v>
      </c>
      <c r="N99" s="20" t="s">
        <v>890</v>
      </c>
      <c r="O99" s="21"/>
      <c r="P99" s="21"/>
    </row>
    <row r="100" spans="1:16" ht="18" customHeight="1" x14ac:dyDescent="0.25">
      <c r="A100" s="105" t="s">
        <v>891</v>
      </c>
      <c r="B100" s="106" t="s">
        <v>784</v>
      </c>
      <c r="C100" s="107" t="s">
        <v>892</v>
      </c>
      <c r="D100" s="101" t="s">
        <v>194</v>
      </c>
      <c r="E100" s="44" t="s">
        <v>388</v>
      </c>
      <c r="F100" s="44"/>
      <c r="G100" s="44"/>
      <c r="H100" s="52" t="s">
        <v>12</v>
      </c>
      <c r="I100" s="21" t="s">
        <v>12</v>
      </c>
      <c r="J100" s="21"/>
      <c r="K100" s="21"/>
      <c r="L100" s="20" t="s">
        <v>893</v>
      </c>
      <c r="M100" s="20" t="s">
        <v>894</v>
      </c>
      <c r="N100" s="20" t="s">
        <v>895</v>
      </c>
      <c r="O100" s="21"/>
      <c r="P100" s="21"/>
    </row>
    <row r="101" spans="1:16" ht="18" customHeight="1" x14ac:dyDescent="0.25">
      <c r="A101" s="105" t="s">
        <v>896</v>
      </c>
      <c r="B101" s="106" t="s">
        <v>897</v>
      </c>
      <c r="C101" s="107" t="s">
        <v>898</v>
      </c>
      <c r="D101" s="101" t="s">
        <v>194</v>
      </c>
      <c r="E101" s="44" t="s">
        <v>388</v>
      </c>
      <c r="F101" s="44"/>
      <c r="G101" s="44"/>
      <c r="H101" s="52" t="s">
        <v>12</v>
      </c>
      <c r="I101" s="21" t="s">
        <v>12</v>
      </c>
      <c r="J101" s="21"/>
      <c r="K101" s="21"/>
      <c r="L101" s="131" t="s">
        <v>899</v>
      </c>
      <c r="M101" s="20"/>
      <c r="N101" s="20"/>
      <c r="O101" s="21"/>
      <c r="P101" s="21"/>
    </row>
    <row r="102" spans="1:16" ht="18" customHeight="1" x14ac:dyDescent="0.25">
      <c r="A102" s="105" t="s">
        <v>900</v>
      </c>
      <c r="B102" s="106" t="s">
        <v>739</v>
      </c>
      <c r="C102" s="107" t="s">
        <v>901</v>
      </c>
      <c r="D102" s="101" t="s">
        <v>426</v>
      </c>
      <c r="E102" s="44" t="s">
        <v>388</v>
      </c>
      <c r="F102" s="44"/>
      <c r="G102" s="44"/>
      <c r="H102" s="52" t="s">
        <v>12</v>
      </c>
      <c r="I102" s="21" t="s">
        <v>12</v>
      </c>
      <c r="J102" s="21"/>
      <c r="K102" s="21"/>
      <c r="L102" s="20" t="s">
        <v>902</v>
      </c>
      <c r="M102" s="20" t="s">
        <v>903</v>
      </c>
      <c r="N102" s="20" t="s">
        <v>904</v>
      </c>
      <c r="O102" s="21"/>
      <c r="P102" s="21"/>
    </row>
    <row r="103" spans="1:16" ht="18" customHeight="1" x14ac:dyDescent="0.25">
      <c r="A103" s="129" t="s">
        <v>905</v>
      </c>
      <c r="B103" s="130" t="s">
        <v>183</v>
      </c>
      <c r="C103" s="139" t="s">
        <v>906</v>
      </c>
      <c r="D103" s="117" t="s">
        <v>18</v>
      </c>
      <c r="E103" s="100" t="s">
        <v>405</v>
      </c>
      <c r="F103" s="100"/>
      <c r="G103" s="100"/>
      <c r="H103" s="52" t="s">
        <v>12</v>
      </c>
      <c r="I103" s="21" t="s">
        <v>12</v>
      </c>
      <c r="J103" s="21"/>
      <c r="K103" s="21"/>
      <c r="L103" s="20" t="s">
        <v>907</v>
      </c>
      <c r="M103" s="20" t="s">
        <v>908</v>
      </c>
      <c r="N103" s="20"/>
      <c r="O103" s="21"/>
      <c r="P103" s="21"/>
    </row>
    <row r="104" spans="1:16" ht="18" customHeight="1" x14ac:dyDescent="0.25">
      <c r="A104" s="111" t="s">
        <v>909</v>
      </c>
      <c r="B104" s="112" t="s">
        <v>910</v>
      </c>
      <c r="C104" s="128" t="s">
        <v>911</v>
      </c>
      <c r="D104" s="117" t="s">
        <v>18</v>
      </c>
      <c r="E104" s="98" t="s">
        <v>405</v>
      </c>
      <c r="F104" s="98"/>
      <c r="G104" s="98"/>
      <c r="H104" s="52" t="s">
        <v>12</v>
      </c>
      <c r="I104" s="21" t="s">
        <v>12</v>
      </c>
      <c r="J104" s="21"/>
      <c r="K104" s="21"/>
      <c r="L104" s="131" t="s">
        <v>912</v>
      </c>
      <c r="M104" s="20" t="s">
        <v>913</v>
      </c>
      <c r="N104" s="20" t="s">
        <v>914</v>
      </c>
      <c r="O104" s="93"/>
      <c r="P104" s="93"/>
    </row>
    <row r="105" spans="1:16" ht="18" customHeight="1" x14ac:dyDescent="0.25">
      <c r="A105" s="111"/>
      <c r="B105" s="112"/>
      <c r="C105" s="112"/>
      <c r="D105" s="98"/>
      <c r="E105" s="98"/>
      <c r="F105" s="98"/>
      <c r="G105" s="98"/>
      <c r="H105" s="52"/>
      <c r="I105" s="21"/>
      <c r="J105" s="21"/>
      <c r="K105" s="21"/>
      <c r="L105" s="20"/>
      <c r="M105" s="20"/>
      <c r="N105" s="90"/>
      <c r="O105" s="15"/>
      <c r="P105" s="15"/>
    </row>
    <row r="106" spans="1:16" ht="18" customHeight="1" x14ac:dyDescent="0.25">
      <c r="A106" s="111"/>
      <c r="B106" s="112"/>
      <c r="C106" s="112"/>
      <c r="D106" s="98"/>
      <c r="E106" s="98"/>
      <c r="F106" s="98"/>
      <c r="G106" s="98"/>
      <c r="H106" s="52"/>
      <c r="I106" s="21"/>
      <c r="J106" s="21"/>
      <c r="K106" s="21"/>
      <c r="L106" s="20"/>
      <c r="M106" s="20"/>
      <c r="N106" s="90"/>
      <c r="O106" s="15"/>
      <c r="P106" s="15"/>
    </row>
    <row r="107" spans="1:16" ht="18" customHeight="1" x14ac:dyDescent="0.25">
      <c r="A107" s="111"/>
      <c r="B107" s="112"/>
      <c r="C107" s="112"/>
      <c r="D107" s="98"/>
      <c r="E107" s="98"/>
      <c r="F107" s="98"/>
      <c r="G107" s="98"/>
      <c r="H107" s="52"/>
      <c r="I107" s="21"/>
      <c r="J107" s="21"/>
      <c r="K107" s="21"/>
      <c r="L107" s="20"/>
      <c r="M107" s="20"/>
      <c r="N107" s="90"/>
      <c r="O107" s="15"/>
      <c r="P107" s="15"/>
    </row>
    <row r="108" spans="1:16" ht="18" customHeight="1" x14ac:dyDescent="0.25">
      <c r="A108" s="111"/>
      <c r="B108" s="112"/>
      <c r="C108" s="112"/>
      <c r="D108" s="98"/>
      <c r="E108" s="98"/>
      <c r="F108" s="98"/>
      <c r="G108" s="98"/>
      <c r="H108" s="52"/>
      <c r="I108" s="21"/>
      <c r="J108" s="21"/>
      <c r="K108" s="21"/>
      <c r="L108" s="20"/>
      <c r="M108" s="20"/>
      <c r="N108" s="90"/>
      <c r="O108" s="15"/>
      <c r="P108" s="15"/>
    </row>
    <row r="109" spans="1:16" ht="18" customHeight="1" x14ac:dyDescent="0.25">
      <c r="A109" s="111"/>
      <c r="B109" s="112"/>
      <c r="C109" s="112"/>
      <c r="D109" s="98"/>
      <c r="E109" s="98"/>
      <c r="F109" s="98"/>
      <c r="G109" s="98"/>
      <c r="H109" s="52"/>
      <c r="I109" s="21"/>
      <c r="J109" s="21"/>
      <c r="K109" s="21"/>
      <c r="L109" s="20"/>
      <c r="M109" s="20"/>
      <c r="N109" s="90"/>
      <c r="O109" s="15"/>
      <c r="P109" s="15"/>
    </row>
    <row r="110" spans="1:16" ht="18" customHeight="1" x14ac:dyDescent="0.25">
      <c r="A110" s="129"/>
      <c r="B110" s="130"/>
      <c r="C110" s="130"/>
      <c r="D110" s="98"/>
      <c r="E110" s="98"/>
      <c r="F110" s="98"/>
      <c r="G110" s="98"/>
      <c r="H110" s="52"/>
      <c r="I110" s="21"/>
      <c r="J110" s="21"/>
      <c r="K110" s="21"/>
      <c r="L110" s="20"/>
      <c r="M110" s="20"/>
      <c r="N110" s="90"/>
      <c r="O110" s="15"/>
      <c r="P110" s="15"/>
    </row>
    <row r="111" spans="1:16" ht="18" customHeight="1" x14ac:dyDescent="0.25">
      <c r="A111" s="111"/>
      <c r="B111" s="112"/>
      <c r="C111" s="112"/>
      <c r="D111" s="102"/>
      <c r="E111" s="51"/>
      <c r="F111" s="51"/>
      <c r="G111" s="51"/>
      <c r="H111" s="52"/>
      <c r="I111" s="21"/>
      <c r="J111" s="21"/>
      <c r="K111" s="21"/>
      <c r="L111" s="20"/>
      <c r="M111" s="20"/>
      <c r="N111" s="90"/>
      <c r="O111" s="15"/>
      <c r="P111" s="15"/>
    </row>
    <row r="112" spans="1:16" ht="18" customHeight="1" x14ac:dyDescent="0.25">
      <c r="A112" s="111"/>
      <c r="B112" s="112"/>
      <c r="C112" s="112"/>
      <c r="D112" s="101"/>
      <c r="E112" s="44"/>
      <c r="F112" s="44"/>
      <c r="G112" s="44"/>
      <c r="H112" s="52"/>
      <c r="I112" s="21"/>
      <c r="J112" s="21"/>
      <c r="K112" s="21"/>
      <c r="L112" s="20"/>
      <c r="M112" s="20"/>
      <c r="N112" s="90"/>
      <c r="O112" s="15"/>
      <c r="P112" s="15"/>
    </row>
    <row r="113" spans="1:16" ht="18" customHeight="1" x14ac:dyDescent="0.25">
      <c r="A113" s="111"/>
      <c r="B113" s="112"/>
      <c r="C113" s="112"/>
      <c r="D113" s="101"/>
      <c r="E113" s="44"/>
      <c r="F113" s="44"/>
      <c r="G113" s="44"/>
      <c r="H113" s="52"/>
      <c r="I113" s="21"/>
      <c r="J113" s="21"/>
      <c r="K113" s="21"/>
      <c r="L113" s="20"/>
      <c r="M113" s="20"/>
      <c r="N113" s="90"/>
      <c r="O113" s="15"/>
      <c r="P113" s="15"/>
    </row>
    <row r="114" spans="1:16" ht="18" customHeight="1" x14ac:dyDescent="0.25">
      <c r="A114" s="111"/>
      <c r="B114" s="112"/>
      <c r="C114" s="112"/>
      <c r="D114" s="101"/>
      <c r="E114" s="44"/>
      <c r="F114" s="44"/>
      <c r="G114" s="44"/>
      <c r="H114" s="52"/>
      <c r="I114" s="21"/>
      <c r="J114" s="21"/>
      <c r="K114" s="21"/>
      <c r="L114" s="20"/>
      <c r="M114" s="20"/>
      <c r="N114" s="90"/>
      <c r="O114" s="15"/>
      <c r="P114" s="15"/>
    </row>
    <row r="115" spans="1:16" ht="18" customHeight="1" x14ac:dyDescent="0.25">
      <c r="A115" s="111"/>
      <c r="B115" s="112"/>
      <c r="C115" s="112"/>
      <c r="D115" s="101"/>
      <c r="E115" s="44"/>
      <c r="F115" s="44"/>
      <c r="G115" s="44"/>
      <c r="H115" s="52"/>
      <c r="I115" s="21"/>
      <c r="J115" s="21"/>
      <c r="K115" s="21"/>
      <c r="L115" s="20"/>
      <c r="M115" s="20"/>
      <c r="N115" s="90"/>
      <c r="O115" s="15"/>
      <c r="P115" s="15"/>
    </row>
    <row r="116" spans="1:16" ht="18" customHeight="1" x14ac:dyDescent="0.25">
      <c r="A116" s="111"/>
      <c r="B116" s="112"/>
      <c r="C116" s="112"/>
      <c r="D116" s="101"/>
      <c r="E116" s="44"/>
      <c r="F116" s="44"/>
      <c r="G116" s="44"/>
      <c r="H116" s="52"/>
      <c r="I116" s="21"/>
      <c r="J116" s="21"/>
      <c r="K116" s="21"/>
      <c r="L116" s="20"/>
      <c r="M116" s="20"/>
      <c r="N116" s="90"/>
      <c r="O116" s="15"/>
      <c r="P116" s="15"/>
    </row>
    <row r="117" spans="1:16" ht="18" customHeight="1" x14ac:dyDescent="0.25">
      <c r="A117" s="111"/>
      <c r="B117" s="112"/>
      <c r="C117" s="112"/>
      <c r="D117" s="101"/>
      <c r="E117" s="44"/>
      <c r="F117" s="44"/>
      <c r="G117" s="44"/>
      <c r="H117" s="52"/>
      <c r="I117" s="21"/>
      <c r="J117" s="21"/>
      <c r="K117" s="21"/>
      <c r="L117" s="20"/>
      <c r="M117" s="20"/>
      <c r="N117" s="90"/>
      <c r="O117" s="15"/>
      <c r="P117" s="15"/>
    </row>
    <row r="118" spans="1:16" ht="18" customHeight="1" x14ac:dyDescent="0.25">
      <c r="A118" s="111"/>
      <c r="B118" s="112"/>
      <c r="C118" s="112"/>
      <c r="D118" s="101"/>
      <c r="E118" s="44"/>
      <c r="F118" s="44"/>
      <c r="G118" s="44"/>
      <c r="H118" s="52"/>
      <c r="I118" s="21"/>
      <c r="J118" s="21"/>
      <c r="K118" s="21"/>
      <c r="L118" s="20"/>
      <c r="M118" s="20"/>
      <c r="N118" s="90"/>
      <c r="O118" s="15"/>
      <c r="P118" s="15"/>
    </row>
    <row r="119" spans="1:16" ht="18" customHeight="1" x14ac:dyDescent="0.25">
      <c r="A119" s="111"/>
      <c r="B119" s="112"/>
      <c r="C119" s="112"/>
      <c r="D119" s="101"/>
      <c r="E119" s="44"/>
      <c r="F119" s="44"/>
      <c r="G119" s="44"/>
      <c r="H119" s="52"/>
      <c r="I119" s="21"/>
      <c r="J119" s="21"/>
      <c r="K119" s="21"/>
      <c r="L119" s="20"/>
      <c r="M119" s="20"/>
      <c r="N119" s="90"/>
      <c r="O119" s="15"/>
      <c r="P119" s="15"/>
    </row>
    <row r="120" spans="1:16" ht="18" customHeight="1" x14ac:dyDescent="0.25">
      <c r="A120" s="111"/>
      <c r="B120" s="112"/>
      <c r="C120" s="112"/>
      <c r="D120" s="101"/>
      <c r="E120" s="44"/>
      <c r="F120" s="44"/>
      <c r="G120" s="44"/>
      <c r="H120" s="52"/>
      <c r="I120" s="21"/>
      <c r="J120" s="21"/>
      <c r="K120" s="21"/>
      <c r="L120" s="20"/>
      <c r="M120" s="20"/>
      <c r="N120" s="90"/>
      <c r="O120" s="15"/>
      <c r="P120" s="15"/>
    </row>
    <row r="121" spans="1:16" ht="18" customHeight="1" x14ac:dyDescent="0.25">
      <c r="A121" s="111"/>
      <c r="B121" s="112"/>
      <c r="C121" s="112"/>
      <c r="D121" s="101"/>
      <c r="E121" s="44"/>
      <c r="F121" s="44"/>
      <c r="G121" s="44"/>
      <c r="H121" s="52"/>
      <c r="I121" s="21"/>
      <c r="J121" s="21"/>
      <c r="K121" s="21"/>
      <c r="L121" s="20"/>
      <c r="M121" s="20"/>
      <c r="N121" s="90"/>
      <c r="O121" s="15"/>
      <c r="P121" s="15"/>
    </row>
    <row r="122" spans="1:16" ht="18" customHeight="1" x14ac:dyDescent="0.25">
      <c r="A122" s="111"/>
      <c r="B122" s="112"/>
      <c r="C122" s="112"/>
      <c r="D122" s="101"/>
      <c r="E122" s="44"/>
      <c r="F122" s="44"/>
      <c r="G122" s="44"/>
      <c r="H122" s="52"/>
      <c r="I122" s="21"/>
      <c r="J122" s="21"/>
      <c r="K122" s="21"/>
      <c r="L122" s="20"/>
      <c r="M122" s="20"/>
      <c r="N122" s="90"/>
      <c r="O122" s="15"/>
      <c r="P122" s="15"/>
    </row>
    <row r="123" spans="1:16" ht="18" customHeight="1" x14ac:dyDescent="0.25">
      <c r="A123" s="111"/>
      <c r="B123" s="112"/>
      <c r="C123" s="112"/>
      <c r="D123" s="101"/>
      <c r="E123" s="44"/>
      <c r="F123" s="44"/>
      <c r="G123" s="44"/>
      <c r="H123" s="52"/>
      <c r="I123" s="21"/>
      <c r="J123" s="21"/>
      <c r="K123" s="21"/>
      <c r="L123" s="20"/>
      <c r="M123" s="20"/>
      <c r="N123" s="90"/>
      <c r="O123" s="15"/>
      <c r="P123" s="15"/>
    </row>
    <row r="124" spans="1:16" ht="18" customHeight="1" x14ac:dyDescent="0.25">
      <c r="A124" s="111"/>
      <c r="B124" s="112"/>
      <c r="C124" s="112"/>
      <c r="D124" s="101"/>
      <c r="E124" s="44"/>
      <c r="F124" s="44"/>
      <c r="G124" s="44"/>
      <c r="H124" s="52"/>
      <c r="I124" s="21"/>
      <c r="J124" s="21"/>
      <c r="K124" s="21"/>
      <c r="L124" s="20"/>
      <c r="M124" s="20"/>
      <c r="N124" s="90"/>
      <c r="O124" s="15"/>
      <c r="P124" s="15"/>
    </row>
    <row r="125" spans="1:16" ht="18" customHeight="1" x14ac:dyDescent="0.25">
      <c r="A125" s="111"/>
      <c r="B125" s="112"/>
      <c r="C125" s="112"/>
      <c r="D125" s="101"/>
      <c r="E125" s="44"/>
      <c r="F125" s="44"/>
      <c r="G125" s="44"/>
      <c r="H125" s="52"/>
      <c r="I125" s="21"/>
      <c r="J125" s="21"/>
      <c r="K125" s="21"/>
      <c r="L125" s="20"/>
      <c r="M125" s="20"/>
      <c r="N125" s="90"/>
      <c r="O125" s="15"/>
      <c r="P125" s="15"/>
    </row>
    <row r="126" spans="1:16" ht="18" customHeight="1" x14ac:dyDescent="0.25">
      <c r="A126" s="111"/>
      <c r="B126" s="112"/>
      <c r="C126" s="112"/>
      <c r="D126" s="101"/>
      <c r="E126" s="44"/>
      <c r="F126" s="44"/>
      <c r="G126" s="44"/>
      <c r="H126" s="52"/>
      <c r="I126" s="21"/>
      <c r="J126" s="21"/>
      <c r="K126" s="21"/>
      <c r="L126" s="20"/>
      <c r="M126" s="20"/>
      <c r="N126" s="90"/>
      <c r="O126" s="15"/>
      <c r="P126" s="15"/>
    </row>
    <row r="127" spans="1:16" ht="18" customHeight="1" x14ac:dyDescent="0.25">
      <c r="A127" s="111"/>
      <c r="B127" s="112"/>
      <c r="C127" s="112"/>
      <c r="D127" s="101"/>
      <c r="E127" s="44"/>
      <c r="F127" s="44"/>
      <c r="G127" s="44"/>
      <c r="H127" s="52"/>
      <c r="I127" s="21"/>
      <c r="J127" s="21"/>
      <c r="K127" s="21"/>
      <c r="L127" s="20"/>
      <c r="M127" s="20"/>
      <c r="N127" s="90"/>
      <c r="O127" s="15"/>
      <c r="P127" s="15"/>
    </row>
    <row r="128" spans="1:16" ht="18" customHeight="1" x14ac:dyDescent="0.25">
      <c r="A128" s="111"/>
      <c r="B128" s="112"/>
      <c r="C128" s="112"/>
      <c r="D128" s="101"/>
      <c r="E128" s="44"/>
      <c r="F128" s="44"/>
      <c r="G128" s="44"/>
      <c r="H128" s="52"/>
      <c r="I128" s="21"/>
      <c r="J128" s="21"/>
      <c r="K128" s="21"/>
      <c r="L128" s="20"/>
      <c r="M128" s="20"/>
      <c r="N128" s="90"/>
      <c r="O128" s="15"/>
      <c r="P128" s="15"/>
    </row>
    <row r="129" spans="1:14" ht="18" customHeight="1" x14ac:dyDescent="0.25">
      <c r="A129" s="111"/>
      <c r="B129" s="112"/>
      <c r="C129" s="112"/>
      <c r="D129" s="101"/>
      <c r="E129" s="44"/>
      <c r="F129" s="44"/>
      <c r="G129" s="44"/>
      <c r="H129" s="52"/>
      <c r="I129" s="21"/>
      <c r="J129" s="21"/>
      <c r="K129" s="21"/>
      <c r="L129" s="20"/>
      <c r="M129" s="20"/>
      <c r="N129" s="90"/>
    </row>
    <row r="130" spans="1:14" ht="18" customHeight="1" x14ac:dyDescent="0.25">
      <c r="A130" s="111"/>
      <c r="B130" s="112"/>
      <c r="C130" s="112"/>
      <c r="D130" s="101"/>
      <c r="E130" s="44"/>
      <c r="F130" s="44"/>
      <c r="G130" s="44"/>
      <c r="H130" s="52"/>
      <c r="I130" s="21"/>
      <c r="J130" s="21"/>
      <c r="K130" s="21"/>
      <c r="L130" s="20"/>
      <c r="M130" s="20"/>
      <c r="N130" s="90"/>
    </row>
    <row r="131" spans="1:14" ht="18" customHeight="1" x14ac:dyDescent="0.25">
      <c r="A131" s="111"/>
      <c r="B131" s="112"/>
      <c r="C131" s="112"/>
      <c r="D131" s="101"/>
      <c r="E131" s="44"/>
      <c r="F131" s="44"/>
      <c r="G131" s="44"/>
      <c r="H131" s="52"/>
      <c r="I131" s="21"/>
      <c r="J131" s="21"/>
      <c r="K131" s="21"/>
      <c r="L131" s="20"/>
      <c r="M131" s="20"/>
      <c r="N131" s="90"/>
    </row>
    <row r="132" spans="1:14" ht="18" customHeight="1" x14ac:dyDescent="0.25">
      <c r="A132" s="111"/>
      <c r="B132" s="112"/>
      <c r="C132" s="112"/>
      <c r="D132" s="101"/>
      <c r="E132" s="44"/>
      <c r="F132" s="44"/>
      <c r="G132" s="44"/>
      <c r="H132" s="52"/>
      <c r="I132" s="21"/>
      <c r="J132" s="21"/>
      <c r="K132" s="21"/>
      <c r="L132" s="20"/>
      <c r="M132" s="20"/>
      <c r="N132" s="90"/>
    </row>
    <row r="133" spans="1:14" ht="18" customHeight="1" x14ac:dyDescent="0.25">
      <c r="A133" s="50"/>
      <c r="B133" s="20"/>
      <c r="C133" s="20"/>
      <c r="D133" s="44"/>
      <c r="E133" s="44"/>
      <c r="F133" s="44"/>
      <c r="G133" s="44"/>
      <c r="H133" s="52"/>
      <c r="I133" s="21"/>
      <c r="J133" s="21"/>
      <c r="K133" s="21"/>
      <c r="L133" s="20"/>
      <c r="M133" s="20"/>
      <c r="N133" s="90"/>
    </row>
  </sheetData>
  <autoFilter ref="A1:N104">
    <filterColumn colId="8">
      <filters>
        <filter val="Non"/>
      </filters>
    </filterColumn>
    <filterColumn colId="9">
      <filters blank="1"/>
    </filterColumn>
    <sortState ref="A2:N104">
      <sortCondition ref="A1:A104"/>
    </sortState>
  </autoFilter>
  <sortState ref="A2:N133">
    <sortCondition ref="D2:D133"/>
  </sortState>
  <conditionalFormatting sqref="H1:K1 A1:F1 O1:XFD1 E2:E17 A3:F16 H2:XFD11 A31:E42 A43:B52 C44:C52 A90:C93 N81:XFD102 A53:C60 N19:XFD79 F19:F102 A72:C83 I8:I102 I12:XFD17 H12:H102 A110:F110 A112:F1048576 H110:XFD110 H112:XFD1048576 H105:XFD108 A105:F108 A19:C30 E19:E48 A17:C17 E17:F17 D17:D30 D32:D48 D43:E96 I19:M64 I66:M102 L65:M65 I65:J65">
    <cfRule type="containsText" dxfId="1713" priority="339" operator="containsText" text="Redoublement">
      <formula>NOT(ISERROR(SEARCH("Redoublement",A1)))</formula>
    </cfRule>
    <cfRule type="cellIs" dxfId="1712" priority="404" operator="equal">
      <formula>"oui"</formula>
    </cfRule>
    <cfRule type="cellIs" dxfId="1711" priority="405" operator="equal">
      <formula>"G"</formula>
    </cfRule>
    <cfRule type="cellIs" dxfId="1710" priority="406" operator="equal">
      <formula>"C"</formula>
    </cfRule>
    <cfRule type="cellIs" dxfId="1709" priority="407" operator="equal">
      <formula>"A"</formula>
    </cfRule>
    <cfRule type="cellIs" dxfId="1708" priority="409" operator="equal">
      <formula>"Game"</formula>
    </cfRule>
    <cfRule type="cellIs" dxfId="1707" priority="410" operator="equal">
      <formula>"2D Anim"</formula>
    </cfRule>
    <cfRule type="cellIs" dxfId="1706" priority="411" operator="equal">
      <formula>"3D Anim"</formula>
    </cfRule>
    <cfRule type="endsWith" dxfId="1705" priority="412" operator="endsWith" text="?">
      <formula>RIGHT(A1,LEN("?"))="?"</formula>
    </cfRule>
    <cfRule type="containsText" dxfId="1704" priority="414" operator="containsText" text="Erasmus">
      <formula>NOT(ISERROR(SEARCH("Erasmus",A1)))</formula>
    </cfRule>
    <cfRule type="cellIs" dxfId="1703" priority="415" operator="equal">
      <formula>"Animation"</formula>
    </cfRule>
  </conditionalFormatting>
  <conditionalFormatting sqref="I1:I102 I112:I1048576 I105:I108 I110">
    <cfRule type="containsText" dxfId="1702" priority="338" operator="containsText" text="oui">
      <formula>NOT(ISERROR(SEARCH("oui",I1)))</formula>
    </cfRule>
  </conditionalFormatting>
  <conditionalFormatting sqref="M1 A104:C104 E104:G104">
    <cfRule type="cellIs" dxfId="1701" priority="250" operator="equal">
      <formula>"oui"</formula>
    </cfRule>
    <cfRule type="cellIs" dxfId="1700" priority="251" operator="equal">
      <formula>"G"</formula>
    </cfRule>
    <cfRule type="cellIs" dxfId="1699" priority="252" operator="equal">
      <formula>"C"</formula>
    </cfRule>
    <cfRule type="cellIs" dxfId="1698" priority="253" operator="equal">
      <formula>"A"</formula>
    </cfRule>
    <cfRule type="cellIs" dxfId="1697" priority="255" operator="equal">
      <formula>"Game"</formula>
    </cfRule>
    <cfRule type="cellIs" dxfId="1696" priority="256" operator="equal">
      <formula>"2D Anim"</formula>
    </cfRule>
    <cfRule type="cellIs" dxfId="1695" priority="257" operator="equal">
      <formula>"3D Anim"</formula>
    </cfRule>
    <cfRule type="endsWith" dxfId="1694" priority="258" operator="endsWith" text="?">
      <formula>RIGHT(A1,LEN("?"))="?"</formula>
    </cfRule>
    <cfRule type="containsText" dxfId="1693" priority="260" operator="containsText" text="Erasmus">
      <formula>NOT(ISERROR(SEARCH("Erasmus",A1)))</formula>
    </cfRule>
    <cfRule type="cellIs" dxfId="1692" priority="261" operator="equal">
      <formula>"Animation"</formula>
    </cfRule>
  </conditionalFormatting>
  <conditionalFormatting sqref="L1">
    <cfRule type="containsText" dxfId="1691" priority="231" operator="containsText" text="Redoublement">
      <formula>NOT(ISERROR(SEARCH("Redoublement",L1)))</formula>
    </cfRule>
    <cfRule type="cellIs" dxfId="1690" priority="234" operator="equal">
      <formula>"oui"</formula>
    </cfRule>
    <cfRule type="cellIs" dxfId="1689" priority="235" operator="equal">
      <formula>"G"</formula>
    </cfRule>
    <cfRule type="cellIs" dxfId="1688" priority="236" operator="equal">
      <formula>"C"</formula>
    </cfRule>
    <cfRule type="cellIs" dxfId="1687" priority="237" operator="equal">
      <formula>"A"</formula>
    </cfRule>
    <cfRule type="cellIs" dxfId="1686" priority="239" operator="equal">
      <formula>"Game"</formula>
    </cfRule>
    <cfRule type="cellIs" dxfId="1685" priority="240" operator="equal">
      <formula>"2D Anim"</formula>
    </cfRule>
    <cfRule type="cellIs" dxfId="1684" priority="241" operator="equal">
      <formula>"3D Anim"</formula>
    </cfRule>
    <cfRule type="endsWith" dxfId="1683" priority="242" operator="endsWith" text="?">
      <formula>RIGHT(L1,LEN("?"))="?"</formula>
    </cfRule>
    <cfRule type="containsText" dxfId="1682" priority="244" operator="containsText" text="Erasmus">
      <formula>NOT(ISERROR(SEARCH("Erasmus",L1)))</formula>
    </cfRule>
    <cfRule type="cellIs" dxfId="1681" priority="245" operator="equal">
      <formula>"Animation"</formula>
    </cfRule>
  </conditionalFormatting>
  <conditionalFormatting sqref="A61:B71 C62:C71 A84:B89 C84:C88 A94:B96 C95 A2:F2 A97:E102">
    <cfRule type="containsText" dxfId="1680" priority="203" operator="containsText" text="Redoublement">
      <formula>NOT(ISERROR(SEARCH("Redoublement",A2)))</formula>
    </cfRule>
    <cfRule type="cellIs" dxfId="1679" priority="206" operator="equal">
      <formula>"oui"</formula>
    </cfRule>
    <cfRule type="cellIs" dxfId="1678" priority="207" operator="equal">
      <formula>"G"</formula>
    </cfRule>
    <cfRule type="cellIs" dxfId="1677" priority="208" operator="equal">
      <formula>"C"</formula>
    </cfRule>
    <cfRule type="cellIs" dxfId="1676" priority="209" operator="equal">
      <formula>"A"</formula>
    </cfRule>
    <cfRule type="cellIs" dxfId="1675" priority="211" operator="equal">
      <formula>"Game"</formula>
    </cfRule>
    <cfRule type="cellIs" dxfId="1674" priority="212" operator="equal">
      <formula>"2D Anim"</formula>
    </cfRule>
    <cfRule type="cellIs" dxfId="1673" priority="213" operator="equal">
      <formula>"3D Anim"</formula>
    </cfRule>
    <cfRule type="endsWith" dxfId="1672" priority="214" operator="endsWith" text="?">
      <formula>RIGHT(A2,LEN("?"))="?"</formula>
    </cfRule>
    <cfRule type="containsText" dxfId="1671" priority="216" operator="containsText" text="Erasmus">
      <formula>NOT(ISERROR(SEARCH("Erasmus",A2)))</formula>
    </cfRule>
    <cfRule type="cellIs" dxfId="1670" priority="217" operator="equal">
      <formula>"Animation"</formula>
    </cfRule>
  </conditionalFormatting>
  <conditionalFormatting sqref="J48">
    <cfRule type="cellIs" dxfId="1669" priority="167" operator="equal">
      <formula>"non"</formula>
    </cfRule>
  </conditionalFormatting>
  <conditionalFormatting sqref="J54">
    <cfRule type="cellIs" dxfId="1668" priority="179" operator="equal">
      <formula>"non"</formula>
    </cfRule>
  </conditionalFormatting>
  <conditionalFormatting sqref="J54">
    <cfRule type="cellIs" dxfId="1667" priority="180" operator="equal">
      <formula>"G"</formula>
    </cfRule>
    <cfRule type="cellIs" dxfId="1666" priority="181" operator="equal">
      <formula>"C"</formula>
    </cfRule>
    <cfRule type="cellIs" dxfId="1665" priority="182" operator="equal">
      <formula>"A"</formula>
    </cfRule>
    <cfRule type="cellIs" dxfId="1664" priority="184" operator="equal">
      <formula>"Game"</formula>
    </cfRule>
    <cfRule type="cellIs" dxfId="1663" priority="185" operator="equal">
      <formula>"2D Anim"</formula>
    </cfRule>
    <cfRule type="cellIs" dxfId="1662" priority="186" operator="equal">
      <formula>"3D Anim"</formula>
    </cfRule>
    <cfRule type="endsWith" dxfId="1661" priority="187" operator="endsWith" text="?">
      <formula>RIGHT(J54,LEN("?"))="?"</formula>
    </cfRule>
    <cfRule type="containsText" dxfId="1660" priority="189" operator="containsText" text="Erasmus">
      <formula>NOT(ISERROR(SEARCH("Erasmus",J54)))</formula>
    </cfRule>
    <cfRule type="cellIs" dxfId="1659" priority="190" operator="equal">
      <formula>"Animation"</formula>
    </cfRule>
  </conditionalFormatting>
  <conditionalFormatting sqref="J48">
    <cfRule type="cellIs" dxfId="1658" priority="168" operator="equal">
      <formula>"G"</formula>
    </cfRule>
    <cfRule type="cellIs" dxfId="1657" priority="169" operator="equal">
      <formula>"C"</formula>
    </cfRule>
    <cfRule type="cellIs" dxfId="1656" priority="170" operator="equal">
      <formula>"A"</formula>
    </cfRule>
    <cfRule type="cellIs" dxfId="1655" priority="172" operator="equal">
      <formula>"Game"</formula>
    </cfRule>
    <cfRule type="cellIs" dxfId="1654" priority="173" operator="equal">
      <formula>"2D Anim"</formula>
    </cfRule>
    <cfRule type="cellIs" dxfId="1653" priority="174" operator="equal">
      <formula>"3D Anim"</formula>
    </cfRule>
    <cfRule type="endsWith" dxfId="1652" priority="175" operator="endsWith" text="?">
      <formula>RIGHT(J48,LEN("?"))="?"</formula>
    </cfRule>
    <cfRule type="containsText" dxfId="1651" priority="177" operator="containsText" text="Erasmus">
      <formula>NOT(ISERROR(SEARCH("Erasmus",J48)))</formula>
    </cfRule>
    <cfRule type="cellIs" dxfId="1650" priority="178" operator="equal">
      <formula>"Animation"</formula>
    </cfRule>
  </conditionalFormatting>
  <conditionalFormatting sqref="J10">
    <cfRule type="cellIs" dxfId="1649" priority="155" operator="equal">
      <formula>"non"</formula>
    </cfRule>
  </conditionalFormatting>
  <conditionalFormatting sqref="J10">
    <cfRule type="cellIs" dxfId="1648" priority="156" operator="equal">
      <formula>"G"</formula>
    </cfRule>
    <cfRule type="cellIs" dxfId="1647" priority="157" operator="equal">
      <formula>"C"</formula>
    </cfRule>
    <cfRule type="cellIs" dxfId="1646" priority="158" operator="equal">
      <formula>"A"</formula>
    </cfRule>
    <cfRule type="cellIs" dxfId="1645" priority="160" operator="equal">
      <formula>"Game"</formula>
    </cfRule>
    <cfRule type="cellIs" dxfId="1644" priority="161" operator="equal">
      <formula>"2D Anim"</formula>
    </cfRule>
    <cfRule type="cellIs" dxfId="1643" priority="162" operator="equal">
      <formula>"3D Anim"</formula>
    </cfRule>
    <cfRule type="endsWith" dxfId="1642" priority="163" operator="endsWith" text="?">
      <formula>RIGHT(J10,LEN("?"))="?"</formula>
    </cfRule>
    <cfRule type="containsText" dxfId="1641" priority="165" operator="containsText" text="Erasmus">
      <formula>NOT(ISERROR(SEARCH("Erasmus",J10)))</formula>
    </cfRule>
    <cfRule type="cellIs" dxfId="1640" priority="166" operator="equal">
      <formula>"Animation"</formula>
    </cfRule>
  </conditionalFormatting>
  <conditionalFormatting sqref="J11">
    <cfRule type="cellIs" dxfId="1639" priority="143" operator="equal">
      <formula>"non"</formula>
    </cfRule>
  </conditionalFormatting>
  <conditionalFormatting sqref="J11">
    <cfRule type="cellIs" dxfId="1638" priority="144" operator="equal">
      <formula>"G"</formula>
    </cfRule>
    <cfRule type="cellIs" dxfId="1637" priority="145" operator="equal">
      <formula>"C"</formula>
    </cfRule>
    <cfRule type="cellIs" dxfId="1636" priority="146" operator="equal">
      <formula>"A"</formula>
    </cfRule>
    <cfRule type="cellIs" dxfId="1635" priority="148" operator="equal">
      <formula>"Game"</formula>
    </cfRule>
    <cfRule type="cellIs" dxfId="1634" priority="149" operator="equal">
      <formula>"2D Anim"</formula>
    </cfRule>
    <cfRule type="cellIs" dxfId="1633" priority="150" operator="equal">
      <formula>"3D Anim"</formula>
    </cfRule>
    <cfRule type="endsWith" dxfId="1632" priority="151" operator="endsWith" text="?">
      <formula>RIGHT(J11,LEN("?"))="?"</formula>
    </cfRule>
    <cfRule type="containsText" dxfId="1631" priority="153" operator="containsText" text="Erasmus">
      <formula>NOT(ISERROR(SEARCH("Erasmus",J11)))</formula>
    </cfRule>
    <cfRule type="cellIs" dxfId="1630" priority="154" operator="equal">
      <formula>"Animation"</formula>
    </cfRule>
  </conditionalFormatting>
  <conditionalFormatting sqref="J35">
    <cfRule type="cellIs" dxfId="1629" priority="131" operator="equal">
      <formula>"non"</formula>
    </cfRule>
  </conditionalFormatting>
  <conditionalFormatting sqref="J35">
    <cfRule type="cellIs" dxfId="1628" priority="132" operator="equal">
      <formula>"G"</formula>
    </cfRule>
    <cfRule type="cellIs" dxfId="1627" priority="133" operator="equal">
      <formula>"C"</formula>
    </cfRule>
    <cfRule type="cellIs" dxfId="1626" priority="134" operator="equal">
      <formula>"A"</formula>
    </cfRule>
    <cfRule type="cellIs" dxfId="1625" priority="136" operator="equal">
      <formula>"Game"</formula>
    </cfRule>
    <cfRule type="cellIs" dxfId="1624" priority="137" operator="equal">
      <formula>"2D Anim"</formula>
    </cfRule>
    <cfRule type="cellIs" dxfId="1623" priority="138" operator="equal">
      <formula>"3D Anim"</formula>
    </cfRule>
    <cfRule type="endsWith" dxfId="1622" priority="139" operator="endsWith" text="?">
      <formula>RIGHT(J35,LEN("?"))="?"</formula>
    </cfRule>
    <cfRule type="containsText" dxfId="1621" priority="141" operator="containsText" text="Erasmus">
      <formula>NOT(ISERROR(SEARCH("Erasmus",J35)))</formula>
    </cfRule>
    <cfRule type="cellIs" dxfId="1620" priority="142" operator="equal">
      <formula>"Animation"</formula>
    </cfRule>
  </conditionalFormatting>
  <conditionalFormatting sqref="J37">
    <cfRule type="endsWith" dxfId="1619" priority="127" operator="endsWith" text="?">
      <formula>RIGHT(J37,LEN("?"))="?"</formula>
    </cfRule>
    <cfRule type="containsText" dxfId="1618" priority="129" operator="containsText" text="Erasmus">
      <formula>NOT(ISERROR(SEARCH("Erasmus",J37)))</formula>
    </cfRule>
    <cfRule type="cellIs" dxfId="1617" priority="130" operator="equal">
      <formula>"Animation"</formula>
    </cfRule>
  </conditionalFormatting>
  <conditionalFormatting sqref="N1">
    <cfRule type="cellIs" dxfId="1616" priority="98" operator="equal">
      <formula>"oui"</formula>
    </cfRule>
    <cfRule type="cellIs" dxfId="1615" priority="99" operator="equal">
      <formula>"G"</formula>
    </cfRule>
    <cfRule type="cellIs" dxfId="1614" priority="100" operator="equal">
      <formula>"C"</formula>
    </cfRule>
    <cfRule type="cellIs" dxfId="1613" priority="101" operator="equal">
      <formula>"A"</formula>
    </cfRule>
    <cfRule type="cellIs" dxfId="1612" priority="103" operator="equal">
      <formula>"Game"</formula>
    </cfRule>
    <cfRule type="cellIs" dxfId="1611" priority="104" operator="equal">
      <formula>"2D Anim"</formula>
    </cfRule>
    <cfRule type="cellIs" dxfId="1610" priority="105" operator="equal">
      <formula>"3D Anim"</formula>
    </cfRule>
    <cfRule type="endsWith" dxfId="1609" priority="106" operator="endsWith" text="?">
      <formula>RIGHT(N1,LEN("?"))="?"</formula>
    </cfRule>
    <cfRule type="containsText" dxfId="1608" priority="108" operator="containsText" text="Erasmus">
      <formula>NOT(ISERROR(SEARCH("Erasmus",N1)))</formula>
    </cfRule>
    <cfRule type="cellIs" dxfId="1607" priority="109" operator="equal">
      <formula>"Animation"</formula>
    </cfRule>
  </conditionalFormatting>
  <conditionalFormatting sqref="M18">
    <cfRule type="containsText" dxfId="1606" priority="83" operator="containsText" text="Redoublement">
      <formula>NOT(ISERROR(SEARCH("Redoublement",M18)))</formula>
    </cfRule>
    <cfRule type="cellIs" dxfId="1605" priority="84" operator="equal">
      <formula>"oui"</formula>
    </cfRule>
    <cfRule type="cellIs" dxfId="1604" priority="85" operator="equal">
      <formula>"G"</formula>
    </cfRule>
    <cfRule type="cellIs" dxfId="1603" priority="86" operator="equal">
      <formula>"C"</formula>
    </cfRule>
    <cfRule type="cellIs" dxfId="1602" priority="87" operator="equal">
      <formula>"A"</formula>
    </cfRule>
    <cfRule type="cellIs" dxfId="1601" priority="88" operator="equal">
      <formula>"Game"</formula>
    </cfRule>
    <cfRule type="cellIs" dxfId="1600" priority="89" operator="equal">
      <formula>"2D Anim"</formula>
    </cfRule>
    <cfRule type="cellIs" dxfId="1599" priority="90" operator="equal">
      <formula>"3D Anim"</formula>
    </cfRule>
    <cfRule type="endsWith" dxfId="1598" priority="91" operator="endsWith" text="?">
      <formula>RIGHT(M18,LEN("?"))="?"</formula>
    </cfRule>
    <cfRule type="containsText" dxfId="1597" priority="92" operator="containsText" text="Erasmus">
      <formula>NOT(ISERROR(SEARCH("Erasmus",M18)))</formula>
    </cfRule>
    <cfRule type="cellIs" dxfId="1596" priority="93" operator="equal">
      <formula>"Animation"</formula>
    </cfRule>
  </conditionalFormatting>
  <conditionalFormatting sqref="I18:K18 A18:C18 F18">
    <cfRule type="containsText" dxfId="1595" priority="68" operator="containsText" text="Redoublement">
      <formula>NOT(ISERROR(SEARCH("Redoublement",A18)))</formula>
    </cfRule>
    <cfRule type="cellIs" dxfId="1594" priority="71" operator="equal">
      <formula>"oui"</formula>
    </cfRule>
    <cfRule type="cellIs" dxfId="1593" priority="72" operator="equal">
      <formula>"G"</formula>
    </cfRule>
    <cfRule type="cellIs" dxfId="1592" priority="73" operator="equal">
      <formula>"C"</formula>
    </cfRule>
    <cfRule type="cellIs" dxfId="1591" priority="74" operator="equal">
      <formula>"A"</formula>
    </cfRule>
    <cfRule type="cellIs" dxfId="1590" priority="76" operator="equal">
      <formula>"Game"</formula>
    </cfRule>
    <cfRule type="cellIs" dxfId="1589" priority="77" operator="equal">
      <formula>"2D Anim"</formula>
    </cfRule>
    <cfRule type="cellIs" dxfId="1588" priority="78" operator="equal">
      <formula>"3D Anim"</formula>
    </cfRule>
    <cfRule type="endsWith" dxfId="1587" priority="79" operator="endsWith" text="?">
      <formula>RIGHT(A18,LEN("?"))="?"</formula>
    </cfRule>
    <cfRule type="containsText" dxfId="1586" priority="81" operator="containsText" text="Erasmus">
      <formula>NOT(ISERROR(SEARCH("Erasmus",A18)))</formula>
    </cfRule>
    <cfRule type="cellIs" dxfId="1585" priority="82" operator="equal">
      <formula>"Animation"</formula>
    </cfRule>
  </conditionalFormatting>
  <conditionalFormatting sqref="I18">
    <cfRule type="containsText" dxfId="1584" priority="67" operator="containsText" text="oui">
      <formula>NOT(ISERROR(SEARCH("oui",I18)))</formula>
    </cfRule>
  </conditionalFormatting>
  <conditionalFormatting sqref="L18">
    <cfRule type="containsText" dxfId="1583" priority="54" operator="containsText" text="Redoublement">
      <formula>NOT(ISERROR(SEARCH("Redoublement",L18)))</formula>
    </cfRule>
    <cfRule type="cellIs" dxfId="1582" priority="55" operator="equal">
      <formula>"oui"</formula>
    </cfRule>
    <cfRule type="cellIs" dxfId="1581" priority="56" operator="equal">
      <formula>"G"</formula>
    </cfRule>
    <cfRule type="cellIs" dxfId="1580" priority="57" operator="equal">
      <formula>"C"</formula>
    </cfRule>
    <cfRule type="cellIs" dxfId="1579" priority="58" operator="equal">
      <formula>"A"</formula>
    </cfRule>
    <cfRule type="cellIs" dxfId="1578" priority="60" operator="equal">
      <formula>"Game"</formula>
    </cfRule>
    <cfRule type="cellIs" dxfId="1577" priority="61" operator="equal">
      <formula>"2D Anim"</formula>
    </cfRule>
    <cfRule type="cellIs" dxfId="1576" priority="62" operator="equal">
      <formula>"3D Anim"</formula>
    </cfRule>
    <cfRule type="endsWith" dxfId="1575" priority="63" operator="endsWith" text="?">
      <formula>RIGHT(L18,LEN("?"))="?"</formula>
    </cfRule>
    <cfRule type="containsText" dxfId="1574" priority="65" operator="containsText" text="Erasmus">
      <formula>NOT(ISERROR(SEARCH("Erasmus",L18)))</formula>
    </cfRule>
    <cfRule type="cellIs" dxfId="1573" priority="66" operator="equal">
      <formula>"Animation"</formula>
    </cfRule>
  </conditionalFormatting>
  <conditionalFormatting sqref="E18">
    <cfRule type="containsText" dxfId="1572" priority="41" operator="containsText" text="Redoublement">
      <formula>NOT(ISERROR(SEARCH("Redoublement",E18)))</formula>
    </cfRule>
    <cfRule type="cellIs" dxfId="1571" priority="42" operator="equal">
      <formula>"oui"</formula>
    </cfRule>
    <cfRule type="cellIs" dxfId="1570" priority="43" operator="equal">
      <formula>"G"</formula>
    </cfRule>
    <cfRule type="cellIs" dxfId="1569" priority="44" operator="equal">
      <formula>"C"</formula>
    </cfRule>
    <cfRule type="cellIs" dxfId="1568" priority="45" operator="equal">
      <formula>"A"</formula>
    </cfRule>
    <cfRule type="cellIs" dxfId="1567" priority="47" operator="equal">
      <formula>"Game"</formula>
    </cfRule>
    <cfRule type="cellIs" dxfId="1566" priority="48" operator="equal">
      <formula>"2D Anim"</formula>
    </cfRule>
    <cfRule type="cellIs" dxfId="1565" priority="49" operator="equal">
      <formula>"3D Anim"</formula>
    </cfRule>
    <cfRule type="endsWith" dxfId="1564" priority="50" operator="endsWith" text="?">
      <formula>RIGHT(E18,LEN("?"))="?"</formula>
    </cfRule>
    <cfRule type="containsText" dxfId="1563" priority="52" operator="containsText" text="Erasmus">
      <formula>NOT(ISERROR(SEARCH("Erasmus",E18)))</formula>
    </cfRule>
    <cfRule type="cellIs" dxfId="1562" priority="53" operator="equal">
      <formula>"Animation"</formula>
    </cfRule>
  </conditionalFormatting>
  <conditionalFormatting sqref="M103:N103 A103:F103 H103:K103 I104 D104">
    <cfRule type="containsText" dxfId="1561" priority="28" operator="containsText" text="Redoublement">
      <formula>NOT(ISERROR(SEARCH("Redoublement",A103)))</formula>
    </cfRule>
    <cfRule type="cellIs" dxfId="1560" priority="29" operator="equal">
      <formula>"oui"</formula>
    </cfRule>
    <cfRule type="cellIs" dxfId="1559" priority="30" operator="equal">
      <formula>"G"</formula>
    </cfRule>
    <cfRule type="cellIs" dxfId="1558" priority="31" operator="equal">
      <formula>"C"</formula>
    </cfRule>
    <cfRule type="cellIs" dxfId="1557" priority="32" operator="equal">
      <formula>"A"</formula>
    </cfRule>
    <cfRule type="cellIs" dxfId="1556" priority="33" operator="equal">
      <formula>"Game"</formula>
    </cfRule>
    <cfRule type="cellIs" dxfId="1555" priority="34" operator="equal">
      <formula>"2D Anim"</formula>
    </cfRule>
    <cfRule type="cellIs" dxfId="1554" priority="35" operator="equal">
      <formula>"3D Anim"</formula>
    </cfRule>
    <cfRule type="endsWith" dxfId="1553" priority="36" operator="endsWith" text="?">
      <formula>RIGHT(A103,LEN("?"))="?"</formula>
    </cfRule>
    <cfRule type="containsText" dxfId="1552" priority="37" operator="containsText" text="Erasmus">
      <formula>NOT(ISERROR(SEARCH("Erasmus",A103)))</formula>
    </cfRule>
    <cfRule type="cellIs" dxfId="1551" priority="38" operator="equal">
      <formula>"Animation"</formula>
    </cfRule>
  </conditionalFormatting>
  <conditionalFormatting sqref="I103:I104">
    <cfRule type="containsText" dxfId="1550" priority="27" operator="containsText" text="oui">
      <formula>NOT(ISERROR(SEARCH("oui",I103)))</formula>
    </cfRule>
  </conditionalFormatting>
  <conditionalFormatting sqref="J104:XFD104">
    <cfRule type="cellIs" dxfId="1549" priority="17" operator="equal">
      <formula>"oui"</formula>
    </cfRule>
    <cfRule type="cellIs" dxfId="1548" priority="18" operator="equal">
      <formula>"G"</formula>
    </cfRule>
    <cfRule type="cellIs" dxfId="1547" priority="19" operator="equal">
      <formula>"C"</formula>
    </cfRule>
    <cfRule type="cellIs" dxfId="1546" priority="20" operator="equal">
      <formula>"A"</formula>
    </cfRule>
    <cfRule type="cellIs" dxfId="1545" priority="21" operator="equal">
      <formula>"Game"</formula>
    </cfRule>
    <cfRule type="cellIs" dxfId="1544" priority="22" operator="equal">
      <formula>"2D Anim"</formula>
    </cfRule>
    <cfRule type="cellIs" dxfId="1543" priority="23" operator="equal">
      <formula>"3D Anim"</formula>
    </cfRule>
    <cfRule type="endsWith" dxfId="1542" priority="24" operator="endsWith" text="?">
      <formula>RIGHT(J104,LEN("?"))="?"</formula>
    </cfRule>
    <cfRule type="containsText" dxfId="1541" priority="25" operator="containsText" text="Erasmus">
      <formula>NOT(ISERROR(SEARCH("Erasmus",J104)))</formula>
    </cfRule>
    <cfRule type="cellIs" dxfId="1540" priority="26" operator="equal">
      <formula>"Animation"</formula>
    </cfRule>
  </conditionalFormatting>
  <conditionalFormatting sqref="J104 A104:C104 E104:G104">
    <cfRule type="containsText" dxfId="1539" priority="13" operator="containsText" text="en attente">
      <formula>NOT(ISERROR(SEARCH("en attente",A104)))</formula>
    </cfRule>
    <cfRule type="containsText" dxfId="1538" priority="14" operator="containsText" text="validé">
      <formula>NOT(ISERROR(SEARCH("validé",A104)))</formula>
    </cfRule>
  </conditionalFormatting>
  <conditionalFormatting sqref="H104">
    <cfRule type="containsText" dxfId="1537" priority="1" operator="containsText" text="Redoublement">
      <formula>NOT(ISERROR(SEARCH("Redoublement",H104)))</formula>
    </cfRule>
    <cfRule type="cellIs" dxfId="1536" priority="2" operator="equal">
      <formula>"G"</formula>
    </cfRule>
    <cfRule type="cellIs" dxfId="1535" priority="3" operator="equal">
      <formula>"C"</formula>
    </cfRule>
    <cfRule type="cellIs" dxfId="1534" priority="4" operator="equal">
      <formula>"A"</formula>
    </cfRule>
    <cfRule type="cellIs" dxfId="1533" priority="6" operator="equal">
      <formula>"Game"</formula>
    </cfRule>
    <cfRule type="cellIs" dxfId="1532" priority="7" operator="equal">
      <formula>"2D Anim"</formula>
    </cfRule>
    <cfRule type="cellIs" dxfId="1531" priority="8" operator="equal">
      <formula>"3D Anim"</formula>
    </cfRule>
    <cfRule type="endsWith" dxfId="1530" priority="9" operator="endsWith" text="?">
      <formula>RIGHT(H104,LEN("?"))="?"</formula>
    </cfRule>
    <cfRule type="containsText" dxfId="1529" priority="11" operator="containsText" text="Erasmus">
      <formula>NOT(ISERROR(SEARCH("Erasmus",H104)))</formula>
    </cfRule>
    <cfRule type="cellIs" dxfId="1528" priority="12" operator="equal">
      <formula>"Animation"</formula>
    </cfRule>
  </conditionalFormatting>
  <dataValidations count="6">
    <dataValidation type="list" allowBlank="1" showErrorMessage="1" sqref="E2:F103 E104">
      <formula1>Cursus</formula1>
    </dataValidation>
    <dataValidation type="list" allowBlank="1" showErrorMessage="1" sqref="D2:D104">
      <formula1>Classe</formula1>
    </dataValidation>
    <dataValidation type="list" allowBlank="1" showInputMessage="1" showErrorMessage="1" sqref="H2:H103">
      <formula1>"Non,Oui"</formula1>
    </dataValidation>
    <dataValidation type="list" allowBlank="1" showErrorMessage="1" sqref="I2:I104">
      <formula1>"Oui,Non"</formula1>
    </dataValidation>
    <dataValidation type="list" allowBlank="1" showInputMessage="1" showErrorMessage="1" sqref="G2:G103">
      <formula1>Spécialisation</formula1>
    </dataValidation>
    <dataValidation type="list" allowBlank="1" showInputMessage="1" showErrorMessage="1" sqref="F104">
      <formula1>admissions</formula1>
    </dataValidation>
  </dataValidations>
  <printOptions horizontalCentered="1"/>
  <pageMargins left="0.25" right="0.25" top="0.75" bottom="0.75" header="0" footer="0"/>
  <pageSetup paperSize="9" pageOrder="overThenDown" orientation="portrait" cellComments="atEnd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96" operator="containsText" id="{02674B85-508B-4B5A-B00B-19120B5B8A5C}">
            <xm:f>NOT(ISERROR(SEARCH("Est parti",A1)))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401" operator="containsText" id="{CA9837CD-EF13-430A-B21C-912802AA0A7F}">
            <xm:f>NOT(ISERROR(SEARCH("Va quitter l'école",A1)))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H2:XFD11 A1:F16 A19:C42 I19:M51 A43:B51 C44:C52 A90:C93 N81:XFD102 A53:C60 N19:XFD79 A72:C83 I8:I102 I12:XFD17 H12:H102 A104:C104 E104:G104 A110:F110 A112:F1048576 H110:XFD110 H112:XFD1048576 H105:XFD108 A105:F108 E19:F30 A17:C17 E17:F17 D17:D30 D31:F96 I53:M64 I66:M102 L65:M65 I65:J65</xm:sqref>
        </x14:conditionalFormatting>
        <x14:conditionalFormatting xmlns:xm="http://schemas.microsoft.com/office/excel/2006/main">
          <x14:cfRule type="containsText" priority="408" operator="containsText" id="{D149551C-465E-48CC-A6B6-C691B983DE38}">
            <xm:f>NOT(ISERROR(SEARCH("Est parti",H1)))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413" operator="containsText" id="{59990F99-4130-454A-BF88-A65FD0A5CA1B}">
            <xm:f>NOT(ISERROR(SEARCH("Va quitter l'école",H1)))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H1:K1 O1:XFD1</xm:sqref>
        </x14:conditionalFormatting>
        <x14:conditionalFormatting xmlns:xm="http://schemas.microsoft.com/office/excel/2006/main">
          <x14:cfRule type="containsText" priority="284" operator="containsText" id="{166A6DD1-DD10-4A1F-B7C6-A869524B7791}">
            <xm:f>NOT(ISERROR(SEARCH("Est parti",M52)))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289" operator="containsText" id="{FD052C8A-2E13-424E-AD70-CC5DC5418C17}">
            <xm:f>NOT(ISERROR(SEARCH("Va quitter l'école",M52)))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M52</xm:sqref>
        </x14:conditionalFormatting>
        <x14:conditionalFormatting xmlns:xm="http://schemas.microsoft.com/office/excel/2006/main">
          <x14:cfRule type="containsText" priority="254" operator="containsText" id="{1A7B5F15-5A72-4327-AA3F-CA0C1664FD32}">
            <xm:f>NOT(ISERROR(SEARCH("Est parti",M1)))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259" operator="containsText" id="{739D4E90-6782-46EB-A0EF-83B371C15F71}">
            <xm:f>NOT(ISERROR(SEARCH("Va quitter l'école",M1)))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M1</xm:sqref>
        </x14:conditionalFormatting>
        <x14:conditionalFormatting xmlns:xm="http://schemas.microsoft.com/office/excel/2006/main">
          <x14:cfRule type="containsText" priority="246" operator="containsText" id="{2C70F966-C7CE-470C-BE60-54B97BEB169E}">
            <xm:f>NOT(ISERROR(SEARCH("Est parti",M1)))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247" operator="containsText" id="{581BFC0D-31AF-4A66-A4D6-2B89DB310ACB}">
            <xm:f>NOT(ISERROR(SEARCH("Va quitter l'école",M1)))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M1</xm:sqref>
        </x14:conditionalFormatting>
        <x14:conditionalFormatting xmlns:xm="http://schemas.microsoft.com/office/excel/2006/main">
          <x14:cfRule type="containsText" priority="238" operator="containsText" id="{B7292FA9-70BC-4873-B495-0C6B85BB4179}">
            <xm:f>NOT(ISERROR(SEARCH("Est parti",L1)))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243" operator="containsText" id="{B4712198-A755-4AC4-B5F8-C4E94047C0D6}">
            <xm:f>NOT(ISERROR(SEARCH("Va quitter l'école",L1)))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L1</xm:sqref>
        </x14:conditionalFormatting>
        <x14:conditionalFormatting xmlns:xm="http://schemas.microsoft.com/office/excel/2006/main">
          <x14:cfRule type="containsText" priority="204" operator="containsText" id="{A0DF155C-6BF2-473E-AF9E-12C2B601567C}">
            <xm:f>NOT(ISERROR(SEARCH("Est parti",A61)))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205" operator="containsText" id="{45ED830A-26B0-4397-8F96-725C3DEE9D93}">
            <xm:f>NOT(ISERROR(SEARCH("Va quitter l'école",A61)))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A61:B69 C62:C71 A85:B89 C84:C88 A94:B96 C95 A97:F102</xm:sqref>
        </x14:conditionalFormatting>
        <x14:conditionalFormatting xmlns:xm="http://schemas.microsoft.com/office/excel/2006/main">
          <x14:cfRule type="containsText" priority="210" operator="containsText" id="{7BA58049-9B32-4F66-B3D7-E59CDE5B800A}">
            <xm:f>NOT(ISERROR(SEARCH("Est parti",A52)))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215" operator="containsText" id="{46E82642-6DC2-40DA-8457-64FA8BDBE944}">
            <xm:f>NOT(ISERROR(SEARCH("Va quitter l'école",A52)))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A52:B52 A70:B71 A84:B84</xm:sqref>
        </x14:conditionalFormatting>
        <x14:conditionalFormatting xmlns:xm="http://schemas.microsoft.com/office/excel/2006/main">
          <x14:cfRule type="containsText" priority="171" operator="containsText" id="{81282F6B-5084-4239-AA40-7239D3722A01}">
            <xm:f>NOT(ISERROR(SEARCH("Est parti",J48)))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76" operator="containsText" id="{E0AD250D-1F6C-4CC6-8489-0B1F3C068727}">
            <xm:f>NOT(ISERROR(SEARCH("Va quitter l'école",J48)))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J48</xm:sqref>
        </x14:conditionalFormatting>
        <x14:conditionalFormatting xmlns:xm="http://schemas.microsoft.com/office/excel/2006/main">
          <x14:cfRule type="containsText" priority="159" operator="containsText" id="{528CC83C-E623-4EB3-8E74-3BE96BE26643}">
            <xm:f>NOT(ISERROR(SEARCH("Est parti",J10)))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64" operator="containsText" id="{E2CE2DE4-5725-465F-906C-80A6CE6E35AB}">
            <xm:f>NOT(ISERROR(SEARCH("Va quitter l'école",J10)))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J10</xm:sqref>
        </x14:conditionalFormatting>
        <x14:conditionalFormatting xmlns:xm="http://schemas.microsoft.com/office/excel/2006/main">
          <x14:cfRule type="containsText" priority="147" operator="containsText" id="{E3C0D6D3-992B-4A1C-B106-998D17E85BDE}">
            <xm:f>NOT(ISERROR(SEARCH("Est parti",J11)))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52" operator="containsText" id="{EBA14AEB-C0D3-4F12-B143-BEB17959190E}">
            <xm:f>NOT(ISERROR(SEARCH("Va quitter l'école",J11)))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J11</xm:sqref>
        </x14:conditionalFormatting>
        <x14:conditionalFormatting xmlns:xm="http://schemas.microsoft.com/office/excel/2006/main">
          <x14:cfRule type="containsText" priority="135" operator="containsText" id="{76CEFA05-C993-4F25-AEB9-6ECE86339652}">
            <xm:f>NOT(ISERROR(SEARCH("Est parti",J35)))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40" operator="containsText" id="{C3A1EC48-DF47-4CDC-8281-D948A8F4F6BF}">
            <xm:f>NOT(ISERROR(SEARCH("Va quitter l'école",J35)))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J35</xm:sqref>
        </x14:conditionalFormatting>
        <x14:conditionalFormatting xmlns:xm="http://schemas.microsoft.com/office/excel/2006/main">
          <x14:cfRule type="containsText" priority="128" operator="containsText" id="{4923E5CD-D519-48C6-9C89-071C0DF822A7}">
            <xm:f>NOT(ISERROR(SEARCH("Va quitter l'école",J37)))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J37</xm:sqref>
        </x14:conditionalFormatting>
        <x14:conditionalFormatting xmlns:xm="http://schemas.microsoft.com/office/excel/2006/main">
          <x14:cfRule type="containsText" priority="195" operator="containsText" id="{36AA41B1-EA20-47B0-A79D-6D60380AC85F}">
            <xm:f>NOT(ISERROR(SEARCH("Est parti",I52)))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200" operator="containsText" id="{779788FF-16DB-473D-8458-A4CE8D087A2A}">
            <xm:f>NOT(ISERROR(SEARCH("Va quitter l'école",I52)))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I52:K52</xm:sqref>
        </x14:conditionalFormatting>
        <x14:conditionalFormatting xmlns:xm="http://schemas.microsoft.com/office/excel/2006/main">
          <x14:cfRule type="containsText" priority="117" operator="containsText" id="{12E74644-DA76-4D0D-9E09-A9AF74B12A8C}">
            <xm:f>NOT(ISERROR(SEARCH("Est parti",L52)))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22" operator="containsText" id="{5AF3A03C-5022-45D1-A7AF-7F0C39C77FC8}">
            <xm:f>NOT(ISERROR(SEARCH("Va quitter l'école",L52)))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L52</xm:sqref>
        </x14:conditionalFormatting>
        <x14:conditionalFormatting xmlns:xm="http://schemas.microsoft.com/office/excel/2006/main">
          <x14:cfRule type="containsText" priority="102" operator="containsText" id="{40F0FBA3-1719-4F2E-A691-288D2D222D28}">
            <xm:f>NOT(ISERROR(SEARCH("Est parti",N1)))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07" operator="containsText" id="{34FE6FD3-1862-490A-A2E8-4FD9D372FB0D}">
            <xm:f>NOT(ISERROR(SEARCH("Va quitter l'école",N1)))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N1</xm:sqref>
        </x14:conditionalFormatting>
        <x14:conditionalFormatting xmlns:xm="http://schemas.microsoft.com/office/excel/2006/main">
          <x14:cfRule type="containsText" priority="96" operator="containsText" id="{BFD3902F-BB8A-4240-A5C3-C3478779A7B4}">
            <xm:f>NOT(ISERROR(SEARCH("Est parti",N1)))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97" operator="containsText" id="{0CC15044-F571-41F3-978B-1AEF461DCDBE}">
            <xm:f>NOT(ISERROR(SEARCH("Va quitter l'école",N1)))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N1</xm:sqref>
        </x14:conditionalFormatting>
        <x14:conditionalFormatting xmlns:xm="http://schemas.microsoft.com/office/excel/2006/main">
          <x14:cfRule type="containsText" priority="94" operator="containsText" id="{DCFDBA67-92DF-415D-A45C-9BEE4A3684F8}">
            <xm:f>NOT(ISERROR(SEARCH("Est parti",M18)))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95" operator="containsText" id="{35073968-B4BF-4E94-ADDF-9972A75AD534}">
            <xm:f>NOT(ISERROR(SEARCH("Va quitter l'école",M18)))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M18</xm:sqref>
        </x14:conditionalFormatting>
        <x14:conditionalFormatting xmlns:xm="http://schemas.microsoft.com/office/excel/2006/main">
          <x14:cfRule type="containsText" priority="69" operator="containsText" id="{A8C3A718-626B-4D88-83B4-2225EE917006}">
            <xm:f>NOT(ISERROR(SEARCH("Est parti",A18)))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70" operator="containsText" id="{9BD4EF3A-75F8-4FD0-828D-AE44E860C72E}">
            <xm:f>NOT(ISERROR(SEARCH("Va quitter l'école",A18)))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A18:C18 F18</xm:sqref>
        </x14:conditionalFormatting>
        <x14:conditionalFormatting xmlns:xm="http://schemas.microsoft.com/office/excel/2006/main">
          <x14:cfRule type="containsText" priority="75" operator="containsText" id="{FBD1A87C-8433-4AAE-A979-708733CC8687}">
            <xm:f>NOT(ISERROR(SEARCH("Est parti",I18)))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80" operator="containsText" id="{DB171EB9-B571-4792-9851-C9B6005A42CE}">
            <xm:f>NOT(ISERROR(SEARCH("Va quitter l'école",I18)))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I18:K18</xm:sqref>
        </x14:conditionalFormatting>
        <x14:conditionalFormatting xmlns:xm="http://schemas.microsoft.com/office/excel/2006/main">
          <x14:cfRule type="containsText" priority="59" operator="containsText" id="{99B2A7F7-556E-42C7-9E0B-46963783E20C}">
            <xm:f>NOT(ISERROR(SEARCH("Est parti",L18)))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64" operator="containsText" id="{8ECECD9F-DD2E-450D-BE04-B7A68EAF395C}">
            <xm:f>NOT(ISERROR(SEARCH("Va quitter l'école",L18)))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L18</xm:sqref>
        </x14:conditionalFormatting>
        <x14:conditionalFormatting xmlns:xm="http://schemas.microsoft.com/office/excel/2006/main">
          <x14:cfRule type="containsText" priority="46" operator="containsText" id="{6793670D-7FA2-41CA-96EB-BB8063BF7A60}">
            <xm:f>NOT(ISERROR(SEARCH("Est parti",E18)))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51" operator="containsText" id="{E027E120-C6E4-497D-B99E-DF350CFD61E6}">
            <xm:f>NOT(ISERROR(SEARCH("Va quitter l'école",E18)))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E18</xm:sqref>
        </x14:conditionalFormatting>
        <x14:conditionalFormatting xmlns:xm="http://schemas.microsoft.com/office/excel/2006/main">
          <x14:cfRule type="containsText" priority="39" operator="containsText" id="{E0947647-88B7-45ED-976C-B07769202196}">
            <xm:f>NOT(ISERROR(SEARCH("Est parti",A103)))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40" operator="containsText" id="{0FD5E95E-FA1B-4198-8ECD-AD422F343343}">
            <xm:f>NOT(ISERROR(SEARCH("Va quitter l'école",A103)))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M103:N103 A103:F103 H103:K103 I104 D104</xm:sqref>
        </x14:conditionalFormatting>
        <x14:conditionalFormatting xmlns:xm="http://schemas.microsoft.com/office/excel/2006/main">
          <x14:cfRule type="containsText" priority="15" operator="containsText" id="{CDFB94EB-274F-4FA2-A3F6-623CF94D7718}">
            <xm:f>NOT(ISERROR(SEARCH("Est parti",J104)))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6" operator="containsText" id="{B53BD140-2997-4200-AFBB-B705354C309C}">
            <xm:f>NOT(ISERROR(SEARCH("Va quitter l'école",J104)))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J104:XFD104</xm:sqref>
        </x14:conditionalFormatting>
        <x14:conditionalFormatting xmlns:xm="http://schemas.microsoft.com/office/excel/2006/main">
          <x14:cfRule type="containsText" priority="5" operator="containsText" id="{46615C33-AC4E-4DA8-BFDB-557683292BE1}">
            <xm:f>NOT(ISERROR(SEARCH("Est parti",H104)))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0" operator="containsText" id="{54AD250C-7E9F-4B8A-834D-00B949AA6710}">
            <xm:f>NOT(ISERROR(SEARCH("Va quitter l'école",H104)))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H104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outlinePr summaryBelow="0" summaryRight="0"/>
  </sheetPr>
  <dimension ref="A1:P119"/>
  <sheetViews>
    <sheetView workbookViewId="0">
      <pane xSplit="1" topLeftCell="B1" activePane="topRight" state="frozen"/>
      <selection activeCell="K41" sqref="K41"/>
      <selection pane="topRight" activeCell="A20" sqref="A20"/>
    </sheetView>
  </sheetViews>
  <sheetFormatPr baseColWidth="10" defaultColWidth="27.28515625" defaultRowHeight="18" customHeight="1" x14ac:dyDescent="0.25"/>
  <cols>
    <col min="1" max="1" width="29.140625" style="2" customWidth="1"/>
    <col min="2" max="2" width="18.42578125" style="3" customWidth="1"/>
    <col min="3" max="3" width="33.28515625" style="3" customWidth="1"/>
    <col min="4" max="4" width="10.5703125" style="6" customWidth="1"/>
    <col min="5" max="5" width="20" style="6" customWidth="1"/>
    <col min="6" max="6" width="20.7109375" style="6" customWidth="1"/>
    <col min="7" max="7" width="30.7109375" style="6" customWidth="1"/>
    <col min="8" max="8" width="12.7109375" style="4" customWidth="1"/>
    <col min="9" max="9" width="14.5703125" style="5" customWidth="1"/>
    <col min="10" max="10" width="29.42578125" style="5" customWidth="1"/>
    <col min="11" max="11" width="26.7109375" style="5" customWidth="1"/>
    <col min="12" max="12" width="11.28515625" style="5" customWidth="1"/>
    <col min="13" max="14" width="37.140625" style="3" customWidth="1"/>
    <col min="15" max="15" width="27.28515625" style="91"/>
    <col min="16" max="16" width="27.28515625" style="1"/>
    <col min="17" max="16384" width="27.28515625" style="5"/>
  </cols>
  <sheetData>
    <row r="1" spans="1:16" s="68" customFormat="1" ht="30" customHeight="1" x14ac:dyDescent="0.25">
      <c r="A1" s="74" t="s">
        <v>0</v>
      </c>
      <c r="B1" s="74" t="s">
        <v>1</v>
      </c>
      <c r="C1" s="74" t="s">
        <v>2</v>
      </c>
      <c r="D1" s="68" t="s">
        <v>3</v>
      </c>
      <c r="E1" s="68" t="s">
        <v>4</v>
      </c>
      <c r="F1" s="68" t="s">
        <v>5</v>
      </c>
      <c r="G1" s="68" t="s">
        <v>915</v>
      </c>
      <c r="H1" s="69" t="s">
        <v>6</v>
      </c>
      <c r="I1" s="68" t="s">
        <v>7</v>
      </c>
      <c r="J1" s="68" t="s">
        <v>8</v>
      </c>
      <c r="K1" s="68" t="s">
        <v>916</v>
      </c>
      <c r="L1" s="68" t="s">
        <v>9</v>
      </c>
      <c r="M1" s="89" t="s">
        <v>10</v>
      </c>
      <c r="N1" s="89" t="s">
        <v>11</v>
      </c>
      <c r="O1" s="89" t="s">
        <v>11</v>
      </c>
    </row>
    <row r="2" spans="1:16" ht="18" customHeight="1" x14ac:dyDescent="0.25">
      <c r="A2" s="105" t="s">
        <v>917</v>
      </c>
      <c r="B2" s="106" t="s">
        <v>357</v>
      </c>
      <c r="C2" s="108" t="s">
        <v>918</v>
      </c>
      <c r="D2" s="102" t="s">
        <v>18</v>
      </c>
      <c r="E2" s="44" t="s">
        <v>405</v>
      </c>
      <c r="F2" s="44"/>
      <c r="G2" s="44"/>
      <c r="H2" s="52" t="s">
        <v>12</v>
      </c>
      <c r="I2" s="21" t="s">
        <v>12</v>
      </c>
      <c r="J2" s="21"/>
      <c r="K2" s="21"/>
      <c r="L2" s="21"/>
      <c r="M2" s="20" t="s">
        <v>919</v>
      </c>
      <c r="N2" s="20" t="s">
        <v>920</v>
      </c>
      <c r="O2" s="20"/>
      <c r="P2" s="21"/>
    </row>
    <row r="3" spans="1:16" ht="18" customHeight="1" x14ac:dyDescent="0.25">
      <c r="A3" s="105" t="s">
        <v>921</v>
      </c>
      <c r="B3" s="106" t="s">
        <v>922</v>
      </c>
      <c r="C3" s="108" t="s">
        <v>923</v>
      </c>
      <c r="D3" s="101" t="s">
        <v>18</v>
      </c>
      <c r="E3" s="44" t="s">
        <v>405</v>
      </c>
      <c r="F3" s="44"/>
      <c r="G3" s="44" t="s">
        <v>924</v>
      </c>
      <c r="H3" s="52" t="s">
        <v>12</v>
      </c>
      <c r="I3" s="21" t="s">
        <v>12</v>
      </c>
      <c r="J3" s="21"/>
      <c r="K3" s="21"/>
      <c r="L3" s="21"/>
      <c r="M3" s="20" t="s">
        <v>925</v>
      </c>
      <c r="N3" s="20" t="s">
        <v>926</v>
      </c>
      <c r="O3" s="20" t="s">
        <v>927</v>
      </c>
      <c r="P3" s="21"/>
    </row>
    <row r="4" spans="1:16" ht="18" customHeight="1" x14ac:dyDescent="0.25">
      <c r="A4" s="105" t="s">
        <v>928</v>
      </c>
      <c r="B4" s="106" t="s">
        <v>929</v>
      </c>
      <c r="C4" s="108" t="s">
        <v>930</v>
      </c>
      <c r="D4" s="101" t="s">
        <v>18</v>
      </c>
      <c r="E4" s="44" t="s">
        <v>405</v>
      </c>
      <c r="F4" s="44"/>
      <c r="G4" s="44"/>
      <c r="H4" s="52" t="s">
        <v>12</v>
      </c>
      <c r="I4" s="21" t="s">
        <v>12</v>
      </c>
      <c r="J4" s="21"/>
      <c r="K4" s="21"/>
      <c r="L4" s="21"/>
      <c r="M4" s="20" t="s">
        <v>931</v>
      </c>
      <c r="N4" s="20" t="s">
        <v>932</v>
      </c>
      <c r="O4" s="20" t="s">
        <v>933</v>
      </c>
      <c r="P4" s="21"/>
    </row>
    <row r="5" spans="1:16" ht="18" customHeight="1" x14ac:dyDescent="0.25">
      <c r="A5" s="105" t="s">
        <v>934</v>
      </c>
      <c r="B5" s="106" t="s">
        <v>935</v>
      </c>
      <c r="C5" s="108" t="s">
        <v>936</v>
      </c>
      <c r="D5" s="101" t="s">
        <v>18</v>
      </c>
      <c r="E5" s="44" t="s">
        <v>405</v>
      </c>
      <c r="F5" s="44"/>
      <c r="G5" s="44"/>
      <c r="H5" s="52" t="s">
        <v>12</v>
      </c>
      <c r="I5" s="21" t="s">
        <v>12</v>
      </c>
      <c r="J5" s="21"/>
      <c r="K5" s="21"/>
      <c r="L5" s="21"/>
      <c r="M5" s="20" t="s">
        <v>937</v>
      </c>
      <c r="N5" s="20" t="s">
        <v>938</v>
      </c>
      <c r="O5" s="20" t="s">
        <v>939</v>
      </c>
      <c r="P5" s="21"/>
    </row>
    <row r="6" spans="1:16" ht="18" customHeight="1" x14ac:dyDescent="0.25">
      <c r="A6" s="105" t="s">
        <v>940</v>
      </c>
      <c r="B6" s="106" t="s">
        <v>82</v>
      </c>
      <c r="C6" s="108" t="s">
        <v>941</v>
      </c>
      <c r="D6" s="101" t="s">
        <v>18</v>
      </c>
      <c r="E6" s="44" t="s">
        <v>405</v>
      </c>
      <c r="F6" s="44"/>
      <c r="G6" s="44" t="s">
        <v>942</v>
      </c>
      <c r="H6" s="52" t="s">
        <v>12</v>
      </c>
      <c r="I6" s="21" t="s">
        <v>12</v>
      </c>
      <c r="J6" s="21"/>
      <c r="K6" s="21"/>
      <c r="L6" s="21"/>
      <c r="M6" s="20" t="s">
        <v>943</v>
      </c>
      <c r="N6" s="20"/>
      <c r="O6" s="20" t="s">
        <v>944</v>
      </c>
      <c r="P6" s="21"/>
    </row>
    <row r="7" spans="1:16" ht="18" customHeight="1" x14ac:dyDescent="0.25">
      <c r="A7" s="105" t="s">
        <v>945</v>
      </c>
      <c r="B7" s="106" t="s">
        <v>946</v>
      </c>
      <c r="C7" s="108" t="s">
        <v>947</v>
      </c>
      <c r="D7" s="101" t="s">
        <v>18</v>
      </c>
      <c r="E7" s="44" t="s">
        <v>405</v>
      </c>
      <c r="F7" s="44"/>
      <c r="G7" s="44"/>
      <c r="H7" s="52" t="s">
        <v>12</v>
      </c>
      <c r="I7" s="21" t="s">
        <v>12</v>
      </c>
      <c r="J7" s="21"/>
      <c r="K7" s="21"/>
      <c r="L7" s="21"/>
      <c r="M7" s="20" t="s">
        <v>948</v>
      </c>
      <c r="N7" s="20" t="s">
        <v>949</v>
      </c>
      <c r="O7" s="20" t="s">
        <v>950</v>
      </c>
      <c r="P7" s="21"/>
    </row>
    <row r="8" spans="1:16" ht="18" customHeight="1" x14ac:dyDescent="0.25">
      <c r="A8" s="105" t="s">
        <v>951</v>
      </c>
      <c r="B8" s="106" t="s">
        <v>69</v>
      </c>
      <c r="C8" s="108" t="s">
        <v>952</v>
      </c>
      <c r="D8" s="101" t="s">
        <v>18</v>
      </c>
      <c r="E8" s="44" t="s">
        <v>405</v>
      </c>
      <c r="F8" s="44"/>
      <c r="G8" s="44" t="s">
        <v>953</v>
      </c>
      <c r="H8" s="52" t="s">
        <v>12</v>
      </c>
      <c r="I8" s="21" t="s">
        <v>12</v>
      </c>
      <c r="J8" s="21"/>
      <c r="K8" s="21"/>
      <c r="L8" s="21"/>
      <c r="M8" s="20" t="s">
        <v>954</v>
      </c>
      <c r="N8" s="20" t="s">
        <v>955</v>
      </c>
      <c r="O8" s="20"/>
      <c r="P8" s="21"/>
    </row>
    <row r="9" spans="1:16" ht="18" customHeight="1" x14ac:dyDescent="0.25">
      <c r="A9" s="105" t="s">
        <v>956</v>
      </c>
      <c r="B9" s="106" t="s">
        <v>957</v>
      </c>
      <c r="C9" s="108" t="s">
        <v>958</v>
      </c>
      <c r="D9" s="101" t="s">
        <v>18</v>
      </c>
      <c r="E9" s="44" t="s">
        <v>405</v>
      </c>
      <c r="F9" s="44"/>
      <c r="G9" s="44"/>
      <c r="H9" s="52" t="s">
        <v>12</v>
      </c>
      <c r="I9" s="21" t="s">
        <v>12</v>
      </c>
      <c r="J9" s="21"/>
      <c r="K9" s="21"/>
      <c r="L9" s="21"/>
      <c r="M9" s="20" t="s">
        <v>959</v>
      </c>
      <c r="N9" s="20" t="s">
        <v>960</v>
      </c>
      <c r="O9" s="20"/>
      <c r="P9" s="21"/>
    </row>
    <row r="10" spans="1:16" ht="18" customHeight="1" x14ac:dyDescent="0.25">
      <c r="A10" s="105" t="s">
        <v>755</v>
      </c>
      <c r="B10" s="106" t="s">
        <v>576</v>
      </c>
      <c r="C10" s="108" t="s">
        <v>961</v>
      </c>
      <c r="D10" s="101" t="s">
        <v>18</v>
      </c>
      <c r="E10" s="44" t="s">
        <v>405</v>
      </c>
      <c r="F10" s="44"/>
      <c r="G10" s="44"/>
      <c r="H10" s="52" t="s">
        <v>12</v>
      </c>
      <c r="I10" s="21" t="s">
        <v>12</v>
      </c>
      <c r="J10" s="21"/>
      <c r="K10" s="21"/>
      <c r="L10" s="21"/>
      <c r="M10" s="20" t="s">
        <v>962</v>
      </c>
      <c r="N10" s="20" t="s">
        <v>963</v>
      </c>
      <c r="O10" s="20"/>
      <c r="P10" s="21"/>
    </row>
    <row r="11" spans="1:16" ht="18" customHeight="1" x14ac:dyDescent="0.25">
      <c r="A11" s="105" t="s">
        <v>964</v>
      </c>
      <c r="B11" s="106" t="s">
        <v>965</v>
      </c>
      <c r="C11" s="108" t="s">
        <v>966</v>
      </c>
      <c r="D11" s="101" t="s">
        <v>18</v>
      </c>
      <c r="E11" s="44" t="s">
        <v>405</v>
      </c>
      <c r="F11" s="44"/>
      <c r="G11" s="44" t="s">
        <v>953</v>
      </c>
      <c r="H11" s="52" t="s">
        <v>12</v>
      </c>
      <c r="I11" s="21" t="s">
        <v>12</v>
      </c>
      <c r="J11" s="21"/>
      <c r="K11" s="21"/>
      <c r="L11" s="21"/>
      <c r="M11" s="20" t="s">
        <v>967</v>
      </c>
      <c r="N11" s="20" t="s">
        <v>968</v>
      </c>
      <c r="O11" s="20" t="s">
        <v>969</v>
      </c>
      <c r="P11" s="21"/>
    </row>
    <row r="12" spans="1:16" ht="18" customHeight="1" x14ac:dyDescent="0.25">
      <c r="A12" s="105" t="s">
        <v>970</v>
      </c>
      <c r="B12" s="106" t="s">
        <v>131</v>
      </c>
      <c r="C12" s="108" t="s">
        <v>971</v>
      </c>
      <c r="D12" s="101" t="s">
        <v>18</v>
      </c>
      <c r="E12" s="44" t="s">
        <v>405</v>
      </c>
      <c r="F12" s="44"/>
      <c r="G12" s="44" t="s">
        <v>924</v>
      </c>
      <c r="H12" s="52" t="s">
        <v>12</v>
      </c>
      <c r="I12" s="21" t="s">
        <v>12</v>
      </c>
      <c r="J12" s="21"/>
      <c r="K12" s="21"/>
      <c r="L12" s="21"/>
      <c r="M12" s="20" t="s">
        <v>972</v>
      </c>
      <c r="N12" s="20" t="s">
        <v>973</v>
      </c>
      <c r="O12" s="20"/>
      <c r="P12" s="21"/>
    </row>
    <row r="13" spans="1:16" ht="18" customHeight="1" x14ac:dyDescent="0.25">
      <c r="A13" s="105" t="s">
        <v>974</v>
      </c>
      <c r="B13" s="106" t="s">
        <v>975</v>
      </c>
      <c r="C13" s="110"/>
      <c r="D13" s="101" t="s">
        <v>18</v>
      </c>
      <c r="E13" s="92" t="s">
        <v>405</v>
      </c>
      <c r="F13" s="44"/>
      <c r="G13" s="44" t="s">
        <v>942</v>
      </c>
      <c r="H13" s="52" t="s">
        <v>12</v>
      </c>
      <c r="I13" s="21" t="s">
        <v>13</v>
      </c>
      <c r="J13" s="21"/>
      <c r="K13" s="97"/>
      <c r="L13" s="93"/>
      <c r="M13" s="124" t="s">
        <v>976</v>
      </c>
      <c r="N13" s="124" t="s">
        <v>977</v>
      </c>
      <c r="O13" s="121"/>
      <c r="P13" s="21"/>
    </row>
    <row r="14" spans="1:16" ht="18" customHeight="1" x14ac:dyDescent="0.25">
      <c r="A14" s="105" t="s">
        <v>978</v>
      </c>
      <c r="B14" s="106" t="s">
        <v>979</v>
      </c>
      <c r="C14" s="110"/>
      <c r="D14" s="101" t="s">
        <v>18</v>
      </c>
      <c r="E14" s="92" t="s">
        <v>405</v>
      </c>
      <c r="F14" s="44"/>
      <c r="G14" s="44" t="s">
        <v>924</v>
      </c>
      <c r="H14" s="52" t="s">
        <v>12</v>
      </c>
      <c r="I14" s="21" t="s">
        <v>13</v>
      </c>
      <c r="J14" s="21"/>
      <c r="K14" s="97"/>
      <c r="L14" s="93"/>
      <c r="M14" s="124" t="s">
        <v>980</v>
      </c>
      <c r="N14" s="124" t="s">
        <v>981</v>
      </c>
      <c r="O14" s="124" t="s">
        <v>982</v>
      </c>
      <c r="P14" s="21"/>
    </row>
    <row r="15" spans="1:16" ht="18" customHeight="1" x14ac:dyDescent="0.25">
      <c r="A15" s="105" t="s">
        <v>983</v>
      </c>
      <c r="B15" s="106" t="s">
        <v>984</v>
      </c>
      <c r="C15" s="110"/>
      <c r="D15" s="101" t="s">
        <v>18</v>
      </c>
      <c r="E15" s="92" t="s">
        <v>405</v>
      </c>
      <c r="F15" s="44"/>
      <c r="G15" s="44" t="s">
        <v>942</v>
      </c>
      <c r="H15" s="52" t="s">
        <v>12</v>
      </c>
      <c r="I15" s="21" t="s">
        <v>13</v>
      </c>
      <c r="J15" s="97"/>
      <c r="K15" s="97"/>
      <c r="L15" s="93"/>
      <c r="M15" s="124" t="s">
        <v>985</v>
      </c>
      <c r="N15" s="124" t="s">
        <v>986</v>
      </c>
      <c r="O15" s="124" t="s">
        <v>987</v>
      </c>
      <c r="P15" s="21"/>
    </row>
    <row r="16" spans="1:16" ht="18" customHeight="1" x14ac:dyDescent="0.25">
      <c r="A16" s="105" t="s">
        <v>988</v>
      </c>
      <c r="B16" s="106" t="s">
        <v>64</v>
      </c>
      <c r="C16" s="110"/>
      <c r="D16" s="101" t="s">
        <v>18</v>
      </c>
      <c r="E16" s="92" t="s">
        <v>405</v>
      </c>
      <c r="F16" s="44"/>
      <c r="G16" s="44" t="s">
        <v>942</v>
      </c>
      <c r="H16" s="52" t="s">
        <v>12</v>
      </c>
      <c r="I16" s="21" t="s">
        <v>13</v>
      </c>
      <c r="J16" s="97"/>
      <c r="K16" s="97"/>
      <c r="L16" s="93"/>
      <c r="M16" s="124" t="s">
        <v>989</v>
      </c>
      <c r="N16" s="124" t="s">
        <v>990</v>
      </c>
      <c r="O16" s="124" t="s">
        <v>991</v>
      </c>
      <c r="P16" s="21"/>
    </row>
    <row r="17" spans="1:16" ht="18" customHeight="1" x14ac:dyDescent="0.25">
      <c r="A17" s="105" t="s">
        <v>992</v>
      </c>
      <c r="B17" s="106" t="s">
        <v>993</v>
      </c>
      <c r="C17" s="108" t="s">
        <v>994</v>
      </c>
      <c r="D17" s="101" t="s">
        <v>102</v>
      </c>
      <c r="E17" s="44" t="s">
        <v>405</v>
      </c>
      <c r="F17" s="44"/>
      <c r="G17" s="44" t="s">
        <v>953</v>
      </c>
      <c r="H17" s="52" t="s">
        <v>12</v>
      </c>
      <c r="I17" s="21" t="s">
        <v>12</v>
      </c>
      <c r="J17" s="21"/>
      <c r="K17" s="21"/>
      <c r="L17" s="21"/>
      <c r="M17" s="20" t="s">
        <v>995</v>
      </c>
      <c r="N17" s="20" t="s">
        <v>996</v>
      </c>
      <c r="O17" s="20"/>
      <c r="P17" s="21"/>
    </row>
    <row r="18" spans="1:16" ht="18" customHeight="1" x14ac:dyDescent="0.25">
      <c r="A18" s="105" t="s">
        <v>997</v>
      </c>
      <c r="B18" s="106" t="s">
        <v>897</v>
      </c>
      <c r="C18" s="108" t="s">
        <v>998</v>
      </c>
      <c r="D18" s="101" t="s">
        <v>102</v>
      </c>
      <c r="E18" s="44" t="s">
        <v>405</v>
      </c>
      <c r="F18" s="44"/>
      <c r="G18" s="44" t="s">
        <v>942</v>
      </c>
      <c r="H18" s="52" t="s">
        <v>12</v>
      </c>
      <c r="I18" s="21" t="s">
        <v>12</v>
      </c>
      <c r="J18" s="21"/>
      <c r="K18" s="21"/>
      <c r="L18" s="21"/>
      <c r="M18" s="20" t="s">
        <v>999</v>
      </c>
      <c r="N18" s="20" t="s">
        <v>1000</v>
      </c>
      <c r="O18" s="20" t="s">
        <v>1001</v>
      </c>
      <c r="P18" s="21"/>
    </row>
    <row r="19" spans="1:16" ht="18" customHeight="1" x14ac:dyDescent="0.25">
      <c r="A19" s="105" t="s">
        <v>1002</v>
      </c>
      <c r="B19" s="106" t="s">
        <v>1003</v>
      </c>
      <c r="C19" s="108" t="s">
        <v>1004</v>
      </c>
      <c r="D19" s="101" t="s">
        <v>102</v>
      </c>
      <c r="E19" s="44" t="s">
        <v>405</v>
      </c>
      <c r="F19" s="44"/>
      <c r="G19" s="44" t="s">
        <v>942</v>
      </c>
      <c r="H19" s="52" t="s">
        <v>12</v>
      </c>
      <c r="I19" s="21" t="s">
        <v>12</v>
      </c>
      <c r="J19" s="21"/>
      <c r="K19" s="21"/>
      <c r="L19" s="21"/>
      <c r="M19" s="20" t="s">
        <v>1005</v>
      </c>
      <c r="N19" s="20" t="s">
        <v>1006</v>
      </c>
      <c r="O19" s="20" t="s">
        <v>1007</v>
      </c>
      <c r="P19" s="21"/>
    </row>
    <row r="20" spans="1:16" ht="18" customHeight="1" x14ac:dyDescent="0.25">
      <c r="A20" s="105" t="s">
        <v>1008</v>
      </c>
      <c r="B20" s="106" t="s">
        <v>1009</v>
      </c>
      <c r="C20" s="108" t="s">
        <v>1010</v>
      </c>
      <c r="D20" s="101" t="s">
        <v>102</v>
      </c>
      <c r="E20" s="44" t="s">
        <v>405</v>
      </c>
      <c r="F20" s="44"/>
      <c r="G20" s="44"/>
      <c r="H20" s="52" t="s">
        <v>12</v>
      </c>
      <c r="I20" s="21" t="s">
        <v>12</v>
      </c>
      <c r="J20" s="21" t="s">
        <v>1011</v>
      </c>
      <c r="K20" s="21"/>
      <c r="L20" s="21"/>
      <c r="M20" s="20" t="s">
        <v>1012</v>
      </c>
      <c r="N20" s="20" t="s">
        <v>1013</v>
      </c>
      <c r="O20" s="20" t="s">
        <v>1014</v>
      </c>
      <c r="P20" s="21"/>
    </row>
    <row r="21" spans="1:16" ht="18" customHeight="1" x14ac:dyDescent="0.25">
      <c r="A21" s="105" t="s">
        <v>1015</v>
      </c>
      <c r="B21" s="106" t="s">
        <v>743</v>
      </c>
      <c r="C21" s="108" t="s">
        <v>1016</v>
      </c>
      <c r="D21" s="101" t="s">
        <v>102</v>
      </c>
      <c r="E21" s="44" t="s">
        <v>405</v>
      </c>
      <c r="F21" s="44"/>
      <c r="G21" s="44" t="s">
        <v>942</v>
      </c>
      <c r="H21" s="52" t="s">
        <v>12</v>
      </c>
      <c r="I21" s="21" t="s">
        <v>12</v>
      </c>
      <c r="J21" s="21"/>
      <c r="K21" s="21"/>
      <c r="L21" s="21"/>
      <c r="M21" s="20" t="s">
        <v>1017</v>
      </c>
      <c r="N21" s="20" t="s">
        <v>1018</v>
      </c>
      <c r="O21" s="20" t="s">
        <v>1019</v>
      </c>
      <c r="P21" s="21"/>
    </row>
    <row r="22" spans="1:16" ht="18" customHeight="1" x14ac:dyDescent="0.25">
      <c r="A22" s="105" t="s">
        <v>1020</v>
      </c>
      <c r="B22" s="106" t="s">
        <v>1021</v>
      </c>
      <c r="C22" s="108" t="s">
        <v>1022</v>
      </c>
      <c r="D22" s="101" t="s">
        <v>102</v>
      </c>
      <c r="E22" s="44" t="s">
        <v>405</v>
      </c>
      <c r="F22" s="44"/>
      <c r="G22" s="44" t="s">
        <v>942</v>
      </c>
      <c r="H22" s="52" t="s">
        <v>12</v>
      </c>
      <c r="I22" s="21" t="s">
        <v>12</v>
      </c>
      <c r="J22" s="21"/>
      <c r="K22" s="21"/>
      <c r="L22" s="21"/>
      <c r="M22" s="20" t="s">
        <v>1023</v>
      </c>
      <c r="N22" s="20" t="s">
        <v>1024</v>
      </c>
      <c r="O22" s="20"/>
      <c r="P22" s="21"/>
    </row>
    <row r="23" spans="1:16" ht="18" customHeight="1" x14ac:dyDescent="0.25">
      <c r="A23" s="105" t="s">
        <v>1025</v>
      </c>
      <c r="B23" s="106" t="s">
        <v>1026</v>
      </c>
      <c r="C23" s="108" t="s">
        <v>1027</v>
      </c>
      <c r="D23" s="101" t="s">
        <v>102</v>
      </c>
      <c r="E23" s="44" t="s">
        <v>405</v>
      </c>
      <c r="F23" s="44"/>
      <c r="G23" s="44" t="s">
        <v>924</v>
      </c>
      <c r="H23" s="52" t="s">
        <v>12</v>
      </c>
      <c r="I23" s="21" t="s">
        <v>12</v>
      </c>
      <c r="J23" s="21"/>
      <c r="K23" s="21"/>
      <c r="L23" s="21"/>
      <c r="M23" s="20" t="s">
        <v>1028</v>
      </c>
      <c r="N23" s="20" t="s">
        <v>1029</v>
      </c>
      <c r="O23" s="20" t="s">
        <v>1030</v>
      </c>
      <c r="P23" s="21"/>
    </row>
    <row r="24" spans="1:16" ht="18" customHeight="1" x14ac:dyDescent="0.25">
      <c r="A24" s="105" t="s">
        <v>1031</v>
      </c>
      <c r="B24" s="106" t="s">
        <v>1032</v>
      </c>
      <c r="C24" s="108" t="s">
        <v>1033</v>
      </c>
      <c r="D24" s="101" t="s">
        <v>102</v>
      </c>
      <c r="E24" s="44" t="s">
        <v>405</v>
      </c>
      <c r="F24" s="44"/>
      <c r="G24" s="44" t="s">
        <v>953</v>
      </c>
      <c r="H24" s="52" t="s">
        <v>12</v>
      </c>
      <c r="I24" s="21" t="s">
        <v>12</v>
      </c>
      <c r="J24" s="21"/>
      <c r="K24" s="21"/>
      <c r="L24" s="21"/>
      <c r="M24" s="20" t="s">
        <v>1034</v>
      </c>
      <c r="N24" s="20" t="s">
        <v>1035</v>
      </c>
      <c r="O24" s="20"/>
      <c r="P24" s="21"/>
    </row>
    <row r="25" spans="1:16" ht="18" customHeight="1" x14ac:dyDescent="0.25">
      <c r="A25" s="105" t="s">
        <v>1036</v>
      </c>
      <c r="B25" s="106" t="s">
        <v>784</v>
      </c>
      <c r="C25" s="108" t="s">
        <v>1037</v>
      </c>
      <c r="D25" s="101" t="s">
        <v>102</v>
      </c>
      <c r="E25" s="44" t="s">
        <v>405</v>
      </c>
      <c r="F25" s="44"/>
      <c r="G25" s="44" t="s">
        <v>924</v>
      </c>
      <c r="H25" s="52" t="s">
        <v>12</v>
      </c>
      <c r="I25" s="21" t="s">
        <v>12</v>
      </c>
      <c r="J25" s="21"/>
      <c r="K25" s="21"/>
      <c r="L25" s="21"/>
      <c r="M25" s="20" t="s">
        <v>1038</v>
      </c>
      <c r="N25" s="20" t="s">
        <v>1039</v>
      </c>
      <c r="O25" s="20" t="s">
        <v>1040</v>
      </c>
      <c r="P25" s="21"/>
    </row>
    <row r="26" spans="1:16" ht="18" customHeight="1" x14ac:dyDescent="0.25">
      <c r="A26" s="105" t="s">
        <v>1041</v>
      </c>
      <c r="B26" s="106" t="s">
        <v>1042</v>
      </c>
      <c r="C26" s="108" t="s">
        <v>1043</v>
      </c>
      <c r="D26" s="101" t="s">
        <v>102</v>
      </c>
      <c r="E26" s="44" t="s">
        <v>405</v>
      </c>
      <c r="F26" s="44"/>
      <c r="G26" s="44" t="s">
        <v>953</v>
      </c>
      <c r="H26" s="52" t="s">
        <v>12</v>
      </c>
      <c r="I26" s="21" t="s">
        <v>12</v>
      </c>
      <c r="J26" s="21"/>
      <c r="K26" s="21"/>
      <c r="L26" s="21"/>
      <c r="M26" s="20" t="s">
        <v>1044</v>
      </c>
      <c r="N26" s="20" t="s">
        <v>1045</v>
      </c>
      <c r="O26" s="20" t="s">
        <v>1046</v>
      </c>
      <c r="P26" s="21"/>
    </row>
    <row r="27" spans="1:16" ht="18" customHeight="1" x14ac:dyDescent="0.25">
      <c r="A27" s="105" t="s">
        <v>1047</v>
      </c>
      <c r="B27" s="106" t="s">
        <v>730</v>
      </c>
      <c r="C27" s="108" t="s">
        <v>1048</v>
      </c>
      <c r="D27" s="101" t="s">
        <v>102</v>
      </c>
      <c r="E27" s="44" t="s">
        <v>405</v>
      </c>
      <c r="F27" s="44"/>
      <c r="G27" s="44" t="s">
        <v>924</v>
      </c>
      <c r="H27" s="52" t="s">
        <v>12</v>
      </c>
      <c r="I27" s="21" t="s">
        <v>12</v>
      </c>
      <c r="J27" s="21"/>
      <c r="K27" s="21"/>
      <c r="L27" s="21"/>
      <c r="M27" s="20" t="s">
        <v>1049</v>
      </c>
      <c r="N27" s="20" t="s">
        <v>1050</v>
      </c>
      <c r="O27" s="20"/>
      <c r="P27" s="21"/>
    </row>
    <row r="28" spans="1:16" ht="18" customHeight="1" x14ac:dyDescent="0.25">
      <c r="A28" s="105" t="s">
        <v>1051</v>
      </c>
      <c r="B28" s="106" t="s">
        <v>1052</v>
      </c>
      <c r="C28" s="108" t="s">
        <v>1053</v>
      </c>
      <c r="D28" s="101" t="s">
        <v>102</v>
      </c>
      <c r="E28" s="44" t="s">
        <v>405</v>
      </c>
      <c r="F28" s="44"/>
      <c r="G28" s="44"/>
      <c r="H28" s="52" t="s">
        <v>12</v>
      </c>
      <c r="I28" s="21" t="s">
        <v>12</v>
      </c>
      <c r="J28" s="21"/>
      <c r="K28" s="21"/>
      <c r="L28" s="21"/>
      <c r="M28" s="20" t="s">
        <v>1054</v>
      </c>
      <c r="N28" s="20" t="s">
        <v>1055</v>
      </c>
      <c r="O28" s="20"/>
      <c r="P28" s="21"/>
    </row>
    <row r="29" spans="1:16" ht="18" customHeight="1" x14ac:dyDescent="0.25">
      <c r="A29" s="105" t="s">
        <v>1056</v>
      </c>
      <c r="B29" s="106" t="s">
        <v>1057</v>
      </c>
      <c r="C29" s="108" t="s">
        <v>1058</v>
      </c>
      <c r="D29" s="101" t="s">
        <v>102</v>
      </c>
      <c r="E29" s="44" t="s">
        <v>405</v>
      </c>
      <c r="F29" s="44"/>
      <c r="G29" s="44" t="s">
        <v>924</v>
      </c>
      <c r="H29" s="52" t="s">
        <v>12</v>
      </c>
      <c r="I29" s="21" t="s">
        <v>12</v>
      </c>
      <c r="J29" s="21"/>
      <c r="K29" s="21"/>
      <c r="L29" s="21"/>
      <c r="M29" s="20" t="s">
        <v>1059</v>
      </c>
      <c r="N29" s="20"/>
      <c r="O29" s="20" t="s">
        <v>1060</v>
      </c>
      <c r="P29" s="21"/>
    </row>
    <row r="30" spans="1:16" ht="18" customHeight="1" x14ac:dyDescent="0.25">
      <c r="A30" s="105" t="s">
        <v>1061</v>
      </c>
      <c r="B30" s="106" t="s">
        <v>263</v>
      </c>
      <c r="C30" s="108" t="s">
        <v>1062</v>
      </c>
      <c r="D30" s="101" t="s">
        <v>102</v>
      </c>
      <c r="E30" s="44" t="s">
        <v>405</v>
      </c>
      <c r="F30" s="44"/>
      <c r="G30" s="44" t="s">
        <v>942</v>
      </c>
      <c r="H30" s="52" t="s">
        <v>12</v>
      </c>
      <c r="I30" s="21" t="s">
        <v>12</v>
      </c>
      <c r="J30" s="21"/>
      <c r="K30" s="21"/>
      <c r="L30" s="21"/>
      <c r="M30" s="20" t="s">
        <v>1063</v>
      </c>
      <c r="N30" s="20" t="s">
        <v>1064</v>
      </c>
      <c r="O30" s="20" t="s">
        <v>1065</v>
      </c>
      <c r="P30" s="21"/>
    </row>
    <row r="31" spans="1:16" ht="18" customHeight="1" x14ac:dyDescent="0.25">
      <c r="A31" s="105" t="s">
        <v>1066</v>
      </c>
      <c r="B31" s="106" t="s">
        <v>612</v>
      </c>
      <c r="C31" s="108" t="s">
        <v>1067</v>
      </c>
      <c r="D31" s="101" t="s">
        <v>102</v>
      </c>
      <c r="E31" s="44" t="s">
        <v>405</v>
      </c>
      <c r="F31" s="44"/>
      <c r="G31" s="44" t="s">
        <v>924</v>
      </c>
      <c r="H31" s="52" t="s">
        <v>12</v>
      </c>
      <c r="I31" s="21" t="s">
        <v>12</v>
      </c>
      <c r="J31" s="21"/>
      <c r="K31" s="21"/>
      <c r="L31" s="21"/>
      <c r="M31" s="20" t="s">
        <v>1068</v>
      </c>
      <c r="N31" s="20"/>
      <c r="O31" s="20" t="s">
        <v>1069</v>
      </c>
      <c r="P31" s="21"/>
    </row>
    <row r="32" spans="1:16" ht="18" customHeight="1" x14ac:dyDescent="0.25">
      <c r="A32" s="105" t="s">
        <v>1070</v>
      </c>
      <c r="B32" s="106" t="s">
        <v>817</v>
      </c>
      <c r="C32" s="108" t="s">
        <v>1071</v>
      </c>
      <c r="D32" s="101" t="s">
        <v>102</v>
      </c>
      <c r="E32" s="44" t="s">
        <v>405</v>
      </c>
      <c r="F32" s="44"/>
      <c r="G32" s="44"/>
      <c r="H32" s="52" t="s">
        <v>12</v>
      </c>
      <c r="I32" s="21" t="s">
        <v>12</v>
      </c>
      <c r="J32" s="21"/>
      <c r="K32" s="21"/>
      <c r="L32" s="21"/>
      <c r="M32" s="20" t="s">
        <v>1072</v>
      </c>
      <c r="N32" s="20" t="s">
        <v>1073</v>
      </c>
      <c r="O32" s="20" t="s">
        <v>1074</v>
      </c>
      <c r="P32" s="21"/>
    </row>
    <row r="33" spans="1:16" ht="18" customHeight="1" x14ac:dyDescent="0.25">
      <c r="A33" s="105" t="s">
        <v>1075</v>
      </c>
      <c r="B33" s="106" t="s">
        <v>1076</v>
      </c>
      <c r="C33" s="108" t="s">
        <v>1077</v>
      </c>
      <c r="D33" s="101" t="s">
        <v>194</v>
      </c>
      <c r="E33" s="44" t="s">
        <v>388</v>
      </c>
      <c r="F33" s="44"/>
      <c r="G33" s="44" t="s">
        <v>1078</v>
      </c>
      <c r="H33" s="52" t="s">
        <v>12</v>
      </c>
      <c r="I33" s="21" t="s">
        <v>12</v>
      </c>
      <c r="J33" s="21"/>
      <c r="K33" s="21"/>
      <c r="L33" s="21"/>
      <c r="M33" s="20" t="s">
        <v>1079</v>
      </c>
      <c r="N33" s="20"/>
      <c r="O33" s="20"/>
      <c r="P33" s="21"/>
    </row>
    <row r="34" spans="1:16" ht="18" customHeight="1" x14ac:dyDescent="0.25">
      <c r="A34" s="105" t="s">
        <v>1080</v>
      </c>
      <c r="B34" s="106" t="s">
        <v>1081</v>
      </c>
      <c r="C34" s="108" t="s">
        <v>1082</v>
      </c>
      <c r="D34" s="101" t="s">
        <v>194</v>
      </c>
      <c r="E34" s="44" t="s">
        <v>388</v>
      </c>
      <c r="F34" s="44"/>
      <c r="G34" s="44" t="s">
        <v>1078</v>
      </c>
      <c r="H34" s="52" t="s">
        <v>12</v>
      </c>
      <c r="I34" s="21" t="s">
        <v>12</v>
      </c>
      <c r="J34" s="21"/>
      <c r="K34" s="21"/>
      <c r="L34" s="21"/>
      <c r="M34" s="20" t="s">
        <v>1083</v>
      </c>
      <c r="N34" s="20" t="s">
        <v>1084</v>
      </c>
      <c r="O34" s="20" t="s">
        <v>1084</v>
      </c>
      <c r="P34" s="21"/>
    </row>
    <row r="35" spans="1:16" ht="18" customHeight="1" x14ac:dyDescent="0.25">
      <c r="A35" s="105" t="s">
        <v>1085</v>
      </c>
      <c r="B35" s="106" t="s">
        <v>201</v>
      </c>
      <c r="C35" s="108" t="s">
        <v>1086</v>
      </c>
      <c r="D35" s="101" t="s">
        <v>194</v>
      </c>
      <c r="E35" s="44" t="s">
        <v>388</v>
      </c>
      <c r="F35" s="44"/>
      <c r="G35" s="44" t="s">
        <v>1078</v>
      </c>
      <c r="H35" s="52" t="s">
        <v>12</v>
      </c>
      <c r="I35" s="21" t="s">
        <v>12</v>
      </c>
      <c r="J35" s="21"/>
      <c r="K35" s="21"/>
      <c r="L35" s="21"/>
      <c r="M35" s="20" t="s">
        <v>1087</v>
      </c>
      <c r="N35" s="20" t="s">
        <v>1088</v>
      </c>
      <c r="O35" s="20" t="s">
        <v>1089</v>
      </c>
      <c r="P35" s="21"/>
    </row>
    <row r="36" spans="1:16" ht="18" customHeight="1" x14ac:dyDescent="0.25">
      <c r="A36" s="105" t="s">
        <v>1090</v>
      </c>
      <c r="B36" s="106" t="s">
        <v>1091</v>
      </c>
      <c r="C36" s="108" t="s">
        <v>1092</v>
      </c>
      <c r="D36" s="101" t="s">
        <v>194</v>
      </c>
      <c r="E36" s="44" t="s">
        <v>388</v>
      </c>
      <c r="F36" s="44"/>
      <c r="G36" s="44" t="s">
        <v>1093</v>
      </c>
      <c r="H36" s="52" t="s">
        <v>12</v>
      </c>
      <c r="I36" s="21" t="s">
        <v>12</v>
      </c>
      <c r="J36" s="21"/>
      <c r="K36" s="21"/>
      <c r="L36" s="21"/>
      <c r="M36" s="20" t="s">
        <v>1094</v>
      </c>
      <c r="N36" s="20"/>
      <c r="O36" s="20" t="s">
        <v>1095</v>
      </c>
      <c r="P36" s="21"/>
    </row>
    <row r="37" spans="1:16" ht="18" customHeight="1" x14ac:dyDescent="0.25">
      <c r="A37" s="105" t="s">
        <v>1096</v>
      </c>
      <c r="B37" s="106" t="s">
        <v>296</v>
      </c>
      <c r="C37" s="108" t="s">
        <v>1097</v>
      </c>
      <c r="D37" s="101" t="s">
        <v>194</v>
      </c>
      <c r="E37" s="44" t="s">
        <v>388</v>
      </c>
      <c r="F37" s="44"/>
      <c r="G37" s="44"/>
      <c r="H37" s="52" t="s">
        <v>12</v>
      </c>
      <c r="I37" s="21" t="s">
        <v>12</v>
      </c>
      <c r="J37" s="21"/>
      <c r="K37" s="21"/>
      <c r="L37" s="21"/>
      <c r="M37" s="20" t="s">
        <v>1098</v>
      </c>
      <c r="N37" s="20" t="s">
        <v>1099</v>
      </c>
      <c r="O37" s="20" t="s">
        <v>1100</v>
      </c>
      <c r="P37" s="21"/>
    </row>
    <row r="38" spans="1:16" ht="18" customHeight="1" x14ac:dyDescent="0.25">
      <c r="A38" s="105" t="s">
        <v>1101</v>
      </c>
      <c r="B38" s="106" t="s">
        <v>794</v>
      </c>
      <c r="C38" s="108" t="s">
        <v>1102</v>
      </c>
      <c r="D38" s="101" t="s">
        <v>194</v>
      </c>
      <c r="E38" s="44" t="s">
        <v>388</v>
      </c>
      <c r="F38" s="44"/>
      <c r="G38" s="44"/>
      <c r="H38" s="52" t="s">
        <v>12</v>
      </c>
      <c r="I38" s="21" t="s">
        <v>12</v>
      </c>
      <c r="J38" s="21"/>
      <c r="K38" s="21"/>
      <c r="L38" s="21"/>
      <c r="M38" s="20" t="s">
        <v>1103</v>
      </c>
      <c r="N38" s="20" t="s">
        <v>1104</v>
      </c>
      <c r="O38" s="20"/>
      <c r="P38" s="21"/>
    </row>
    <row r="39" spans="1:16" ht="18" customHeight="1" x14ac:dyDescent="0.25">
      <c r="A39" s="105" t="s">
        <v>1105</v>
      </c>
      <c r="B39" s="106" t="s">
        <v>435</v>
      </c>
      <c r="C39" s="108" t="s">
        <v>1106</v>
      </c>
      <c r="D39" s="101" t="s">
        <v>194</v>
      </c>
      <c r="E39" s="44" t="s">
        <v>388</v>
      </c>
      <c r="F39" s="44"/>
      <c r="G39" s="44" t="s">
        <v>1107</v>
      </c>
      <c r="H39" s="52" t="s">
        <v>12</v>
      </c>
      <c r="I39" s="21" t="s">
        <v>12</v>
      </c>
      <c r="J39" s="21"/>
      <c r="K39" s="21"/>
      <c r="L39" s="21"/>
      <c r="M39" s="20" t="s">
        <v>1108</v>
      </c>
      <c r="N39" s="20" t="s">
        <v>1109</v>
      </c>
      <c r="O39" s="20"/>
      <c r="P39" s="21"/>
    </row>
    <row r="40" spans="1:16" ht="18" customHeight="1" x14ac:dyDescent="0.25">
      <c r="A40" s="105" t="s">
        <v>1110</v>
      </c>
      <c r="B40" s="106" t="s">
        <v>435</v>
      </c>
      <c r="C40" s="108" t="s">
        <v>1111</v>
      </c>
      <c r="D40" s="101" t="s">
        <v>194</v>
      </c>
      <c r="E40" s="44" t="s">
        <v>388</v>
      </c>
      <c r="F40" s="44"/>
      <c r="G40" s="44" t="s">
        <v>953</v>
      </c>
      <c r="H40" s="52" t="s">
        <v>12</v>
      </c>
      <c r="I40" s="21" t="s">
        <v>12</v>
      </c>
      <c r="J40" s="21"/>
      <c r="K40" s="21"/>
      <c r="L40" s="21"/>
      <c r="M40" s="20" t="s">
        <v>1112</v>
      </c>
      <c r="N40" s="20" t="s">
        <v>1113</v>
      </c>
      <c r="O40" s="20" t="s">
        <v>1113</v>
      </c>
      <c r="P40" s="21"/>
    </row>
    <row r="41" spans="1:16" ht="18" customHeight="1" x14ac:dyDescent="0.25">
      <c r="A41" s="105" t="s">
        <v>1114</v>
      </c>
      <c r="B41" s="106" t="s">
        <v>156</v>
      </c>
      <c r="C41" s="108" t="s">
        <v>1115</v>
      </c>
      <c r="D41" s="101" t="s">
        <v>194</v>
      </c>
      <c r="E41" s="44" t="s">
        <v>388</v>
      </c>
      <c r="F41" s="44"/>
      <c r="G41" s="44"/>
      <c r="H41" s="52" t="s">
        <v>12</v>
      </c>
      <c r="I41" s="21" t="s">
        <v>12</v>
      </c>
      <c r="J41" s="21"/>
      <c r="K41" s="21"/>
      <c r="L41" s="21"/>
      <c r="M41" s="20" t="s">
        <v>1116</v>
      </c>
      <c r="N41" s="20" t="s">
        <v>1117</v>
      </c>
      <c r="O41" s="20" t="s">
        <v>1118</v>
      </c>
      <c r="P41" s="21"/>
    </row>
    <row r="42" spans="1:16" ht="18" customHeight="1" x14ac:dyDescent="0.25">
      <c r="A42" s="105" t="s">
        <v>1119</v>
      </c>
      <c r="B42" s="106" t="s">
        <v>739</v>
      </c>
      <c r="C42" s="108" t="s">
        <v>1120</v>
      </c>
      <c r="D42" s="101" t="s">
        <v>194</v>
      </c>
      <c r="E42" s="44" t="s">
        <v>388</v>
      </c>
      <c r="F42" s="44"/>
      <c r="G42" s="44" t="s">
        <v>1093</v>
      </c>
      <c r="H42" s="52" t="s">
        <v>12</v>
      </c>
      <c r="I42" s="21" t="s">
        <v>12</v>
      </c>
      <c r="J42" s="21"/>
      <c r="K42" s="21"/>
      <c r="L42" s="21"/>
      <c r="M42" s="20" t="s">
        <v>1121</v>
      </c>
      <c r="N42" s="20" t="s">
        <v>1122</v>
      </c>
      <c r="O42" s="20" t="s">
        <v>1123</v>
      </c>
      <c r="P42" s="21"/>
    </row>
    <row r="43" spans="1:16" ht="18" customHeight="1" x14ac:dyDescent="0.25">
      <c r="A43" s="105" t="s">
        <v>1124</v>
      </c>
      <c r="B43" s="106" t="s">
        <v>639</v>
      </c>
      <c r="C43" s="108" t="s">
        <v>1125</v>
      </c>
      <c r="D43" s="101" t="s">
        <v>194</v>
      </c>
      <c r="E43" s="44" t="s">
        <v>388</v>
      </c>
      <c r="F43" s="44"/>
      <c r="G43" s="44" t="s">
        <v>1107</v>
      </c>
      <c r="H43" s="52" t="s">
        <v>12</v>
      </c>
      <c r="I43" s="21" t="s">
        <v>12</v>
      </c>
      <c r="J43" s="21"/>
      <c r="K43" s="21"/>
      <c r="L43" s="21"/>
      <c r="M43" s="20" t="s">
        <v>1126</v>
      </c>
      <c r="N43" s="20" t="s">
        <v>1127</v>
      </c>
      <c r="O43" s="20"/>
      <c r="P43" s="21"/>
    </row>
    <row r="44" spans="1:16" ht="18" customHeight="1" x14ac:dyDescent="0.25">
      <c r="A44" s="105" t="s">
        <v>1128</v>
      </c>
      <c r="B44" s="106" t="s">
        <v>784</v>
      </c>
      <c r="C44" s="108" t="s">
        <v>1129</v>
      </c>
      <c r="D44" s="101" t="s">
        <v>194</v>
      </c>
      <c r="E44" s="44" t="s">
        <v>388</v>
      </c>
      <c r="F44" s="44"/>
      <c r="G44" s="44" t="s">
        <v>1107</v>
      </c>
      <c r="H44" s="52" t="s">
        <v>12</v>
      </c>
      <c r="I44" s="21" t="s">
        <v>12</v>
      </c>
      <c r="J44" s="21"/>
      <c r="K44" s="21"/>
      <c r="L44" s="21"/>
      <c r="M44" s="20" t="s">
        <v>1130</v>
      </c>
      <c r="N44" s="20" t="s">
        <v>1131</v>
      </c>
      <c r="O44" s="20"/>
      <c r="P44" s="21"/>
    </row>
    <row r="45" spans="1:16" ht="18" customHeight="1" x14ac:dyDescent="0.25">
      <c r="A45" s="105" t="s">
        <v>1132</v>
      </c>
      <c r="B45" s="106" t="s">
        <v>823</v>
      </c>
      <c r="C45" s="108" t="s">
        <v>1133</v>
      </c>
      <c r="D45" s="101" t="s">
        <v>194</v>
      </c>
      <c r="E45" s="44" t="s">
        <v>388</v>
      </c>
      <c r="F45" s="44"/>
      <c r="G45" s="44" t="s">
        <v>1078</v>
      </c>
      <c r="H45" s="52" t="s">
        <v>12</v>
      </c>
      <c r="I45" s="21" t="s">
        <v>12</v>
      </c>
      <c r="J45" s="21"/>
      <c r="K45" s="21"/>
      <c r="L45" s="21"/>
      <c r="M45" s="20" t="s">
        <v>1134</v>
      </c>
      <c r="N45" s="20" t="s">
        <v>1135</v>
      </c>
      <c r="O45" s="20" t="s">
        <v>1136</v>
      </c>
      <c r="P45" s="21"/>
    </row>
    <row r="46" spans="1:16" ht="18" customHeight="1" x14ac:dyDescent="0.25">
      <c r="A46" s="105" t="s">
        <v>1137</v>
      </c>
      <c r="B46" s="106" t="s">
        <v>1138</v>
      </c>
      <c r="C46" s="108" t="s">
        <v>1139</v>
      </c>
      <c r="D46" s="101" t="s">
        <v>194</v>
      </c>
      <c r="E46" s="44" t="s">
        <v>388</v>
      </c>
      <c r="F46" s="44"/>
      <c r="G46" s="44" t="s">
        <v>1093</v>
      </c>
      <c r="H46" s="52" t="s">
        <v>12</v>
      </c>
      <c r="I46" s="21" t="s">
        <v>12</v>
      </c>
      <c r="J46" s="21"/>
      <c r="K46" s="21"/>
      <c r="L46" s="21"/>
      <c r="M46" s="20" t="s">
        <v>1140</v>
      </c>
      <c r="N46" s="20" t="s">
        <v>1141</v>
      </c>
      <c r="O46" s="20"/>
      <c r="P46" s="15"/>
    </row>
    <row r="47" spans="1:16" ht="18" customHeight="1" x14ac:dyDescent="0.25">
      <c r="A47" s="105" t="s">
        <v>1142</v>
      </c>
      <c r="B47" s="106" t="s">
        <v>230</v>
      </c>
      <c r="C47" s="108" t="s">
        <v>1143</v>
      </c>
      <c r="D47" s="101" t="s">
        <v>194</v>
      </c>
      <c r="E47" s="44" t="s">
        <v>388</v>
      </c>
      <c r="F47" s="44"/>
      <c r="G47" s="44" t="s">
        <v>953</v>
      </c>
      <c r="H47" s="52" t="s">
        <v>12</v>
      </c>
      <c r="I47" s="21" t="s">
        <v>12</v>
      </c>
      <c r="J47" s="21" t="s">
        <v>1011</v>
      </c>
      <c r="K47" s="21"/>
      <c r="L47" s="21"/>
      <c r="M47" s="20" t="s">
        <v>1144</v>
      </c>
      <c r="N47" s="20" t="s">
        <v>1145</v>
      </c>
      <c r="O47" s="20" t="s">
        <v>1146</v>
      </c>
      <c r="P47" s="21"/>
    </row>
    <row r="48" spans="1:16" ht="18" customHeight="1" x14ac:dyDescent="0.25">
      <c r="A48" s="105" t="s">
        <v>1147</v>
      </c>
      <c r="B48" s="106" t="s">
        <v>935</v>
      </c>
      <c r="C48" s="108" t="s">
        <v>1148</v>
      </c>
      <c r="D48" s="101" t="s">
        <v>194</v>
      </c>
      <c r="E48" s="44" t="s">
        <v>388</v>
      </c>
      <c r="F48" s="44"/>
      <c r="G48" s="44" t="s">
        <v>1078</v>
      </c>
      <c r="H48" s="52" t="s">
        <v>12</v>
      </c>
      <c r="I48" s="21" t="s">
        <v>12</v>
      </c>
      <c r="J48" s="21"/>
      <c r="K48" s="21"/>
      <c r="L48" s="21"/>
      <c r="M48" s="20" t="s">
        <v>1149</v>
      </c>
      <c r="N48" s="20" t="s">
        <v>1150</v>
      </c>
      <c r="O48" s="20"/>
      <c r="P48" s="21"/>
    </row>
    <row r="49" spans="1:16" ht="18" customHeight="1" x14ac:dyDescent="0.25">
      <c r="A49" s="105" t="s">
        <v>743</v>
      </c>
      <c r="B49" s="106" t="s">
        <v>1151</v>
      </c>
      <c r="C49" s="108" t="s">
        <v>1152</v>
      </c>
      <c r="D49" s="101" t="s">
        <v>194</v>
      </c>
      <c r="E49" s="44" t="s">
        <v>388</v>
      </c>
      <c r="F49" s="44"/>
      <c r="G49" s="44" t="s">
        <v>1078</v>
      </c>
      <c r="H49" s="52" t="s">
        <v>12</v>
      </c>
      <c r="I49" s="21" t="s">
        <v>12</v>
      </c>
      <c r="J49" s="21"/>
      <c r="K49" s="21"/>
      <c r="L49" s="21"/>
      <c r="M49" s="20" t="s">
        <v>1153</v>
      </c>
      <c r="N49" s="20" t="s">
        <v>1154</v>
      </c>
      <c r="O49" s="20"/>
      <c r="P49" s="21"/>
    </row>
    <row r="50" spans="1:16" ht="18" customHeight="1" x14ac:dyDescent="0.25">
      <c r="A50" s="105" t="s">
        <v>1155</v>
      </c>
      <c r="B50" s="106" t="s">
        <v>1156</v>
      </c>
      <c r="C50" s="108" t="s">
        <v>1157</v>
      </c>
      <c r="D50" s="101" t="s">
        <v>194</v>
      </c>
      <c r="E50" s="44" t="s">
        <v>388</v>
      </c>
      <c r="F50" s="44"/>
      <c r="G50" s="44"/>
      <c r="H50" s="52" t="s">
        <v>12</v>
      </c>
      <c r="I50" s="21" t="s">
        <v>12</v>
      </c>
      <c r="J50" s="21"/>
      <c r="K50" s="21"/>
      <c r="L50" s="21"/>
      <c r="M50" s="20" t="s">
        <v>1158</v>
      </c>
      <c r="N50" s="20" t="s">
        <v>1159</v>
      </c>
      <c r="O50" s="20" t="s">
        <v>1160</v>
      </c>
      <c r="P50" s="21"/>
    </row>
    <row r="51" spans="1:16" ht="18" customHeight="1" x14ac:dyDescent="0.25">
      <c r="A51" s="105" t="s">
        <v>1161</v>
      </c>
      <c r="B51" s="106" t="s">
        <v>1162</v>
      </c>
      <c r="C51" s="108" t="s">
        <v>1163</v>
      </c>
      <c r="D51" s="101" t="s">
        <v>194</v>
      </c>
      <c r="E51" s="44" t="s">
        <v>388</v>
      </c>
      <c r="F51" s="44"/>
      <c r="G51" s="44" t="s">
        <v>1107</v>
      </c>
      <c r="H51" s="52" t="s">
        <v>12</v>
      </c>
      <c r="I51" s="21" t="s">
        <v>12</v>
      </c>
      <c r="J51" s="21"/>
      <c r="K51" s="21"/>
      <c r="L51" s="21"/>
      <c r="M51" s="20" t="s">
        <v>1164</v>
      </c>
      <c r="N51" s="20" t="s">
        <v>1165</v>
      </c>
      <c r="O51" s="20" t="s">
        <v>1166</v>
      </c>
      <c r="P51" s="21"/>
    </row>
    <row r="52" spans="1:16" ht="18" customHeight="1" x14ac:dyDescent="0.25">
      <c r="A52" s="105" t="s">
        <v>1167</v>
      </c>
      <c r="B52" s="106" t="s">
        <v>392</v>
      </c>
      <c r="C52" s="109" t="s">
        <v>1168</v>
      </c>
      <c r="D52" s="101" t="s">
        <v>194</v>
      </c>
      <c r="E52" s="44" t="s">
        <v>388</v>
      </c>
      <c r="F52" s="44"/>
      <c r="G52" s="44" t="s">
        <v>1169</v>
      </c>
      <c r="H52" s="52" t="s">
        <v>12</v>
      </c>
      <c r="I52" s="21" t="s">
        <v>12</v>
      </c>
      <c r="J52" s="21"/>
      <c r="K52" s="21"/>
      <c r="L52" s="21"/>
      <c r="M52" s="20" t="s">
        <v>1170</v>
      </c>
      <c r="N52" s="20" t="s">
        <v>1171</v>
      </c>
      <c r="O52" s="20" t="s">
        <v>1172</v>
      </c>
      <c r="P52" s="21"/>
    </row>
    <row r="53" spans="1:16" ht="18" customHeight="1" x14ac:dyDescent="0.25">
      <c r="A53" s="105" t="s">
        <v>1173</v>
      </c>
      <c r="B53" s="106" t="s">
        <v>91</v>
      </c>
      <c r="C53" s="108" t="s">
        <v>1174</v>
      </c>
      <c r="D53" s="101" t="s">
        <v>194</v>
      </c>
      <c r="E53" s="44" t="s">
        <v>388</v>
      </c>
      <c r="F53" s="44"/>
      <c r="G53" s="44" t="s">
        <v>1078</v>
      </c>
      <c r="H53" s="52" t="s">
        <v>12</v>
      </c>
      <c r="I53" s="21" t="s">
        <v>12</v>
      </c>
      <c r="J53" s="21"/>
      <c r="K53" s="21"/>
      <c r="L53" s="21"/>
      <c r="M53" s="20" t="s">
        <v>1175</v>
      </c>
      <c r="N53" s="20" t="s">
        <v>1176</v>
      </c>
      <c r="O53" s="20" t="s">
        <v>1177</v>
      </c>
      <c r="P53" s="21"/>
    </row>
    <row r="54" spans="1:16" ht="18" customHeight="1" x14ac:dyDescent="0.25">
      <c r="A54" s="105" t="s">
        <v>1178</v>
      </c>
      <c r="B54" s="106" t="s">
        <v>1179</v>
      </c>
      <c r="C54" s="118" t="s">
        <v>1180</v>
      </c>
      <c r="D54" s="101" t="s">
        <v>194</v>
      </c>
      <c r="E54" s="44" t="s">
        <v>388</v>
      </c>
      <c r="F54" s="44"/>
      <c r="G54" s="44" t="s">
        <v>953</v>
      </c>
      <c r="H54" s="52" t="s">
        <v>12</v>
      </c>
      <c r="I54" s="21" t="s">
        <v>12</v>
      </c>
      <c r="J54" s="21" t="s">
        <v>475</v>
      </c>
      <c r="K54" s="21" t="s">
        <v>1181</v>
      </c>
      <c r="L54" s="21"/>
      <c r="M54" s="20" t="s">
        <v>1182</v>
      </c>
      <c r="N54" s="20" t="s">
        <v>1183</v>
      </c>
      <c r="O54" s="20"/>
      <c r="P54" s="21"/>
    </row>
    <row r="55" spans="1:16" ht="18" customHeight="1" x14ac:dyDescent="0.25">
      <c r="A55" s="105" t="s">
        <v>1184</v>
      </c>
      <c r="B55" s="106" t="s">
        <v>156</v>
      </c>
      <c r="C55" s="108" t="s">
        <v>1185</v>
      </c>
      <c r="D55" s="101" t="s">
        <v>194</v>
      </c>
      <c r="E55" s="44" t="s">
        <v>388</v>
      </c>
      <c r="F55" s="44"/>
      <c r="G55" s="44" t="s">
        <v>1107</v>
      </c>
      <c r="H55" s="52" t="s">
        <v>12</v>
      </c>
      <c r="I55" s="21" t="s">
        <v>12</v>
      </c>
      <c r="J55" s="21"/>
      <c r="K55" s="21"/>
      <c r="L55" s="21"/>
      <c r="M55" s="20" t="s">
        <v>1186</v>
      </c>
      <c r="N55" s="20" t="s">
        <v>1187</v>
      </c>
      <c r="O55" s="90" t="s">
        <v>1188</v>
      </c>
      <c r="P55" s="21"/>
    </row>
    <row r="56" spans="1:16" ht="18" customHeight="1" x14ac:dyDescent="0.25">
      <c r="A56" s="105" t="s">
        <v>1189</v>
      </c>
      <c r="B56" s="106" t="s">
        <v>1190</v>
      </c>
      <c r="C56" s="108" t="s">
        <v>1191</v>
      </c>
      <c r="D56" s="101" t="s">
        <v>194</v>
      </c>
      <c r="E56" s="44" t="s">
        <v>388</v>
      </c>
      <c r="F56" s="44"/>
      <c r="G56" s="44" t="s">
        <v>1169</v>
      </c>
      <c r="H56" s="52" t="s">
        <v>12</v>
      </c>
      <c r="I56" s="21" t="s">
        <v>12</v>
      </c>
      <c r="J56" s="21"/>
      <c r="K56" s="21"/>
      <c r="L56" s="21"/>
      <c r="M56" s="20" t="s">
        <v>1192</v>
      </c>
      <c r="N56" s="20" t="s">
        <v>1193</v>
      </c>
      <c r="O56" s="20"/>
      <c r="P56" s="21"/>
    </row>
    <row r="57" spans="1:16" ht="18" customHeight="1" x14ac:dyDescent="0.25">
      <c r="A57" s="105" t="s">
        <v>1194</v>
      </c>
      <c r="B57" s="106" t="s">
        <v>1195</v>
      </c>
      <c r="C57" s="108" t="s">
        <v>1196</v>
      </c>
      <c r="D57" s="101" t="s">
        <v>194</v>
      </c>
      <c r="E57" s="44" t="s">
        <v>388</v>
      </c>
      <c r="F57" s="44"/>
      <c r="G57" s="44"/>
      <c r="H57" s="52" t="s">
        <v>12</v>
      </c>
      <c r="I57" s="21" t="s">
        <v>12</v>
      </c>
      <c r="J57" s="21"/>
      <c r="K57" s="21"/>
      <c r="L57" s="21"/>
      <c r="M57" s="20" t="s">
        <v>1197</v>
      </c>
      <c r="N57" s="20" t="s">
        <v>1198</v>
      </c>
      <c r="O57" s="20"/>
      <c r="P57" s="21"/>
    </row>
    <row r="58" spans="1:16" ht="18" customHeight="1" x14ac:dyDescent="0.25">
      <c r="A58" s="105" t="s">
        <v>1199</v>
      </c>
      <c r="B58" s="106" t="s">
        <v>111</v>
      </c>
      <c r="C58" s="110"/>
      <c r="D58" s="101" t="s">
        <v>194</v>
      </c>
      <c r="E58" s="92" t="s">
        <v>388</v>
      </c>
      <c r="F58" s="44"/>
      <c r="G58" s="44" t="s">
        <v>1078</v>
      </c>
      <c r="H58" s="52" t="s">
        <v>12</v>
      </c>
      <c r="I58" s="21" t="s">
        <v>13</v>
      </c>
      <c r="J58" s="97"/>
      <c r="K58" s="97"/>
      <c r="L58" s="93"/>
      <c r="M58" s="124" t="s">
        <v>1200</v>
      </c>
      <c r="N58" s="124" t="s">
        <v>1201</v>
      </c>
      <c r="O58" s="124" t="s">
        <v>1202</v>
      </c>
      <c r="P58" s="21"/>
    </row>
    <row r="59" spans="1:16" ht="18" customHeight="1" x14ac:dyDescent="0.25">
      <c r="A59" s="105" t="s">
        <v>1203</v>
      </c>
      <c r="B59" s="106" t="s">
        <v>106</v>
      </c>
      <c r="C59" s="108" t="s">
        <v>1204</v>
      </c>
      <c r="D59" s="101" t="s">
        <v>279</v>
      </c>
      <c r="E59" s="44" t="s">
        <v>280</v>
      </c>
      <c r="F59" s="44"/>
      <c r="G59" s="44" t="s">
        <v>1107</v>
      </c>
      <c r="H59" s="52" t="s">
        <v>12</v>
      </c>
      <c r="I59" s="21" t="s">
        <v>12</v>
      </c>
      <c r="J59" s="21"/>
      <c r="K59" s="21"/>
      <c r="L59" s="21"/>
      <c r="M59" s="20" t="s">
        <v>1205</v>
      </c>
      <c r="N59" s="20" t="s">
        <v>1206</v>
      </c>
      <c r="O59" s="20" t="s">
        <v>1207</v>
      </c>
      <c r="P59" s="21"/>
    </row>
    <row r="60" spans="1:16" ht="18" customHeight="1" x14ac:dyDescent="0.25">
      <c r="A60" s="105" t="s">
        <v>1208</v>
      </c>
      <c r="B60" s="106" t="s">
        <v>1209</v>
      </c>
      <c r="C60" s="108" t="s">
        <v>1210</v>
      </c>
      <c r="D60" s="101" t="s">
        <v>279</v>
      </c>
      <c r="E60" s="44" t="s">
        <v>280</v>
      </c>
      <c r="F60" s="44"/>
      <c r="G60" s="44" t="s">
        <v>1078</v>
      </c>
      <c r="H60" s="52" t="s">
        <v>12</v>
      </c>
      <c r="I60" s="21" t="s">
        <v>12</v>
      </c>
      <c r="J60" s="21" t="s">
        <v>1011</v>
      </c>
      <c r="K60" s="21"/>
      <c r="L60" s="21"/>
      <c r="M60" s="20" t="s">
        <v>1211</v>
      </c>
      <c r="N60" s="20" t="s">
        <v>1212</v>
      </c>
      <c r="O60" s="20"/>
      <c r="P60" s="21"/>
    </row>
    <row r="61" spans="1:16" ht="18" customHeight="1" x14ac:dyDescent="0.25">
      <c r="A61" s="105" t="s">
        <v>1213</v>
      </c>
      <c r="B61" s="106" t="s">
        <v>192</v>
      </c>
      <c r="C61" s="108" t="s">
        <v>1214</v>
      </c>
      <c r="D61" s="101" t="s">
        <v>279</v>
      </c>
      <c r="E61" s="44" t="s">
        <v>280</v>
      </c>
      <c r="F61" s="44"/>
      <c r="G61" s="44" t="s">
        <v>1093</v>
      </c>
      <c r="H61" s="52" t="s">
        <v>12</v>
      </c>
      <c r="I61" s="21" t="s">
        <v>12</v>
      </c>
      <c r="J61" s="21"/>
      <c r="K61" s="21"/>
      <c r="L61" s="21"/>
      <c r="M61" s="20" t="s">
        <v>1215</v>
      </c>
      <c r="N61" s="20" t="s">
        <v>1216</v>
      </c>
      <c r="O61" s="20"/>
      <c r="P61" s="21"/>
    </row>
    <row r="62" spans="1:16" ht="18" customHeight="1" x14ac:dyDescent="0.25">
      <c r="A62" s="105" t="s">
        <v>1217</v>
      </c>
      <c r="B62" s="106" t="s">
        <v>784</v>
      </c>
      <c r="C62" s="108" t="s">
        <v>1218</v>
      </c>
      <c r="D62" s="101" t="s">
        <v>279</v>
      </c>
      <c r="E62" s="44" t="s">
        <v>280</v>
      </c>
      <c r="F62" s="44"/>
      <c r="G62" s="44" t="s">
        <v>1078</v>
      </c>
      <c r="H62" s="52" t="s">
        <v>12</v>
      </c>
      <c r="I62" s="21" t="s">
        <v>12</v>
      </c>
      <c r="J62" s="21"/>
      <c r="K62" s="21"/>
      <c r="L62" s="21"/>
      <c r="M62" s="20" t="s">
        <v>1219</v>
      </c>
      <c r="N62" s="20" t="s">
        <v>1220</v>
      </c>
      <c r="O62" s="20"/>
      <c r="P62" s="21"/>
    </row>
    <row r="63" spans="1:16" ht="18" customHeight="1" x14ac:dyDescent="0.25">
      <c r="A63" s="105" t="s">
        <v>1221</v>
      </c>
      <c r="B63" s="106" t="s">
        <v>1222</v>
      </c>
      <c r="C63" s="108" t="s">
        <v>1223</v>
      </c>
      <c r="D63" s="101" t="s">
        <v>279</v>
      </c>
      <c r="E63" s="44" t="s">
        <v>280</v>
      </c>
      <c r="F63" s="44"/>
      <c r="G63" s="44" t="s">
        <v>1078</v>
      </c>
      <c r="H63" s="52" t="s">
        <v>12</v>
      </c>
      <c r="I63" s="21" t="s">
        <v>12</v>
      </c>
      <c r="J63" s="21"/>
      <c r="K63" s="21"/>
      <c r="L63" s="21"/>
      <c r="M63" s="20" t="s">
        <v>1224</v>
      </c>
      <c r="N63" s="20" t="s">
        <v>1225</v>
      </c>
      <c r="O63" s="20"/>
      <c r="P63" s="21"/>
    </row>
    <row r="64" spans="1:16" ht="18" customHeight="1" x14ac:dyDescent="0.25">
      <c r="A64" s="105" t="s">
        <v>1226</v>
      </c>
      <c r="B64" s="106" t="s">
        <v>612</v>
      </c>
      <c r="C64" s="108" t="s">
        <v>1227</v>
      </c>
      <c r="D64" s="101" t="s">
        <v>279</v>
      </c>
      <c r="E64" s="44" t="s">
        <v>280</v>
      </c>
      <c r="F64" s="44"/>
      <c r="G64" s="44" t="s">
        <v>1093</v>
      </c>
      <c r="H64" s="52" t="s">
        <v>12</v>
      </c>
      <c r="I64" s="21" t="s">
        <v>12</v>
      </c>
      <c r="J64" s="21"/>
      <c r="K64" s="21"/>
      <c r="L64" s="21"/>
      <c r="M64" s="20" t="s">
        <v>1228</v>
      </c>
      <c r="N64" s="20" t="s">
        <v>1229</v>
      </c>
      <c r="O64" s="20" t="s">
        <v>1230</v>
      </c>
      <c r="P64" s="21"/>
    </row>
    <row r="65" spans="1:16" ht="18" customHeight="1" x14ac:dyDescent="0.25">
      <c r="A65" s="105" t="s">
        <v>1231</v>
      </c>
      <c r="B65" s="106" t="s">
        <v>965</v>
      </c>
      <c r="C65" s="108" t="s">
        <v>1232</v>
      </c>
      <c r="D65" s="101" t="s">
        <v>279</v>
      </c>
      <c r="E65" s="44" t="s">
        <v>280</v>
      </c>
      <c r="F65" s="44"/>
      <c r="G65" s="44" t="s">
        <v>1233</v>
      </c>
      <c r="H65" s="52" t="s">
        <v>12</v>
      </c>
      <c r="I65" s="21" t="s">
        <v>12</v>
      </c>
      <c r="J65" s="21"/>
      <c r="K65" s="21"/>
      <c r="L65" s="21"/>
      <c r="M65" s="20" t="s">
        <v>1234</v>
      </c>
      <c r="N65" s="20" t="s">
        <v>1235</v>
      </c>
      <c r="O65" s="20"/>
      <c r="P65" s="21"/>
    </row>
    <row r="66" spans="1:16" ht="18" customHeight="1" x14ac:dyDescent="0.25">
      <c r="A66" s="105" t="s">
        <v>1236</v>
      </c>
      <c r="B66" s="106" t="s">
        <v>1237</v>
      </c>
      <c r="C66" s="108" t="s">
        <v>1238</v>
      </c>
      <c r="D66" s="101" t="s">
        <v>279</v>
      </c>
      <c r="E66" s="44" t="s">
        <v>280</v>
      </c>
      <c r="F66" s="44"/>
      <c r="G66" s="44" t="s">
        <v>1078</v>
      </c>
      <c r="H66" s="52" t="s">
        <v>12</v>
      </c>
      <c r="I66" s="21" t="s">
        <v>12</v>
      </c>
      <c r="J66" s="21"/>
      <c r="K66" s="21"/>
      <c r="L66" s="21"/>
      <c r="M66" s="20" t="s">
        <v>1239</v>
      </c>
      <c r="N66" s="20" t="s">
        <v>1240</v>
      </c>
      <c r="O66" s="20"/>
      <c r="P66" s="15"/>
    </row>
    <row r="67" spans="1:16" ht="18" customHeight="1" x14ac:dyDescent="0.25">
      <c r="A67" s="105" t="s">
        <v>1241</v>
      </c>
      <c r="B67" s="106" t="s">
        <v>1242</v>
      </c>
      <c r="C67" s="108" t="s">
        <v>1243</v>
      </c>
      <c r="D67" s="101" t="s">
        <v>279</v>
      </c>
      <c r="E67" s="44" t="s">
        <v>280</v>
      </c>
      <c r="F67" s="44"/>
      <c r="G67" s="44" t="s">
        <v>1078</v>
      </c>
      <c r="H67" s="52" t="s">
        <v>12</v>
      </c>
      <c r="I67" s="21" t="s">
        <v>12</v>
      </c>
      <c r="J67" s="21"/>
      <c r="K67" s="21"/>
      <c r="L67" s="21"/>
      <c r="M67" s="20" t="s">
        <v>1244</v>
      </c>
      <c r="N67" s="20" t="s">
        <v>1245</v>
      </c>
      <c r="O67" s="20" t="s">
        <v>1246</v>
      </c>
      <c r="P67" s="15"/>
    </row>
    <row r="68" spans="1:16" ht="18" customHeight="1" x14ac:dyDescent="0.25">
      <c r="A68" s="105" t="s">
        <v>1247</v>
      </c>
      <c r="B68" s="106" t="s">
        <v>1248</v>
      </c>
      <c r="C68" s="108" t="s">
        <v>1249</v>
      </c>
      <c r="D68" s="101" t="s">
        <v>279</v>
      </c>
      <c r="E68" s="44" t="s">
        <v>280</v>
      </c>
      <c r="F68" s="44"/>
      <c r="G68" s="44" t="s">
        <v>1233</v>
      </c>
      <c r="H68" s="52" t="s">
        <v>12</v>
      </c>
      <c r="I68" s="21" t="s">
        <v>12</v>
      </c>
      <c r="J68" s="21"/>
      <c r="K68" s="21"/>
      <c r="L68" s="21"/>
      <c r="M68" s="20" t="s">
        <v>1250</v>
      </c>
      <c r="N68" s="20" t="s">
        <v>1251</v>
      </c>
      <c r="O68" s="20"/>
      <c r="P68" s="21"/>
    </row>
    <row r="69" spans="1:16" ht="18" customHeight="1" x14ac:dyDescent="0.25">
      <c r="A69" s="105" t="s">
        <v>1252</v>
      </c>
      <c r="B69" s="106" t="s">
        <v>639</v>
      </c>
      <c r="C69" s="108" t="s">
        <v>1253</v>
      </c>
      <c r="D69" s="101" t="s">
        <v>279</v>
      </c>
      <c r="E69" s="44" t="s">
        <v>280</v>
      </c>
      <c r="F69" s="44"/>
      <c r="G69" s="44" t="s">
        <v>924</v>
      </c>
      <c r="H69" s="52" t="s">
        <v>12</v>
      </c>
      <c r="I69" s="21" t="s">
        <v>12</v>
      </c>
      <c r="J69" s="21"/>
      <c r="K69" s="21"/>
      <c r="L69" s="21"/>
      <c r="M69" s="20" t="s">
        <v>1254</v>
      </c>
      <c r="N69" s="20" t="s">
        <v>1255</v>
      </c>
      <c r="O69" s="20"/>
      <c r="P69" s="21"/>
    </row>
    <row r="70" spans="1:16" ht="18" customHeight="1" x14ac:dyDescent="0.25">
      <c r="A70" s="105" t="s">
        <v>1256</v>
      </c>
      <c r="B70" s="106" t="s">
        <v>739</v>
      </c>
      <c r="C70" s="108" t="s">
        <v>1257</v>
      </c>
      <c r="D70" s="101" t="s">
        <v>279</v>
      </c>
      <c r="E70" s="44" t="s">
        <v>280</v>
      </c>
      <c r="F70" s="44"/>
      <c r="G70" s="44" t="s">
        <v>1078</v>
      </c>
      <c r="H70" s="52" t="s">
        <v>12</v>
      </c>
      <c r="I70" s="21" t="s">
        <v>12</v>
      </c>
      <c r="J70" s="21"/>
      <c r="K70" s="21"/>
      <c r="L70" s="21"/>
      <c r="M70" s="20" t="s">
        <v>1258</v>
      </c>
      <c r="N70" s="20" t="s">
        <v>1259</v>
      </c>
      <c r="O70" s="20"/>
      <c r="P70" s="21"/>
    </row>
    <row r="71" spans="1:16" ht="18" customHeight="1" x14ac:dyDescent="0.25">
      <c r="A71" s="105" t="s">
        <v>1260</v>
      </c>
      <c r="B71" s="106" t="s">
        <v>1261</v>
      </c>
      <c r="C71" s="108" t="s">
        <v>1262</v>
      </c>
      <c r="D71" s="101" t="s">
        <v>279</v>
      </c>
      <c r="E71" s="44" t="s">
        <v>280</v>
      </c>
      <c r="F71" s="44"/>
      <c r="G71" s="44" t="s">
        <v>1093</v>
      </c>
      <c r="H71" s="52" t="s">
        <v>12</v>
      </c>
      <c r="I71" s="21" t="s">
        <v>12</v>
      </c>
      <c r="J71" s="21"/>
      <c r="K71" s="21"/>
      <c r="L71" s="21"/>
      <c r="M71" s="20" t="s">
        <v>1263</v>
      </c>
      <c r="N71" s="20" t="s">
        <v>1264</v>
      </c>
      <c r="O71" s="20" t="s">
        <v>1265</v>
      </c>
      <c r="P71" s="21"/>
    </row>
    <row r="72" spans="1:16" ht="18" customHeight="1" x14ac:dyDescent="0.25">
      <c r="A72" s="105" t="s">
        <v>1266</v>
      </c>
      <c r="B72" s="106" t="s">
        <v>1267</v>
      </c>
      <c r="C72" s="108" t="s">
        <v>1268</v>
      </c>
      <c r="D72" s="101" t="s">
        <v>279</v>
      </c>
      <c r="E72" s="44" t="s">
        <v>280</v>
      </c>
      <c r="F72" s="44"/>
      <c r="G72" s="44" t="s">
        <v>924</v>
      </c>
      <c r="H72" s="52" t="s">
        <v>12</v>
      </c>
      <c r="I72" s="21" t="s">
        <v>12</v>
      </c>
      <c r="J72" s="21"/>
      <c r="K72" s="21"/>
      <c r="L72" s="21"/>
      <c r="M72" s="20" t="s">
        <v>1269</v>
      </c>
      <c r="N72" s="20" t="s">
        <v>1270</v>
      </c>
      <c r="O72" s="20" t="s">
        <v>1270</v>
      </c>
      <c r="P72" s="21"/>
    </row>
    <row r="73" spans="1:16" ht="18" customHeight="1" x14ac:dyDescent="0.25">
      <c r="A73" s="105" t="s">
        <v>1271</v>
      </c>
      <c r="B73" s="106" t="s">
        <v>192</v>
      </c>
      <c r="C73" s="108" t="s">
        <v>1272</v>
      </c>
      <c r="D73" s="119" t="s">
        <v>279</v>
      </c>
      <c r="E73" s="101" t="s">
        <v>280</v>
      </c>
      <c r="F73" s="44"/>
      <c r="G73" s="100" t="s">
        <v>1078</v>
      </c>
      <c r="H73" s="52" t="s">
        <v>12</v>
      </c>
      <c r="I73" s="21" t="s">
        <v>12</v>
      </c>
      <c r="J73" s="21"/>
      <c r="K73" s="21"/>
      <c r="L73" s="21"/>
      <c r="M73" s="20" t="s">
        <v>1273</v>
      </c>
      <c r="N73" s="20" t="s">
        <v>1274</v>
      </c>
      <c r="O73" s="20"/>
      <c r="P73" s="21"/>
    </row>
    <row r="74" spans="1:16" ht="18" customHeight="1" x14ac:dyDescent="0.25">
      <c r="A74" s="105" t="s">
        <v>1275</v>
      </c>
      <c r="B74" s="106" t="s">
        <v>823</v>
      </c>
      <c r="C74" s="108" t="s">
        <v>1276</v>
      </c>
      <c r="D74" s="119" t="s">
        <v>279</v>
      </c>
      <c r="E74" s="102" t="s">
        <v>280</v>
      </c>
      <c r="F74" s="99"/>
      <c r="G74" s="98" t="s">
        <v>1107</v>
      </c>
      <c r="H74" s="52" t="s">
        <v>12</v>
      </c>
      <c r="I74" s="21" t="s">
        <v>12</v>
      </c>
      <c r="J74" s="21"/>
      <c r="K74" s="21"/>
      <c r="L74" s="21"/>
      <c r="M74" s="20" t="s">
        <v>1277</v>
      </c>
      <c r="N74" s="20" t="s">
        <v>1278</v>
      </c>
      <c r="O74" s="20"/>
      <c r="P74" s="93"/>
    </row>
    <row r="75" spans="1:16" ht="18" customHeight="1" x14ac:dyDescent="0.25">
      <c r="A75" s="105" t="s">
        <v>1279</v>
      </c>
      <c r="B75" s="106" t="s">
        <v>296</v>
      </c>
      <c r="C75" s="108" t="s">
        <v>1280</v>
      </c>
      <c r="D75" s="119" t="s">
        <v>279</v>
      </c>
      <c r="E75" s="101" t="s">
        <v>280</v>
      </c>
      <c r="F75" s="99"/>
      <c r="G75" s="98" t="s">
        <v>1169</v>
      </c>
      <c r="H75" s="52" t="s">
        <v>12</v>
      </c>
      <c r="I75" s="21" t="s">
        <v>12</v>
      </c>
      <c r="J75" s="21"/>
      <c r="K75" s="21"/>
      <c r="L75" s="21"/>
      <c r="M75" s="20" t="s">
        <v>1281</v>
      </c>
      <c r="N75" s="20" t="s">
        <v>1282</v>
      </c>
      <c r="O75" s="20"/>
      <c r="P75" s="93"/>
    </row>
    <row r="76" spans="1:16" ht="18" customHeight="1" x14ac:dyDescent="0.25">
      <c r="A76" s="105" t="s">
        <v>1283</v>
      </c>
      <c r="B76" s="106" t="s">
        <v>929</v>
      </c>
      <c r="C76" s="108" t="s">
        <v>1284</v>
      </c>
      <c r="D76" s="119" t="s">
        <v>279</v>
      </c>
      <c r="E76" s="101" t="s">
        <v>280</v>
      </c>
      <c r="F76" s="99"/>
      <c r="G76" s="98"/>
      <c r="H76" s="52" t="s">
        <v>12</v>
      </c>
      <c r="I76" s="21" t="s">
        <v>12</v>
      </c>
      <c r="J76" s="21"/>
      <c r="K76" s="21"/>
      <c r="L76" s="21"/>
      <c r="M76" s="20" t="s">
        <v>1285</v>
      </c>
      <c r="N76" s="20" t="s">
        <v>1286</v>
      </c>
      <c r="O76" s="20" t="s">
        <v>1287</v>
      </c>
      <c r="P76" s="93"/>
    </row>
    <row r="77" spans="1:16" ht="18" customHeight="1" x14ac:dyDescent="0.25">
      <c r="A77" s="105" t="s">
        <v>1288</v>
      </c>
      <c r="B77" s="106" t="s">
        <v>225</v>
      </c>
      <c r="C77" s="108" t="s">
        <v>1289</v>
      </c>
      <c r="D77" s="119" t="s">
        <v>279</v>
      </c>
      <c r="E77" s="101" t="s">
        <v>280</v>
      </c>
      <c r="F77" s="99"/>
      <c r="G77" s="44" t="s">
        <v>1078</v>
      </c>
      <c r="H77" s="52" t="s">
        <v>12</v>
      </c>
      <c r="I77" s="21" t="s">
        <v>12</v>
      </c>
      <c r="J77" s="21"/>
      <c r="K77" s="21"/>
      <c r="L77" s="21"/>
      <c r="M77" s="20" t="s">
        <v>1290</v>
      </c>
      <c r="N77" s="20" t="s">
        <v>1291</v>
      </c>
      <c r="O77" s="90"/>
      <c r="P77" s="93"/>
    </row>
    <row r="78" spans="1:16" ht="18" customHeight="1" x14ac:dyDescent="0.25">
      <c r="A78" s="105" t="s">
        <v>1292</v>
      </c>
      <c r="B78" s="106" t="s">
        <v>1293</v>
      </c>
      <c r="C78" s="108" t="s">
        <v>1294</v>
      </c>
      <c r="D78" s="119" t="s">
        <v>279</v>
      </c>
      <c r="E78" s="21" t="s">
        <v>280</v>
      </c>
      <c r="F78" s="99"/>
      <c r="G78" s="98" t="s">
        <v>1078</v>
      </c>
      <c r="H78" s="52" t="s">
        <v>12</v>
      </c>
      <c r="I78" s="21" t="s">
        <v>12</v>
      </c>
      <c r="J78" s="21"/>
      <c r="K78" s="21"/>
      <c r="L78" s="21"/>
      <c r="M78" s="20" t="s">
        <v>1295</v>
      </c>
      <c r="N78" s="20" t="s">
        <v>1296</v>
      </c>
      <c r="O78" s="20" t="s">
        <v>1297</v>
      </c>
      <c r="P78" s="93"/>
    </row>
    <row r="79" spans="1:16" ht="18" customHeight="1" x14ac:dyDescent="0.25">
      <c r="A79" s="105" t="s">
        <v>1298</v>
      </c>
      <c r="B79" s="106" t="s">
        <v>993</v>
      </c>
      <c r="C79" s="108" t="s">
        <v>1299</v>
      </c>
      <c r="D79" s="119" t="s">
        <v>279</v>
      </c>
      <c r="E79" s="101" t="s">
        <v>280</v>
      </c>
      <c r="F79" s="21"/>
      <c r="G79" s="98" t="s">
        <v>1233</v>
      </c>
      <c r="H79" s="52" t="s">
        <v>12</v>
      </c>
      <c r="I79" s="21" t="s">
        <v>12</v>
      </c>
      <c r="J79" s="21"/>
      <c r="K79" s="21"/>
      <c r="L79" s="21"/>
      <c r="M79" s="20" t="s">
        <v>1300</v>
      </c>
      <c r="N79" s="20" t="s">
        <v>1301</v>
      </c>
      <c r="O79" s="20"/>
      <c r="P79" s="21"/>
    </row>
    <row r="80" spans="1:16" ht="18" customHeight="1" x14ac:dyDescent="0.25">
      <c r="A80" s="103"/>
      <c r="B80" s="104"/>
      <c r="C80" s="20"/>
      <c r="D80" s="98"/>
      <c r="E80" s="101"/>
      <c r="F80" s="44"/>
      <c r="G80" s="51"/>
      <c r="H80" s="52"/>
      <c r="I80" s="21"/>
      <c r="J80" s="21"/>
      <c r="K80" s="21"/>
      <c r="L80" s="21"/>
      <c r="M80" s="20"/>
      <c r="N80" s="20"/>
      <c r="O80" s="20"/>
      <c r="P80" s="21"/>
    </row>
    <row r="81" spans="1:16" ht="18" customHeight="1" x14ac:dyDescent="0.25">
      <c r="A81" s="50"/>
      <c r="B81" s="20"/>
      <c r="C81" s="20"/>
      <c r="D81" s="98"/>
      <c r="E81" s="101"/>
      <c r="F81" s="44"/>
      <c r="G81" s="44"/>
      <c r="H81" s="52"/>
      <c r="I81" s="21"/>
      <c r="J81" s="21"/>
      <c r="K81" s="21"/>
      <c r="L81" s="21"/>
      <c r="M81" s="20"/>
      <c r="N81" s="20"/>
      <c r="O81" s="20"/>
      <c r="P81" s="21"/>
    </row>
    <row r="82" spans="1:16" ht="18" customHeight="1" x14ac:dyDescent="0.25">
      <c r="A82" s="50"/>
      <c r="B82" s="20"/>
      <c r="C82" s="20"/>
      <c r="D82" s="98"/>
      <c r="E82" s="101"/>
      <c r="F82" s="44"/>
      <c r="G82" s="44"/>
      <c r="H82" s="52"/>
      <c r="I82" s="21"/>
      <c r="J82" s="21"/>
      <c r="K82" s="21"/>
      <c r="L82" s="21"/>
      <c r="M82" s="20"/>
      <c r="N82" s="20"/>
      <c r="O82" s="20"/>
      <c r="P82" s="21"/>
    </row>
    <row r="83" spans="1:16" ht="18" customHeight="1" x14ac:dyDescent="0.25">
      <c r="A83" s="50"/>
      <c r="B83" s="20"/>
      <c r="C83" s="20"/>
      <c r="D83" s="51"/>
      <c r="E83" s="44"/>
      <c r="F83" s="44"/>
      <c r="G83" s="44"/>
      <c r="H83" s="52"/>
      <c r="I83" s="21"/>
      <c r="J83" s="21"/>
      <c r="K83" s="21"/>
      <c r="L83" s="21"/>
      <c r="M83" s="20"/>
      <c r="N83" s="20"/>
      <c r="O83" s="20"/>
      <c r="P83" s="21"/>
    </row>
    <row r="84" spans="1:16" ht="18" customHeight="1" x14ac:dyDescent="0.25">
      <c r="A84" s="50"/>
      <c r="B84" s="20"/>
      <c r="C84" s="20"/>
      <c r="D84" s="44"/>
      <c r="E84" s="44"/>
      <c r="F84" s="44"/>
      <c r="G84" s="44"/>
      <c r="H84" s="52"/>
      <c r="I84" s="21"/>
      <c r="J84" s="21"/>
      <c r="K84" s="21"/>
      <c r="L84" s="21"/>
      <c r="M84" s="20"/>
      <c r="N84" s="20"/>
      <c r="O84" s="20"/>
      <c r="P84" s="21"/>
    </row>
    <row r="85" spans="1:16" ht="18" customHeight="1" x14ac:dyDescent="0.25">
      <c r="A85" s="50"/>
      <c r="B85" s="20"/>
      <c r="C85" s="20"/>
      <c r="D85" s="44"/>
      <c r="E85" s="44"/>
      <c r="F85" s="44"/>
      <c r="G85" s="44"/>
      <c r="H85" s="52"/>
      <c r="I85" s="21"/>
      <c r="J85" s="21"/>
      <c r="K85" s="21"/>
      <c r="L85" s="21"/>
      <c r="M85" s="20"/>
      <c r="N85" s="20"/>
      <c r="O85" s="20"/>
      <c r="P85" s="21"/>
    </row>
    <row r="86" spans="1:16" ht="18" customHeight="1" x14ac:dyDescent="0.25">
      <c r="A86" s="50"/>
      <c r="B86" s="20"/>
      <c r="C86" s="20"/>
      <c r="D86" s="44"/>
      <c r="E86" s="44"/>
      <c r="F86" s="44"/>
      <c r="G86" s="44"/>
      <c r="H86" s="52"/>
      <c r="I86" s="21"/>
      <c r="J86" s="21"/>
      <c r="K86" s="21"/>
      <c r="L86" s="21"/>
      <c r="M86" s="20"/>
      <c r="N86" s="20"/>
      <c r="O86" s="20"/>
      <c r="P86" s="21"/>
    </row>
    <row r="87" spans="1:16" ht="18" customHeight="1" x14ac:dyDescent="0.25">
      <c r="A87" s="50"/>
      <c r="B87" s="20"/>
      <c r="C87" s="20"/>
      <c r="D87" s="44"/>
      <c r="E87" s="44"/>
      <c r="F87" s="44"/>
      <c r="G87" s="44"/>
      <c r="H87" s="52"/>
      <c r="I87" s="21"/>
      <c r="J87" s="21"/>
      <c r="K87" s="21"/>
      <c r="L87" s="21"/>
      <c r="M87" s="20"/>
      <c r="N87" s="20"/>
      <c r="O87" s="20"/>
      <c r="P87" s="21"/>
    </row>
    <row r="88" spans="1:16" ht="18" customHeight="1" x14ac:dyDescent="0.25">
      <c r="A88" s="50"/>
      <c r="B88" s="20"/>
      <c r="C88" s="20"/>
      <c r="D88" s="44"/>
      <c r="E88" s="44"/>
      <c r="F88" s="44"/>
      <c r="G88" s="44"/>
      <c r="H88" s="52"/>
      <c r="I88" s="21"/>
      <c r="J88" s="21"/>
      <c r="K88" s="21"/>
      <c r="L88" s="21"/>
      <c r="M88" s="20"/>
      <c r="N88" s="20"/>
      <c r="O88" s="20"/>
      <c r="P88" s="21"/>
    </row>
    <row r="89" spans="1:16" ht="18" customHeight="1" x14ac:dyDescent="0.25">
      <c r="A89" s="50"/>
      <c r="B89" s="20"/>
      <c r="C89" s="20"/>
      <c r="D89" s="44"/>
      <c r="E89" s="44"/>
      <c r="F89" s="44"/>
      <c r="G89" s="44"/>
      <c r="H89" s="52"/>
      <c r="I89" s="21"/>
      <c r="J89" s="21"/>
      <c r="K89" s="21"/>
      <c r="L89" s="21"/>
      <c r="M89" s="20"/>
      <c r="N89" s="20"/>
      <c r="O89" s="20"/>
      <c r="P89" s="21"/>
    </row>
    <row r="90" spans="1:16" ht="18" customHeight="1" x14ac:dyDescent="0.25">
      <c r="A90" s="50"/>
      <c r="B90" s="20"/>
      <c r="C90" s="20"/>
      <c r="D90" s="44"/>
      <c r="E90" s="44"/>
      <c r="F90" s="44"/>
      <c r="G90" s="44"/>
      <c r="H90" s="52"/>
      <c r="I90" s="21"/>
      <c r="J90" s="21"/>
      <c r="K90" s="21"/>
      <c r="L90" s="21"/>
      <c r="M90" s="20"/>
      <c r="N90" s="20"/>
      <c r="O90" s="20"/>
      <c r="P90" s="21"/>
    </row>
    <row r="91" spans="1:16" ht="18" customHeight="1" x14ac:dyDescent="0.25">
      <c r="A91" s="50"/>
      <c r="B91" s="20"/>
      <c r="C91" s="20"/>
      <c r="D91" s="44"/>
      <c r="E91" s="44"/>
      <c r="F91" s="44"/>
      <c r="G91" s="44"/>
      <c r="H91" s="52"/>
      <c r="I91" s="21"/>
      <c r="J91" s="21"/>
      <c r="K91" s="21"/>
      <c r="L91" s="21"/>
      <c r="M91" s="20"/>
      <c r="N91" s="20"/>
      <c r="O91" s="20"/>
      <c r="P91" s="21"/>
    </row>
    <row r="92" spans="1:16" ht="18" customHeight="1" x14ac:dyDescent="0.25">
      <c r="A92" s="50"/>
      <c r="B92" s="20"/>
      <c r="C92" s="20"/>
      <c r="D92" s="44"/>
      <c r="E92" s="44"/>
      <c r="F92" s="44"/>
      <c r="G92" s="44"/>
      <c r="H92" s="52"/>
      <c r="I92" s="21"/>
      <c r="J92" s="21"/>
      <c r="K92" s="21"/>
      <c r="L92" s="21"/>
      <c r="M92" s="20"/>
      <c r="N92" s="20"/>
      <c r="O92" s="20"/>
      <c r="P92" s="21"/>
    </row>
    <row r="93" spans="1:16" ht="18" customHeight="1" x14ac:dyDescent="0.25">
      <c r="A93" s="50"/>
      <c r="B93" s="20"/>
      <c r="C93" s="20"/>
      <c r="D93" s="44"/>
      <c r="E93" s="44"/>
      <c r="F93" s="44"/>
      <c r="G93" s="44"/>
      <c r="H93" s="52"/>
      <c r="I93" s="21"/>
      <c r="J93" s="21"/>
      <c r="K93" s="21"/>
      <c r="L93" s="21"/>
      <c r="M93" s="20"/>
      <c r="N93" s="20"/>
      <c r="O93" s="20"/>
      <c r="P93" s="21"/>
    </row>
    <row r="94" spans="1:16" ht="18" customHeight="1" x14ac:dyDescent="0.25">
      <c r="A94" s="50"/>
      <c r="B94" s="20"/>
      <c r="C94" s="20"/>
      <c r="D94" s="44"/>
      <c r="E94" s="44"/>
      <c r="F94" s="44"/>
      <c r="G94" s="44"/>
      <c r="H94" s="52"/>
      <c r="I94" s="21"/>
      <c r="J94" s="21"/>
      <c r="K94" s="21"/>
      <c r="L94" s="21"/>
      <c r="M94" s="20"/>
      <c r="N94" s="20"/>
      <c r="O94" s="20"/>
      <c r="P94" s="21"/>
    </row>
    <row r="95" spans="1:16" ht="18" customHeight="1" x14ac:dyDescent="0.25">
      <c r="A95" s="50"/>
      <c r="B95" s="20"/>
      <c r="C95" s="20"/>
      <c r="D95" s="44"/>
      <c r="E95" s="44"/>
      <c r="F95" s="44"/>
      <c r="G95" s="44"/>
      <c r="H95" s="52"/>
      <c r="I95" s="21"/>
      <c r="J95" s="21"/>
      <c r="K95" s="21"/>
      <c r="L95" s="21"/>
      <c r="M95" s="20"/>
      <c r="N95" s="20"/>
      <c r="O95" s="20"/>
      <c r="P95" s="21"/>
    </row>
    <row r="96" spans="1:16" ht="18" customHeight="1" x14ac:dyDescent="0.25">
      <c r="A96" s="50"/>
      <c r="B96" s="20"/>
      <c r="C96" s="20"/>
      <c r="D96" s="44"/>
      <c r="E96" s="44"/>
      <c r="F96" s="44"/>
      <c r="G96" s="44"/>
      <c r="H96" s="52"/>
      <c r="I96" s="21"/>
      <c r="J96" s="21"/>
      <c r="K96" s="21"/>
      <c r="L96" s="21"/>
      <c r="M96" s="20"/>
      <c r="N96" s="20"/>
      <c r="O96" s="20"/>
      <c r="P96" s="21"/>
    </row>
    <row r="97" spans="1:16" ht="18" customHeight="1" x14ac:dyDescent="0.25">
      <c r="A97" s="50"/>
      <c r="B97" s="20"/>
      <c r="C97" s="20"/>
      <c r="D97" s="44"/>
      <c r="E97" s="44"/>
      <c r="F97" s="44"/>
      <c r="G97" s="44"/>
      <c r="H97" s="52"/>
      <c r="I97" s="21"/>
      <c r="J97" s="21"/>
      <c r="K97" s="21"/>
      <c r="L97" s="21"/>
      <c r="M97" s="20"/>
      <c r="N97" s="20"/>
      <c r="O97" s="20"/>
      <c r="P97" s="21"/>
    </row>
    <row r="98" spans="1:16" ht="18" customHeight="1" x14ac:dyDescent="0.25">
      <c r="A98" s="50"/>
      <c r="B98" s="20"/>
      <c r="C98" s="20"/>
      <c r="D98" s="44"/>
      <c r="E98" s="44"/>
      <c r="F98" s="44"/>
      <c r="G98" s="44"/>
      <c r="H98" s="52"/>
      <c r="I98" s="21"/>
      <c r="J98" s="21"/>
      <c r="K98" s="21"/>
      <c r="L98" s="21"/>
      <c r="M98" s="20"/>
      <c r="N98" s="20"/>
      <c r="O98" s="20"/>
      <c r="P98" s="21"/>
    </row>
    <row r="99" spans="1:16" ht="18" customHeight="1" x14ac:dyDescent="0.25">
      <c r="A99" s="50"/>
      <c r="B99" s="20"/>
      <c r="C99" s="20"/>
      <c r="D99" s="44"/>
      <c r="E99" s="44"/>
      <c r="F99" s="44"/>
      <c r="G99" s="44"/>
      <c r="H99" s="52"/>
      <c r="I99" s="21"/>
      <c r="J99" s="21"/>
      <c r="K99" s="21"/>
      <c r="L99" s="21"/>
      <c r="M99" s="20"/>
      <c r="N99" s="20"/>
      <c r="O99" s="20"/>
      <c r="P99" s="21"/>
    </row>
    <row r="100" spans="1:16" ht="18" customHeight="1" x14ac:dyDescent="0.25">
      <c r="A100" s="50"/>
      <c r="B100" s="20"/>
      <c r="C100" s="20"/>
      <c r="D100" s="44"/>
      <c r="E100" s="44"/>
      <c r="F100" s="44"/>
      <c r="G100" s="44"/>
      <c r="H100" s="52"/>
      <c r="I100" s="21"/>
      <c r="J100" s="21"/>
      <c r="K100" s="21"/>
      <c r="L100" s="21"/>
      <c r="M100" s="20"/>
      <c r="N100" s="20"/>
      <c r="O100" s="20"/>
      <c r="P100" s="21"/>
    </row>
    <row r="101" spans="1:16" ht="18" customHeight="1" x14ac:dyDescent="0.25">
      <c r="A101" s="50"/>
      <c r="B101" s="20"/>
      <c r="C101" s="20"/>
      <c r="D101" s="44"/>
      <c r="E101" s="44"/>
      <c r="F101" s="44"/>
      <c r="G101" s="44"/>
      <c r="H101" s="52"/>
      <c r="I101" s="21"/>
      <c r="J101" s="21"/>
      <c r="K101" s="21"/>
      <c r="L101" s="21"/>
      <c r="M101" s="20"/>
      <c r="N101" s="20"/>
      <c r="O101" s="20"/>
      <c r="P101" s="21"/>
    </row>
    <row r="102" spans="1:16" ht="18" customHeight="1" x14ac:dyDescent="0.25">
      <c r="A102" s="50"/>
      <c r="B102" s="20"/>
      <c r="C102" s="20"/>
      <c r="D102" s="44"/>
      <c r="E102" s="44"/>
      <c r="F102" s="44"/>
      <c r="G102" s="44"/>
      <c r="H102" s="52"/>
      <c r="I102" s="21"/>
      <c r="J102" s="21"/>
      <c r="K102" s="21"/>
      <c r="L102" s="21"/>
      <c r="M102" s="20"/>
      <c r="N102" s="20"/>
      <c r="O102" s="20"/>
      <c r="P102" s="21"/>
    </row>
    <row r="103" spans="1:16" ht="18" customHeight="1" x14ac:dyDescent="0.25">
      <c r="A103" s="50"/>
      <c r="B103" s="20"/>
      <c r="C103" s="20"/>
      <c r="D103" s="44"/>
      <c r="E103" s="44"/>
      <c r="F103" s="44"/>
      <c r="G103" s="44"/>
      <c r="H103" s="52"/>
      <c r="I103" s="21"/>
      <c r="J103" s="21"/>
      <c r="K103" s="21"/>
      <c r="L103" s="21"/>
      <c r="M103" s="20"/>
      <c r="N103" s="20"/>
      <c r="O103" s="20"/>
      <c r="P103" s="21"/>
    </row>
    <row r="104" spans="1:16" ht="18" customHeight="1" x14ac:dyDescent="0.25">
      <c r="A104" s="50"/>
      <c r="B104" s="20"/>
      <c r="C104" s="20"/>
      <c r="D104" s="44"/>
      <c r="E104" s="44"/>
      <c r="F104" s="44"/>
      <c r="G104" s="44"/>
      <c r="H104" s="52"/>
      <c r="I104" s="21"/>
      <c r="J104" s="21"/>
      <c r="K104" s="21"/>
      <c r="L104" s="21"/>
      <c r="M104" s="20"/>
      <c r="N104" s="20"/>
      <c r="O104" s="20"/>
      <c r="P104" s="21"/>
    </row>
    <row r="105" spans="1:16" ht="18" customHeight="1" x14ac:dyDescent="0.25">
      <c r="A105" s="50"/>
      <c r="B105" s="20"/>
      <c r="C105" s="20"/>
      <c r="D105" s="44"/>
      <c r="E105" s="44"/>
      <c r="F105" s="44"/>
      <c r="G105" s="44"/>
      <c r="H105" s="52"/>
      <c r="I105" s="21"/>
      <c r="J105" s="21"/>
      <c r="K105" s="21"/>
      <c r="L105" s="21"/>
      <c r="M105" s="20"/>
      <c r="N105" s="20"/>
      <c r="O105" s="20"/>
      <c r="P105" s="21"/>
    </row>
    <row r="106" spans="1:16" ht="18" customHeight="1" x14ac:dyDescent="0.25">
      <c r="A106" s="50"/>
      <c r="B106" s="20"/>
      <c r="C106" s="20"/>
      <c r="D106" s="44"/>
      <c r="E106" s="44"/>
      <c r="F106" s="44"/>
      <c r="G106" s="44"/>
      <c r="H106" s="52"/>
      <c r="I106" s="21"/>
      <c r="J106" s="21"/>
      <c r="K106" s="21"/>
      <c r="L106" s="21"/>
      <c r="M106" s="20"/>
      <c r="N106" s="20"/>
      <c r="O106" s="20"/>
      <c r="P106" s="21"/>
    </row>
    <row r="107" spans="1:16" ht="18" customHeight="1" x14ac:dyDescent="0.25">
      <c r="A107" s="50"/>
      <c r="B107" s="20"/>
      <c r="C107" s="20"/>
      <c r="D107" s="44"/>
      <c r="E107" s="44"/>
      <c r="F107" s="44"/>
      <c r="G107" s="44"/>
      <c r="H107" s="52"/>
      <c r="I107" s="21"/>
      <c r="J107" s="21"/>
      <c r="K107" s="21"/>
      <c r="L107" s="21"/>
      <c r="M107" s="20"/>
      <c r="N107" s="20"/>
      <c r="O107" s="90"/>
      <c r="P107" s="15"/>
    </row>
    <row r="108" spans="1:16" ht="18" customHeight="1" x14ac:dyDescent="0.25">
      <c r="A108" s="50"/>
      <c r="B108" s="20"/>
      <c r="C108" s="20"/>
      <c r="D108" s="44"/>
      <c r="E108" s="44"/>
      <c r="F108" s="44"/>
      <c r="G108" s="44"/>
      <c r="H108" s="52"/>
      <c r="I108" s="21"/>
      <c r="J108" s="21"/>
      <c r="K108" s="21"/>
      <c r="L108" s="21"/>
      <c r="M108" s="20"/>
      <c r="N108" s="20"/>
      <c r="O108" s="90"/>
      <c r="P108" s="15"/>
    </row>
    <row r="109" spans="1:16" ht="18" customHeight="1" x14ac:dyDescent="0.25">
      <c r="A109" s="50"/>
      <c r="B109" s="20"/>
      <c r="C109" s="20"/>
      <c r="D109" s="44"/>
      <c r="E109" s="44"/>
      <c r="F109" s="44"/>
      <c r="G109" s="44"/>
      <c r="H109" s="52"/>
      <c r="I109" s="21"/>
      <c r="J109" s="21"/>
      <c r="K109" s="21"/>
      <c r="L109" s="21"/>
      <c r="M109" s="20"/>
      <c r="N109" s="20"/>
      <c r="O109" s="90"/>
      <c r="P109" s="15"/>
    </row>
    <row r="110" spans="1:16" ht="18" customHeight="1" x14ac:dyDescent="0.25">
      <c r="A110" s="50"/>
      <c r="B110" s="20"/>
      <c r="C110" s="20"/>
      <c r="D110" s="44"/>
      <c r="E110" s="44"/>
      <c r="F110" s="44"/>
      <c r="G110" s="44"/>
      <c r="H110" s="52"/>
      <c r="I110" s="21"/>
      <c r="J110" s="21"/>
      <c r="K110" s="21"/>
      <c r="L110" s="21"/>
      <c r="M110" s="20"/>
      <c r="N110" s="20"/>
      <c r="O110" s="90"/>
      <c r="P110" s="15"/>
    </row>
    <row r="111" spans="1:16" ht="18" customHeight="1" x14ac:dyDescent="0.25">
      <c r="A111" s="50"/>
      <c r="B111" s="20"/>
      <c r="C111" s="20"/>
      <c r="D111" s="44"/>
      <c r="E111" s="44"/>
      <c r="F111" s="44"/>
      <c r="G111" s="44"/>
      <c r="H111" s="52"/>
      <c r="I111" s="21"/>
      <c r="J111" s="21"/>
      <c r="K111" s="21"/>
      <c r="L111" s="21"/>
      <c r="M111" s="20"/>
      <c r="N111" s="20"/>
      <c r="O111" s="90"/>
      <c r="P111" s="15"/>
    </row>
    <row r="112" spans="1:16" ht="18" customHeight="1" x14ac:dyDescent="0.25">
      <c r="A112" s="50"/>
      <c r="B112" s="20"/>
      <c r="C112" s="20"/>
      <c r="D112" s="44"/>
      <c r="E112" s="44"/>
      <c r="F112" s="44"/>
      <c r="G112" s="44"/>
      <c r="H112" s="52"/>
      <c r="I112" s="21"/>
      <c r="J112" s="21"/>
      <c r="K112" s="21"/>
      <c r="L112" s="21"/>
      <c r="M112" s="20"/>
      <c r="N112" s="20"/>
      <c r="O112" s="90"/>
      <c r="P112" s="15"/>
    </row>
    <row r="113" spans="1:16" ht="18" customHeight="1" x14ac:dyDescent="0.25">
      <c r="A113" s="50"/>
      <c r="B113" s="20"/>
      <c r="C113" s="20"/>
      <c r="D113" s="44"/>
      <c r="E113" s="44"/>
      <c r="F113" s="44"/>
      <c r="G113" s="44"/>
      <c r="H113" s="52"/>
      <c r="I113" s="21"/>
      <c r="J113" s="21"/>
      <c r="K113" s="21"/>
      <c r="L113" s="21"/>
      <c r="M113" s="20"/>
      <c r="N113" s="20"/>
      <c r="O113" s="90"/>
      <c r="P113" s="15"/>
    </row>
    <row r="114" spans="1:16" ht="18" customHeight="1" x14ac:dyDescent="0.25">
      <c r="A114" s="50"/>
      <c r="B114" s="20"/>
      <c r="C114" s="20"/>
      <c r="D114" s="44"/>
      <c r="E114" s="44"/>
      <c r="F114" s="44"/>
      <c r="G114" s="44"/>
      <c r="H114" s="52"/>
      <c r="I114" s="21"/>
      <c r="J114" s="21"/>
      <c r="K114" s="21"/>
      <c r="L114" s="21"/>
      <c r="M114" s="20"/>
      <c r="N114" s="20"/>
      <c r="O114" s="90"/>
      <c r="P114" s="15"/>
    </row>
    <row r="115" spans="1:16" ht="18" customHeight="1" x14ac:dyDescent="0.25">
      <c r="A115" s="50"/>
      <c r="B115" s="20"/>
      <c r="C115" s="20"/>
      <c r="D115" s="44"/>
      <c r="E115" s="44"/>
      <c r="F115" s="44"/>
      <c r="G115" s="44"/>
      <c r="H115" s="52"/>
      <c r="I115" s="21"/>
      <c r="J115" s="21"/>
      <c r="K115" s="21"/>
      <c r="L115" s="21"/>
      <c r="M115" s="20"/>
      <c r="N115" s="20"/>
      <c r="O115" s="90"/>
      <c r="P115" s="15"/>
    </row>
    <row r="116" spans="1:16" ht="18" customHeight="1" x14ac:dyDescent="0.25">
      <c r="A116" s="50"/>
      <c r="B116" s="20"/>
      <c r="C116" s="20"/>
      <c r="D116" s="44"/>
      <c r="E116" s="44"/>
      <c r="F116" s="44"/>
      <c r="G116" s="44"/>
      <c r="H116" s="52"/>
      <c r="I116" s="21"/>
      <c r="J116" s="21"/>
      <c r="K116" s="21"/>
      <c r="L116" s="21"/>
      <c r="M116" s="20"/>
      <c r="N116" s="20"/>
      <c r="O116" s="90"/>
      <c r="P116" s="15"/>
    </row>
    <row r="117" spans="1:16" ht="18" customHeight="1" x14ac:dyDescent="0.25">
      <c r="A117" s="50"/>
      <c r="B117" s="20"/>
      <c r="C117" s="20"/>
      <c r="D117" s="44"/>
      <c r="E117" s="44"/>
      <c r="F117" s="44"/>
      <c r="G117" s="44"/>
      <c r="H117" s="52"/>
      <c r="I117" s="21"/>
      <c r="J117" s="21"/>
      <c r="K117" s="21"/>
      <c r="L117" s="21"/>
      <c r="M117" s="20"/>
      <c r="N117" s="20"/>
      <c r="O117" s="90"/>
      <c r="P117" s="15"/>
    </row>
    <row r="118" spans="1:16" ht="18" customHeight="1" x14ac:dyDescent="0.25">
      <c r="A118" s="50"/>
      <c r="B118" s="20"/>
      <c r="C118" s="20"/>
      <c r="D118" s="44"/>
      <c r="E118" s="44"/>
      <c r="F118" s="44"/>
      <c r="G118" s="44"/>
      <c r="H118" s="52"/>
      <c r="I118" s="21"/>
      <c r="J118" s="21"/>
      <c r="K118" s="21"/>
      <c r="L118" s="21"/>
      <c r="M118" s="20"/>
      <c r="N118" s="20"/>
      <c r="O118" s="90"/>
      <c r="P118" s="15"/>
    </row>
    <row r="119" spans="1:16" ht="18" customHeight="1" x14ac:dyDescent="0.25">
      <c r="A119" s="50"/>
      <c r="B119" s="20"/>
      <c r="C119" s="20"/>
      <c r="D119" s="44"/>
      <c r="E119" s="44"/>
      <c r="F119" s="44"/>
      <c r="G119" s="44"/>
      <c r="H119" s="52"/>
      <c r="I119" s="21"/>
      <c r="J119" s="21"/>
      <c r="K119" s="21"/>
      <c r="L119" s="21"/>
      <c r="M119" s="20"/>
      <c r="N119" s="20"/>
      <c r="O119" s="90"/>
      <c r="P119" s="15"/>
    </row>
  </sheetData>
  <autoFilter ref="A1:O79"/>
  <sortState ref="A2:O119">
    <sortCondition ref="D2:D119"/>
  </sortState>
  <conditionalFormatting sqref="J80:J1048576">
    <cfRule type="cellIs" dxfId="1478" priority="549" operator="equal">
      <formula>"non"</formula>
    </cfRule>
  </conditionalFormatting>
  <conditionalFormatting sqref="O57:XFD57">
    <cfRule type="cellIs" dxfId="1477" priority="649" operator="equal">
      <formula>"G"</formula>
    </cfRule>
    <cfRule type="cellIs" dxfId="1476" priority="650" operator="equal">
      <formula>"C"</formula>
    </cfRule>
    <cfRule type="cellIs" dxfId="1475" priority="651" operator="equal">
      <formula>"A"</formula>
    </cfRule>
    <cfRule type="cellIs" dxfId="1474" priority="653" operator="equal">
      <formula>"Game"</formula>
    </cfRule>
    <cfRule type="cellIs" dxfId="1473" priority="654" operator="equal">
      <formula>"2D Anim"</formula>
    </cfRule>
    <cfRule type="cellIs" dxfId="1472" priority="655" operator="equal">
      <formula>"3D Anim"</formula>
    </cfRule>
    <cfRule type="endsWith" dxfId="1471" priority="656" operator="endsWith" text="?">
      <formula>RIGHT(O57,LEN("?"))="?"</formula>
    </cfRule>
    <cfRule type="containsText" dxfId="1470" priority="658" operator="containsText" text="Erasmus">
      <formula>NOT(ISERROR(SEARCH("Erasmus",O57)))</formula>
    </cfRule>
    <cfRule type="cellIs" dxfId="1469" priority="659" operator="equal">
      <formula>"Animation"</formula>
    </cfRule>
  </conditionalFormatting>
  <conditionalFormatting sqref="J1">
    <cfRule type="cellIs" dxfId="1468" priority="621" operator="equal">
      <formula>"non"</formula>
    </cfRule>
  </conditionalFormatting>
  <conditionalFormatting sqref="J1">
    <cfRule type="cellIs" dxfId="1467" priority="622" operator="equal">
      <formula>"G"</formula>
    </cfRule>
    <cfRule type="cellIs" dxfId="1466" priority="623" operator="equal">
      <formula>"C"</formula>
    </cfRule>
    <cfRule type="cellIs" dxfId="1465" priority="624" operator="equal">
      <formula>"A"</formula>
    </cfRule>
    <cfRule type="cellIs" dxfId="1464" priority="626" operator="equal">
      <formula>"Game"</formula>
    </cfRule>
    <cfRule type="cellIs" dxfId="1463" priority="627" operator="equal">
      <formula>"2D Anim"</formula>
    </cfRule>
    <cfRule type="cellIs" dxfId="1462" priority="628" operator="equal">
      <formula>"3D Anim"</formula>
    </cfRule>
    <cfRule type="endsWith" dxfId="1461" priority="629" operator="endsWith" text="?">
      <formula>RIGHT(J1,LEN("?"))="?"</formula>
    </cfRule>
    <cfRule type="containsText" dxfId="1460" priority="631" operator="containsText" text="Erasmus">
      <formula>NOT(ISERROR(SEARCH("Erasmus",J1)))</formula>
    </cfRule>
    <cfRule type="cellIs" dxfId="1459" priority="632" operator="equal">
      <formula>"Animation"</formula>
    </cfRule>
  </conditionalFormatting>
  <conditionalFormatting sqref="H1:I1 A1:E1 A80:E1048576 M82:M1048576 A50:B52 C50:C51 A47:F49 N47:N63 F80:F81 N80:N81 H74:I1048576 D74:D79 A45:D45 F45 E46 N2:N45 M1:M45 H3:K45 A2:F44 N68:N73 M47:M73 D50:F73 H47:K73 A60:B73 C61:C73">
    <cfRule type="containsText" dxfId="1458" priority="492" operator="containsText" text="Redoublement">
      <formula>NOT(ISERROR(SEARCH("Redoublement",A1)))</formula>
    </cfRule>
    <cfRule type="cellIs" dxfId="1457" priority="493" operator="equal">
      <formula>"oui"</formula>
    </cfRule>
    <cfRule type="cellIs" dxfId="1456" priority="494" operator="equal">
      <formula>"G"</formula>
    </cfRule>
    <cfRule type="cellIs" dxfId="1455" priority="495" operator="equal">
      <formula>"C"</formula>
    </cfRule>
    <cfRule type="cellIs" dxfId="1454" priority="496" operator="equal">
      <formula>"A"</formula>
    </cfRule>
    <cfRule type="cellIs" dxfId="1453" priority="498" operator="equal">
      <formula>"Game"</formula>
    </cfRule>
    <cfRule type="cellIs" dxfId="1452" priority="499" operator="equal">
      <formula>"2D Anim"</formula>
    </cfRule>
    <cfRule type="cellIs" dxfId="1451" priority="500" operator="equal">
      <formula>"3D Anim"</formula>
    </cfRule>
    <cfRule type="endsWith" dxfId="1450" priority="501" operator="endsWith" text="?">
      <formula>RIGHT(A1,LEN("?"))="?"</formula>
    </cfRule>
    <cfRule type="containsText" dxfId="1449" priority="503" operator="containsText" text="Erasmus">
      <formula>NOT(ISERROR(SEARCH("Erasmus",A1)))</formula>
    </cfRule>
    <cfRule type="cellIs" dxfId="1448" priority="504" operator="equal">
      <formula>"Animation"</formula>
    </cfRule>
  </conditionalFormatting>
  <conditionalFormatting sqref="I1:I45 I47:I1048576">
    <cfRule type="containsText" dxfId="1447" priority="491" operator="containsText" text="oui">
      <formula>NOT(ISERROR(SEARCH("oui",I1)))</formula>
    </cfRule>
  </conditionalFormatting>
  <conditionalFormatting sqref="F1 F82:F1048576">
    <cfRule type="cellIs" dxfId="1446" priority="466" operator="equal">
      <formula>"oui"</formula>
    </cfRule>
    <cfRule type="cellIs" dxfId="1445" priority="467" operator="equal">
      <formula>"G"</formula>
    </cfRule>
    <cfRule type="cellIs" dxfId="1444" priority="468" operator="equal">
      <formula>"C"</formula>
    </cfRule>
    <cfRule type="cellIs" dxfId="1443" priority="469" operator="equal">
      <formula>"A"</formula>
    </cfRule>
    <cfRule type="cellIs" dxfId="1442" priority="471" operator="equal">
      <formula>"Game"</formula>
    </cfRule>
    <cfRule type="cellIs" dxfId="1441" priority="472" operator="equal">
      <formula>"2D Anim"</formula>
    </cfRule>
    <cfRule type="cellIs" dxfId="1440" priority="473" operator="equal">
      <formula>"3D Anim"</formula>
    </cfRule>
    <cfRule type="cellIs" dxfId="1439" priority="477" operator="equal">
      <formula>"Animation"</formula>
    </cfRule>
  </conditionalFormatting>
  <conditionalFormatting sqref="N82:N1048576">
    <cfRule type="containsText" dxfId="1438" priority="409" operator="containsText" text="Redoublement">
      <formula>NOT(ISERROR(SEARCH("Redoublement",N82)))</formula>
    </cfRule>
    <cfRule type="cellIs" dxfId="1437" priority="412" operator="equal">
      <formula>"oui"</formula>
    </cfRule>
    <cfRule type="cellIs" dxfId="1436" priority="413" operator="equal">
      <formula>"G"</formula>
    </cfRule>
    <cfRule type="cellIs" dxfId="1435" priority="414" operator="equal">
      <formula>"C"</formula>
    </cfRule>
    <cfRule type="cellIs" dxfId="1434" priority="415" operator="equal">
      <formula>"A"</formula>
    </cfRule>
    <cfRule type="cellIs" dxfId="1433" priority="417" operator="equal">
      <formula>"Game"</formula>
    </cfRule>
    <cfRule type="cellIs" dxfId="1432" priority="418" operator="equal">
      <formula>"2D Anim"</formula>
    </cfRule>
    <cfRule type="cellIs" dxfId="1431" priority="419" operator="equal">
      <formula>"3D Anim"</formula>
    </cfRule>
    <cfRule type="endsWith" dxfId="1430" priority="420" operator="endsWith" text="?">
      <formula>RIGHT(N82,LEN("?"))="?"</formula>
    </cfRule>
    <cfRule type="containsText" dxfId="1429" priority="422" operator="containsText" text="Erasmus">
      <formula>NOT(ISERROR(SEARCH("Erasmus",N82)))</formula>
    </cfRule>
    <cfRule type="cellIs" dxfId="1428" priority="423" operator="equal">
      <formula>"Animation"</formula>
    </cfRule>
  </conditionalFormatting>
  <conditionalFormatting sqref="N1">
    <cfRule type="cellIs" dxfId="1427" priority="382" operator="equal">
      <formula>"oui"</formula>
    </cfRule>
    <cfRule type="cellIs" dxfId="1426" priority="383" operator="equal">
      <formula>"G"</formula>
    </cfRule>
    <cfRule type="cellIs" dxfId="1425" priority="384" operator="equal">
      <formula>"C"</formula>
    </cfRule>
    <cfRule type="cellIs" dxfId="1424" priority="385" operator="equal">
      <formula>"A"</formula>
    </cfRule>
    <cfRule type="cellIs" dxfId="1423" priority="387" operator="equal">
      <formula>"Game"</formula>
    </cfRule>
    <cfRule type="cellIs" dxfId="1422" priority="388" operator="equal">
      <formula>"2D Anim"</formula>
    </cfRule>
    <cfRule type="cellIs" dxfId="1421" priority="389" operator="equal">
      <formula>"3D Anim"</formula>
    </cfRule>
    <cfRule type="endsWith" dxfId="1420" priority="390" operator="endsWith" text="?">
      <formula>RIGHT(N1,LEN("?"))="?"</formula>
    </cfRule>
    <cfRule type="containsText" dxfId="1419" priority="392" operator="containsText" text="Erasmus">
      <formula>NOT(ISERROR(SEARCH("Erasmus",N1)))</formula>
    </cfRule>
    <cfRule type="cellIs" dxfId="1418" priority="393" operator="equal">
      <formula>"Animation"</formula>
    </cfRule>
  </conditionalFormatting>
  <conditionalFormatting sqref="N64:N65">
    <cfRule type="containsText" dxfId="1417" priority="352" operator="containsText" text="Redoublement">
      <formula>NOT(ISERROR(SEARCH("Redoublement",N64)))</formula>
    </cfRule>
    <cfRule type="cellIs" dxfId="1416" priority="353" operator="equal">
      <formula>"oui"</formula>
    </cfRule>
    <cfRule type="cellIs" dxfId="1415" priority="354" operator="equal">
      <formula>"G"</formula>
    </cfRule>
    <cfRule type="cellIs" dxfId="1414" priority="355" operator="equal">
      <formula>"C"</formula>
    </cfRule>
    <cfRule type="cellIs" dxfId="1413" priority="356" operator="equal">
      <formula>"A"</formula>
    </cfRule>
    <cfRule type="cellIs" dxfId="1412" priority="358" operator="equal">
      <formula>"Game"</formula>
    </cfRule>
    <cfRule type="cellIs" dxfId="1411" priority="359" operator="equal">
      <formula>"2D Anim"</formula>
    </cfRule>
    <cfRule type="cellIs" dxfId="1410" priority="360" operator="equal">
      <formula>"3D Anim"</formula>
    </cfRule>
    <cfRule type="endsWith" dxfId="1409" priority="361" operator="endsWith" text="?">
      <formula>RIGHT(N64,LEN("?"))="?"</formula>
    </cfRule>
    <cfRule type="containsText" dxfId="1408" priority="363" operator="containsText" text="Erasmus">
      <formula>NOT(ISERROR(SEARCH("Erasmus",N64)))</formula>
    </cfRule>
    <cfRule type="cellIs" dxfId="1407" priority="364" operator="equal">
      <formula>"Animation"</formula>
    </cfRule>
  </conditionalFormatting>
  <conditionalFormatting sqref="J43">
    <cfRule type="cellIs" dxfId="1406" priority="316" operator="equal">
      <formula>"non"</formula>
    </cfRule>
  </conditionalFormatting>
  <conditionalFormatting sqref="J50">
    <cfRule type="cellIs" dxfId="1405" priority="328" operator="equal">
      <formula>"non"</formula>
    </cfRule>
  </conditionalFormatting>
  <conditionalFormatting sqref="J50">
    <cfRule type="cellIs" dxfId="1404" priority="329" operator="equal">
      <formula>"G"</formula>
    </cfRule>
    <cfRule type="cellIs" dxfId="1403" priority="330" operator="equal">
      <formula>"C"</formula>
    </cfRule>
    <cfRule type="cellIs" dxfId="1402" priority="331" operator="equal">
      <formula>"A"</formula>
    </cfRule>
    <cfRule type="cellIs" dxfId="1401" priority="333" operator="equal">
      <formula>"Game"</formula>
    </cfRule>
    <cfRule type="cellIs" dxfId="1400" priority="334" operator="equal">
      <formula>"2D Anim"</formula>
    </cfRule>
    <cfRule type="cellIs" dxfId="1399" priority="335" operator="equal">
      <formula>"3D Anim"</formula>
    </cfRule>
    <cfRule type="endsWith" dxfId="1398" priority="336" operator="endsWith" text="?">
      <formula>RIGHT(J50,LEN("?"))="?"</formula>
    </cfRule>
    <cfRule type="containsText" dxfId="1397" priority="338" operator="containsText" text="Erasmus">
      <formula>NOT(ISERROR(SEARCH("Erasmus",J50)))</formula>
    </cfRule>
    <cfRule type="cellIs" dxfId="1396" priority="339" operator="equal">
      <formula>"Animation"</formula>
    </cfRule>
  </conditionalFormatting>
  <conditionalFormatting sqref="J43">
    <cfRule type="cellIs" dxfId="1395" priority="317" operator="equal">
      <formula>"G"</formula>
    </cfRule>
    <cfRule type="cellIs" dxfId="1394" priority="318" operator="equal">
      <formula>"C"</formula>
    </cfRule>
    <cfRule type="cellIs" dxfId="1393" priority="319" operator="equal">
      <formula>"A"</formula>
    </cfRule>
    <cfRule type="cellIs" dxfId="1392" priority="321" operator="equal">
      <formula>"Game"</formula>
    </cfRule>
    <cfRule type="cellIs" dxfId="1391" priority="322" operator="equal">
      <formula>"2D Anim"</formula>
    </cfRule>
    <cfRule type="cellIs" dxfId="1390" priority="323" operator="equal">
      <formula>"3D Anim"</formula>
    </cfRule>
    <cfRule type="endsWith" dxfId="1389" priority="324" operator="endsWith" text="?">
      <formula>RIGHT(J43,LEN("?"))="?"</formula>
    </cfRule>
    <cfRule type="containsText" dxfId="1388" priority="326" operator="containsText" text="Erasmus">
      <formula>NOT(ISERROR(SEARCH("Erasmus",J43)))</formula>
    </cfRule>
    <cfRule type="cellIs" dxfId="1387" priority="327" operator="equal">
      <formula>"Animation"</formula>
    </cfRule>
  </conditionalFormatting>
  <conditionalFormatting sqref="J8">
    <cfRule type="cellIs" dxfId="1386" priority="304" operator="equal">
      <formula>"non"</formula>
    </cfRule>
  </conditionalFormatting>
  <conditionalFormatting sqref="J8">
    <cfRule type="cellIs" dxfId="1385" priority="305" operator="equal">
      <formula>"G"</formula>
    </cfRule>
    <cfRule type="cellIs" dxfId="1384" priority="306" operator="equal">
      <formula>"C"</formula>
    </cfRule>
    <cfRule type="cellIs" dxfId="1383" priority="307" operator="equal">
      <formula>"A"</formula>
    </cfRule>
    <cfRule type="cellIs" dxfId="1382" priority="309" operator="equal">
      <formula>"Game"</formula>
    </cfRule>
    <cfRule type="cellIs" dxfId="1381" priority="310" operator="equal">
      <formula>"2D Anim"</formula>
    </cfRule>
    <cfRule type="cellIs" dxfId="1380" priority="311" operator="equal">
      <formula>"3D Anim"</formula>
    </cfRule>
    <cfRule type="endsWith" dxfId="1379" priority="312" operator="endsWith" text="?">
      <formula>RIGHT(J8,LEN("?"))="?"</formula>
    </cfRule>
    <cfRule type="containsText" dxfId="1378" priority="314" operator="containsText" text="Erasmus">
      <formula>NOT(ISERROR(SEARCH("Erasmus",J8)))</formula>
    </cfRule>
    <cfRule type="cellIs" dxfId="1377" priority="315" operator="equal">
      <formula>"Animation"</formula>
    </cfRule>
  </conditionalFormatting>
  <conditionalFormatting sqref="J9">
    <cfRule type="cellIs" dxfId="1376" priority="292" operator="equal">
      <formula>"non"</formula>
    </cfRule>
  </conditionalFormatting>
  <conditionalFormatting sqref="J9">
    <cfRule type="cellIs" dxfId="1375" priority="293" operator="equal">
      <formula>"G"</formula>
    </cfRule>
    <cfRule type="cellIs" dxfId="1374" priority="294" operator="equal">
      <formula>"C"</formula>
    </cfRule>
    <cfRule type="cellIs" dxfId="1373" priority="295" operator="equal">
      <formula>"A"</formula>
    </cfRule>
    <cfRule type="cellIs" dxfId="1372" priority="297" operator="equal">
      <formula>"Game"</formula>
    </cfRule>
    <cfRule type="cellIs" dxfId="1371" priority="298" operator="equal">
      <formula>"2D Anim"</formula>
    </cfRule>
    <cfRule type="cellIs" dxfId="1370" priority="299" operator="equal">
      <formula>"3D Anim"</formula>
    </cfRule>
    <cfRule type="endsWith" dxfId="1369" priority="300" operator="endsWith" text="?">
      <formula>RIGHT(J9,LEN("?"))="?"</formula>
    </cfRule>
    <cfRule type="containsText" dxfId="1368" priority="302" operator="containsText" text="Erasmus">
      <formula>NOT(ISERROR(SEARCH("Erasmus",J9)))</formula>
    </cfRule>
    <cfRule type="cellIs" dxfId="1367" priority="303" operator="equal">
      <formula>"Animation"</formula>
    </cfRule>
  </conditionalFormatting>
  <conditionalFormatting sqref="J33">
    <cfRule type="endsWith" dxfId="1366" priority="276" operator="endsWith" text="?">
      <formula>RIGHT(J33,LEN("?"))="?"</formula>
    </cfRule>
    <cfRule type="containsText" dxfId="1365" priority="278" operator="containsText" text="Erasmus">
      <formula>NOT(ISERROR(SEARCH("Erasmus",J33)))</formula>
    </cfRule>
    <cfRule type="cellIs" dxfId="1364" priority="279" operator="equal">
      <formula>"Animation"</formula>
    </cfRule>
  </conditionalFormatting>
  <conditionalFormatting sqref="H2:K2 A53:C59">
    <cfRule type="containsText" dxfId="1363" priority="275" operator="containsText" text="Redoublement">
      <formula>NOT(ISERROR(SEARCH("Redoublement",A2)))</formula>
    </cfRule>
    <cfRule type="cellIs" dxfId="1362" priority="340" operator="equal">
      <formula>"oui"</formula>
    </cfRule>
    <cfRule type="cellIs" dxfId="1361" priority="341" operator="equal">
      <formula>"G"</formula>
    </cfRule>
    <cfRule type="cellIs" dxfId="1360" priority="342" operator="equal">
      <formula>"C"</formula>
    </cfRule>
    <cfRule type="cellIs" dxfId="1359" priority="343" operator="equal">
      <formula>"A"</formula>
    </cfRule>
    <cfRule type="cellIs" dxfId="1358" priority="345" operator="equal">
      <formula>"Game"</formula>
    </cfRule>
    <cfRule type="cellIs" dxfId="1357" priority="346" operator="equal">
      <formula>"2D Anim"</formula>
    </cfRule>
    <cfRule type="cellIs" dxfId="1356" priority="347" operator="equal">
      <formula>"3D Anim"</formula>
    </cfRule>
    <cfRule type="endsWith" dxfId="1355" priority="348" operator="endsWith" text="?">
      <formula>RIGHT(A2,LEN("?"))="?"</formula>
    </cfRule>
    <cfRule type="containsText" dxfId="1354" priority="350" operator="containsText" text="Erasmus">
      <formula>NOT(ISERROR(SEARCH("Erasmus",A2)))</formula>
    </cfRule>
    <cfRule type="cellIs" dxfId="1353" priority="351" operator="equal">
      <formula>"Animation"</formula>
    </cfRule>
  </conditionalFormatting>
  <conditionalFormatting sqref="O1">
    <cfRule type="cellIs" dxfId="1352" priority="175" operator="equal">
      <formula>"oui"</formula>
    </cfRule>
    <cfRule type="cellIs" dxfId="1351" priority="176" operator="equal">
      <formula>"G"</formula>
    </cfRule>
    <cfRule type="cellIs" dxfId="1350" priority="177" operator="equal">
      <formula>"C"</formula>
    </cfRule>
    <cfRule type="cellIs" dxfId="1349" priority="178" operator="equal">
      <formula>"A"</formula>
    </cfRule>
    <cfRule type="cellIs" dxfId="1348" priority="180" operator="equal">
      <formula>"Game"</formula>
    </cfRule>
    <cfRule type="cellIs" dxfId="1347" priority="181" operator="equal">
      <formula>"2D Anim"</formula>
    </cfRule>
    <cfRule type="cellIs" dxfId="1346" priority="182" operator="equal">
      <formula>"3D Anim"</formula>
    </cfRule>
    <cfRule type="endsWith" dxfId="1345" priority="183" operator="endsWith" text="?">
      <formula>RIGHT(O1,LEN("?"))="?"</formula>
    </cfRule>
    <cfRule type="containsText" dxfId="1344" priority="185" operator="containsText" text="Erasmus">
      <formula>NOT(ISERROR(SEARCH("Erasmus",O1)))</formula>
    </cfRule>
    <cfRule type="cellIs" dxfId="1343" priority="186" operator="equal">
      <formula>"Animation"</formula>
    </cfRule>
  </conditionalFormatting>
  <conditionalFormatting sqref="J76:XFD78 A74:C77 F74:G76 K74:XFD75 F77">
    <cfRule type="cellIs" dxfId="1342" priority="163" operator="equal">
      <formula>"oui"</formula>
    </cfRule>
    <cfRule type="cellIs" dxfId="1341" priority="164" operator="equal">
      <formula>"G"</formula>
    </cfRule>
    <cfRule type="cellIs" dxfId="1340" priority="165" operator="equal">
      <formula>"C"</formula>
    </cfRule>
    <cfRule type="cellIs" dxfId="1339" priority="166" operator="equal">
      <formula>"A"</formula>
    </cfRule>
    <cfRule type="cellIs" dxfId="1338" priority="167" operator="equal">
      <formula>"Game"</formula>
    </cfRule>
    <cfRule type="cellIs" dxfId="1337" priority="168" operator="equal">
      <formula>"2D Anim"</formula>
    </cfRule>
    <cfRule type="cellIs" dxfId="1336" priority="169" operator="equal">
      <formula>"3D Anim"</formula>
    </cfRule>
    <cfRule type="endsWith" dxfId="1335" priority="170" operator="endsWith" text="?">
      <formula>RIGHT(A74,LEN("?"))="?"</formula>
    </cfRule>
    <cfRule type="containsText" dxfId="1334" priority="171" operator="containsText" text="Erasmus">
      <formula>NOT(ISERROR(SEARCH("Erasmus",A74)))</formula>
    </cfRule>
    <cfRule type="cellIs" dxfId="1333" priority="172" operator="equal">
      <formula>"Animation"</formula>
    </cfRule>
  </conditionalFormatting>
  <conditionalFormatting sqref="J76:J78 A74:C77 F74:G76 F77">
    <cfRule type="containsText" dxfId="1332" priority="159" operator="containsText" text="en attente">
      <formula>NOT(ISERROR(SEARCH("en attente",A74)))</formula>
    </cfRule>
    <cfRule type="containsText" dxfId="1331" priority="160" operator="containsText" text="validé">
      <formula>NOT(ISERROR(SEARCH("validé",A74)))</formula>
    </cfRule>
  </conditionalFormatting>
  <conditionalFormatting sqref="A78:C78">
    <cfRule type="cellIs" dxfId="1330" priority="137" operator="equal">
      <formula>"oui"</formula>
    </cfRule>
    <cfRule type="cellIs" dxfId="1329" priority="138" operator="equal">
      <formula>"G"</formula>
    </cfRule>
    <cfRule type="cellIs" dxfId="1328" priority="139" operator="equal">
      <formula>"C"</formula>
    </cfRule>
    <cfRule type="cellIs" dxfId="1327" priority="140" operator="equal">
      <formula>"A"</formula>
    </cfRule>
    <cfRule type="cellIs" dxfId="1326" priority="141" operator="equal">
      <formula>"Game"</formula>
    </cfRule>
    <cfRule type="cellIs" dxfId="1325" priority="142" operator="equal">
      <formula>"2D Anim"</formula>
    </cfRule>
    <cfRule type="cellIs" dxfId="1324" priority="143" operator="equal">
      <formula>"3D Anim"</formula>
    </cfRule>
    <cfRule type="endsWith" dxfId="1323" priority="144" operator="endsWith" text="?">
      <formula>RIGHT(A78,LEN("?"))="?"</formula>
    </cfRule>
    <cfRule type="containsText" dxfId="1322" priority="145" operator="containsText" text="Erasmus">
      <formula>NOT(ISERROR(SEARCH("Erasmus",A78)))</formula>
    </cfRule>
    <cfRule type="cellIs" dxfId="1321" priority="146" operator="equal">
      <formula>"Animation"</formula>
    </cfRule>
  </conditionalFormatting>
  <conditionalFormatting sqref="A78:C78">
    <cfRule type="containsText" dxfId="1320" priority="133" operator="containsText" text="en attente">
      <formula>NOT(ISERROR(SEARCH("en attente",A78)))</formula>
    </cfRule>
    <cfRule type="containsText" dxfId="1319" priority="134" operator="containsText" text="validé">
      <formula>NOT(ISERROR(SEARCH("validé",A78)))</formula>
    </cfRule>
  </conditionalFormatting>
  <conditionalFormatting sqref="F78">
    <cfRule type="cellIs" dxfId="1318" priority="123" operator="equal">
      <formula>"oui"</formula>
    </cfRule>
    <cfRule type="cellIs" dxfId="1317" priority="124" operator="equal">
      <formula>"G"</formula>
    </cfRule>
    <cfRule type="cellIs" dxfId="1316" priority="125" operator="equal">
      <formula>"C"</formula>
    </cfRule>
    <cfRule type="cellIs" dxfId="1315" priority="126" operator="equal">
      <formula>"A"</formula>
    </cfRule>
    <cfRule type="cellIs" dxfId="1314" priority="127" operator="equal">
      <formula>"Game"</formula>
    </cfRule>
    <cfRule type="cellIs" dxfId="1313" priority="128" operator="equal">
      <formula>"2D Anim"</formula>
    </cfRule>
    <cfRule type="cellIs" dxfId="1312" priority="129" operator="equal">
      <formula>"3D Anim"</formula>
    </cfRule>
    <cfRule type="endsWith" dxfId="1311" priority="130" operator="endsWith" text="?">
      <formula>RIGHT(F78,LEN("?"))="?"</formula>
    </cfRule>
    <cfRule type="containsText" dxfId="1310" priority="131" operator="containsText" text="Erasmus">
      <formula>NOT(ISERROR(SEARCH("Erasmus",F78)))</formula>
    </cfRule>
    <cfRule type="cellIs" dxfId="1309" priority="132" operator="equal">
      <formula>"Animation"</formula>
    </cfRule>
  </conditionalFormatting>
  <conditionalFormatting sqref="F78">
    <cfRule type="containsText" dxfId="1308" priority="119" operator="containsText" text="en attente">
      <formula>NOT(ISERROR(SEARCH("en attente",F78)))</formula>
    </cfRule>
    <cfRule type="containsText" dxfId="1307" priority="120" operator="containsText" text="validé">
      <formula>NOT(ISERROR(SEARCH("validé",F78)))</formula>
    </cfRule>
  </conditionalFormatting>
  <conditionalFormatting sqref="E74:E77">
    <cfRule type="cellIs" dxfId="1306" priority="109" operator="equal">
      <formula>"oui"</formula>
    </cfRule>
    <cfRule type="cellIs" dxfId="1305" priority="110" operator="equal">
      <formula>"G"</formula>
    </cfRule>
    <cfRule type="cellIs" dxfId="1304" priority="111" operator="equal">
      <formula>"C"</formula>
    </cfRule>
    <cfRule type="cellIs" dxfId="1303" priority="112" operator="equal">
      <formula>"A"</formula>
    </cfRule>
    <cfRule type="cellIs" dxfId="1302" priority="113" operator="equal">
      <formula>"Game"</formula>
    </cfRule>
    <cfRule type="cellIs" dxfId="1301" priority="114" operator="equal">
      <formula>"2D Anim"</formula>
    </cfRule>
    <cfRule type="cellIs" dxfId="1300" priority="115" operator="equal">
      <formula>"3D Anim"</formula>
    </cfRule>
    <cfRule type="endsWith" dxfId="1299" priority="116" operator="endsWith" text="?">
      <formula>RIGHT(E74,LEN("?"))="?"</formula>
    </cfRule>
    <cfRule type="containsText" dxfId="1298" priority="117" operator="containsText" text="Erasmus">
      <formula>NOT(ISERROR(SEARCH("Erasmus",E74)))</formula>
    </cfRule>
    <cfRule type="cellIs" dxfId="1297" priority="118" operator="equal">
      <formula>"Animation"</formula>
    </cfRule>
  </conditionalFormatting>
  <conditionalFormatting sqref="E74:E77">
    <cfRule type="containsText" dxfId="1296" priority="105" operator="containsText" text="en attente">
      <formula>NOT(ISERROR(SEARCH("en attente",E74)))</formula>
    </cfRule>
    <cfRule type="containsText" dxfId="1295" priority="106" operator="containsText" text="validé">
      <formula>NOT(ISERROR(SEARCH("validé",E74)))</formula>
    </cfRule>
  </conditionalFormatting>
  <conditionalFormatting sqref="E78">
    <cfRule type="cellIs" dxfId="1294" priority="95" operator="equal">
      <formula>"oui"</formula>
    </cfRule>
    <cfRule type="cellIs" dxfId="1293" priority="96" operator="equal">
      <formula>"G"</formula>
    </cfRule>
    <cfRule type="cellIs" dxfId="1292" priority="97" operator="equal">
      <formula>"C"</formula>
    </cfRule>
    <cfRule type="cellIs" dxfId="1291" priority="98" operator="equal">
      <formula>"A"</formula>
    </cfRule>
    <cfRule type="cellIs" dxfId="1290" priority="99" operator="equal">
      <formula>"Game"</formula>
    </cfRule>
    <cfRule type="cellIs" dxfId="1289" priority="100" operator="equal">
      <formula>"2D Anim"</formula>
    </cfRule>
    <cfRule type="cellIs" dxfId="1288" priority="101" operator="equal">
      <formula>"3D Anim"</formula>
    </cfRule>
    <cfRule type="endsWith" dxfId="1287" priority="102" operator="endsWith" text="?">
      <formula>RIGHT(E78,LEN("?"))="?"</formula>
    </cfRule>
    <cfRule type="containsText" dxfId="1286" priority="103" operator="containsText" text="Erasmus">
      <formula>NOT(ISERROR(SEARCH("Erasmus",E78)))</formula>
    </cfRule>
    <cfRule type="cellIs" dxfId="1285" priority="104" operator="equal">
      <formula>"Animation"</formula>
    </cfRule>
  </conditionalFormatting>
  <conditionalFormatting sqref="E78">
    <cfRule type="containsText" dxfId="1284" priority="91" operator="containsText" text="en attente">
      <formula>NOT(ISERROR(SEARCH("en attente",E78)))</formula>
    </cfRule>
    <cfRule type="containsText" dxfId="1283" priority="92" operator="containsText" text="validé">
      <formula>NOT(ISERROR(SEARCH("validé",E78)))</formula>
    </cfRule>
  </conditionalFormatting>
  <conditionalFormatting sqref="J79">
    <cfRule type="cellIs" dxfId="1282" priority="79" operator="equal">
      <formula>"non"</formula>
    </cfRule>
  </conditionalFormatting>
  <conditionalFormatting sqref="J79">
    <cfRule type="cellIs" dxfId="1281" priority="80" operator="equal">
      <formula>"G"</formula>
    </cfRule>
    <cfRule type="cellIs" dxfId="1280" priority="81" operator="equal">
      <formula>"C"</formula>
    </cfRule>
    <cfRule type="cellIs" dxfId="1279" priority="82" operator="equal">
      <formula>"A"</formula>
    </cfRule>
    <cfRule type="cellIs" dxfId="1278" priority="84" operator="equal">
      <formula>"Game"</formula>
    </cfRule>
    <cfRule type="cellIs" dxfId="1277" priority="85" operator="equal">
      <formula>"2D Anim"</formula>
    </cfRule>
    <cfRule type="cellIs" dxfId="1276" priority="86" operator="equal">
      <formula>"3D Anim"</formula>
    </cfRule>
    <cfRule type="endsWith" dxfId="1275" priority="87" operator="endsWith" text="?">
      <formula>RIGHT(J79,LEN("?"))="?"</formula>
    </cfRule>
    <cfRule type="containsText" dxfId="1274" priority="89" operator="containsText" text="Erasmus">
      <formula>NOT(ISERROR(SEARCH("Erasmus",J79)))</formula>
    </cfRule>
    <cfRule type="cellIs" dxfId="1273" priority="90" operator="equal">
      <formula>"Animation"</formula>
    </cfRule>
  </conditionalFormatting>
  <conditionalFormatting sqref="A79:C79 M79:N79 E79">
    <cfRule type="containsText" dxfId="1272" priority="68" operator="containsText" text="Redoublement">
      <formula>NOT(ISERROR(SEARCH("Redoublement",A79)))</formula>
    </cfRule>
    <cfRule type="cellIs" dxfId="1271" priority="69" operator="equal">
      <formula>"oui"</formula>
    </cfRule>
    <cfRule type="cellIs" dxfId="1270" priority="70" operator="equal">
      <formula>"G"</formula>
    </cfRule>
    <cfRule type="cellIs" dxfId="1269" priority="71" operator="equal">
      <formula>"C"</formula>
    </cfRule>
    <cfRule type="cellIs" dxfId="1268" priority="72" operator="equal">
      <formula>"A"</formula>
    </cfRule>
    <cfRule type="cellIs" dxfId="1267" priority="73" operator="equal">
      <formula>"Game"</formula>
    </cfRule>
    <cfRule type="cellIs" dxfId="1266" priority="74" operator="equal">
      <formula>"2D Anim"</formula>
    </cfRule>
    <cfRule type="cellIs" dxfId="1265" priority="75" operator="equal">
      <formula>"3D Anim"</formula>
    </cfRule>
    <cfRule type="endsWith" dxfId="1264" priority="76" operator="endsWith" text="?">
      <formula>RIGHT(A79,LEN("?"))="?"</formula>
    </cfRule>
    <cfRule type="containsText" dxfId="1263" priority="77" operator="containsText" text="Erasmus">
      <formula>NOT(ISERROR(SEARCH("Erasmus",A79)))</formula>
    </cfRule>
    <cfRule type="cellIs" dxfId="1262" priority="78" operator="equal">
      <formula>"Animation"</formula>
    </cfRule>
  </conditionalFormatting>
  <conditionalFormatting sqref="J74">
    <cfRule type="containsText" dxfId="1261" priority="56" operator="containsText" text="Redoublement">
      <formula>NOT(ISERROR(SEARCH("Redoublement",J74)))</formula>
    </cfRule>
    <cfRule type="cellIs" dxfId="1260" priority="57" operator="equal">
      <formula>"oui"</formula>
    </cfRule>
    <cfRule type="cellIs" dxfId="1259" priority="58" operator="equal">
      <formula>"G"</formula>
    </cfRule>
    <cfRule type="cellIs" dxfId="1258" priority="59" operator="equal">
      <formula>"C"</formula>
    </cfRule>
    <cfRule type="cellIs" dxfId="1257" priority="60" operator="equal">
      <formula>"A"</formula>
    </cfRule>
    <cfRule type="cellIs" dxfId="1256" priority="61" operator="equal">
      <formula>"Game"</formula>
    </cfRule>
    <cfRule type="cellIs" dxfId="1255" priority="62" operator="equal">
      <formula>"2D Anim"</formula>
    </cfRule>
    <cfRule type="cellIs" dxfId="1254" priority="63" operator="equal">
      <formula>"3D Anim"</formula>
    </cfRule>
    <cfRule type="endsWith" dxfId="1253" priority="64" operator="endsWith" text="?">
      <formula>RIGHT(J74,LEN("?"))="?"</formula>
    </cfRule>
    <cfRule type="containsText" dxfId="1252" priority="65" operator="containsText" text="Erasmus">
      <formula>NOT(ISERROR(SEARCH("Erasmus",J74)))</formula>
    </cfRule>
    <cfRule type="cellIs" dxfId="1251" priority="66" operator="equal">
      <formula>"Animation"</formula>
    </cfRule>
  </conditionalFormatting>
  <conditionalFormatting sqref="J75">
    <cfRule type="containsText" dxfId="1250" priority="43" operator="containsText" text="Redoublement">
      <formula>NOT(ISERROR(SEARCH("Redoublement",J75)))</formula>
    </cfRule>
    <cfRule type="cellIs" dxfId="1249" priority="44" operator="equal">
      <formula>"oui"</formula>
    </cfRule>
    <cfRule type="cellIs" dxfId="1248" priority="45" operator="equal">
      <formula>"G"</formula>
    </cfRule>
    <cfRule type="cellIs" dxfId="1247" priority="46" operator="equal">
      <formula>"C"</formula>
    </cfRule>
    <cfRule type="cellIs" dxfId="1246" priority="47" operator="equal">
      <formula>"A"</formula>
    </cfRule>
    <cfRule type="cellIs" dxfId="1245" priority="48" operator="equal">
      <formula>"Game"</formula>
    </cfRule>
    <cfRule type="cellIs" dxfId="1244" priority="49" operator="equal">
      <formula>"2D Anim"</formula>
    </cfRule>
    <cfRule type="cellIs" dxfId="1243" priority="50" operator="equal">
      <formula>"3D Anim"</formula>
    </cfRule>
    <cfRule type="endsWith" dxfId="1242" priority="51" operator="endsWith" text="?">
      <formula>RIGHT(J75,LEN("?"))="?"</formula>
    </cfRule>
    <cfRule type="containsText" dxfId="1241" priority="52" operator="containsText" text="Erasmus">
      <formula>NOT(ISERROR(SEARCH("Erasmus",J75)))</formula>
    </cfRule>
    <cfRule type="cellIs" dxfId="1240" priority="53" operator="equal">
      <formula>"Animation"</formula>
    </cfRule>
  </conditionalFormatting>
  <conditionalFormatting sqref="E45">
    <cfRule type="containsText" dxfId="1239" priority="28" operator="containsText" text="Redoublement">
      <formula>NOT(ISERROR(SEARCH("Redoublement",E45)))</formula>
    </cfRule>
    <cfRule type="cellIs" dxfId="1238" priority="29" operator="equal">
      <formula>"oui"</formula>
    </cfRule>
    <cfRule type="cellIs" dxfId="1237" priority="30" operator="equal">
      <formula>"G"</formula>
    </cfRule>
    <cfRule type="cellIs" dxfId="1236" priority="31" operator="equal">
      <formula>"C"</formula>
    </cfRule>
    <cfRule type="cellIs" dxfId="1235" priority="32" operator="equal">
      <formula>"A"</formula>
    </cfRule>
    <cfRule type="cellIs" dxfId="1234" priority="33" operator="equal">
      <formula>"Game"</formula>
    </cfRule>
    <cfRule type="cellIs" dxfId="1233" priority="34" operator="equal">
      <formula>"2D Anim"</formula>
    </cfRule>
    <cfRule type="cellIs" dxfId="1232" priority="35" operator="equal">
      <formula>"3D Anim"</formula>
    </cfRule>
    <cfRule type="endsWith" dxfId="1231" priority="36" operator="endsWith" text="?">
      <formula>RIGHT(E45,LEN("?"))="?"</formula>
    </cfRule>
    <cfRule type="containsText" dxfId="1230" priority="37" operator="containsText" text="Erasmus">
      <formula>NOT(ISERROR(SEARCH("Erasmus",E45)))</formula>
    </cfRule>
    <cfRule type="cellIs" dxfId="1229" priority="38" operator="equal">
      <formula>"Animation"</formula>
    </cfRule>
  </conditionalFormatting>
  <conditionalFormatting sqref="D46">
    <cfRule type="containsText" dxfId="1228" priority="15" operator="containsText" text="Redoublement">
      <formula>NOT(ISERROR(SEARCH("Redoublement",D46)))</formula>
    </cfRule>
    <cfRule type="cellIs" dxfId="1227" priority="16" operator="equal">
      <formula>"oui"</formula>
    </cfRule>
    <cfRule type="cellIs" dxfId="1226" priority="17" operator="equal">
      <formula>"G"</formula>
    </cfRule>
    <cfRule type="cellIs" dxfId="1225" priority="18" operator="equal">
      <formula>"C"</formula>
    </cfRule>
    <cfRule type="cellIs" dxfId="1224" priority="19" operator="equal">
      <formula>"A"</formula>
    </cfRule>
    <cfRule type="cellIs" dxfId="1223" priority="20" operator="equal">
      <formula>"Game"</formula>
    </cfRule>
    <cfRule type="cellIs" dxfId="1222" priority="21" operator="equal">
      <formula>"2D Anim"</formula>
    </cfRule>
    <cfRule type="cellIs" dxfId="1221" priority="22" operator="equal">
      <formula>"3D Anim"</formula>
    </cfRule>
    <cfRule type="endsWith" dxfId="1220" priority="23" operator="endsWith" text="?">
      <formula>RIGHT(D46,LEN("?"))="?"</formula>
    </cfRule>
    <cfRule type="containsText" dxfId="1219" priority="24" operator="containsText" text="Erasmus">
      <formula>NOT(ISERROR(SEARCH("Erasmus",D46)))</formula>
    </cfRule>
    <cfRule type="cellIs" dxfId="1218" priority="25" operator="equal">
      <formula>"Animation"</formula>
    </cfRule>
  </conditionalFormatting>
  <conditionalFormatting sqref="G78">
    <cfRule type="cellIs" dxfId="1217" priority="5" operator="equal">
      <formula>"oui"</formula>
    </cfRule>
    <cfRule type="cellIs" dxfId="1216" priority="6" operator="equal">
      <formula>"G"</formula>
    </cfRule>
    <cfRule type="cellIs" dxfId="1215" priority="7" operator="equal">
      <formula>"C"</formula>
    </cfRule>
    <cfRule type="cellIs" dxfId="1214" priority="8" operator="equal">
      <formula>"A"</formula>
    </cfRule>
    <cfRule type="cellIs" dxfId="1213" priority="9" operator="equal">
      <formula>"Game"</formula>
    </cfRule>
    <cfRule type="cellIs" dxfId="1212" priority="10" operator="equal">
      <formula>"2D Anim"</formula>
    </cfRule>
    <cfRule type="cellIs" dxfId="1211" priority="11" operator="equal">
      <formula>"3D Anim"</formula>
    </cfRule>
    <cfRule type="endsWith" dxfId="1210" priority="12" operator="endsWith" text="?">
      <formula>RIGHT(G78,LEN("?"))="?"</formula>
    </cfRule>
    <cfRule type="containsText" dxfId="1209" priority="13" operator="containsText" text="Erasmus">
      <formula>NOT(ISERROR(SEARCH("Erasmus",G78)))</formula>
    </cfRule>
    <cfRule type="cellIs" dxfId="1208" priority="14" operator="equal">
      <formula>"Animation"</formula>
    </cfRule>
  </conditionalFormatting>
  <conditionalFormatting sqref="G78">
    <cfRule type="containsText" dxfId="1207" priority="1" operator="containsText" text="en attente">
      <formula>NOT(ISERROR(SEARCH("en attente",G78)))</formula>
    </cfRule>
    <cfRule type="containsText" dxfId="1206" priority="2" operator="containsText" text="validé">
      <formula>NOT(ISERROR(SEARCH("validé",G78)))</formula>
    </cfRule>
  </conditionalFormatting>
  <dataValidations count="6">
    <dataValidation type="list" allowBlank="1" showErrorMessage="1" sqref="I2:I45 I47:I79">
      <formula1>"Oui,Non"</formula1>
    </dataValidation>
    <dataValidation type="list" allowBlank="1" showErrorMessage="1" sqref="F80:F81 E79 E74:E77 E45:E46 F45 E2:F44 E47:F73">
      <formula1>Cursus</formula1>
    </dataValidation>
    <dataValidation type="list" allowBlank="1" showInputMessage="1" showErrorMessage="1" sqref="G79 G2:G45 G47:G73 G77">
      <formula1>Spécialisation</formula1>
    </dataValidation>
    <dataValidation type="list" allowBlank="1" showInputMessage="1" showErrorMessage="1" sqref="H2:H45 H47:H79">
      <formula1>"Non,Oui"</formula1>
    </dataValidation>
    <dataValidation type="list" allowBlank="1" showInputMessage="1" showErrorMessage="1" sqref="F74:F78">
      <formula1>admissions</formula1>
    </dataValidation>
    <dataValidation type="list" allowBlank="1" showErrorMessage="1" sqref="D2:D79">
      <formula1>Classe</formula1>
    </dataValidation>
  </dataValidations>
  <printOptions horizontalCentered="1"/>
  <pageMargins left="0.25" right="0.25" top="0.75" bottom="0.75" header="0" footer="0"/>
  <pageSetup paperSize="9" pageOrder="overThenDown" orientation="portrait" cellComments="atEnd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652" operator="containsText" id="{F8C26A93-DBDC-4ABD-B419-9E4FEC960939}">
            <xm:f>NOT(ISERROR(SEARCH("Est parti",A1)))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657" operator="containsText" id="{A449FD7B-5B90-4535-98DD-DFABF5C30B94}">
            <xm:f>NOT(ISERROR(SEARCH("Va quitter l'école",A1)))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H80:I1048576 O57:XFD57 A1:E1 A80:E1048576 M82:M1048576 C50:C51 A47:F49 N47:N63 F80:F81 N80:N81 D74:D79 A45:D45 F45 E46 M1:M45 N2:N45 H3:K45 A2:F44 N68:N73 D50:F73 H47:H79 A60:B73 C61:C73 I47:K73 M47:M73</xm:sqref>
        </x14:conditionalFormatting>
        <x14:conditionalFormatting xmlns:xm="http://schemas.microsoft.com/office/excel/2006/main">
          <x14:cfRule type="containsText" priority="625" operator="containsText" id="{A5740A52-2786-4CD9-AD43-817190DFC2E1}">
            <xm:f>NOT(ISERROR(SEARCH("Est parti",J1)))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630" operator="containsText" id="{70D629B8-71E4-471A-8560-4ED0ADECE454}">
            <xm:f>NOT(ISERROR(SEARCH("Va quitter l'école",J1)))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J1</xm:sqref>
        </x14:conditionalFormatting>
        <x14:conditionalFormatting xmlns:xm="http://schemas.microsoft.com/office/excel/2006/main">
          <x14:cfRule type="containsText" priority="497" operator="containsText" id="{08DAE8EE-3A07-490B-8857-A44B873A2A91}">
            <xm:f>NOT(ISERROR(SEARCH("Est parti",H1)))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502" operator="containsText" id="{2CFA6E45-95D8-4BA5-BE4E-09069558B682}">
            <xm:f>NOT(ISERROR(SEARCH("Va quitter l'école",H1)))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H1:I1</xm:sqref>
        </x14:conditionalFormatting>
        <x14:conditionalFormatting xmlns:xm="http://schemas.microsoft.com/office/excel/2006/main">
          <x14:cfRule type="containsText" priority="463" operator="containsText" text="Redoublement" id="{390D4FF3-FFD3-4BFD-B518-4CA317CA8181}">
            <xm:f>NOT(ISERROR(SEARCH("Redoublement",'B3'!F83)))</xm:f>
            <x14:dxf>
              <font>
                <color theme="0"/>
              </font>
              <fill>
                <patternFill>
                  <bgColor theme="1" tint="0.24994659260841701"/>
                </patternFill>
              </fill>
            </x14:dxf>
          </x14:cfRule>
          <x14:cfRule type="endsWith" priority="474" operator="endsWith" text="?" id="{1C4093D5-E675-48C0-92A4-D1C811D7408A}">
            <xm:f>RIGHT('B3'!F83,LEN("?"))="?"</xm:f>
            <x14:dxf>
              <font>
                <color rgb="FF000000"/>
              </font>
              <fill>
                <patternFill patternType="solid">
                  <fgColor rgb="FFB7B7B7"/>
                  <bgColor rgb="FFB7B7B7"/>
                </patternFill>
              </fill>
            </x14:dxf>
          </x14:cfRule>
          <x14:cfRule type="containsText" priority="476" operator="containsText" text="Erasmus" id="{FED18BE0-CA6F-4F24-A976-F7C5E83865C4}">
            <xm:f>NOT(ISERROR(SEARCH("Erasmus",'B3'!F83)))</xm:f>
            <x14:dxf>
              <font>
                <color auto="1"/>
              </font>
              <fill>
                <patternFill patternType="solid">
                  <fgColor rgb="FF00B0F0"/>
                  <bgColor theme="5" tint="0.59996337778862885"/>
                </patternFill>
              </fill>
            </x14:dxf>
          </x14:cfRule>
          <xm:sqref>F82:F91</xm:sqref>
        </x14:conditionalFormatting>
        <x14:conditionalFormatting xmlns:xm="http://schemas.microsoft.com/office/excel/2006/main">
          <x14:cfRule type="containsText" priority="464" operator="containsText" id="{9A53B21C-1D90-4CA0-B8FB-2F0325B7204B}">
            <xm:f>NOT(ISERROR(SEARCH("Est parti",'B3'!F83)))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465" operator="containsText" id="{8C56C42C-EA9B-4617-9CFE-738DCCFBE5B0}">
            <xm:f>NOT(ISERROR(SEARCH("Va quitter l'école",'B3'!F83)))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F82:F91</xm:sqref>
        </x14:conditionalFormatting>
        <x14:conditionalFormatting xmlns:xm="http://schemas.microsoft.com/office/excel/2006/main">
          <x14:cfRule type="containsText" priority="410" operator="containsText" id="{B9EFB70A-6A87-44E3-A759-306C0B4A8FE7}">
            <xm:f>NOT(ISERROR(SEARCH("Est parti",N84)))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411" operator="containsText" id="{1AA40D81-77A6-48DF-BE34-A664F12707E5}">
            <xm:f>NOT(ISERROR(SEARCH("Va quitter l'école",N84)))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N84:N1048576</xm:sqref>
        </x14:conditionalFormatting>
        <x14:conditionalFormatting xmlns:xm="http://schemas.microsoft.com/office/excel/2006/main">
          <x14:cfRule type="containsText" priority="416" operator="containsText" id="{E872DC02-5FBF-4D20-933B-CEC4942149BA}">
            <xm:f>NOT(ISERROR(SEARCH("Est parti",N82)))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421" operator="containsText" id="{6555DD73-5712-4012-BCC0-DD9253640C6B}">
            <xm:f>NOT(ISERROR(SEARCH("Va quitter l'école",N82)))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N82:N83</xm:sqref>
        </x14:conditionalFormatting>
        <x14:conditionalFormatting xmlns:xm="http://schemas.microsoft.com/office/excel/2006/main">
          <x14:cfRule type="containsText" priority="386" operator="containsText" id="{A4A15812-2899-4018-A24E-F527255D151E}">
            <xm:f>NOT(ISERROR(SEARCH("Est parti",N1)))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391" operator="containsText" id="{E0ED80F4-3A0F-4407-8DED-EEE0234EA0DB}">
            <xm:f>NOT(ISERROR(SEARCH("Va quitter l'école",N1)))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N1</xm:sqref>
        </x14:conditionalFormatting>
        <x14:conditionalFormatting xmlns:xm="http://schemas.microsoft.com/office/excel/2006/main">
          <x14:cfRule type="containsText" priority="378" operator="containsText" id="{A5FD0632-8ADF-4ABD-AD56-46D0D3D70286}">
            <xm:f>NOT(ISERROR(SEARCH("Est parti",N1)))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379" operator="containsText" id="{0F229EFD-D0DC-4FF5-B94E-5E48F6EB3C51}">
            <xm:f>NOT(ISERROR(SEARCH("Va quitter l'école",N1)))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N1</xm:sqref>
        </x14:conditionalFormatting>
        <x14:conditionalFormatting xmlns:xm="http://schemas.microsoft.com/office/excel/2006/main">
          <x14:cfRule type="containsText" priority="357" operator="containsText" id="{42C2FFA4-05D0-4A34-89F8-08E3478AE835}">
            <xm:f>NOT(ISERROR(SEARCH("Est parti",N64)))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362" operator="containsText" id="{2D69CC04-AD2D-48B0-BAF2-FDDABB377889}">
            <xm:f>NOT(ISERROR(SEARCH("Va quitter l'école",N64)))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N64:N65</xm:sqref>
        </x14:conditionalFormatting>
        <x14:conditionalFormatting xmlns:xm="http://schemas.microsoft.com/office/excel/2006/main">
          <x14:cfRule type="containsText" priority="332" operator="containsText" id="{A351B3AA-3D35-4B7C-AA6D-B8390724098A}">
            <xm:f>NOT(ISERROR(SEARCH("Est parti",A50)))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337" operator="containsText" id="{B9339B34-EB35-4864-9339-DB2F1C245CFC}">
            <xm:f>NOT(ISERROR(SEARCH("Va quitter l'école",A50)))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A50:B52 A53:C59 I74:I79</xm:sqref>
        </x14:conditionalFormatting>
        <x14:conditionalFormatting xmlns:xm="http://schemas.microsoft.com/office/excel/2006/main">
          <x14:cfRule type="containsText" priority="320" operator="containsText" id="{15697902-B406-43F6-ADAF-E8B99095202C}">
            <xm:f>NOT(ISERROR(SEARCH("Est parti",J43)))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325" operator="containsText" id="{E7F8DF12-155E-4808-BBD8-FD6AE22A5297}">
            <xm:f>NOT(ISERROR(SEARCH("Va quitter l'école",J43)))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J43</xm:sqref>
        </x14:conditionalFormatting>
        <x14:conditionalFormatting xmlns:xm="http://schemas.microsoft.com/office/excel/2006/main">
          <x14:cfRule type="containsText" priority="308" operator="containsText" id="{CA31BA89-0758-400E-AFF5-CE5435E4D309}">
            <xm:f>NOT(ISERROR(SEARCH("Est parti",J8)))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313" operator="containsText" id="{4AB17FA6-1270-4395-823D-B01A08597B87}">
            <xm:f>NOT(ISERROR(SEARCH("Va quitter l'école",J8)))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J8</xm:sqref>
        </x14:conditionalFormatting>
        <x14:conditionalFormatting xmlns:xm="http://schemas.microsoft.com/office/excel/2006/main">
          <x14:cfRule type="containsText" priority="296" operator="containsText" id="{947185CB-DB46-498A-ABF3-D6BE982F39B2}">
            <xm:f>NOT(ISERROR(SEARCH("Est parti",J9)))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301" operator="containsText" id="{5044968E-1EB6-4D39-9CBC-5AF8FFEDF157}">
            <xm:f>NOT(ISERROR(SEARCH("Va quitter l'école",J9)))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J9</xm:sqref>
        </x14:conditionalFormatting>
        <x14:conditionalFormatting xmlns:xm="http://schemas.microsoft.com/office/excel/2006/main">
          <x14:cfRule type="containsText" priority="277" operator="containsText" id="{1546D51F-4028-42A8-9914-DACD4CFF0B67}">
            <xm:f>NOT(ISERROR(SEARCH("Va quitter l'école",J33)))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J33</xm:sqref>
        </x14:conditionalFormatting>
        <x14:conditionalFormatting xmlns:xm="http://schemas.microsoft.com/office/excel/2006/main">
          <x14:cfRule type="containsText" priority="344" operator="containsText" id="{23ECAF3B-4728-45A1-AD41-095667F2ABD7}">
            <xm:f>NOT(ISERROR(SEARCH("Est parti",H2)))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349" operator="containsText" id="{B92D61A2-C6C0-4840-B81E-4E2DDE0B946F}">
            <xm:f>NOT(ISERROR(SEARCH("Va quitter l'école",H2)))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H2:K2</xm:sqref>
        </x14:conditionalFormatting>
        <x14:conditionalFormatting xmlns:xm="http://schemas.microsoft.com/office/excel/2006/main">
          <x14:cfRule type="containsText" priority="272" operator="containsText" id="{9606D335-E560-4BE0-8778-55125AB09102}">
            <xm:f>NOT(ISERROR(SEARCH("Est parti",J41)))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273" operator="containsText" id="{DE65FE42-D3FF-4416-A1A9-E13580CE39FD}">
            <xm:f>NOT(ISERROR(SEARCH("Va quitter l'école",J41)))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J41</xm:sqref>
        </x14:conditionalFormatting>
        <x14:conditionalFormatting xmlns:xm="http://schemas.microsoft.com/office/excel/2006/main">
          <x14:cfRule type="containsText" priority="270" operator="containsText" id="{86833F99-9A1F-49A3-AEBA-920D19F25E56}">
            <xm:f>NOT(ISERROR(SEARCH("Est parti",J31)))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271" operator="containsText" id="{1D6ADEBD-1920-4842-A65B-9CC40060DC60}">
            <xm:f>NOT(ISERROR(SEARCH("Va quitter l'école",J31)))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J31</xm:sqref>
        </x14:conditionalFormatting>
        <x14:conditionalFormatting xmlns:xm="http://schemas.microsoft.com/office/excel/2006/main">
          <x14:cfRule type="containsText" priority="179" operator="containsText" id="{C0C09FA9-D14B-4F5B-B0C4-35A77C8DE457}">
            <xm:f>NOT(ISERROR(SEARCH("Est parti",O1)))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84" operator="containsText" id="{C134CC87-0303-494B-AD2A-99266CE7823C}">
            <xm:f>NOT(ISERROR(SEARCH("Va quitter l'école",O1)))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O1</xm:sqref>
        </x14:conditionalFormatting>
        <x14:conditionalFormatting xmlns:xm="http://schemas.microsoft.com/office/excel/2006/main">
          <x14:cfRule type="containsText" priority="173" operator="containsText" id="{920521A3-79E6-4579-8537-DCAC48E10ACB}">
            <xm:f>NOT(ISERROR(SEARCH("Est parti",O1)))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74" operator="containsText" id="{8A561EF4-5327-4CAD-9E2A-DB0473586273}">
            <xm:f>NOT(ISERROR(SEARCH("Va quitter l'école",O1)))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O1</xm:sqref>
        </x14:conditionalFormatting>
        <x14:conditionalFormatting xmlns:xm="http://schemas.microsoft.com/office/excel/2006/main">
          <x14:cfRule type="containsText" priority="666" operator="containsText" text="Redoublement" id="{390D4FF3-FFD3-4BFD-B518-4CA317CA8181}">
            <xm:f>NOT(ISERROR(SEARCH("Redoublement",'B2'!F62)))</xm:f>
            <x14:dxf>
              <font>
                <color theme="0"/>
              </font>
              <fill>
                <patternFill>
                  <bgColor theme="1" tint="0.24994659260841701"/>
                </patternFill>
              </fill>
            </x14:dxf>
          </x14:cfRule>
          <x14:cfRule type="endsWith" priority="667" operator="endsWith" text="?" id="{1C4093D5-E675-48C0-92A4-D1C811D7408A}">
            <xm:f>RIGHT('B2'!F62,LEN("?"))="?"</xm:f>
            <x14:dxf>
              <font>
                <color rgb="FF000000"/>
              </font>
              <fill>
                <patternFill patternType="solid">
                  <fgColor rgb="FFB7B7B7"/>
                  <bgColor rgb="FFB7B7B7"/>
                </patternFill>
              </fill>
            </x14:dxf>
          </x14:cfRule>
          <x14:cfRule type="containsText" priority="668" operator="containsText" text="Erasmus" id="{FED18BE0-CA6F-4F24-A976-F7C5E83865C4}">
            <xm:f>NOT(ISERROR(SEARCH("Erasmus",'B2'!F62)))</xm:f>
            <x14:dxf>
              <font>
                <color auto="1"/>
              </font>
              <fill>
                <patternFill patternType="solid">
                  <fgColor rgb="FF00B0F0"/>
                  <bgColor theme="5" tint="0.59996337778862885"/>
                </patternFill>
              </fill>
            </x14:dxf>
          </x14:cfRule>
          <xm:sqref>F99</xm:sqref>
        </x14:conditionalFormatting>
        <x14:conditionalFormatting xmlns:xm="http://schemas.microsoft.com/office/excel/2006/main">
          <x14:cfRule type="containsText" priority="671" operator="containsText" id="{9A53B21C-1D90-4CA0-B8FB-2F0325B7204B}">
            <xm:f>NOT(ISERROR(SEARCH("Est parti",'B2'!F62)))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672" operator="containsText" id="{8C56C42C-EA9B-4617-9CFE-738DCCFBE5B0}">
            <xm:f>NOT(ISERROR(SEARCH("Va quitter l'école",'B2'!F62)))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F99</xm:sqref>
        </x14:conditionalFormatting>
        <x14:conditionalFormatting xmlns:xm="http://schemas.microsoft.com/office/excel/2006/main">
          <x14:cfRule type="containsText" priority="679" operator="containsText" text="Redoublement" id="{390D4FF3-FFD3-4BFD-B518-4CA317CA8181}">
            <xm:f>NOT(ISERROR(SEARCH("Redoublement",'B3'!F87)))</xm:f>
            <x14:dxf>
              <font>
                <color theme="0"/>
              </font>
              <fill>
                <patternFill>
                  <bgColor theme="1" tint="0.24994659260841701"/>
                </patternFill>
              </fill>
            </x14:dxf>
          </x14:cfRule>
          <x14:cfRule type="endsWith" priority="680" operator="endsWith" text="?" id="{1C4093D5-E675-48C0-92A4-D1C811D7408A}">
            <xm:f>RIGHT('B3'!F87,LEN("?"))="?"</xm:f>
            <x14:dxf>
              <font>
                <color rgb="FF000000"/>
              </font>
              <fill>
                <patternFill patternType="solid">
                  <fgColor rgb="FFB7B7B7"/>
                  <bgColor rgb="FFB7B7B7"/>
                </patternFill>
              </fill>
            </x14:dxf>
          </x14:cfRule>
          <x14:cfRule type="containsText" priority="681" operator="containsText" text="Erasmus" id="{FED18BE0-CA6F-4F24-A976-F7C5E83865C4}">
            <xm:f>NOT(ISERROR(SEARCH("Erasmus",'B3'!F87)))</xm:f>
            <x14:dxf>
              <font>
                <color auto="1"/>
              </font>
              <fill>
                <patternFill patternType="solid">
                  <fgColor rgb="FF00B0F0"/>
                  <bgColor theme="5" tint="0.59996337778862885"/>
                </patternFill>
              </fill>
            </x14:dxf>
          </x14:cfRule>
          <xm:sqref>F100:F116</xm:sqref>
        </x14:conditionalFormatting>
        <x14:conditionalFormatting xmlns:xm="http://schemas.microsoft.com/office/excel/2006/main">
          <x14:cfRule type="containsText" priority="684" operator="containsText" id="{9A53B21C-1D90-4CA0-B8FB-2F0325B7204B}">
            <xm:f>NOT(ISERROR(SEARCH("Est parti",'B3'!F87)))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685" operator="containsText" id="{8C56C42C-EA9B-4617-9CFE-738DCCFBE5B0}">
            <xm:f>NOT(ISERROR(SEARCH("Va quitter l'école",'B3'!F87)))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F100:F116</xm:sqref>
        </x14:conditionalFormatting>
        <x14:conditionalFormatting xmlns:xm="http://schemas.microsoft.com/office/excel/2006/main">
          <x14:cfRule type="containsText" priority="1051" operator="containsText" text="Redoublement" id="{390D4FF3-FFD3-4BFD-B518-4CA317CA8181}">
            <xm:f>NOT(ISERROR(SEARCH("Redoublement",'B3'!#REF!)))</xm:f>
            <x14:dxf>
              <font>
                <color theme="0"/>
              </font>
              <fill>
                <patternFill>
                  <bgColor theme="1" tint="0.24994659260841701"/>
                </patternFill>
              </fill>
            </x14:dxf>
          </x14:cfRule>
          <x14:cfRule type="endsWith" priority="1052" operator="endsWith" text="?" id="{1C4093D5-E675-48C0-92A4-D1C811D7408A}">
            <xm:f>RIGHT('B3'!#REF!,LEN("?"))="?"</xm:f>
            <x14:dxf>
              <font>
                <color rgb="FF000000"/>
              </font>
              <fill>
                <patternFill patternType="solid">
                  <fgColor rgb="FFB7B7B7"/>
                  <bgColor rgb="FFB7B7B7"/>
                </patternFill>
              </fill>
            </x14:dxf>
          </x14:cfRule>
          <x14:cfRule type="containsText" priority="1053" operator="containsText" text="Erasmus" id="{FED18BE0-CA6F-4F24-A976-F7C5E83865C4}">
            <xm:f>NOT(ISERROR(SEARCH("Erasmus",'B3'!#REF!)))</xm:f>
            <x14:dxf>
              <font>
                <color auto="1"/>
              </font>
              <fill>
                <patternFill patternType="solid">
                  <fgColor rgb="FF00B0F0"/>
                  <bgColor theme="5" tint="0.59996337778862885"/>
                </patternFill>
              </fill>
            </x14:dxf>
          </x14:cfRule>
          <xm:sqref>F98 F92:F93</xm:sqref>
        </x14:conditionalFormatting>
        <x14:conditionalFormatting xmlns:xm="http://schemas.microsoft.com/office/excel/2006/main">
          <x14:cfRule type="containsText" priority="1058" operator="containsText" id="{9A53B21C-1D90-4CA0-B8FB-2F0325B7204B}">
            <xm:f>NOT(ISERROR(SEARCH("Est parti",'B3'!#REF!)))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059" operator="containsText" id="{8C56C42C-EA9B-4617-9CFE-738DCCFBE5B0}">
            <xm:f>NOT(ISERROR(SEARCH("Va quitter l'école",'B3'!#REF!)))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F98 F92:F93</xm:sqref>
        </x14:conditionalFormatting>
        <x14:conditionalFormatting xmlns:xm="http://schemas.microsoft.com/office/excel/2006/main">
          <x14:cfRule type="containsText" priority="1259" operator="containsText" text="Redoublement" id="{390D4FF3-FFD3-4BFD-B518-4CA317CA8181}">
            <xm:f>NOT(ISERROR(SEARCH("Redoublement",'B3'!F93)))</xm:f>
            <x14:dxf>
              <font>
                <color theme="0"/>
              </font>
              <fill>
                <patternFill>
                  <bgColor theme="1" tint="0.24994659260841701"/>
                </patternFill>
              </fill>
            </x14:dxf>
          </x14:cfRule>
          <x14:cfRule type="endsWith" priority="1260" operator="endsWith" text="?" id="{1C4093D5-E675-48C0-92A4-D1C811D7408A}">
            <xm:f>RIGHT('B3'!F93,LEN("?"))="?"</xm:f>
            <x14:dxf>
              <font>
                <color rgb="FF000000"/>
              </font>
              <fill>
                <patternFill patternType="solid">
                  <fgColor rgb="FFB7B7B7"/>
                  <bgColor rgb="FFB7B7B7"/>
                </patternFill>
              </fill>
            </x14:dxf>
          </x14:cfRule>
          <x14:cfRule type="containsText" priority="1261" operator="containsText" text="Erasmus" id="{FED18BE0-CA6F-4F24-A976-F7C5E83865C4}">
            <xm:f>NOT(ISERROR(SEARCH("Erasmus",'B3'!F93)))</xm:f>
            <x14:dxf>
              <font>
                <color auto="1"/>
              </font>
              <fill>
                <patternFill patternType="solid">
                  <fgColor rgb="FF00B0F0"/>
                  <bgColor theme="5" tint="0.59996337778862885"/>
                </patternFill>
              </fill>
            </x14:dxf>
          </x14:cfRule>
          <xm:sqref>F94:F97</xm:sqref>
        </x14:conditionalFormatting>
        <x14:conditionalFormatting xmlns:xm="http://schemas.microsoft.com/office/excel/2006/main">
          <x14:cfRule type="containsText" priority="1264" operator="containsText" id="{9A53B21C-1D90-4CA0-B8FB-2F0325B7204B}">
            <xm:f>NOT(ISERROR(SEARCH("Est parti",'B3'!F93)))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265" operator="containsText" id="{8C56C42C-EA9B-4617-9CFE-738DCCFBE5B0}">
            <xm:f>NOT(ISERROR(SEARCH("Va quitter l'école",'B3'!F93)))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F94:F97</xm:sqref>
        </x14:conditionalFormatting>
        <x14:conditionalFormatting xmlns:xm="http://schemas.microsoft.com/office/excel/2006/main">
          <x14:cfRule type="containsText" priority="161" operator="containsText" id="{EE8EE163-C9FC-4EA7-9308-C248C34A1A0C}">
            <xm:f>NOT(ISERROR(SEARCH("Est parti",A74)))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62" operator="containsText" id="{2396AEB6-FA3C-416D-9275-552B21C8914D}">
            <xm:f>NOT(ISERROR(SEARCH("Va quitter l'école",A74)))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J76:XFD78 A74:C77 F74:G76 K74:XFD75 F77</xm:sqref>
        </x14:conditionalFormatting>
        <x14:conditionalFormatting xmlns:xm="http://schemas.microsoft.com/office/excel/2006/main">
          <x14:cfRule type="containsText" priority="135" operator="containsText" id="{27F46403-021E-4AA8-A9EB-B397BAEEA935}">
            <xm:f>NOT(ISERROR(SEARCH("Est parti",A78)))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36" operator="containsText" id="{BD2FF42B-B2BF-4C8C-9236-BCC8AC202AC9}">
            <xm:f>NOT(ISERROR(SEARCH("Va quitter l'école",A78)))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A78:C78</xm:sqref>
        </x14:conditionalFormatting>
        <x14:conditionalFormatting xmlns:xm="http://schemas.microsoft.com/office/excel/2006/main">
          <x14:cfRule type="containsText" priority="121" operator="containsText" id="{44D350CC-B36D-4FE6-A02E-7B7046681CB0}">
            <xm:f>NOT(ISERROR(SEARCH("Est parti",F78)))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22" operator="containsText" id="{B399337E-1479-4659-83E3-31175DE82431}">
            <xm:f>NOT(ISERROR(SEARCH("Va quitter l'école",F78)))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F78</xm:sqref>
        </x14:conditionalFormatting>
        <x14:conditionalFormatting xmlns:xm="http://schemas.microsoft.com/office/excel/2006/main">
          <x14:cfRule type="containsText" priority="107" operator="containsText" id="{56869AEB-7780-4BE7-B97F-6095CFC04368}">
            <xm:f>NOT(ISERROR(SEARCH("Est parti",E74)))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08" operator="containsText" id="{B23EA848-92C0-43C9-80C8-CD559C02618B}">
            <xm:f>NOT(ISERROR(SEARCH("Va quitter l'école",E74)))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E74:E77</xm:sqref>
        </x14:conditionalFormatting>
        <x14:conditionalFormatting xmlns:xm="http://schemas.microsoft.com/office/excel/2006/main">
          <x14:cfRule type="containsText" priority="93" operator="containsText" id="{7F7365F3-1877-44A9-AF74-FCDA99D9502E}">
            <xm:f>NOT(ISERROR(SEARCH("Est parti",E78)))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94" operator="containsText" id="{EDEBBF4A-2827-4F9A-98DC-75FFE84338B1}">
            <xm:f>NOT(ISERROR(SEARCH("Va quitter l'école",E78)))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E78</xm:sqref>
        </x14:conditionalFormatting>
        <x14:conditionalFormatting xmlns:xm="http://schemas.microsoft.com/office/excel/2006/main">
          <x14:cfRule type="containsText" priority="1284" operator="containsText" text="Redoublement" id="{390D4FF3-FFD3-4BFD-B518-4CA317CA8181}">
            <xm:f>NOT(ISERROR(SEARCH("Redoublement",'B3'!F111)))</xm:f>
            <x14:dxf>
              <font>
                <color theme="0"/>
              </font>
              <fill>
                <patternFill>
                  <bgColor theme="1" tint="0.24994659260841701"/>
                </patternFill>
              </fill>
            </x14:dxf>
          </x14:cfRule>
          <x14:cfRule type="endsWith" priority="1285" operator="endsWith" text="?" id="{1C4093D5-E675-48C0-92A4-D1C811D7408A}">
            <xm:f>RIGHT('B3'!F111,LEN("?"))="?"</xm:f>
            <x14:dxf>
              <font>
                <color rgb="FF000000"/>
              </font>
              <fill>
                <patternFill patternType="solid">
                  <fgColor rgb="FFB7B7B7"/>
                  <bgColor rgb="FFB7B7B7"/>
                </patternFill>
              </fill>
            </x14:dxf>
          </x14:cfRule>
          <x14:cfRule type="containsText" priority="1286" operator="containsText" text="Erasmus" id="{FED18BE0-CA6F-4F24-A976-F7C5E83865C4}">
            <xm:f>NOT(ISERROR(SEARCH("Erasmus",'B3'!F111)))</xm:f>
            <x14:dxf>
              <font>
                <color auto="1"/>
              </font>
              <fill>
                <patternFill patternType="solid">
                  <fgColor rgb="FF00B0F0"/>
                  <bgColor theme="5" tint="0.59996337778862885"/>
                </patternFill>
              </fill>
            </x14:dxf>
          </x14:cfRule>
          <xm:sqref>F128:F1048576</xm:sqref>
        </x14:conditionalFormatting>
        <x14:conditionalFormatting xmlns:xm="http://schemas.microsoft.com/office/excel/2006/main">
          <x14:cfRule type="containsText" priority="1289" operator="containsText" id="{9A53B21C-1D90-4CA0-B8FB-2F0325B7204B}">
            <xm:f>NOT(ISERROR(SEARCH("Est parti",'B3'!F111)))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290" operator="containsText" id="{8C56C42C-EA9B-4617-9CFE-738DCCFBE5B0}">
            <xm:f>NOT(ISERROR(SEARCH("Va quitter l'école",'B3'!F111)))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F128:F1048576</xm:sqref>
        </x14:conditionalFormatting>
        <x14:conditionalFormatting xmlns:xm="http://schemas.microsoft.com/office/excel/2006/main">
          <x14:cfRule type="containsText" priority="83" operator="containsText" id="{01EFDD22-63AA-4475-83BA-2A705B81C33D}">
            <xm:f>NOT(ISERROR(SEARCH("Est parti",A79)))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88" operator="containsText" id="{8312B749-E8AF-4EE4-9EB1-3C7BAB6AE12B}">
            <xm:f>NOT(ISERROR(SEARCH("Va quitter l'école",A79)))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A79:C79 J79 M79:N79 E79</xm:sqref>
        </x14:conditionalFormatting>
        <x14:conditionalFormatting xmlns:xm="http://schemas.microsoft.com/office/excel/2006/main">
          <x14:cfRule type="containsText" priority="54" operator="containsText" id="{67778A58-867F-4415-9D2C-1C33E9DBAF48}">
            <xm:f>NOT(ISERROR(SEARCH("Est parti",J74)))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55" operator="containsText" id="{AE892BE1-E301-4E82-8C11-2E48CD8E578E}">
            <xm:f>NOT(ISERROR(SEARCH("Va quitter l'école",J74)))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J74</xm:sqref>
        </x14:conditionalFormatting>
        <x14:conditionalFormatting xmlns:xm="http://schemas.microsoft.com/office/excel/2006/main">
          <x14:cfRule type="containsText" priority="41" operator="containsText" id="{3C15ADFE-3E8E-47D0-8684-924E6E7BE55C}">
            <xm:f>NOT(ISERROR(SEARCH("Est parti",J75)))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42" operator="containsText" id="{06B36A5C-840C-4A10-BF67-31FBD4DDE4C9}">
            <xm:f>NOT(ISERROR(SEARCH("Va quitter l'école",J75)))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J75</xm:sqref>
        </x14:conditionalFormatting>
        <x14:conditionalFormatting xmlns:xm="http://schemas.microsoft.com/office/excel/2006/main">
          <x14:cfRule type="containsText" priority="39" operator="containsText" id="{7C04A4C8-C1A4-487D-BB66-6958E7238A3D}">
            <xm:f>NOT(ISERROR(SEARCH("Est parti",E45)))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40" operator="containsText" id="{1DCF1434-70CB-46D9-9410-83866CC40171}">
            <xm:f>NOT(ISERROR(SEARCH("Va quitter l'école",E45)))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E45</xm:sqref>
        </x14:conditionalFormatting>
        <x14:conditionalFormatting xmlns:xm="http://schemas.microsoft.com/office/excel/2006/main">
          <x14:cfRule type="containsText" priority="26" operator="containsText" id="{05DBBCAE-741F-47EC-AC73-3C685E535C7D}">
            <xm:f>NOT(ISERROR(SEARCH("Est parti",D46)))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27" operator="containsText" id="{25911F5E-9D17-46F7-9889-E1D544E3A6FE}">
            <xm:f>NOT(ISERROR(SEARCH("Va quitter l'école",D46)))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D46</xm:sqref>
        </x14:conditionalFormatting>
        <x14:conditionalFormatting xmlns:xm="http://schemas.microsoft.com/office/excel/2006/main">
          <x14:cfRule type="containsText" priority="1428" operator="containsText" text="Redoublement" id="{390D4FF3-FFD3-4BFD-B518-4CA317CA8181}">
            <xm:f>NOT(ISERROR(SEARCH("Redoublement",'B3'!#REF!)))</xm:f>
            <x14:dxf>
              <font>
                <color theme="0"/>
              </font>
              <fill>
                <patternFill>
                  <bgColor theme="1" tint="0.24994659260841701"/>
                </patternFill>
              </fill>
            </x14:dxf>
          </x14:cfRule>
          <x14:cfRule type="endsWith" priority="1429" operator="endsWith" text="?" id="{1C4093D5-E675-48C0-92A4-D1C811D7408A}">
            <xm:f>RIGHT('B3'!#REF!,LEN("?"))="?"</xm:f>
            <x14:dxf>
              <font>
                <color rgb="FF000000"/>
              </font>
              <fill>
                <patternFill patternType="solid">
                  <fgColor rgb="FFB7B7B7"/>
                  <bgColor rgb="FFB7B7B7"/>
                </patternFill>
              </fill>
            </x14:dxf>
          </x14:cfRule>
          <x14:cfRule type="containsText" priority="1430" operator="containsText" text="Erasmus" id="{FED18BE0-CA6F-4F24-A976-F7C5E83865C4}">
            <xm:f>NOT(ISERROR(SEARCH("Erasmus",'B3'!#REF!)))</xm:f>
            <x14:dxf>
              <font>
                <color auto="1"/>
              </font>
              <fill>
                <patternFill patternType="solid">
                  <fgColor rgb="FF00B0F0"/>
                  <bgColor theme="5" tint="0.59996337778862885"/>
                </patternFill>
              </fill>
            </x14:dxf>
          </x14:cfRule>
          <xm:sqref>F119:F120 F125 F127</xm:sqref>
        </x14:conditionalFormatting>
        <x14:conditionalFormatting xmlns:xm="http://schemas.microsoft.com/office/excel/2006/main">
          <x14:cfRule type="containsText" priority="1435" operator="containsText" id="{9A53B21C-1D90-4CA0-B8FB-2F0325B7204B}">
            <xm:f>NOT(ISERROR(SEARCH("Est parti",'B3'!#REF!)))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436" operator="containsText" id="{8C56C42C-EA9B-4617-9CFE-738DCCFBE5B0}">
            <xm:f>NOT(ISERROR(SEARCH("Va quitter l'école",'B3'!#REF!)))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F119:F120 F125 F127</xm:sqref>
        </x14:conditionalFormatting>
        <x14:conditionalFormatting xmlns:xm="http://schemas.microsoft.com/office/excel/2006/main">
          <x14:cfRule type="containsText" priority="1579" operator="containsText" text="Redoublement" id="{390D4FF3-FFD3-4BFD-B518-4CA317CA8181}">
            <xm:f>NOT(ISERROR(SEARCH("Redoublement",'B3'!F103)))</xm:f>
            <x14:dxf>
              <font>
                <color theme="0"/>
              </font>
              <fill>
                <patternFill>
                  <bgColor theme="1" tint="0.24994659260841701"/>
                </patternFill>
              </fill>
            </x14:dxf>
          </x14:cfRule>
          <x14:cfRule type="endsWith" priority="1580" operator="endsWith" text="?" id="{1C4093D5-E675-48C0-92A4-D1C811D7408A}">
            <xm:f>RIGHT('B3'!F103,LEN("?"))="?"</xm:f>
            <x14:dxf>
              <font>
                <color rgb="FF000000"/>
              </font>
              <fill>
                <patternFill patternType="solid">
                  <fgColor rgb="FFB7B7B7"/>
                  <bgColor rgb="FFB7B7B7"/>
                </patternFill>
              </fill>
            </x14:dxf>
          </x14:cfRule>
          <x14:cfRule type="containsText" priority="1581" operator="containsText" text="Erasmus" id="{FED18BE0-CA6F-4F24-A976-F7C5E83865C4}">
            <xm:f>NOT(ISERROR(SEARCH("Erasmus",'B3'!F103)))</xm:f>
            <x14:dxf>
              <font>
                <color auto="1"/>
              </font>
              <fill>
                <patternFill patternType="solid">
                  <fgColor rgb="FF00B0F0"/>
                  <bgColor theme="5" tint="0.59996337778862885"/>
                </patternFill>
              </fill>
            </x14:dxf>
          </x14:cfRule>
          <xm:sqref>F117:F118</xm:sqref>
        </x14:conditionalFormatting>
        <x14:conditionalFormatting xmlns:xm="http://schemas.microsoft.com/office/excel/2006/main">
          <x14:cfRule type="containsText" priority="1588" operator="containsText" id="{9A53B21C-1D90-4CA0-B8FB-2F0325B7204B}">
            <xm:f>NOT(ISERROR(SEARCH("Est parti",'B3'!F103)))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589" operator="containsText" id="{8C56C42C-EA9B-4617-9CFE-738DCCFBE5B0}">
            <xm:f>NOT(ISERROR(SEARCH("Va quitter l'école",'B3'!F103)))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F117:F118</xm:sqref>
        </x14:conditionalFormatting>
        <x14:conditionalFormatting xmlns:xm="http://schemas.microsoft.com/office/excel/2006/main">
          <x14:cfRule type="containsText" priority="1753" operator="containsText" text="Redoublement" id="{390D4FF3-FFD3-4BFD-B518-4CA317CA8181}">
            <xm:f>NOT(ISERROR(SEARCH("Redoublement",'B3'!F1)))</xm:f>
            <x14:dxf>
              <font>
                <color theme="0"/>
              </font>
              <fill>
                <patternFill>
                  <bgColor theme="1" tint="0.24994659260841701"/>
                </patternFill>
              </fill>
            </x14:dxf>
          </x14:cfRule>
          <x14:cfRule type="endsWith" priority="1754" operator="endsWith" text="?" id="{1C4093D5-E675-48C0-92A4-D1C811D7408A}">
            <xm:f>RIGHT('B3'!F1,LEN("?"))="?"</xm:f>
            <x14:dxf>
              <font>
                <color rgb="FF000000"/>
              </font>
              <fill>
                <patternFill patternType="solid">
                  <fgColor rgb="FFB7B7B7"/>
                  <bgColor rgb="FFB7B7B7"/>
                </patternFill>
              </fill>
            </x14:dxf>
          </x14:cfRule>
          <x14:cfRule type="containsText" priority="1755" operator="containsText" text="Erasmus" id="{FED18BE0-CA6F-4F24-A976-F7C5E83865C4}">
            <xm:f>NOT(ISERROR(SEARCH("Erasmus",'B3'!F1)))</xm:f>
            <x14:dxf>
              <font>
                <color auto="1"/>
              </font>
              <fill>
                <patternFill patternType="solid">
                  <fgColor rgb="FF00B0F0"/>
                  <bgColor theme="5" tint="0.59996337778862885"/>
                </patternFill>
              </fill>
            </x14:dxf>
          </x14:cfRule>
          <xm:sqref>F1</xm:sqref>
        </x14:conditionalFormatting>
        <x14:conditionalFormatting xmlns:xm="http://schemas.microsoft.com/office/excel/2006/main">
          <x14:cfRule type="containsText" priority="1756" operator="containsText" id="{9A53B21C-1D90-4CA0-B8FB-2F0325B7204B}">
            <xm:f>NOT(ISERROR(SEARCH("Est parti",'B3'!F1)))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757" operator="containsText" id="{8C56C42C-EA9B-4617-9CFE-738DCCFBE5B0}">
            <xm:f>NOT(ISERROR(SEARCH("Va quitter l'école",'B3'!F1)))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F1</xm:sqref>
        </x14:conditionalFormatting>
        <x14:conditionalFormatting xmlns:xm="http://schemas.microsoft.com/office/excel/2006/main">
          <x14:cfRule type="containsText" priority="1758" operator="containsText" text="Redoublement" id="{390D4FF3-FFD3-4BFD-B518-4CA317CA8181}">
            <xm:f>NOT(ISERROR(SEARCH("Redoublement",'B3'!F105)))</xm:f>
            <x14:dxf>
              <font>
                <color theme="0"/>
              </font>
              <fill>
                <patternFill>
                  <bgColor theme="1" tint="0.24994659260841701"/>
                </patternFill>
              </fill>
            </x14:dxf>
          </x14:cfRule>
          <x14:cfRule type="endsWith" priority="1759" operator="endsWith" text="?" id="{1C4093D5-E675-48C0-92A4-D1C811D7408A}">
            <xm:f>RIGHT('B3'!F105,LEN("?"))="?"</xm:f>
            <x14:dxf>
              <font>
                <color rgb="FF000000"/>
              </font>
              <fill>
                <patternFill patternType="solid">
                  <fgColor rgb="FFB7B7B7"/>
                  <bgColor rgb="FFB7B7B7"/>
                </patternFill>
              </fill>
            </x14:dxf>
          </x14:cfRule>
          <x14:cfRule type="containsText" priority="1760" operator="containsText" text="Erasmus" id="{FED18BE0-CA6F-4F24-A976-F7C5E83865C4}">
            <xm:f>NOT(ISERROR(SEARCH("Erasmus",'B3'!F105)))</xm:f>
            <x14:dxf>
              <font>
                <color auto="1"/>
              </font>
              <fill>
                <patternFill patternType="solid">
                  <fgColor rgb="FF00B0F0"/>
                  <bgColor theme="5" tint="0.59996337778862885"/>
                </patternFill>
              </fill>
            </x14:dxf>
          </x14:cfRule>
          <xm:sqref>F121:F124 F126</xm:sqref>
        </x14:conditionalFormatting>
        <x14:conditionalFormatting xmlns:xm="http://schemas.microsoft.com/office/excel/2006/main">
          <x14:cfRule type="containsText" priority="1764" operator="containsText" id="{9A53B21C-1D90-4CA0-B8FB-2F0325B7204B}">
            <xm:f>NOT(ISERROR(SEARCH("Est parti",'B3'!F105)))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765" operator="containsText" id="{8C56C42C-EA9B-4617-9CFE-738DCCFBE5B0}">
            <xm:f>NOT(ISERROR(SEARCH("Va quitter l'école",'B3'!F105)))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F121:F124 F126</xm:sqref>
        </x14:conditionalFormatting>
        <x14:conditionalFormatting xmlns:xm="http://schemas.microsoft.com/office/excel/2006/main">
          <x14:cfRule type="containsText" priority="3" operator="containsText" id="{585C1424-E267-4119-8BDE-CDF1D8393F61}">
            <xm:f>NOT(ISERROR(SEARCH("Est parti",G78)))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4" operator="containsText" id="{011EC9E3-2548-416C-8C8F-85FCB9460771}">
            <xm:f>NOT(ISERROR(SEARCH("Va quitter l'école",G78)))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G78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outlinePr summaryBelow="0" summaryRight="0"/>
  </sheetPr>
  <dimension ref="A1:O114"/>
  <sheetViews>
    <sheetView zoomScaleNormal="100" workbookViewId="0">
      <pane xSplit="1" topLeftCell="B1" activePane="topRight" state="frozen"/>
      <selection activeCell="K41" sqref="K41"/>
      <selection pane="topRight" activeCell="D2" sqref="D2:D56"/>
    </sheetView>
  </sheetViews>
  <sheetFormatPr baseColWidth="10" defaultColWidth="27.28515625" defaultRowHeight="18" customHeight="1" x14ac:dyDescent="0.25"/>
  <cols>
    <col min="1" max="1" width="29.140625" style="2" customWidth="1"/>
    <col min="2" max="2" width="18.42578125" style="3" customWidth="1"/>
    <col min="3" max="3" width="33.28515625" style="3" customWidth="1"/>
    <col min="4" max="4" width="10.5703125" style="6" customWidth="1"/>
    <col min="5" max="5" width="20" style="6" customWidth="1"/>
    <col min="6" max="6" width="30.7109375" style="6" customWidth="1"/>
    <col min="7" max="7" width="12.7109375" style="4" customWidth="1"/>
    <col min="8" max="8" width="25" style="3" customWidth="1"/>
    <col min="9" max="10" width="30" style="5" customWidth="1"/>
    <col min="11" max="12" width="37.140625" style="3" customWidth="1"/>
    <col min="13" max="13" width="27.28515625" style="90"/>
    <col min="14" max="14" width="27.28515625" style="1"/>
    <col min="15" max="16384" width="27.28515625" style="5"/>
  </cols>
  <sheetData>
    <row r="1" spans="1:15" s="68" customFormat="1" ht="30" customHeight="1" x14ac:dyDescent="0.25">
      <c r="A1" s="74" t="s">
        <v>0</v>
      </c>
      <c r="B1" s="74" t="s">
        <v>1</v>
      </c>
      <c r="C1" s="74" t="s">
        <v>2</v>
      </c>
      <c r="D1" s="68" t="s">
        <v>3</v>
      </c>
      <c r="E1" s="68" t="s">
        <v>4</v>
      </c>
      <c r="F1" s="68" t="s">
        <v>915</v>
      </c>
      <c r="G1" s="69" t="s">
        <v>6</v>
      </c>
      <c r="H1" s="68" t="s">
        <v>8</v>
      </c>
      <c r="I1" s="68" t="s">
        <v>916</v>
      </c>
      <c r="J1" s="68" t="s">
        <v>9</v>
      </c>
      <c r="K1" s="68" t="s">
        <v>10</v>
      </c>
      <c r="L1" s="68" t="s">
        <v>11</v>
      </c>
      <c r="M1" s="68" t="s">
        <v>11</v>
      </c>
    </row>
    <row r="2" spans="1:15" ht="18" customHeight="1" x14ac:dyDescent="0.25">
      <c r="A2" s="111" t="s">
        <v>1302</v>
      </c>
      <c r="B2" s="112" t="s">
        <v>100</v>
      </c>
      <c r="C2" s="118" t="s">
        <v>1303</v>
      </c>
      <c r="D2" s="102" t="s">
        <v>18</v>
      </c>
      <c r="E2" s="51" t="s">
        <v>405</v>
      </c>
      <c r="F2" s="44" t="s">
        <v>1233</v>
      </c>
      <c r="G2" s="52" t="s">
        <v>12</v>
      </c>
      <c r="H2" s="20"/>
      <c r="I2" s="21" t="s">
        <v>1304</v>
      </c>
      <c r="J2" s="21"/>
      <c r="K2" s="20" t="s">
        <v>1305</v>
      </c>
      <c r="L2" s="20" t="s">
        <v>1306</v>
      </c>
      <c r="M2" s="20" t="s">
        <v>1307</v>
      </c>
      <c r="N2" s="21"/>
      <c r="O2" s="21"/>
    </row>
    <row r="3" spans="1:15" ht="18" customHeight="1" x14ac:dyDescent="0.25">
      <c r="A3" s="111" t="s">
        <v>1308</v>
      </c>
      <c r="B3" s="112" t="s">
        <v>1309</v>
      </c>
      <c r="C3" s="118" t="s">
        <v>1310</v>
      </c>
      <c r="D3" s="101" t="s">
        <v>279</v>
      </c>
      <c r="E3" s="44" t="s">
        <v>280</v>
      </c>
      <c r="F3" s="44"/>
      <c r="G3" s="52" t="s">
        <v>12</v>
      </c>
      <c r="H3" s="20"/>
      <c r="I3" s="21"/>
      <c r="J3" s="21"/>
      <c r="K3" s="20" t="s">
        <v>1311</v>
      </c>
      <c r="L3" s="20" t="s">
        <v>1312</v>
      </c>
      <c r="M3" s="20" t="s">
        <v>1313</v>
      </c>
      <c r="N3" s="21"/>
      <c r="O3" s="21"/>
    </row>
    <row r="4" spans="1:15" ht="18" customHeight="1" x14ac:dyDescent="0.25">
      <c r="A4" s="111" t="s">
        <v>1314</v>
      </c>
      <c r="B4" s="112" t="s">
        <v>1315</v>
      </c>
      <c r="C4" s="118" t="s">
        <v>1316</v>
      </c>
      <c r="D4" s="101" t="s">
        <v>194</v>
      </c>
      <c r="E4" s="44" t="s">
        <v>388</v>
      </c>
      <c r="F4" s="44" t="s">
        <v>1078</v>
      </c>
      <c r="G4" s="52" t="s">
        <v>12</v>
      </c>
      <c r="H4" s="20"/>
      <c r="I4" s="21" t="s">
        <v>1317</v>
      </c>
      <c r="J4" s="21"/>
      <c r="K4" s="20" t="s">
        <v>1318</v>
      </c>
      <c r="L4" s="20"/>
      <c r="M4" s="20"/>
      <c r="N4" s="21"/>
      <c r="O4" s="21"/>
    </row>
    <row r="5" spans="1:15" ht="18" customHeight="1" x14ac:dyDescent="0.25">
      <c r="A5" s="111" t="s">
        <v>1319</v>
      </c>
      <c r="B5" s="112" t="s">
        <v>762</v>
      </c>
      <c r="C5" s="118" t="s">
        <v>1320</v>
      </c>
      <c r="D5" s="101" t="s">
        <v>18</v>
      </c>
      <c r="E5" s="44" t="s">
        <v>405</v>
      </c>
      <c r="F5" s="44" t="s">
        <v>942</v>
      </c>
      <c r="G5" s="52" t="s">
        <v>12</v>
      </c>
      <c r="H5" s="20"/>
      <c r="I5" s="21" t="s">
        <v>1321</v>
      </c>
      <c r="J5" s="21"/>
      <c r="K5" s="20" t="s">
        <v>1322</v>
      </c>
      <c r="L5" s="20" t="s">
        <v>1323</v>
      </c>
      <c r="M5" s="20" t="s">
        <v>1324</v>
      </c>
      <c r="N5" s="21"/>
      <c r="O5" s="21"/>
    </row>
    <row r="6" spans="1:15" ht="18" customHeight="1" x14ac:dyDescent="0.25">
      <c r="A6" s="111" t="s">
        <v>1325</v>
      </c>
      <c r="B6" s="112" t="s">
        <v>1326</v>
      </c>
      <c r="C6" s="118" t="s">
        <v>1327</v>
      </c>
      <c r="D6" s="101" t="s">
        <v>279</v>
      </c>
      <c r="E6" s="44" t="s">
        <v>280</v>
      </c>
      <c r="F6" s="44"/>
      <c r="G6" s="52" t="s">
        <v>12</v>
      </c>
      <c r="H6" s="20"/>
      <c r="I6" s="21"/>
      <c r="J6" s="21"/>
      <c r="K6" s="20" t="s">
        <v>1328</v>
      </c>
      <c r="L6" s="20" t="s">
        <v>1329</v>
      </c>
      <c r="M6" s="20" t="s">
        <v>1330</v>
      </c>
      <c r="N6" s="21"/>
      <c r="O6" s="21"/>
    </row>
    <row r="7" spans="1:15" ht="18" customHeight="1" x14ac:dyDescent="0.25">
      <c r="A7" s="111" t="s">
        <v>1331</v>
      </c>
      <c r="B7" s="112" t="s">
        <v>1162</v>
      </c>
      <c r="C7" s="118" t="s">
        <v>1332</v>
      </c>
      <c r="D7" s="101" t="s">
        <v>18</v>
      </c>
      <c r="E7" s="44" t="s">
        <v>405</v>
      </c>
      <c r="F7" s="44" t="s">
        <v>1233</v>
      </c>
      <c r="G7" s="52" t="s">
        <v>12</v>
      </c>
      <c r="H7" s="20"/>
      <c r="I7" s="21" t="s">
        <v>1333</v>
      </c>
      <c r="J7" s="21"/>
      <c r="K7" s="20" t="s">
        <v>1334</v>
      </c>
      <c r="L7" s="20" t="s">
        <v>1335</v>
      </c>
      <c r="M7" s="20" t="s">
        <v>1336</v>
      </c>
      <c r="N7" s="21"/>
      <c r="O7" s="21"/>
    </row>
    <row r="8" spans="1:15" ht="18" customHeight="1" x14ac:dyDescent="0.25">
      <c r="A8" s="111" t="s">
        <v>1337</v>
      </c>
      <c r="B8" s="112" t="s">
        <v>1338</v>
      </c>
      <c r="C8" s="118" t="s">
        <v>1339</v>
      </c>
      <c r="D8" s="101" t="s">
        <v>18</v>
      </c>
      <c r="E8" s="44" t="s">
        <v>405</v>
      </c>
      <c r="F8" s="44" t="s">
        <v>942</v>
      </c>
      <c r="G8" s="52" t="s">
        <v>12</v>
      </c>
      <c r="H8" s="20"/>
      <c r="I8" s="21" t="s">
        <v>1333</v>
      </c>
      <c r="J8" s="21"/>
      <c r="K8" s="20" t="s">
        <v>1340</v>
      </c>
      <c r="L8" s="20" t="s">
        <v>1341</v>
      </c>
      <c r="M8" s="20"/>
      <c r="N8" s="21"/>
      <c r="O8" s="21"/>
    </row>
    <row r="9" spans="1:15" ht="18" customHeight="1" x14ac:dyDescent="0.25">
      <c r="A9" s="111" t="s">
        <v>1342</v>
      </c>
      <c r="B9" s="112" t="s">
        <v>1267</v>
      </c>
      <c r="C9" s="118" t="s">
        <v>1343</v>
      </c>
      <c r="D9" s="101" t="s">
        <v>18</v>
      </c>
      <c r="E9" s="44" t="s">
        <v>405</v>
      </c>
      <c r="F9" s="44" t="s">
        <v>942</v>
      </c>
      <c r="G9" s="52" t="s">
        <v>12</v>
      </c>
      <c r="H9" s="20"/>
      <c r="I9" s="21" t="s">
        <v>1344</v>
      </c>
      <c r="J9" s="21"/>
      <c r="K9" s="20" t="s">
        <v>1345</v>
      </c>
      <c r="L9" s="20" t="s">
        <v>1346</v>
      </c>
      <c r="M9" s="20" t="s">
        <v>1347</v>
      </c>
      <c r="N9" s="21"/>
      <c r="O9" s="21"/>
    </row>
    <row r="10" spans="1:15" ht="18" customHeight="1" x14ac:dyDescent="0.25">
      <c r="A10" s="111" t="s">
        <v>1348</v>
      </c>
      <c r="B10" s="112" t="s">
        <v>1349</v>
      </c>
      <c r="C10" s="118" t="s">
        <v>1350</v>
      </c>
      <c r="D10" s="101" t="s">
        <v>18</v>
      </c>
      <c r="E10" s="44" t="s">
        <v>405</v>
      </c>
      <c r="F10" s="44" t="s">
        <v>953</v>
      </c>
      <c r="G10" s="52" t="s">
        <v>12</v>
      </c>
      <c r="H10" s="20"/>
      <c r="I10" s="21" t="s">
        <v>1351</v>
      </c>
      <c r="J10" s="21"/>
      <c r="K10" s="20" t="s">
        <v>1352</v>
      </c>
      <c r="L10" s="20" t="s">
        <v>1353</v>
      </c>
      <c r="M10" s="20"/>
      <c r="N10" s="21"/>
      <c r="O10" s="21"/>
    </row>
    <row r="11" spans="1:15" ht="18" customHeight="1" x14ac:dyDescent="0.25">
      <c r="A11" s="111" t="s">
        <v>1354</v>
      </c>
      <c r="B11" s="112" t="s">
        <v>1355</v>
      </c>
      <c r="C11" s="118" t="s">
        <v>1356</v>
      </c>
      <c r="D11" s="101" t="s">
        <v>102</v>
      </c>
      <c r="E11" s="44" t="s">
        <v>388</v>
      </c>
      <c r="F11" s="44" t="s">
        <v>1078</v>
      </c>
      <c r="G11" s="52" t="s">
        <v>12</v>
      </c>
      <c r="H11" s="20"/>
      <c r="I11" s="21" t="s">
        <v>1357</v>
      </c>
      <c r="J11" s="21"/>
      <c r="K11" s="20" t="s">
        <v>1358</v>
      </c>
      <c r="L11" s="20" t="s">
        <v>1359</v>
      </c>
      <c r="M11" s="20" t="s">
        <v>1360</v>
      </c>
      <c r="N11" s="21"/>
      <c r="O11" s="21"/>
    </row>
    <row r="12" spans="1:15" ht="18" customHeight="1" x14ac:dyDescent="0.25">
      <c r="A12" s="111" t="s">
        <v>1361</v>
      </c>
      <c r="B12" s="112" t="s">
        <v>1362</v>
      </c>
      <c r="C12" s="118" t="s">
        <v>1363</v>
      </c>
      <c r="D12" s="101" t="s">
        <v>18</v>
      </c>
      <c r="E12" s="44" t="s">
        <v>405</v>
      </c>
      <c r="F12" s="44" t="s">
        <v>1233</v>
      </c>
      <c r="G12" s="52" t="s">
        <v>12</v>
      </c>
      <c r="H12" s="20"/>
      <c r="I12" s="21" t="s">
        <v>1333</v>
      </c>
      <c r="J12" s="21"/>
      <c r="K12" s="20" t="s">
        <v>1364</v>
      </c>
      <c r="L12" s="20" t="s">
        <v>1365</v>
      </c>
      <c r="M12" s="20" t="s">
        <v>1366</v>
      </c>
      <c r="N12" s="21"/>
      <c r="O12" s="21"/>
    </row>
    <row r="13" spans="1:15" ht="18" customHeight="1" x14ac:dyDescent="0.25">
      <c r="A13" s="111" t="s">
        <v>1367</v>
      </c>
      <c r="B13" s="112" t="s">
        <v>183</v>
      </c>
      <c r="C13" s="118" t="s">
        <v>1368</v>
      </c>
      <c r="D13" s="101" t="s">
        <v>102</v>
      </c>
      <c r="E13" s="44" t="s">
        <v>388</v>
      </c>
      <c r="F13" s="44" t="s">
        <v>1078</v>
      </c>
      <c r="G13" s="52" t="s">
        <v>12</v>
      </c>
      <c r="H13" s="20"/>
      <c r="I13" s="21" t="s">
        <v>1369</v>
      </c>
      <c r="J13" s="21"/>
      <c r="K13" s="20" t="s">
        <v>1370</v>
      </c>
      <c r="L13" s="20" t="s">
        <v>1371</v>
      </c>
      <c r="M13" s="20" t="s">
        <v>1372</v>
      </c>
      <c r="N13" s="21"/>
      <c r="O13" s="21"/>
    </row>
    <row r="14" spans="1:15" ht="18" customHeight="1" x14ac:dyDescent="0.25">
      <c r="A14" s="111" t="s">
        <v>1373</v>
      </c>
      <c r="B14" s="112" t="s">
        <v>1052</v>
      </c>
      <c r="C14" s="118" t="s">
        <v>1374</v>
      </c>
      <c r="D14" s="101" t="s">
        <v>194</v>
      </c>
      <c r="E14" s="44" t="s">
        <v>388</v>
      </c>
      <c r="F14" s="44" t="s">
        <v>1169</v>
      </c>
      <c r="G14" s="52" t="s">
        <v>12</v>
      </c>
      <c r="H14" s="20"/>
      <c r="I14" s="21" t="s">
        <v>1375</v>
      </c>
      <c r="J14" s="21"/>
      <c r="K14" s="20" t="s">
        <v>1376</v>
      </c>
      <c r="L14" s="20" t="s">
        <v>1377</v>
      </c>
      <c r="M14" s="20" t="s">
        <v>1378</v>
      </c>
      <c r="N14" s="21"/>
      <c r="O14" s="21"/>
    </row>
    <row r="15" spans="1:15" ht="18" customHeight="1" x14ac:dyDescent="0.25">
      <c r="A15" s="111" t="s">
        <v>1379</v>
      </c>
      <c r="B15" s="112" t="s">
        <v>1380</v>
      </c>
      <c r="C15" s="118" t="s">
        <v>1381</v>
      </c>
      <c r="D15" s="101" t="s">
        <v>194</v>
      </c>
      <c r="E15" s="44" t="s">
        <v>388</v>
      </c>
      <c r="F15" s="44" t="s">
        <v>1233</v>
      </c>
      <c r="G15" s="52" t="s">
        <v>12</v>
      </c>
      <c r="H15" s="20"/>
      <c r="I15" s="21" t="s">
        <v>1382</v>
      </c>
      <c r="J15" s="21"/>
      <c r="K15" s="20" t="s">
        <v>1383</v>
      </c>
      <c r="L15" s="20" t="s">
        <v>1384</v>
      </c>
      <c r="M15" s="20" t="s">
        <v>1385</v>
      </c>
      <c r="N15" s="21"/>
      <c r="O15" s="21"/>
    </row>
    <row r="16" spans="1:15" ht="18" customHeight="1" x14ac:dyDescent="0.25">
      <c r="A16" s="111" t="s">
        <v>1386</v>
      </c>
      <c r="B16" s="112" t="s">
        <v>1387</v>
      </c>
      <c r="C16" s="118" t="s">
        <v>1388</v>
      </c>
      <c r="D16" s="101" t="s">
        <v>194</v>
      </c>
      <c r="E16" s="44" t="s">
        <v>388</v>
      </c>
      <c r="F16" s="44" t="s">
        <v>1107</v>
      </c>
      <c r="G16" s="52" t="s">
        <v>12</v>
      </c>
      <c r="H16" s="20"/>
      <c r="I16" s="21" t="s">
        <v>1375</v>
      </c>
      <c r="J16" s="21"/>
      <c r="K16" s="20" t="s">
        <v>1389</v>
      </c>
      <c r="L16" s="20" t="s">
        <v>1390</v>
      </c>
      <c r="M16" s="20" t="s">
        <v>1391</v>
      </c>
      <c r="N16" s="21"/>
      <c r="O16" s="21"/>
    </row>
    <row r="17" spans="1:15" ht="18" customHeight="1" x14ac:dyDescent="0.25">
      <c r="A17" s="111" t="s">
        <v>1392</v>
      </c>
      <c r="B17" s="112" t="s">
        <v>1393</v>
      </c>
      <c r="C17" s="118" t="s">
        <v>1394</v>
      </c>
      <c r="D17" s="101" t="s">
        <v>279</v>
      </c>
      <c r="E17" s="44" t="s">
        <v>280</v>
      </c>
      <c r="F17" s="44"/>
      <c r="G17" s="52" t="s">
        <v>12</v>
      </c>
      <c r="H17" s="20"/>
      <c r="I17" s="21"/>
      <c r="J17" s="21"/>
      <c r="K17" s="20" t="s">
        <v>1395</v>
      </c>
      <c r="L17" s="20" t="s">
        <v>1396</v>
      </c>
      <c r="M17" s="20" t="s">
        <v>1397</v>
      </c>
      <c r="N17" s="21"/>
      <c r="O17" s="21"/>
    </row>
    <row r="18" spans="1:15" ht="18" customHeight="1" x14ac:dyDescent="0.25">
      <c r="A18" s="111" t="s">
        <v>1398</v>
      </c>
      <c r="B18" s="112" t="s">
        <v>1399</v>
      </c>
      <c r="C18" s="118" t="s">
        <v>1400</v>
      </c>
      <c r="D18" s="101" t="s">
        <v>279</v>
      </c>
      <c r="E18" s="44" t="s">
        <v>280</v>
      </c>
      <c r="F18" s="44"/>
      <c r="G18" s="52" t="s">
        <v>12</v>
      </c>
      <c r="H18" s="20"/>
      <c r="I18" s="21"/>
      <c r="J18" s="21"/>
      <c r="K18" s="20" t="s">
        <v>1401</v>
      </c>
      <c r="L18" s="20" t="s">
        <v>1402</v>
      </c>
      <c r="M18" s="20" t="s">
        <v>1403</v>
      </c>
      <c r="N18" s="21"/>
      <c r="O18" s="21"/>
    </row>
    <row r="19" spans="1:15" ht="18" customHeight="1" x14ac:dyDescent="0.25">
      <c r="A19" s="111" t="s">
        <v>1404</v>
      </c>
      <c r="B19" s="112" t="s">
        <v>39</v>
      </c>
      <c r="C19" s="118" t="s">
        <v>1405</v>
      </c>
      <c r="D19" s="101" t="s">
        <v>194</v>
      </c>
      <c r="E19" s="44" t="s">
        <v>388</v>
      </c>
      <c r="F19" s="44" t="s">
        <v>1078</v>
      </c>
      <c r="G19" s="52" t="s">
        <v>12</v>
      </c>
      <c r="H19" s="20"/>
      <c r="I19" s="21" t="s">
        <v>1317</v>
      </c>
      <c r="J19" s="21"/>
      <c r="K19" s="20" t="s">
        <v>1406</v>
      </c>
      <c r="L19" s="20" t="s">
        <v>1407</v>
      </c>
      <c r="M19" s="20"/>
      <c r="N19" s="21"/>
      <c r="O19" s="21"/>
    </row>
    <row r="20" spans="1:15" ht="18" customHeight="1" x14ac:dyDescent="0.25">
      <c r="A20" s="111" t="s">
        <v>1408</v>
      </c>
      <c r="B20" s="112" t="s">
        <v>639</v>
      </c>
      <c r="C20" s="118" t="s">
        <v>1409</v>
      </c>
      <c r="D20" s="101" t="s">
        <v>279</v>
      </c>
      <c r="E20" s="44" t="s">
        <v>280</v>
      </c>
      <c r="F20" s="44"/>
      <c r="G20" s="52" t="s">
        <v>12</v>
      </c>
      <c r="H20" s="20"/>
      <c r="I20" s="21"/>
      <c r="J20" s="21"/>
      <c r="K20" s="20" t="s">
        <v>1410</v>
      </c>
      <c r="L20" s="20" t="s">
        <v>1411</v>
      </c>
      <c r="M20" s="20" t="s">
        <v>1412</v>
      </c>
      <c r="N20" s="21"/>
      <c r="O20" s="21"/>
    </row>
    <row r="21" spans="1:15" ht="18" customHeight="1" x14ac:dyDescent="0.25">
      <c r="A21" s="111" t="s">
        <v>1413</v>
      </c>
      <c r="B21" s="112" t="s">
        <v>1414</v>
      </c>
      <c r="C21" s="112"/>
      <c r="D21" s="101" t="s">
        <v>18</v>
      </c>
      <c r="E21" s="44" t="s">
        <v>405</v>
      </c>
      <c r="F21" s="44" t="s">
        <v>942</v>
      </c>
      <c r="G21" s="52" t="s">
        <v>12</v>
      </c>
      <c r="H21" s="20" t="s">
        <v>1415</v>
      </c>
      <c r="I21" s="21"/>
      <c r="J21" s="21"/>
      <c r="K21" s="20" t="s">
        <v>1416</v>
      </c>
      <c r="L21" s="20" t="s">
        <v>1417</v>
      </c>
      <c r="N21" s="15"/>
      <c r="O21" s="21"/>
    </row>
    <row r="22" spans="1:15" ht="18" customHeight="1" x14ac:dyDescent="0.25">
      <c r="A22" s="111" t="s">
        <v>1418</v>
      </c>
      <c r="B22" s="112" t="s">
        <v>1419</v>
      </c>
      <c r="C22" s="118" t="s">
        <v>1420</v>
      </c>
      <c r="D22" s="101" t="s">
        <v>279</v>
      </c>
      <c r="E22" s="44" t="s">
        <v>280</v>
      </c>
      <c r="F22" s="44"/>
      <c r="G22" s="52" t="s">
        <v>12</v>
      </c>
      <c r="H22" s="20"/>
      <c r="I22" s="21"/>
      <c r="J22" s="21"/>
      <c r="K22" s="20" t="s">
        <v>1421</v>
      </c>
      <c r="L22" s="20" t="s">
        <v>1422</v>
      </c>
      <c r="M22" s="20" t="s">
        <v>1423</v>
      </c>
      <c r="N22" s="21"/>
      <c r="O22" s="21"/>
    </row>
    <row r="23" spans="1:15" ht="18" customHeight="1" x14ac:dyDescent="0.25">
      <c r="A23" s="111" t="s">
        <v>564</v>
      </c>
      <c r="B23" s="112" t="s">
        <v>1424</v>
      </c>
      <c r="C23" s="118" t="s">
        <v>1425</v>
      </c>
      <c r="D23" s="101" t="s">
        <v>18</v>
      </c>
      <c r="E23" s="44" t="s">
        <v>405</v>
      </c>
      <c r="F23" s="44" t="s">
        <v>942</v>
      </c>
      <c r="G23" s="52" t="s">
        <v>12</v>
      </c>
      <c r="H23" s="20"/>
      <c r="I23" s="21" t="s">
        <v>1333</v>
      </c>
      <c r="J23" s="21"/>
      <c r="K23" s="20" t="s">
        <v>1426</v>
      </c>
      <c r="L23" s="20" t="s">
        <v>1427</v>
      </c>
      <c r="M23" s="20" t="s">
        <v>1428</v>
      </c>
      <c r="N23" s="21"/>
      <c r="O23" s="21"/>
    </row>
    <row r="24" spans="1:15" ht="18" customHeight="1" x14ac:dyDescent="0.25">
      <c r="A24" s="111" t="s">
        <v>1429</v>
      </c>
      <c r="B24" s="112" t="s">
        <v>1430</v>
      </c>
      <c r="C24" s="118" t="s">
        <v>1431</v>
      </c>
      <c r="D24" s="101" t="s">
        <v>194</v>
      </c>
      <c r="E24" s="44" t="s">
        <v>388</v>
      </c>
      <c r="F24" s="44" t="s">
        <v>1078</v>
      </c>
      <c r="G24" s="52" t="s">
        <v>12</v>
      </c>
      <c r="H24" s="20"/>
      <c r="I24" s="21" t="s">
        <v>1432</v>
      </c>
      <c r="J24" s="21"/>
      <c r="K24" s="20" t="s">
        <v>1433</v>
      </c>
      <c r="L24" s="20" t="s">
        <v>1434</v>
      </c>
      <c r="M24" s="20" t="s">
        <v>1435</v>
      </c>
      <c r="N24" s="21"/>
      <c r="O24" s="21"/>
    </row>
    <row r="25" spans="1:15" ht="18" customHeight="1" x14ac:dyDescent="0.25">
      <c r="A25" s="111" t="s">
        <v>1436</v>
      </c>
      <c r="B25" s="112" t="s">
        <v>1437</v>
      </c>
      <c r="C25" s="118" t="s">
        <v>1438</v>
      </c>
      <c r="D25" s="101" t="s">
        <v>18</v>
      </c>
      <c r="E25" s="44" t="s">
        <v>405</v>
      </c>
      <c r="F25" s="44" t="s">
        <v>953</v>
      </c>
      <c r="G25" s="52" t="s">
        <v>12</v>
      </c>
      <c r="H25" s="20"/>
      <c r="I25" s="21" t="s">
        <v>1344</v>
      </c>
      <c r="J25" s="21"/>
      <c r="K25" s="20" t="s">
        <v>1439</v>
      </c>
      <c r="L25" s="20" t="s">
        <v>1440</v>
      </c>
      <c r="M25" s="20"/>
      <c r="N25" s="21"/>
      <c r="O25" s="21"/>
    </row>
    <row r="26" spans="1:15" ht="18" customHeight="1" x14ac:dyDescent="0.25">
      <c r="A26" s="111" t="s">
        <v>1441</v>
      </c>
      <c r="B26" s="112" t="s">
        <v>1442</v>
      </c>
      <c r="C26" s="118" t="s">
        <v>1443</v>
      </c>
      <c r="D26" s="101" t="s">
        <v>279</v>
      </c>
      <c r="E26" s="44" t="s">
        <v>280</v>
      </c>
      <c r="F26" s="44"/>
      <c r="G26" s="52" t="s">
        <v>13</v>
      </c>
      <c r="H26" s="20"/>
      <c r="I26" s="21"/>
      <c r="J26" s="21"/>
      <c r="K26" s="20" t="s">
        <v>1444</v>
      </c>
      <c r="L26" s="20" t="s">
        <v>1445</v>
      </c>
      <c r="M26" s="20" t="s">
        <v>1446</v>
      </c>
      <c r="N26" s="21"/>
      <c r="O26" s="21"/>
    </row>
    <row r="27" spans="1:15" ht="18" customHeight="1" x14ac:dyDescent="0.25">
      <c r="A27" s="111" t="s">
        <v>1447</v>
      </c>
      <c r="B27" s="112" t="s">
        <v>1448</v>
      </c>
      <c r="C27" s="118" t="s">
        <v>1449</v>
      </c>
      <c r="D27" s="101" t="s">
        <v>279</v>
      </c>
      <c r="E27" s="44" t="s">
        <v>280</v>
      </c>
      <c r="F27" s="44"/>
      <c r="G27" s="52" t="s">
        <v>13</v>
      </c>
      <c r="H27" s="20"/>
      <c r="I27" s="21"/>
      <c r="J27" s="21"/>
      <c r="K27" s="20" t="s">
        <v>1450</v>
      </c>
      <c r="L27" s="20" t="s">
        <v>1451</v>
      </c>
      <c r="M27" s="20"/>
      <c r="N27" s="21"/>
      <c r="O27" s="21"/>
    </row>
    <row r="28" spans="1:15" ht="18" customHeight="1" x14ac:dyDescent="0.25">
      <c r="A28" s="111" t="s">
        <v>1452</v>
      </c>
      <c r="B28" s="112" t="s">
        <v>1453</v>
      </c>
      <c r="C28" s="118" t="s">
        <v>1454</v>
      </c>
      <c r="D28" s="101" t="s">
        <v>194</v>
      </c>
      <c r="E28" s="44" t="s">
        <v>388</v>
      </c>
      <c r="F28" s="44" t="s">
        <v>1233</v>
      </c>
      <c r="G28" s="52" t="s">
        <v>12</v>
      </c>
      <c r="H28" s="20"/>
      <c r="I28" s="21" t="s">
        <v>1455</v>
      </c>
      <c r="J28" s="21"/>
      <c r="K28" s="20" t="s">
        <v>1456</v>
      </c>
      <c r="L28" s="20" t="s">
        <v>1457</v>
      </c>
      <c r="M28" s="20"/>
      <c r="N28" s="21"/>
      <c r="O28" s="21"/>
    </row>
    <row r="29" spans="1:15" ht="18" customHeight="1" x14ac:dyDescent="0.25">
      <c r="A29" s="111" t="s">
        <v>1458</v>
      </c>
      <c r="B29" s="112" t="s">
        <v>1459</v>
      </c>
      <c r="C29" s="118" t="s">
        <v>1460</v>
      </c>
      <c r="D29" s="101" t="s">
        <v>102</v>
      </c>
      <c r="E29" s="44" t="s">
        <v>388</v>
      </c>
      <c r="F29" s="44" t="s">
        <v>1169</v>
      </c>
      <c r="G29" s="52" t="s">
        <v>12</v>
      </c>
      <c r="H29" s="20"/>
      <c r="I29" s="21" t="s">
        <v>1461</v>
      </c>
      <c r="J29" s="21"/>
      <c r="K29" s="20" t="s">
        <v>1462</v>
      </c>
      <c r="L29" s="20" t="s">
        <v>1463</v>
      </c>
      <c r="M29" s="20"/>
      <c r="N29" s="21"/>
      <c r="O29" s="21"/>
    </row>
    <row r="30" spans="1:15" ht="18" customHeight="1" x14ac:dyDescent="0.25">
      <c r="A30" s="111" t="s">
        <v>1464</v>
      </c>
      <c r="B30" s="112" t="s">
        <v>1465</v>
      </c>
      <c r="C30" s="118" t="s">
        <v>1466</v>
      </c>
      <c r="D30" s="101" t="s">
        <v>102</v>
      </c>
      <c r="E30" s="44" t="s">
        <v>388</v>
      </c>
      <c r="F30" s="44" t="s">
        <v>1078</v>
      </c>
      <c r="G30" s="52" t="s">
        <v>12</v>
      </c>
      <c r="H30" s="20"/>
      <c r="I30" s="21" t="s">
        <v>1461</v>
      </c>
      <c r="J30" s="21"/>
      <c r="K30" s="20" t="s">
        <v>1467</v>
      </c>
      <c r="L30" s="20" t="s">
        <v>1468</v>
      </c>
      <c r="M30" s="20"/>
      <c r="N30" s="21"/>
      <c r="O30" s="21"/>
    </row>
    <row r="31" spans="1:15" ht="18" customHeight="1" x14ac:dyDescent="0.25">
      <c r="A31" s="111" t="s">
        <v>1469</v>
      </c>
      <c r="B31" s="112" t="s">
        <v>1222</v>
      </c>
      <c r="C31" s="118" t="s">
        <v>1470</v>
      </c>
      <c r="D31" s="101" t="s">
        <v>194</v>
      </c>
      <c r="E31" s="44" t="s">
        <v>388</v>
      </c>
      <c r="F31" s="44" t="s">
        <v>1078</v>
      </c>
      <c r="G31" s="52" t="s">
        <v>12</v>
      </c>
      <c r="H31" s="20"/>
      <c r="I31" s="21" t="s">
        <v>1432</v>
      </c>
      <c r="J31" s="21"/>
      <c r="K31" s="20" t="s">
        <v>1471</v>
      </c>
      <c r="L31" s="20" t="s">
        <v>1472</v>
      </c>
      <c r="M31" s="20" t="s">
        <v>1473</v>
      </c>
      <c r="N31" s="21"/>
      <c r="O31" s="21"/>
    </row>
    <row r="32" spans="1:15" ht="18" customHeight="1" x14ac:dyDescent="0.25">
      <c r="A32" s="111" t="s">
        <v>1474</v>
      </c>
      <c r="B32" s="112" t="s">
        <v>1475</v>
      </c>
      <c r="C32" s="118" t="s">
        <v>1476</v>
      </c>
      <c r="D32" s="101" t="s">
        <v>102</v>
      </c>
      <c r="E32" s="44" t="s">
        <v>388</v>
      </c>
      <c r="F32" s="44" t="s">
        <v>1169</v>
      </c>
      <c r="G32" s="52" t="s">
        <v>12</v>
      </c>
      <c r="H32" s="20"/>
      <c r="I32" s="21" t="s">
        <v>1369</v>
      </c>
      <c r="J32" s="21"/>
      <c r="K32" s="20" t="s">
        <v>1477</v>
      </c>
      <c r="L32" s="20" t="s">
        <v>1478</v>
      </c>
      <c r="M32" s="20"/>
      <c r="N32" s="21"/>
      <c r="O32" s="21"/>
    </row>
    <row r="33" spans="1:15" ht="18" customHeight="1" x14ac:dyDescent="0.25">
      <c r="A33" s="111" t="s">
        <v>1479</v>
      </c>
      <c r="B33" s="112" t="s">
        <v>756</v>
      </c>
      <c r="C33" s="118" t="s">
        <v>1480</v>
      </c>
      <c r="D33" s="101" t="s">
        <v>18</v>
      </c>
      <c r="E33" s="44" t="s">
        <v>405</v>
      </c>
      <c r="F33" s="44" t="s">
        <v>1233</v>
      </c>
      <c r="G33" s="52" t="s">
        <v>12</v>
      </c>
      <c r="H33" s="20"/>
      <c r="I33" s="21" t="s">
        <v>1351</v>
      </c>
      <c r="J33" s="21"/>
      <c r="K33" s="20" t="s">
        <v>1481</v>
      </c>
      <c r="L33" s="20" t="s">
        <v>1482</v>
      </c>
      <c r="M33" s="20" t="s">
        <v>1483</v>
      </c>
      <c r="N33" s="21"/>
      <c r="O33" s="21"/>
    </row>
    <row r="34" spans="1:15" ht="18" customHeight="1" x14ac:dyDescent="0.25">
      <c r="A34" s="111" t="s">
        <v>1484</v>
      </c>
      <c r="B34" s="112" t="s">
        <v>1485</v>
      </c>
      <c r="C34" s="118" t="s">
        <v>1486</v>
      </c>
      <c r="D34" s="101" t="s">
        <v>102</v>
      </c>
      <c r="E34" s="44" t="s">
        <v>388</v>
      </c>
      <c r="F34" s="44" t="s">
        <v>1093</v>
      </c>
      <c r="G34" s="52" t="s">
        <v>12</v>
      </c>
      <c r="H34" s="20"/>
      <c r="I34" s="21" t="s">
        <v>1487</v>
      </c>
      <c r="J34" s="21"/>
      <c r="K34" s="20" t="s">
        <v>1488</v>
      </c>
      <c r="L34" s="20" t="s">
        <v>1489</v>
      </c>
      <c r="M34" s="20" t="s">
        <v>1490</v>
      </c>
      <c r="N34" s="21"/>
      <c r="O34" s="21"/>
    </row>
    <row r="35" spans="1:15" ht="18" customHeight="1" x14ac:dyDescent="0.25">
      <c r="A35" s="111" t="s">
        <v>1491</v>
      </c>
      <c r="B35" s="112" t="s">
        <v>1492</v>
      </c>
      <c r="C35" s="118" t="s">
        <v>1493</v>
      </c>
      <c r="D35" s="101" t="s">
        <v>279</v>
      </c>
      <c r="E35" s="44" t="s">
        <v>280</v>
      </c>
      <c r="F35" s="44"/>
      <c r="G35" s="52" t="s">
        <v>12</v>
      </c>
      <c r="H35" s="20"/>
      <c r="I35" s="21"/>
      <c r="J35" s="21"/>
      <c r="K35" s="20" t="s">
        <v>1494</v>
      </c>
      <c r="L35" s="20" t="s">
        <v>1495</v>
      </c>
      <c r="M35" s="20" t="s">
        <v>1496</v>
      </c>
      <c r="N35" s="21"/>
      <c r="O35" s="21"/>
    </row>
    <row r="36" spans="1:15" ht="18" customHeight="1" x14ac:dyDescent="0.25">
      <c r="A36" s="111" t="s">
        <v>1497</v>
      </c>
      <c r="B36" s="112" t="s">
        <v>1222</v>
      </c>
      <c r="C36" s="118" t="s">
        <v>1498</v>
      </c>
      <c r="D36" s="101" t="s">
        <v>194</v>
      </c>
      <c r="E36" s="44" t="s">
        <v>388</v>
      </c>
      <c r="F36" s="44" t="s">
        <v>1169</v>
      </c>
      <c r="G36" s="52" t="s">
        <v>12</v>
      </c>
      <c r="H36" s="20"/>
      <c r="I36" s="21" t="s">
        <v>1382</v>
      </c>
      <c r="J36" s="21"/>
      <c r="K36" s="20" t="s">
        <v>1499</v>
      </c>
      <c r="L36" s="20" t="s">
        <v>1500</v>
      </c>
      <c r="M36" s="20"/>
      <c r="N36" s="21"/>
      <c r="O36" s="21"/>
    </row>
    <row r="37" spans="1:15" ht="18" customHeight="1" x14ac:dyDescent="0.25">
      <c r="A37" s="111" t="s">
        <v>1501</v>
      </c>
      <c r="B37" s="112" t="s">
        <v>1502</v>
      </c>
      <c r="C37" s="118" t="s">
        <v>1503</v>
      </c>
      <c r="D37" s="101" t="s">
        <v>102</v>
      </c>
      <c r="E37" s="44" t="s">
        <v>388</v>
      </c>
      <c r="F37" s="44" t="s">
        <v>1169</v>
      </c>
      <c r="G37" s="52" t="s">
        <v>12</v>
      </c>
      <c r="H37" s="20"/>
      <c r="I37" s="21" t="s">
        <v>1369</v>
      </c>
      <c r="J37" s="21"/>
      <c r="K37" s="20" t="s">
        <v>1504</v>
      </c>
      <c r="L37" s="20" t="s">
        <v>1505</v>
      </c>
      <c r="M37" s="20" t="s">
        <v>1506</v>
      </c>
      <c r="N37" s="21"/>
      <c r="O37" s="21"/>
    </row>
    <row r="38" spans="1:15" ht="18" customHeight="1" x14ac:dyDescent="0.25">
      <c r="A38" s="111" t="s">
        <v>1507</v>
      </c>
      <c r="B38" s="112" t="s">
        <v>296</v>
      </c>
      <c r="C38" s="118" t="s">
        <v>1508</v>
      </c>
      <c r="D38" s="101" t="s">
        <v>102</v>
      </c>
      <c r="E38" s="44" t="s">
        <v>388</v>
      </c>
      <c r="F38" s="44" t="s">
        <v>1169</v>
      </c>
      <c r="G38" s="52" t="s">
        <v>12</v>
      </c>
      <c r="H38" s="20"/>
      <c r="I38" s="21" t="s">
        <v>1357</v>
      </c>
      <c r="J38" s="21"/>
      <c r="K38" s="20" t="s">
        <v>1509</v>
      </c>
      <c r="L38" s="20" t="s">
        <v>1510</v>
      </c>
      <c r="M38" s="20"/>
      <c r="N38" s="21"/>
      <c r="O38" s="21"/>
    </row>
    <row r="39" spans="1:15" ht="18" customHeight="1" x14ac:dyDescent="0.25">
      <c r="A39" s="111" t="s">
        <v>1511</v>
      </c>
      <c r="B39" s="112" t="s">
        <v>172</v>
      </c>
      <c r="C39" s="118" t="s">
        <v>1512</v>
      </c>
      <c r="D39" s="101" t="s">
        <v>18</v>
      </c>
      <c r="E39" s="44" t="s">
        <v>405</v>
      </c>
      <c r="F39" s="44" t="s">
        <v>942</v>
      </c>
      <c r="G39" s="52" t="s">
        <v>12</v>
      </c>
      <c r="H39" s="20"/>
      <c r="I39" s="21" t="s">
        <v>1321</v>
      </c>
      <c r="J39" s="21"/>
      <c r="K39" s="20" t="s">
        <v>1513</v>
      </c>
      <c r="L39" s="20" t="s">
        <v>1514</v>
      </c>
      <c r="M39" s="20"/>
      <c r="N39" s="21"/>
      <c r="O39" s="21"/>
    </row>
    <row r="40" spans="1:15" ht="18" customHeight="1" x14ac:dyDescent="0.25">
      <c r="A40" s="111" t="s">
        <v>1515</v>
      </c>
      <c r="B40" s="112" t="s">
        <v>1516</v>
      </c>
      <c r="C40" s="118" t="s">
        <v>1517</v>
      </c>
      <c r="D40" s="101" t="s">
        <v>279</v>
      </c>
      <c r="E40" s="44" t="s">
        <v>280</v>
      </c>
      <c r="F40" s="44"/>
      <c r="G40" s="52" t="s">
        <v>13</v>
      </c>
      <c r="H40" s="20"/>
      <c r="I40" s="21"/>
      <c r="J40" s="21"/>
      <c r="K40" s="20" t="s">
        <v>1518</v>
      </c>
      <c r="L40" s="20" t="s">
        <v>1519</v>
      </c>
      <c r="M40" s="20"/>
      <c r="N40" s="21"/>
      <c r="O40" s="21"/>
    </row>
    <row r="41" spans="1:15" ht="18" customHeight="1" x14ac:dyDescent="0.25">
      <c r="A41" s="111" t="s">
        <v>1520</v>
      </c>
      <c r="B41" s="112" t="s">
        <v>1521</v>
      </c>
      <c r="C41" s="118" t="s">
        <v>1522</v>
      </c>
      <c r="D41" s="101" t="s">
        <v>102</v>
      </c>
      <c r="E41" s="44" t="s">
        <v>388</v>
      </c>
      <c r="F41" s="44" t="s">
        <v>1093</v>
      </c>
      <c r="G41" s="52" t="s">
        <v>12</v>
      </c>
      <c r="H41" s="20"/>
      <c r="I41" s="21" t="s">
        <v>1487</v>
      </c>
      <c r="J41" s="21"/>
      <c r="K41" s="20" t="s">
        <v>1523</v>
      </c>
      <c r="L41" s="20" t="s">
        <v>1524</v>
      </c>
      <c r="M41" s="20" t="s">
        <v>1525</v>
      </c>
      <c r="N41" s="21"/>
      <c r="O41" s="21"/>
    </row>
    <row r="42" spans="1:15" ht="18" customHeight="1" x14ac:dyDescent="0.25">
      <c r="A42" s="111" t="s">
        <v>1526</v>
      </c>
      <c r="B42" s="112" t="s">
        <v>1527</v>
      </c>
      <c r="C42" s="118" t="s">
        <v>1528</v>
      </c>
      <c r="D42" s="101" t="s">
        <v>279</v>
      </c>
      <c r="E42" s="44" t="s">
        <v>280</v>
      </c>
      <c r="F42" s="44"/>
      <c r="G42" s="52" t="s">
        <v>12</v>
      </c>
      <c r="H42" s="20"/>
      <c r="I42" s="21"/>
      <c r="J42" s="21"/>
      <c r="K42" s="20" t="s">
        <v>1529</v>
      </c>
      <c r="L42" s="20" t="s">
        <v>1530</v>
      </c>
      <c r="M42" s="20" t="s">
        <v>1531</v>
      </c>
      <c r="N42" s="21"/>
      <c r="O42" s="21"/>
    </row>
    <row r="43" spans="1:15" ht="18" customHeight="1" x14ac:dyDescent="0.25">
      <c r="A43" s="111" t="s">
        <v>1532</v>
      </c>
      <c r="B43" s="112" t="s">
        <v>1533</v>
      </c>
      <c r="C43" s="118" t="s">
        <v>1534</v>
      </c>
      <c r="D43" s="101" t="s">
        <v>279</v>
      </c>
      <c r="E43" s="44" t="s">
        <v>280</v>
      </c>
      <c r="F43" s="44"/>
      <c r="G43" s="52" t="s">
        <v>12</v>
      </c>
      <c r="H43" s="20"/>
      <c r="I43" s="21"/>
      <c r="J43" s="21"/>
      <c r="K43" s="20" t="s">
        <v>1535</v>
      </c>
      <c r="L43" s="20" t="s">
        <v>1536</v>
      </c>
      <c r="M43" s="20"/>
      <c r="N43" s="21"/>
      <c r="O43" s="21"/>
    </row>
    <row r="44" spans="1:15" ht="18" customHeight="1" x14ac:dyDescent="0.25">
      <c r="A44" s="111" t="s">
        <v>1537</v>
      </c>
      <c r="B44" s="112" t="s">
        <v>1538</v>
      </c>
      <c r="C44" s="118" t="s">
        <v>1539</v>
      </c>
      <c r="D44" s="101" t="s">
        <v>194</v>
      </c>
      <c r="E44" s="44" t="s">
        <v>388</v>
      </c>
      <c r="F44" s="44" t="s">
        <v>1078</v>
      </c>
      <c r="G44" s="52" t="s">
        <v>12</v>
      </c>
      <c r="H44" s="20"/>
      <c r="I44" s="21" t="s">
        <v>1382</v>
      </c>
      <c r="J44" s="21"/>
      <c r="K44" s="20" t="s">
        <v>1540</v>
      </c>
      <c r="L44" s="20" t="s">
        <v>1541</v>
      </c>
      <c r="M44" s="20"/>
      <c r="N44" s="21"/>
      <c r="O44" s="21"/>
    </row>
    <row r="45" spans="1:15" ht="18" customHeight="1" x14ac:dyDescent="0.25">
      <c r="A45" s="111" t="s">
        <v>1542</v>
      </c>
      <c r="B45" s="112" t="s">
        <v>1543</v>
      </c>
      <c r="C45" s="118" t="s">
        <v>1544</v>
      </c>
      <c r="D45" s="101" t="s">
        <v>279</v>
      </c>
      <c r="E45" s="44" t="s">
        <v>280</v>
      </c>
      <c r="F45" s="44"/>
      <c r="G45" s="52" t="s">
        <v>13</v>
      </c>
      <c r="H45" s="20"/>
      <c r="I45" s="21"/>
      <c r="J45" s="21"/>
      <c r="K45" s="20" t="s">
        <v>1545</v>
      </c>
      <c r="L45" s="20" t="s">
        <v>1546</v>
      </c>
      <c r="M45" s="20"/>
      <c r="N45" s="21"/>
      <c r="O45" s="21"/>
    </row>
    <row r="46" spans="1:15" ht="18" customHeight="1" x14ac:dyDescent="0.25">
      <c r="A46" s="111" t="s">
        <v>1547</v>
      </c>
      <c r="B46" s="112" t="s">
        <v>1548</v>
      </c>
      <c r="C46" s="118" t="s">
        <v>1549</v>
      </c>
      <c r="D46" s="101" t="s">
        <v>18</v>
      </c>
      <c r="E46" s="44" t="s">
        <v>405</v>
      </c>
      <c r="F46" s="44" t="s">
        <v>1233</v>
      </c>
      <c r="G46" s="52" t="s">
        <v>12</v>
      </c>
      <c r="H46" s="20"/>
      <c r="I46" s="21" t="s">
        <v>1304</v>
      </c>
      <c r="J46" s="21"/>
      <c r="K46" s="20" t="s">
        <v>1550</v>
      </c>
      <c r="L46" s="20" t="s">
        <v>1551</v>
      </c>
      <c r="M46" s="20"/>
      <c r="N46" s="21"/>
      <c r="O46" s="21"/>
    </row>
    <row r="47" spans="1:15" ht="18" customHeight="1" x14ac:dyDescent="0.25">
      <c r="A47" s="111" t="s">
        <v>1552</v>
      </c>
      <c r="B47" s="112" t="s">
        <v>1553</v>
      </c>
      <c r="C47" s="118" t="s">
        <v>1554</v>
      </c>
      <c r="D47" s="101" t="s">
        <v>102</v>
      </c>
      <c r="E47" s="44" t="s">
        <v>388</v>
      </c>
      <c r="F47" s="44" t="s">
        <v>924</v>
      </c>
      <c r="G47" s="52" t="s">
        <v>12</v>
      </c>
      <c r="H47" s="20"/>
      <c r="I47" s="21" t="s">
        <v>1487</v>
      </c>
      <c r="J47" s="21"/>
      <c r="K47" s="20" t="s">
        <v>1555</v>
      </c>
      <c r="L47" s="20" t="s">
        <v>1556</v>
      </c>
      <c r="M47" s="20" t="s">
        <v>1557</v>
      </c>
      <c r="N47" s="21"/>
      <c r="O47" s="21"/>
    </row>
    <row r="48" spans="1:15" ht="18" customHeight="1" x14ac:dyDescent="0.25">
      <c r="A48" s="111" t="s">
        <v>1199</v>
      </c>
      <c r="B48" s="112" t="s">
        <v>1387</v>
      </c>
      <c r="C48" s="118" t="s">
        <v>1558</v>
      </c>
      <c r="D48" s="101" t="s">
        <v>194</v>
      </c>
      <c r="E48" s="44" t="s">
        <v>388</v>
      </c>
      <c r="F48" s="44" t="s">
        <v>1169</v>
      </c>
      <c r="G48" s="52" t="s">
        <v>12</v>
      </c>
      <c r="H48" s="20"/>
      <c r="I48" s="21" t="s">
        <v>1317</v>
      </c>
      <c r="J48" s="21"/>
      <c r="K48" s="20" t="s">
        <v>1559</v>
      </c>
      <c r="L48" s="20" t="s">
        <v>1560</v>
      </c>
      <c r="M48" s="20"/>
      <c r="N48" s="21"/>
      <c r="O48" s="21"/>
    </row>
    <row r="49" spans="1:15" ht="18" customHeight="1" x14ac:dyDescent="0.25">
      <c r="A49" s="111" t="s">
        <v>1561</v>
      </c>
      <c r="B49" s="112" t="s">
        <v>1562</v>
      </c>
      <c r="C49" s="118" t="s">
        <v>1563</v>
      </c>
      <c r="D49" s="101" t="s">
        <v>194</v>
      </c>
      <c r="E49" s="44" t="s">
        <v>388</v>
      </c>
      <c r="F49" s="44" t="s">
        <v>1078</v>
      </c>
      <c r="G49" s="52" t="s">
        <v>12</v>
      </c>
      <c r="H49" s="20"/>
      <c r="I49" s="21" t="s">
        <v>1455</v>
      </c>
      <c r="J49" s="21"/>
      <c r="K49" s="20" t="s">
        <v>1564</v>
      </c>
      <c r="L49" s="20" t="s">
        <v>1565</v>
      </c>
      <c r="M49" s="20" t="s">
        <v>1566</v>
      </c>
      <c r="N49" s="21"/>
      <c r="O49" s="21"/>
    </row>
    <row r="50" spans="1:15" ht="18" customHeight="1" x14ac:dyDescent="0.25">
      <c r="A50" s="111" t="s">
        <v>1567</v>
      </c>
      <c r="B50" s="112" t="s">
        <v>1568</v>
      </c>
      <c r="C50" s="118" t="s">
        <v>1569</v>
      </c>
      <c r="D50" s="101" t="s">
        <v>102</v>
      </c>
      <c r="E50" s="44" t="s">
        <v>388</v>
      </c>
      <c r="F50" s="44" t="s">
        <v>1078</v>
      </c>
      <c r="G50" s="52" t="s">
        <v>12</v>
      </c>
      <c r="H50" s="20"/>
      <c r="I50" s="21" t="s">
        <v>1570</v>
      </c>
      <c r="J50" s="21"/>
      <c r="K50" s="20" t="s">
        <v>1571</v>
      </c>
      <c r="L50" s="20"/>
      <c r="M50" s="20"/>
      <c r="N50" s="21"/>
      <c r="O50" s="21"/>
    </row>
    <row r="51" spans="1:15" ht="18" customHeight="1" x14ac:dyDescent="0.25">
      <c r="A51" s="111" t="s">
        <v>1572</v>
      </c>
      <c r="B51" s="112" t="s">
        <v>739</v>
      </c>
      <c r="C51" s="118" t="s">
        <v>1573</v>
      </c>
      <c r="D51" s="101" t="s">
        <v>18</v>
      </c>
      <c r="E51" s="44" t="s">
        <v>405</v>
      </c>
      <c r="F51" s="44" t="s">
        <v>1233</v>
      </c>
      <c r="G51" s="52" t="s">
        <v>12</v>
      </c>
      <c r="H51" s="20"/>
      <c r="I51" s="21" t="s">
        <v>1321</v>
      </c>
      <c r="J51" s="21"/>
      <c r="K51" s="20" t="s">
        <v>1574</v>
      </c>
      <c r="L51" s="20" t="s">
        <v>1575</v>
      </c>
      <c r="M51" s="20" t="s">
        <v>1576</v>
      </c>
      <c r="N51" s="21"/>
      <c r="O51" s="21"/>
    </row>
    <row r="52" spans="1:15" ht="18" customHeight="1" x14ac:dyDescent="0.25">
      <c r="A52" s="111" t="s">
        <v>1047</v>
      </c>
      <c r="B52" s="112" t="s">
        <v>1577</v>
      </c>
      <c r="C52" s="118" t="s">
        <v>1578</v>
      </c>
      <c r="D52" s="101" t="s">
        <v>18</v>
      </c>
      <c r="E52" s="44" t="s">
        <v>405</v>
      </c>
      <c r="F52" s="44" t="s">
        <v>1233</v>
      </c>
      <c r="G52" s="52" t="s">
        <v>12</v>
      </c>
      <c r="H52" s="20"/>
      <c r="I52" s="21" t="s">
        <v>1304</v>
      </c>
      <c r="J52" s="21"/>
      <c r="K52" s="20" t="s">
        <v>1579</v>
      </c>
      <c r="L52" s="20" t="s">
        <v>1580</v>
      </c>
      <c r="M52" s="20" t="s">
        <v>1581</v>
      </c>
      <c r="N52" s="21"/>
      <c r="O52" s="21"/>
    </row>
    <row r="53" spans="1:15" ht="18" customHeight="1" x14ac:dyDescent="0.25">
      <c r="A53" s="111" t="s">
        <v>1582</v>
      </c>
      <c r="B53" s="112" t="s">
        <v>1583</v>
      </c>
      <c r="C53" s="118" t="s">
        <v>1584</v>
      </c>
      <c r="D53" s="101" t="s">
        <v>279</v>
      </c>
      <c r="E53" s="44" t="s">
        <v>280</v>
      </c>
      <c r="F53" s="44"/>
      <c r="G53" s="52" t="s">
        <v>12</v>
      </c>
      <c r="H53" s="20"/>
      <c r="I53" s="21"/>
      <c r="J53" s="21"/>
      <c r="K53" s="20" t="s">
        <v>1585</v>
      </c>
      <c r="L53" s="20" t="s">
        <v>1586</v>
      </c>
      <c r="M53" s="20" t="s">
        <v>1587</v>
      </c>
      <c r="N53" s="21"/>
      <c r="O53" s="21"/>
    </row>
    <row r="54" spans="1:15" ht="18" customHeight="1" x14ac:dyDescent="0.25">
      <c r="A54" s="111" t="s">
        <v>1588</v>
      </c>
      <c r="B54" s="112" t="s">
        <v>1589</v>
      </c>
      <c r="C54" s="118" t="s">
        <v>1590</v>
      </c>
      <c r="D54" s="101" t="s">
        <v>194</v>
      </c>
      <c r="E54" s="44" t="s">
        <v>388</v>
      </c>
      <c r="F54" s="44" t="s">
        <v>1093</v>
      </c>
      <c r="G54" s="52" t="s">
        <v>12</v>
      </c>
      <c r="H54" s="20"/>
      <c r="I54" s="21" t="s">
        <v>1382</v>
      </c>
      <c r="J54" s="21"/>
      <c r="K54" s="20" t="s">
        <v>1591</v>
      </c>
      <c r="L54" s="20" t="s">
        <v>1592</v>
      </c>
      <c r="M54" s="20" t="s">
        <v>1593</v>
      </c>
      <c r="N54" s="21"/>
      <c r="O54" s="21"/>
    </row>
    <row r="55" spans="1:15" ht="18" customHeight="1" x14ac:dyDescent="0.25">
      <c r="A55" s="111" t="s">
        <v>1594</v>
      </c>
      <c r="B55" s="112" t="s">
        <v>612</v>
      </c>
      <c r="C55" s="118" t="s">
        <v>1595</v>
      </c>
      <c r="D55" s="101" t="s">
        <v>18</v>
      </c>
      <c r="E55" s="44" t="s">
        <v>405</v>
      </c>
      <c r="F55" s="44" t="s">
        <v>942</v>
      </c>
      <c r="G55" s="52" t="s">
        <v>12</v>
      </c>
      <c r="H55" s="20"/>
      <c r="I55" s="21" t="s">
        <v>1596</v>
      </c>
      <c r="J55" s="21"/>
      <c r="K55" s="20" t="s">
        <v>1597</v>
      </c>
      <c r="L55" s="20" t="s">
        <v>1598</v>
      </c>
      <c r="M55" s="20" t="s">
        <v>1599</v>
      </c>
      <c r="N55" s="21"/>
      <c r="O55" s="21"/>
    </row>
    <row r="56" spans="1:15" ht="18" customHeight="1" x14ac:dyDescent="0.25">
      <c r="A56" s="111" t="s">
        <v>1600</v>
      </c>
      <c r="B56" s="112" t="s">
        <v>817</v>
      </c>
      <c r="C56" s="118" t="s">
        <v>1601</v>
      </c>
      <c r="D56" s="101" t="s">
        <v>194</v>
      </c>
      <c r="E56" s="44" t="s">
        <v>388</v>
      </c>
      <c r="F56" s="44" t="s">
        <v>1169</v>
      </c>
      <c r="G56" s="52" t="s">
        <v>12</v>
      </c>
      <c r="H56" s="20"/>
      <c r="I56" s="21" t="s">
        <v>1432</v>
      </c>
      <c r="J56" s="21"/>
      <c r="K56" s="20" t="s">
        <v>1602</v>
      </c>
      <c r="L56" s="20" t="s">
        <v>1603</v>
      </c>
      <c r="M56" s="20" t="s">
        <v>1604</v>
      </c>
      <c r="N56" s="21"/>
      <c r="O56" s="21"/>
    </row>
    <row r="57" spans="1:15" ht="18" customHeight="1" x14ac:dyDescent="0.25">
      <c r="A57" s="111" t="s">
        <v>1605</v>
      </c>
      <c r="B57" s="112" t="s">
        <v>1606</v>
      </c>
      <c r="C57" s="118" t="s">
        <v>1607</v>
      </c>
      <c r="D57" s="101" t="s">
        <v>194</v>
      </c>
      <c r="E57" s="44" t="s">
        <v>388</v>
      </c>
      <c r="F57" s="44" t="s">
        <v>1078</v>
      </c>
      <c r="G57" s="52" t="s">
        <v>12</v>
      </c>
      <c r="H57" s="20"/>
      <c r="I57" s="21" t="s">
        <v>1382</v>
      </c>
      <c r="J57" s="21"/>
      <c r="K57" s="20" t="s">
        <v>1608</v>
      </c>
      <c r="L57" s="20" t="s">
        <v>1609</v>
      </c>
      <c r="M57" s="20" t="s">
        <v>1610</v>
      </c>
      <c r="N57" s="21"/>
      <c r="O57" s="21"/>
    </row>
    <row r="58" spans="1:15" ht="18" customHeight="1" x14ac:dyDescent="0.25">
      <c r="A58" s="111" t="s">
        <v>1611</v>
      </c>
      <c r="B58" s="112" t="s">
        <v>1612</v>
      </c>
      <c r="C58" s="109" t="s">
        <v>1613</v>
      </c>
      <c r="D58" s="101" t="s">
        <v>279</v>
      </c>
      <c r="E58" s="44" t="s">
        <v>280</v>
      </c>
      <c r="F58" s="44"/>
      <c r="G58" s="52" t="s">
        <v>12</v>
      </c>
      <c r="H58" s="20"/>
      <c r="I58" s="21"/>
      <c r="J58" s="21"/>
      <c r="K58" s="20" t="s">
        <v>1614</v>
      </c>
      <c r="L58" s="20" t="s">
        <v>1615</v>
      </c>
      <c r="M58" s="20" t="s">
        <v>1616</v>
      </c>
      <c r="N58" s="21"/>
      <c r="O58" s="21"/>
    </row>
    <row r="59" spans="1:15" ht="18" customHeight="1" x14ac:dyDescent="0.25">
      <c r="A59" s="111" t="s">
        <v>1617</v>
      </c>
      <c r="B59" s="112" t="s">
        <v>1618</v>
      </c>
      <c r="C59" s="118" t="s">
        <v>1619</v>
      </c>
      <c r="D59" s="101" t="s">
        <v>279</v>
      </c>
      <c r="E59" s="44" t="s">
        <v>280</v>
      </c>
      <c r="F59" s="44"/>
      <c r="G59" s="52" t="s">
        <v>12</v>
      </c>
      <c r="H59" s="20"/>
      <c r="I59" s="21"/>
      <c r="J59" s="21"/>
      <c r="K59" s="20" t="s">
        <v>1620</v>
      </c>
      <c r="L59" s="20" t="s">
        <v>1621</v>
      </c>
      <c r="M59" s="20" t="s">
        <v>1622</v>
      </c>
      <c r="N59" s="21"/>
      <c r="O59" s="21"/>
    </row>
    <row r="60" spans="1:15" ht="18" customHeight="1" x14ac:dyDescent="0.25">
      <c r="A60" s="111" t="s">
        <v>1623</v>
      </c>
      <c r="B60" s="112" t="s">
        <v>1624</v>
      </c>
      <c r="C60" s="118" t="s">
        <v>1625</v>
      </c>
      <c r="D60" s="101" t="s">
        <v>102</v>
      </c>
      <c r="E60" s="44" t="s">
        <v>388</v>
      </c>
      <c r="F60" s="44" t="s">
        <v>1169</v>
      </c>
      <c r="G60" s="52" t="s">
        <v>12</v>
      </c>
      <c r="H60" s="20"/>
      <c r="I60" s="21" t="s">
        <v>1461</v>
      </c>
      <c r="J60" s="21"/>
      <c r="K60" s="20" t="s">
        <v>1626</v>
      </c>
      <c r="L60" s="20"/>
      <c r="M60" s="20"/>
      <c r="N60" s="21"/>
      <c r="O60" s="21"/>
    </row>
    <row r="61" spans="1:15" ht="18" customHeight="1" x14ac:dyDescent="0.25">
      <c r="A61" s="111" t="s">
        <v>1627</v>
      </c>
      <c r="B61" s="112" t="s">
        <v>869</v>
      </c>
      <c r="C61" s="118" t="s">
        <v>1628</v>
      </c>
      <c r="D61" s="101" t="s">
        <v>194</v>
      </c>
      <c r="E61" s="44" t="s">
        <v>388</v>
      </c>
      <c r="F61" s="44" t="s">
        <v>1629</v>
      </c>
      <c r="G61" s="52" t="s">
        <v>12</v>
      </c>
      <c r="H61" s="20"/>
      <c r="I61" s="21" t="s">
        <v>1317</v>
      </c>
      <c r="J61" s="21"/>
      <c r="K61" s="20" t="s">
        <v>1630</v>
      </c>
      <c r="L61" s="20" t="s">
        <v>1631</v>
      </c>
      <c r="M61" s="20" t="s">
        <v>1632</v>
      </c>
      <c r="N61" s="21"/>
      <c r="O61" s="21"/>
    </row>
    <row r="62" spans="1:15" ht="18" customHeight="1" x14ac:dyDescent="0.25">
      <c r="A62" s="111" t="s">
        <v>1633</v>
      </c>
      <c r="B62" s="112" t="s">
        <v>897</v>
      </c>
      <c r="C62" s="118" t="s">
        <v>1634</v>
      </c>
      <c r="D62" s="101" t="s">
        <v>194</v>
      </c>
      <c r="E62" s="44" t="s">
        <v>388</v>
      </c>
      <c r="F62" s="44" t="s">
        <v>1078</v>
      </c>
      <c r="G62" s="52" t="s">
        <v>12</v>
      </c>
      <c r="H62" s="20"/>
      <c r="I62" s="21" t="s">
        <v>1432</v>
      </c>
      <c r="J62" s="21"/>
      <c r="K62" s="20" t="s">
        <v>1635</v>
      </c>
      <c r="L62" s="20" t="s">
        <v>1636</v>
      </c>
      <c r="M62" s="20" t="s">
        <v>1637</v>
      </c>
      <c r="N62" s="21"/>
      <c r="O62" s="21"/>
    </row>
    <row r="63" spans="1:15" ht="18" customHeight="1" x14ac:dyDescent="0.25">
      <c r="A63" s="111" t="s">
        <v>1638</v>
      </c>
      <c r="B63" s="112" t="s">
        <v>1639</v>
      </c>
      <c r="C63" s="118" t="s">
        <v>1640</v>
      </c>
      <c r="D63" s="101" t="s">
        <v>102</v>
      </c>
      <c r="E63" s="44" t="s">
        <v>388</v>
      </c>
      <c r="F63" s="44" t="s">
        <v>1078</v>
      </c>
      <c r="G63" s="52" t="s">
        <v>12</v>
      </c>
      <c r="H63" s="20"/>
      <c r="I63" s="21" t="s">
        <v>1461</v>
      </c>
      <c r="J63" s="21"/>
      <c r="K63" s="20" t="s">
        <v>1641</v>
      </c>
      <c r="L63" s="20" t="s">
        <v>1642</v>
      </c>
      <c r="M63" s="20" t="s">
        <v>1643</v>
      </c>
      <c r="N63" s="21"/>
      <c r="O63" s="21"/>
    </row>
    <row r="64" spans="1:15" ht="18" customHeight="1" x14ac:dyDescent="0.25">
      <c r="A64" s="111" t="s">
        <v>1644</v>
      </c>
      <c r="B64" s="112" t="s">
        <v>91</v>
      </c>
      <c r="C64" s="118" t="s">
        <v>1645</v>
      </c>
      <c r="D64" s="101" t="s">
        <v>102</v>
      </c>
      <c r="E64" s="44" t="s">
        <v>388</v>
      </c>
      <c r="F64" s="44" t="s">
        <v>1169</v>
      </c>
      <c r="G64" s="52" t="s">
        <v>12</v>
      </c>
      <c r="H64" s="20"/>
      <c r="I64" s="21" t="s">
        <v>1357</v>
      </c>
      <c r="J64" s="21"/>
      <c r="K64" s="20" t="s">
        <v>1646</v>
      </c>
      <c r="L64" s="20" t="s">
        <v>1647</v>
      </c>
      <c r="M64" s="20" t="s">
        <v>1648</v>
      </c>
      <c r="N64" s="21"/>
      <c r="O64" s="21"/>
    </row>
    <row r="65" spans="1:15" ht="18" customHeight="1" x14ac:dyDescent="0.25">
      <c r="A65" s="111" t="s">
        <v>1649</v>
      </c>
      <c r="B65" s="112" t="s">
        <v>1650</v>
      </c>
      <c r="C65" s="118" t="s">
        <v>1651</v>
      </c>
      <c r="D65" s="101" t="s">
        <v>18</v>
      </c>
      <c r="E65" s="44" t="s">
        <v>405</v>
      </c>
      <c r="F65" s="44" t="s">
        <v>953</v>
      </c>
      <c r="G65" s="52" t="s">
        <v>12</v>
      </c>
      <c r="H65" s="20"/>
      <c r="I65" s="21" t="s">
        <v>1333</v>
      </c>
      <c r="J65" s="21"/>
      <c r="K65" s="20" t="s">
        <v>1652</v>
      </c>
      <c r="L65" s="20"/>
      <c r="M65" s="20" t="s">
        <v>1653</v>
      </c>
      <c r="N65" s="21"/>
      <c r="O65" s="21"/>
    </row>
    <row r="66" spans="1:15" ht="18" customHeight="1" x14ac:dyDescent="0.25">
      <c r="A66" s="111" t="s">
        <v>1654</v>
      </c>
      <c r="B66" s="112" t="s">
        <v>1655</v>
      </c>
      <c r="C66" s="118" t="s">
        <v>1656</v>
      </c>
      <c r="D66" s="101" t="s">
        <v>102</v>
      </c>
      <c r="E66" s="44" t="s">
        <v>388</v>
      </c>
      <c r="F66" s="44" t="s">
        <v>1107</v>
      </c>
      <c r="G66" s="52" t="s">
        <v>12</v>
      </c>
      <c r="H66" s="20"/>
      <c r="I66" s="21" t="s">
        <v>1570</v>
      </c>
      <c r="J66" s="21"/>
      <c r="K66" s="20" t="s">
        <v>1657</v>
      </c>
      <c r="L66" s="20" t="s">
        <v>1658</v>
      </c>
      <c r="M66" s="20" t="s">
        <v>1659</v>
      </c>
      <c r="N66" s="21"/>
      <c r="O66" s="21"/>
    </row>
    <row r="67" spans="1:15" ht="18" customHeight="1" x14ac:dyDescent="0.25">
      <c r="A67" s="111" t="s">
        <v>1660</v>
      </c>
      <c r="B67" s="112" t="s">
        <v>1661</v>
      </c>
      <c r="C67" s="118" t="s">
        <v>1662</v>
      </c>
      <c r="D67" s="101" t="s">
        <v>102</v>
      </c>
      <c r="E67" s="44" t="s">
        <v>388</v>
      </c>
      <c r="F67" s="44" t="s">
        <v>1078</v>
      </c>
      <c r="G67" s="52" t="s">
        <v>12</v>
      </c>
      <c r="H67" s="20"/>
      <c r="I67" s="21" t="s">
        <v>1369</v>
      </c>
      <c r="J67" s="21"/>
      <c r="K67" s="20" t="s">
        <v>1663</v>
      </c>
      <c r="L67" s="20" t="s">
        <v>1664</v>
      </c>
      <c r="M67" s="20"/>
      <c r="N67" s="21"/>
      <c r="O67" s="21"/>
    </row>
    <row r="68" spans="1:15" ht="18" customHeight="1" x14ac:dyDescent="0.25">
      <c r="A68" s="111" t="s">
        <v>1665</v>
      </c>
      <c r="B68" s="112" t="s">
        <v>1666</v>
      </c>
      <c r="C68" s="118" t="s">
        <v>1667</v>
      </c>
      <c r="D68" s="101" t="s">
        <v>279</v>
      </c>
      <c r="E68" s="44" t="s">
        <v>280</v>
      </c>
      <c r="F68" s="44"/>
      <c r="G68" s="52" t="s">
        <v>12</v>
      </c>
      <c r="H68" s="20"/>
      <c r="I68" s="21"/>
      <c r="J68" s="21"/>
      <c r="K68" s="20" t="s">
        <v>1668</v>
      </c>
      <c r="L68" s="20" t="s">
        <v>1669</v>
      </c>
      <c r="M68" s="20" t="s">
        <v>1670</v>
      </c>
      <c r="N68" s="21"/>
      <c r="O68" s="21"/>
    </row>
    <row r="69" spans="1:15" ht="18" customHeight="1" x14ac:dyDescent="0.25">
      <c r="A69" s="111" t="s">
        <v>1671</v>
      </c>
      <c r="B69" s="112" t="s">
        <v>1672</v>
      </c>
      <c r="C69" s="118" t="s">
        <v>1673</v>
      </c>
      <c r="D69" s="101" t="s">
        <v>18</v>
      </c>
      <c r="E69" s="44" t="s">
        <v>405</v>
      </c>
      <c r="F69" s="44" t="s">
        <v>924</v>
      </c>
      <c r="G69" s="52" t="s">
        <v>12</v>
      </c>
      <c r="H69" s="20"/>
      <c r="I69" s="21" t="s">
        <v>1321</v>
      </c>
      <c r="J69" s="21"/>
      <c r="K69" s="20" t="s">
        <v>1674</v>
      </c>
      <c r="L69" s="20" t="s">
        <v>1675</v>
      </c>
      <c r="M69" s="20" t="s">
        <v>1676</v>
      </c>
      <c r="N69" s="21"/>
      <c r="O69" s="21"/>
    </row>
    <row r="70" spans="1:15" ht="18" customHeight="1" x14ac:dyDescent="0.25">
      <c r="A70" s="111" t="s">
        <v>1677</v>
      </c>
      <c r="B70" s="112" t="s">
        <v>1032</v>
      </c>
      <c r="C70" s="118" t="s">
        <v>1678</v>
      </c>
      <c r="D70" s="101" t="s">
        <v>18</v>
      </c>
      <c r="E70" s="44" t="s">
        <v>405</v>
      </c>
      <c r="F70" s="44" t="s">
        <v>924</v>
      </c>
      <c r="G70" s="52" t="s">
        <v>12</v>
      </c>
      <c r="H70" s="20"/>
      <c r="I70" s="21" t="s">
        <v>1321</v>
      </c>
      <c r="J70" s="21"/>
      <c r="K70" s="20" t="s">
        <v>1679</v>
      </c>
      <c r="L70" s="20" t="s">
        <v>1680</v>
      </c>
      <c r="M70" s="20" t="s">
        <v>1681</v>
      </c>
      <c r="N70" s="21"/>
      <c r="O70" s="21"/>
    </row>
    <row r="71" spans="1:15" ht="18" customHeight="1" x14ac:dyDescent="0.25">
      <c r="A71" s="111" t="s">
        <v>1682</v>
      </c>
      <c r="B71" s="112" t="s">
        <v>1683</v>
      </c>
      <c r="C71" s="118" t="s">
        <v>1684</v>
      </c>
      <c r="D71" s="101" t="s">
        <v>102</v>
      </c>
      <c r="E71" s="44" t="s">
        <v>388</v>
      </c>
      <c r="F71" s="44" t="s">
        <v>1078</v>
      </c>
      <c r="G71" s="52" t="s">
        <v>12</v>
      </c>
      <c r="H71" s="20"/>
      <c r="I71" s="21" t="s">
        <v>1369</v>
      </c>
      <c r="J71" s="21"/>
      <c r="K71" s="20" t="s">
        <v>1685</v>
      </c>
      <c r="L71" s="20" t="s">
        <v>1686</v>
      </c>
      <c r="M71" s="20"/>
      <c r="N71" s="21"/>
      <c r="O71" s="21"/>
    </row>
    <row r="72" spans="1:15" ht="18" customHeight="1" x14ac:dyDescent="0.25">
      <c r="A72" s="111" t="s">
        <v>1687</v>
      </c>
      <c r="B72" s="112" t="s">
        <v>1688</v>
      </c>
      <c r="C72" s="118" t="s">
        <v>1689</v>
      </c>
      <c r="D72" s="101" t="s">
        <v>194</v>
      </c>
      <c r="E72" s="44" t="s">
        <v>388</v>
      </c>
      <c r="F72" s="44" t="s">
        <v>1078</v>
      </c>
      <c r="G72" s="52" t="s">
        <v>12</v>
      </c>
      <c r="H72" s="20"/>
      <c r="I72" s="21" t="s">
        <v>1317</v>
      </c>
      <c r="J72" s="21"/>
      <c r="K72" s="20" t="s">
        <v>1690</v>
      </c>
      <c r="L72" s="20" t="s">
        <v>1691</v>
      </c>
      <c r="M72" s="20" t="s">
        <v>1692</v>
      </c>
      <c r="N72" s="21"/>
      <c r="O72" s="21"/>
    </row>
    <row r="73" spans="1:15" ht="18" customHeight="1" x14ac:dyDescent="0.25">
      <c r="A73" s="111" t="s">
        <v>1693</v>
      </c>
      <c r="B73" s="112" t="s">
        <v>1694</v>
      </c>
      <c r="C73" s="118" t="s">
        <v>1695</v>
      </c>
      <c r="D73" s="101" t="s">
        <v>18</v>
      </c>
      <c r="E73" s="44" t="s">
        <v>405</v>
      </c>
      <c r="F73" s="44" t="s">
        <v>924</v>
      </c>
      <c r="G73" s="52" t="s">
        <v>12</v>
      </c>
      <c r="H73" s="20"/>
      <c r="I73" s="21" t="s">
        <v>1333</v>
      </c>
      <c r="J73" s="21"/>
      <c r="K73" s="20" t="s">
        <v>1696</v>
      </c>
      <c r="L73" s="20" t="s">
        <v>1697</v>
      </c>
      <c r="M73" s="20" t="s">
        <v>1698</v>
      </c>
      <c r="N73" s="21"/>
      <c r="O73" s="21"/>
    </row>
    <row r="74" spans="1:15" ht="18" customHeight="1" x14ac:dyDescent="0.25">
      <c r="A74" s="50"/>
      <c r="B74" s="20"/>
      <c r="C74" s="20"/>
      <c r="D74" s="44"/>
      <c r="E74" s="44"/>
      <c r="F74" s="44"/>
      <c r="G74" s="52"/>
      <c r="H74" s="20"/>
      <c r="I74" s="21"/>
      <c r="J74" s="21"/>
      <c r="K74" s="20"/>
      <c r="L74" s="20"/>
      <c r="N74" s="15"/>
      <c r="O74" s="21"/>
    </row>
    <row r="75" spans="1:15" ht="18" customHeight="1" x14ac:dyDescent="0.25">
      <c r="A75" s="50"/>
      <c r="B75" s="20"/>
      <c r="C75" s="20"/>
      <c r="D75" s="44"/>
      <c r="E75" s="44"/>
      <c r="F75" s="44"/>
      <c r="G75" s="52"/>
      <c r="H75" s="20"/>
      <c r="I75" s="21"/>
      <c r="J75" s="21"/>
      <c r="K75" s="20"/>
      <c r="L75" s="20"/>
      <c r="M75" s="20"/>
      <c r="N75" s="21"/>
      <c r="O75" s="21"/>
    </row>
    <row r="76" spans="1:15" ht="18" customHeight="1" x14ac:dyDescent="0.25">
      <c r="A76" s="50"/>
      <c r="B76" s="20"/>
      <c r="C76" s="20"/>
      <c r="D76" s="44"/>
      <c r="E76" s="44"/>
      <c r="F76" s="44"/>
      <c r="G76" s="52"/>
      <c r="H76" s="20"/>
      <c r="I76" s="21"/>
      <c r="J76" s="21"/>
      <c r="K76" s="20"/>
      <c r="L76" s="20"/>
      <c r="M76" s="20"/>
      <c r="N76" s="21"/>
      <c r="O76" s="21"/>
    </row>
    <row r="77" spans="1:15" ht="18" customHeight="1" x14ac:dyDescent="0.25">
      <c r="A77" s="50"/>
      <c r="B77" s="20"/>
      <c r="C77" s="20"/>
      <c r="D77" s="44"/>
      <c r="E77" s="44"/>
      <c r="F77" s="44"/>
      <c r="G77" s="52"/>
      <c r="H77" s="20"/>
      <c r="I77" s="21"/>
      <c r="J77" s="21"/>
      <c r="K77" s="20"/>
      <c r="L77" s="20"/>
      <c r="M77" s="20"/>
      <c r="N77" s="21"/>
      <c r="O77" s="21"/>
    </row>
    <row r="78" spans="1:15" ht="18" customHeight="1" x14ac:dyDescent="0.25">
      <c r="A78" s="50"/>
      <c r="B78" s="20"/>
      <c r="C78" s="20"/>
      <c r="D78" s="44"/>
      <c r="E78" s="44"/>
      <c r="F78" s="44"/>
      <c r="G78" s="52"/>
      <c r="H78" s="20"/>
      <c r="I78" s="21"/>
      <c r="J78" s="21"/>
      <c r="K78" s="20"/>
      <c r="L78" s="20"/>
      <c r="M78" s="20"/>
      <c r="N78" s="21"/>
      <c r="O78" s="21"/>
    </row>
    <row r="79" spans="1:15" ht="18" customHeight="1" x14ac:dyDescent="0.25">
      <c r="A79" s="50"/>
      <c r="B79" s="20"/>
      <c r="C79" s="20"/>
      <c r="D79" s="44"/>
      <c r="E79" s="44"/>
      <c r="F79" s="44"/>
      <c r="G79" s="52"/>
      <c r="H79" s="20"/>
      <c r="I79" s="21"/>
      <c r="J79" s="21"/>
      <c r="K79" s="20"/>
      <c r="L79" s="20"/>
      <c r="M79" s="20"/>
      <c r="N79" s="21"/>
      <c r="O79" s="21"/>
    </row>
    <row r="80" spans="1:15" ht="18" customHeight="1" x14ac:dyDescent="0.25">
      <c r="A80" s="50"/>
      <c r="B80" s="20"/>
      <c r="C80" s="20"/>
      <c r="D80" s="44"/>
      <c r="E80" s="44"/>
      <c r="F80" s="44"/>
      <c r="G80" s="52"/>
      <c r="H80" s="20"/>
      <c r="I80" s="21"/>
      <c r="J80" s="21"/>
      <c r="K80" s="20"/>
      <c r="L80" s="20"/>
      <c r="M80" s="20"/>
      <c r="N80" s="21"/>
      <c r="O80" s="21"/>
    </row>
    <row r="81" spans="1:15" ht="18" customHeight="1" x14ac:dyDescent="0.25">
      <c r="A81" s="50"/>
      <c r="B81" s="20"/>
      <c r="C81" s="20"/>
      <c r="D81" s="44"/>
      <c r="E81" s="44"/>
      <c r="F81" s="44"/>
      <c r="G81" s="52"/>
      <c r="H81" s="20"/>
      <c r="I81" s="21"/>
      <c r="J81" s="21"/>
      <c r="K81" s="20"/>
      <c r="L81" s="20"/>
      <c r="M81" s="20"/>
      <c r="N81" s="21"/>
      <c r="O81" s="21"/>
    </row>
    <row r="82" spans="1:15" ht="18" customHeight="1" x14ac:dyDescent="0.25">
      <c r="A82" s="50"/>
      <c r="B82" s="20"/>
      <c r="C82" s="20"/>
      <c r="D82" s="44"/>
      <c r="E82" s="44"/>
      <c r="F82" s="44"/>
      <c r="G82" s="52"/>
      <c r="H82" s="20"/>
      <c r="I82" s="21"/>
      <c r="J82" s="21"/>
      <c r="K82" s="20"/>
      <c r="L82" s="20"/>
      <c r="M82" s="20"/>
      <c r="N82" s="21"/>
      <c r="O82" s="21"/>
    </row>
    <row r="83" spans="1:15" ht="18" customHeight="1" x14ac:dyDescent="0.25">
      <c r="A83" s="50"/>
      <c r="B83" s="20"/>
      <c r="C83" s="20"/>
      <c r="D83" s="44"/>
      <c r="E83" s="44"/>
      <c r="F83" s="44"/>
      <c r="G83" s="52"/>
      <c r="H83" s="20"/>
      <c r="I83" s="21"/>
      <c r="J83" s="21"/>
      <c r="K83" s="20"/>
      <c r="L83" s="20"/>
      <c r="M83" s="20"/>
      <c r="N83" s="21"/>
      <c r="O83" s="21"/>
    </row>
    <row r="84" spans="1:15" ht="18" customHeight="1" x14ac:dyDescent="0.25">
      <c r="A84" s="50"/>
      <c r="B84" s="20"/>
      <c r="C84" s="20"/>
      <c r="D84" s="44"/>
      <c r="E84" s="44"/>
      <c r="F84" s="44"/>
      <c r="G84" s="52"/>
      <c r="H84" s="20"/>
      <c r="I84" s="21"/>
      <c r="J84" s="21"/>
      <c r="K84" s="20"/>
      <c r="L84" s="20"/>
      <c r="M84" s="20"/>
      <c r="N84" s="21"/>
      <c r="O84" s="21"/>
    </row>
    <row r="85" spans="1:15" ht="18" customHeight="1" x14ac:dyDescent="0.25">
      <c r="A85" s="50"/>
      <c r="B85" s="20"/>
      <c r="C85" s="20"/>
      <c r="D85" s="44"/>
      <c r="E85" s="44"/>
      <c r="F85" s="44"/>
      <c r="G85" s="52"/>
      <c r="H85" s="20"/>
      <c r="I85" s="21"/>
      <c r="J85" s="21"/>
      <c r="K85" s="20"/>
      <c r="L85" s="20"/>
      <c r="M85" s="20"/>
      <c r="N85" s="21"/>
      <c r="O85" s="21"/>
    </row>
    <row r="86" spans="1:15" ht="18" customHeight="1" x14ac:dyDescent="0.25">
      <c r="A86" s="50"/>
      <c r="B86" s="20"/>
      <c r="C86" s="20"/>
      <c r="D86" s="44"/>
      <c r="E86" s="44"/>
      <c r="F86" s="44"/>
      <c r="G86" s="52"/>
      <c r="H86" s="20"/>
      <c r="I86" s="21"/>
      <c r="J86" s="21"/>
      <c r="K86" s="20"/>
      <c r="L86" s="20"/>
      <c r="M86" s="20"/>
      <c r="N86" s="21"/>
      <c r="O86" s="21"/>
    </row>
    <row r="87" spans="1:15" ht="18" customHeight="1" x14ac:dyDescent="0.25">
      <c r="A87" s="50"/>
      <c r="B87" s="20"/>
      <c r="C87" s="20"/>
      <c r="D87" s="44"/>
      <c r="E87" s="44"/>
      <c r="F87" s="44"/>
      <c r="G87" s="52"/>
      <c r="H87" s="20"/>
      <c r="I87" s="21"/>
      <c r="J87" s="21"/>
      <c r="K87" s="20"/>
      <c r="L87" s="20"/>
      <c r="M87" s="20"/>
      <c r="N87" s="21"/>
      <c r="O87" s="21"/>
    </row>
    <row r="88" spans="1:15" ht="18" customHeight="1" x14ac:dyDescent="0.25">
      <c r="A88" s="50"/>
      <c r="B88" s="20"/>
      <c r="C88" s="20"/>
      <c r="D88" s="44"/>
      <c r="E88" s="44"/>
      <c r="F88" s="44"/>
      <c r="G88" s="52"/>
      <c r="H88" s="20"/>
      <c r="I88" s="21"/>
      <c r="J88" s="21"/>
      <c r="K88" s="20"/>
      <c r="L88" s="20"/>
      <c r="M88" s="20"/>
      <c r="N88" s="21"/>
      <c r="O88" s="21"/>
    </row>
    <row r="89" spans="1:15" ht="18" customHeight="1" x14ac:dyDescent="0.25">
      <c r="A89" s="50"/>
      <c r="B89" s="20"/>
      <c r="C89" s="20"/>
      <c r="D89" s="44"/>
      <c r="E89" s="44"/>
      <c r="F89" s="44"/>
      <c r="G89" s="52"/>
      <c r="H89" s="20"/>
      <c r="I89" s="21"/>
      <c r="J89" s="21"/>
      <c r="K89" s="20"/>
      <c r="L89" s="20"/>
      <c r="M89" s="20"/>
      <c r="N89" s="21"/>
      <c r="O89" s="21"/>
    </row>
    <row r="90" spans="1:15" ht="18" customHeight="1" x14ac:dyDescent="0.25">
      <c r="A90" s="50"/>
      <c r="B90" s="20"/>
      <c r="C90" s="20"/>
      <c r="D90" s="44"/>
      <c r="E90" s="44"/>
      <c r="F90" s="44"/>
      <c r="G90" s="52"/>
      <c r="H90" s="20"/>
      <c r="I90" s="21"/>
      <c r="J90" s="21"/>
      <c r="K90" s="20"/>
      <c r="L90" s="20"/>
      <c r="M90" s="20"/>
      <c r="N90" s="21"/>
      <c r="O90" s="21"/>
    </row>
    <row r="91" spans="1:15" ht="18" customHeight="1" x14ac:dyDescent="0.25">
      <c r="A91" s="50"/>
      <c r="B91" s="20"/>
      <c r="C91" s="20"/>
      <c r="D91" s="44"/>
      <c r="E91" s="44"/>
      <c r="F91" s="44"/>
      <c r="G91" s="52"/>
      <c r="H91" s="20"/>
      <c r="I91" s="21"/>
      <c r="J91" s="21"/>
      <c r="K91" s="20"/>
      <c r="L91" s="20"/>
      <c r="M91" s="20"/>
      <c r="N91" s="21"/>
      <c r="O91" s="21"/>
    </row>
    <row r="92" spans="1:15" ht="18" customHeight="1" x14ac:dyDescent="0.25">
      <c r="A92" s="50"/>
      <c r="B92" s="20"/>
      <c r="C92" s="20"/>
      <c r="D92" s="44"/>
      <c r="E92" s="44"/>
      <c r="F92" s="44"/>
      <c r="G92" s="52"/>
      <c r="H92" s="20"/>
      <c r="I92" s="21"/>
      <c r="J92" s="21"/>
      <c r="K92" s="20"/>
      <c r="L92" s="20"/>
      <c r="M92" s="20"/>
      <c r="N92" s="21"/>
      <c r="O92" s="21"/>
    </row>
    <row r="93" spans="1:15" ht="18" customHeight="1" x14ac:dyDescent="0.25">
      <c r="A93" s="50"/>
      <c r="B93" s="20"/>
      <c r="C93" s="20"/>
      <c r="D93" s="44"/>
      <c r="E93" s="44"/>
      <c r="F93" s="44"/>
      <c r="G93" s="52"/>
      <c r="H93" s="20"/>
      <c r="I93" s="21"/>
      <c r="J93" s="21"/>
      <c r="K93" s="20"/>
      <c r="L93" s="20"/>
      <c r="M93" s="20"/>
      <c r="N93" s="21"/>
      <c r="O93" s="21"/>
    </row>
    <row r="94" spans="1:15" ht="18" customHeight="1" x14ac:dyDescent="0.25">
      <c r="A94" s="50"/>
      <c r="B94" s="20"/>
      <c r="C94" s="20"/>
      <c r="D94" s="44"/>
      <c r="E94" s="44"/>
      <c r="F94" s="44"/>
      <c r="G94" s="52"/>
      <c r="H94" s="20"/>
      <c r="I94" s="21"/>
      <c r="J94" s="21"/>
      <c r="K94" s="20"/>
      <c r="L94" s="20"/>
      <c r="M94" s="20"/>
      <c r="N94" s="21"/>
      <c r="O94" s="21"/>
    </row>
    <row r="95" spans="1:15" ht="18" customHeight="1" x14ac:dyDescent="0.25">
      <c r="A95" s="50"/>
      <c r="B95" s="20"/>
      <c r="C95" s="20"/>
      <c r="D95" s="44"/>
      <c r="E95" s="44"/>
      <c r="F95" s="44"/>
      <c r="G95" s="52"/>
      <c r="H95" s="20"/>
      <c r="I95" s="21"/>
      <c r="J95" s="21"/>
      <c r="K95" s="20"/>
      <c r="L95" s="20"/>
      <c r="M95" s="20"/>
      <c r="N95" s="21"/>
      <c r="O95" s="21"/>
    </row>
    <row r="96" spans="1:15" ht="18" customHeight="1" x14ac:dyDescent="0.25">
      <c r="A96" s="50"/>
      <c r="B96" s="20"/>
      <c r="C96" s="20"/>
      <c r="D96" s="44"/>
      <c r="E96" s="44"/>
      <c r="F96" s="44"/>
      <c r="G96" s="52"/>
      <c r="H96" s="20"/>
      <c r="I96" s="21"/>
      <c r="J96" s="21"/>
      <c r="K96" s="20"/>
      <c r="L96" s="20"/>
      <c r="M96" s="20"/>
      <c r="N96" s="21"/>
      <c r="O96" s="21"/>
    </row>
    <row r="97" spans="1:15" ht="18" customHeight="1" x14ac:dyDescent="0.25">
      <c r="A97" s="50"/>
      <c r="B97" s="20"/>
      <c r="C97" s="20"/>
      <c r="D97" s="44"/>
      <c r="E97" s="44"/>
      <c r="F97" s="44"/>
      <c r="G97" s="52"/>
      <c r="H97" s="20"/>
      <c r="I97" s="21"/>
      <c r="J97" s="21"/>
      <c r="K97" s="20"/>
      <c r="L97" s="20"/>
      <c r="M97" s="20"/>
      <c r="N97" s="21"/>
      <c r="O97" s="21"/>
    </row>
    <row r="98" spans="1:15" ht="18" customHeight="1" x14ac:dyDescent="0.25">
      <c r="A98" s="50"/>
      <c r="B98" s="20"/>
      <c r="C98" s="20"/>
      <c r="D98" s="44"/>
      <c r="E98" s="44"/>
      <c r="F98" s="44"/>
      <c r="G98" s="52"/>
      <c r="H98" s="20"/>
      <c r="I98" s="21"/>
      <c r="J98" s="21"/>
      <c r="K98" s="20"/>
      <c r="L98" s="20"/>
      <c r="M98" s="20"/>
      <c r="N98" s="21"/>
      <c r="O98" s="21"/>
    </row>
    <row r="99" spans="1:15" ht="18" customHeight="1" x14ac:dyDescent="0.25">
      <c r="A99" s="50"/>
      <c r="B99" s="20"/>
      <c r="C99" s="20"/>
      <c r="D99" s="44"/>
      <c r="E99" s="44"/>
      <c r="F99" s="44"/>
      <c r="G99" s="52"/>
      <c r="H99" s="20"/>
      <c r="I99" s="21"/>
      <c r="J99" s="21"/>
      <c r="K99" s="20"/>
      <c r="L99" s="20"/>
      <c r="M99" s="20"/>
      <c r="N99" s="21"/>
      <c r="O99" s="21"/>
    </row>
    <row r="100" spans="1:15" ht="18" customHeight="1" x14ac:dyDescent="0.25">
      <c r="A100" s="50"/>
      <c r="B100" s="20"/>
      <c r="C100" s="20"/>
      <c r="D100" s="44"/>
      <c r="E100" s="44"/>
      <c r="F100" s="44"/>
      <c r="G100" s="52"/>
      <c r="H100" s="20"/>
      <c r="I100" s="21"/>
      <c r="J100" s="21"/>
      <c r="K100" s="20"/>
      <c r="L100" s="20"/>
      <c r="M100" s="20"/>
      <c r="N100" s="21"/>
      <c r="O100" s="21"/>
    </row>
    <row r="101" spans="1:15" ht="18" customHeight="1" x14ac:dyDescent="0.25">
      <c r="A101" s="50"/>
      <c r="B101" s="20"/>
      <c r="C101" s="20"/>
      <c r="D101" s="44"/>
      <c r="E101" s="44"/>
      <c r="F101" s="44"/>
      <c r="G101" s="52"/>
      <c r="H101" s="20"/>
      <c r="I101" s="21"/>
      <c r="J101" s="21"/>
      <c r="K101" s="20"/>
      <c r="L101" s="20"/>
      <c r="M101" s="20"/>
      <c r="N101" s="21"/>
      <c r="O101" s="21"/>
    </row>
    <row r="102" spans="1:15" ht="18" customHeight="1" x14ac:dyDescent="0.25">
      <c r="A102" s="50"/>
      <c r="B102" s="20"/>
      <c r="C102" s="20"/>
      <c r="D102" s="44"/>
      <c r="E102" s="44"/>
      <c r="F102" s="44"/>
      <c r="G102" s="52"/>
      <c r="H102" s="20"/>
      <c r="I102" s="21"/>
      <c r="J102" s="21"/>
      <c r="K102" s="20"/>
      <c r="L102" s="20"/>
      <c r="M102" s="20"/>
      <c r="N102" s="21"/>
      <c r="O102" s="21"/>
    </row>
    <row r="103" spans="1:15" ht="18" customHeight="1" x14ac:dyDescent="0.25">
      <c r="A103" s="50"/>
      <c r="B103" s="20"/>
      <c r="C103" s="20"/>
      <c r="D103" s="44"/>
      <c r="E103" s="44"/>
      <c r="F103" s="44"/>
      <c r="G103" s="52"/>
      <c r="H103" s="20"/>
      <c r="I103" s="21"/>
      <c r="J103" s="21"/>
      <c r="K103" s="20"/>
      <c r="L103" s="20"/>
      <c r="M103" s="20"/>
      <c r="N103" s="21"/>
      <c r="O103" s="21"/>
    </row>
    <row r="104" spans="1:15" ht="18" customHeight="1" x14ac:dyDescent="0.25">
      <c r="A104" s="50"/>
      <c r="B104" s="20"/>
      <c r="C104" s="20"/>
      <c r="D104" s="44"/>
      <c r="E104" s="44"/>
      <c r="F104" s="44"/>
      <c r="G104" s="52"/>
      <c r="H104" s="20"/>
      <c r="I104" s="21"/>
      <c r="J104" s="21"/>
      <c r="K104" s="20"/>
      <c r="L104" s="20"/>
      <c r="M104" s="20"/>
      <c r="N104" s="21"/>
      <c r="O104" s="21"/>
    </row>
    <row r="105" spans="1:15" ht="18" customHeight="1" x14ac:dyDescent="0.25">
      <c r="A105" s="50"/>
      <c r="B105" s="20"/>
      <c r="C105" s="20"/>
      <c r="D105" s="44"/>
      <c r="E105" s="44"/>
      <c r="F105" s="44"/>
      <c r="G105" s="52"/>
      <c r="H105" s="20"/>
      <c r="I105" s="21"/>
      <c r="J105" s="21"/>
      <c r="K105" s="20"/>
      <c r="L105" s="20"/>
      <c r="M105" s="20"/>
      <c r="N105" s="21"/>
      <c r="O105" s="21"/>
    </row>
    <row r="106" spans="1:15" ht="18" customHeight="1" x14ac:dyDescent="0.25">
      <c r="A106" s="50"/>
      <c r="B106" s="20"/>
      <c r="C106" s="20"/>
      <c r="D106" s="44"/>
      <c r="E106" s="44"/>
      <c r="F106" s="44"/>
      <c r="G106" s="52"/>
      <c r="H106" s="20"/>
      <c r="I106" s="21"/>
      <c r="J106" s="21"/>
      <c r="K106" s="20"/>
      <c r="L106" s="20"/>
      <c r="M106" s="20"/>
      <c r="N106" s="21"/>
      <c r="O106" s="21"/>
    </row>
    <row r="107" spans="1:15" ht="18" customHeight="1" x14ac:dyDescent="0.25">
      <c r="A107" s="50"/>
      <c r="B107" s="20"/>
      <c r="C107" s="20"/>
      <c r="D107" s="44"/>
      <c r="E107" s="44"/>
      <c r="F107" s="44"/>
      <c r="G107" s="52"/>
      <c r="H107" s="20"/>
      <c r="I107" s="21"/>
      <c r="J107" s="21"/>
      <c r="K107" s="20"/>
      <c r="L107" s="20"/>
      <c r="M107" s="20"/>
      <c r="N107" s="21"/>
      <c r="O107" s="21"/>
    </row>
    <row r="108" spans="1:15" ht="18" customHeight="1" x14ac:dyDescent="0.25">
      <c r="A108" s="50"/>
      <c r="B108" s="20"/>
      <c r="C108" s="20"/>
      <c r="D108" s="44"/>
      <c r="E108" s="44"/>
      <c r="F108" s="44"/>
      <c r="G108" s="52"/>
      <c r="H108" s="20"/>
      <c r="I108" s="21"/>
      <c r="J108" s="21"/>
      <c r="K108" s="20"/>
      <c r="L108" s="20"/>
      <c r="M108" s="20"/>
      <c r="N108" s="21"/>
      <c r="O108" s="21"/>
    </row>
    <row r="109" spans="1:15" ht="18" customHeight="1" x14ac:dyDescent="0.25">
      <c r="A109" s="50"/>
      <c r="B109" s="20"/>
      <c r="C109" s="20"/>
      <c r="D109" s="44"/>
      <c r="E109" s="44"/>
      <c r="F109" s="44"/>
      <c r="G109" s="52"/>
      <c r="H109" s="20"/>
      <c r="I109" s="21"/>
      <c r="J109" s="21"/>
      <c r="K109" s="20"/>
      <c r="L109" s="20"/>
      <c r="M109" s="20"/>
      <c r="N109" s="21"/>
      <c r="O109" s="21"/>
    </row>
    <row r="110" spans="1:15" ht="18" customHeight="1" x14ac:dyDescent="0.25">
      <c r="A110" s="50"/>
      <c r="B110" s="20"/>
      <c r="C110" s="20"/>
      <c r="D110" s="44"/>
      <c r="E110" s="44"/>
      <c r="F110" s="44"/>
      <c r="G110" s="52"/>
      <c r="H110" s="20"/>
      <c r="I110" s="21"/>
      <c r="J110" s="21"/>
      <c r="K110" s="20"/>
      <c r="L110" s="20"/>
      <c r="M110" s="20"/>
      <c r="N110" s="21"/>
      <c r="O110" s="21"/>
    </row>
    <row r="111" spans="1:15" ht="18" customHeight="1" x14ac:dyDescent="0.25">
      <c r="A111" s="50"/>
      <c r="B111" s="20"/>
      <c r="C111" s="20"/>
      <c r="D111" s="44"/>
      <c r="E111" s="44"/>
      <c r="F111" s="44"/>
      <c r="G111" s="52"/>
      <c r="H111" s="20"/>
      <c r="I111" s="21"/>
      <c r="J111" s="21"/>
      <c r="K111" s="20"/>
      <c r="L111" s="20"/>
      <c r="M111" s="20"/>
      <c r="N111" s="21"/>
      <c r="O111" s="21"/>
    </row>
    <row r="112" spans="1:15" ht="18" customHeight="1" x14ac:dyDescent="0.25">
      <c r="A112" s="50"/>
      <c r="B112" s="20"/>
      <c r="C112" s="20"/>
      <c r="D112" s="44"/>
      <c r="E112" s="44"/>
      <c r="F112" s="44"/>
      <c r="G112" s="52"/>
      <c r="H112" s="20"/>
      <c r="I112" s="21"/>
      <c r="J112" s="21"/>
      <c r="K112" s="20"/>
      <c r="L112" s="20"/>
      <c r="N112" s="15"/>
      <c r="O112" s="21"/>
    </row>
    <row r="113" spans="1:15" ht="18" customHeight="1" x14ac:dyDescent="0.25">
      <c r="A113" s="50"/>
      <c r="B113" s="20"/>
      <c r="C113" s="20"/>
      <c r="D113" s="44"/>
      <c r="E113" s="44"/>
      <c r="F113" s="44"/>
      <c r="G113" s="52"/>
      <c r="H113" s="20"/>
      <c r="I113" s="21"/>
      <c r="J113" s="21"/>
      <c r="K113" s="20"/>
      <c r="L113" s="20"/>
      <c r="N113" s="15"/>
      <c r="O113" s="21"/>
    </row>
    <row r="114" spans="1:15" ht="18" customHeight="1" x14ac:dyDescent="0.25">
      <c r="A114" s="50"/>
      <c r="B114" s="20"/>
      <c r="C114" s="20"/>
      <c r="D114" s="44"/>
      <c r="E114" s="44"/>
      <c r="F114" s="44"/>
      <c r="G114" s="52"/>
      <c r="H114" s="20"/>
      <c r="I114" s="21"/>
      <c r="J114" s="21"/>
      <c r="K114" s="20"/>
      <c r="L114" s="20"/>
      <c r="N114" s="15"/>
      <c r="O114" s="21"/>
    </row>
  </sheetData>
  <autoFilter ref="A1:M73">
    <sortState ref="A2:M73">
      <sortCondition ref="A1:A73"/>
    </sortState>
  </autoFilter>
  <sortState ref="A2:M114">
    <sortCondition ref="D2:D114"/>
  </sortState>
  <conditionalFormatting sqref="H75:H1048576 H58:H72 H13:H35">
    <cfRule type="cellIs" dxfId="1098" priority="314" operator="equal">
      <formula>"non"</formula>
    </cfRule>
  </conditionalFormatting>
  <conditionalFormatting sqref="H13:H35">
    <cfRule type="cellIs" dxfId="1097" priority="398" operator="equal">
      <formula>"G"</formula>
    </cfRule>
    <cfRule type="cellIs" dxfId="1096" priority="399" operator="equal">
      <formula>"C"</formula>
    </cfRule>
    <cfRule type="cellIs" dxfId="1095" priority="400" operator="equal">
      <formula>"A"</formula>
    </cfRule>
    <cfRule type="cellIs" dxfId="1094" priority="402" operator="equal">
      <formula>"Game"</formula>
    </cfRule>
    <cfRule type="cellIs" dxfId="1093" priority="403" operator="equal">
      <formula>"2D Anim"</formula>
    </cfRule>
    <cfRule type="cellIs" dxfId="1092" priority="404" operator="equal">
      <formula>"3D Anim"</formula>
    </cfRule>
    <cfRule type="endsWith" dxfId="1091" priority="405" operator="endsWith" text="?">
      <formula>RIGHT(H13,LEN("?"))="?"</formula>
    </cfRule>
    <cfRule type="containsText" dxfId="1090" priority="407" operator="containsText" text="Erasmus">
      <formula>NOT(ISERROR(SEARCH("Erasmus",H13)))</formula>
    </cfRule>
    <cfRule type="cellIs" dxfId="1089" priority="408" operator="equal">
      <formula>"Animation"</formula>
    </cfRule>
  </conditionalFormatting>
  <conditionalFormatting sqref="H1">
    <cfRule type="cellIs" dxfId="1088" priority="386" operator="equal">
      <formula>"non"</formula>
    </cfRule>
  </conditionalFormatting>
  <conditionalFormatting sqref="H1">
    <cfRule type="cellIs" dxfId="1087" priority="387" operator="equal">
      <formula>"G"</formula>
    </cfRule>
    <cfRule type="cellIs" dxfId="1086" priority="388" operator="equal">
      <formula>"C"</formula>
    </cfRule>
    <cfRule type="cellIs" dxfId="1085" priority="389" operator="equal">
      <formula>"A"</formula>
    </cfRule>
    <cfRule type="cellIs" dxfId="1084" priority="391" operator="equal">
      <formula>"Game"</formula>
    </cfRule>
    <cfRule type="cellIs" dxfId="1083" priority="392" operator="equal">
      <formula>"2D Anim"</formula>
    </cfRule>
    <cfRule type="cellIs" dxfId="1082" priority="393" operator="equal">
      <formula>"3D Anim"</formula>
    </cfRule>
    <cfRule type="endsWith" dxfId="1081" priority="394" operator="endsWith" text="?">
      <formula>RIGHT(H1,LEN("?"))="?"</formula>
    </cfRule>
    <cfRule type="containsText" dxfId="1080" priority="396" operator="containsText" text="Erasmus">
      <formula>NOT(ISERROR(SEARCH("Erasmus",H1)))</formula>
    </cfRule>
    <cfRule type="cellIs" dxfId="1079" priority="397" operator="equal">
      <formula>"Animation"</formula>
    </cfRule>
  </conditionalFormatting>
  <conditionalFormatting sqref="A79:E1048576 G75:G1048576 K2:L20 K75:L1048576 K73:L73 A1:E33 K22:L33 A64:B70 K34:K70 L34:L72 G1:G73 D34:E70 A34:C63">
    <cfRule type="containsText" dxfId="1078" priority="301" operator="containsText" text="Redoublement">
      <formula>NOT(ISERROR(SEARCH("Redoublement",A1)))</formula>
    </cfRule>
    <cfRule type="cellIs" dxfId="1077" priority="302" operator="equal">
      <formula>"oui"</formula>
    </cfRule>
    <cfRule type="cellIs" dxfId="1076" priority="303" operator="equal">
      <formula>"G"</formula>
    </cfRule>
    <cfRule type="cellIs" dxfId="1075" priority="304" operator="equal">
      <formula>"C"</formula>
    </cfRule>
    <cfRule type="cellIs" dxfId="1074" priority="305" operator="equal">
      <formula>"A"</formula>
    </cfRule>
    <cfRule type="cellIs" dxfId="1073" priority="307" operator="equal">
      <formula>"Game"</formula>
    </cfRule>
    <cfRule type="cellIs" dxfId="1072" priority="308" operator="equal">
      <formula>"2D Anim"</formula>
    </cfRule>
    <cfRule type="cellIs" dxfId="1071" priority="309" operator="equal">
      <formula>"3D Anim"</formula>
    </cfRule>
    <cfRule type="endsWith" dxfId="1070" priority="310" operator="endsWith" text="?">
      <formula>RIGHT(A1,LEN("?"))="?"</formula>
    </cfRule>
    <cfRule type="containsText" dxfId="1069" priority="312" operator="containsText" text="Erasmus">
      <formula>NOT(ISERROR(SEARCH("Erasmus",A1)))</formula>
    </cfRule>
    <cfRule type="cellIs" dxfId="1068" priority="313" operator="equal">
      <formula>"Animation"</formula>
    </cfRule>
  </conditionalFormatting>
  <conditionalFormatting sqref="L1">
    <cfRule type="cellIs" dxfId="1067" priority="245" operator="equal">
      <formula>"oui"</formula>
    </cfRule>
    <cfRule type="cellIs" dxfId="1066" priority="246" operator="equal">
      <formula>"G"</formula>
    </cfRule>
    <cfRule type="cellIs" dxfId="1065" priority="247" operator="equal">
      <formula>"C"</formula>
    </cfRule>
    <cfRule type="cellIs" dxfId="1064" priority="248" operator="equal">
      <formula>"A"</formula>
    </cfRule>
    <cfRule type="cellIs" dxfId="1063" priority="250" operator="equal">
      <formula>"Game"</formula>
    </cfRule>
    <cfRule type="cellIs" dxfId="1062" priority="251" operator="equal">
      <formula>"2D Anim"</formula>
    </cfRule>
    <cfRule type="cellIs" dxfId="1061" priority="252" operator="equal">
      <formula>"3D Anim"</formula>
    </cfRule>
    <cfRule type="endsWith" dxfId="1060" priority="253" operator="endsWith" text="?">
      <formula>RIGHT(L1,LEN("?"))="?"</formula>
    </cfRule>
    <cfRule type="containsText" dxfId="1059" priority="255" operator="containsText" text="Erasmus">
      <formula>NOT(ISERROR(SEARCH("Erasmus",L1)))</formula>
    </cfRule>
    <cfRule type="cellIs" dxfId="1058" priority="256" operator="equal">
      <formula>"Animation"</formula>
    </cfRule>
  </conditionalFormatting>
  <conditionalFormatting sqref="K1">
    <cfRule type="containsText" dxfId="1057" priority="228" operator="containsText" text="Redoublement">
      <formula>NOT(ISERROR(SEARCH("Redoublement",K1)))</formula>
    </cfRule>
    <cfRule type="cellIs" dxfId="1056" priority="229" operator="equal">
      <formula>"oui"</formula>
    </cfRule>
    <cfRule type="cellIs" dxfId="1055" priority="230" operator="equal">
      <formula>"G"</formula>
    </cfRule>
    <cfRule type="cellIs" dxfId="1054" priority="231" operator="equal">
      <formula>"C"</formula>
    </cfRule>
    <cfRule type="cellIs" dxfId="1053" priority="232" operator="equal">
      <formula>"A"</formula>
    </cfRule>
    <cfRule type="cellIs" dxfId="1052" priority="233" operator="equal">
      <formula>"Game"</formula>
    </cfRule>
    <cfRule type="cellIs" dxfId="1051" priority="234" operator="equal">
      <formula>"2D Anim"</formula>
    </cfRule>
    <cfRule type="cellIs" dxfId="1050" priority="235" operator="equal">
      <formula>"3D Anim"</formula>
    </cfRule>
    <cfRule type="endsWith" dxfId="1049" priority="236" operator="endsWith" text="?">
      <formula>RIGHT(K1,LEN("?"))="?"</formula>
    </cfRule>
    <cfRule type="containsText" dxfId="1048" priority="237" operator="containsText" text="Erasmus">
      <formula>NOT(ISERROR(SEARCH("Erasmus",K1)))</formula>
    </cfRule>
    <cfRule type="cellIs" dxfId="1047" priority="238" operator="equal">
      <formula>"Animation"</formula>
    </cfRule>
  </conditionalFormatting>
  <conditionalFormatting sqref="C64:C69 A75:E78 C71:E72">
    <cfRule type="containsText" dxfId="1046" priority="202" operator="containsText" text="Redoublement">
      <formula>NOT(ISERROR(SEARCH("Redoublement",A64)))</formula>
    </cfRule>
    <cfRule type="cellIs" dxfId="1045" priority="203" operator="equal">
      <formula>"oui"</formula>
    </cfRule>
    <cfRule type="cellIs" dxfId="1044" priority="204" operator="equal">
      <formula>"G"</formula>
    </cfRule>
    <cfRule type="cellIs" dxfId="1043" priority="205" operator="equal">
      <formula>"C"</formula>
    </cfRule>
    <cfRule type="cellIs" dxfId="1042" priority="206" operator="equal">
      <formula>"A"</formula>
    </cfRule>
    <cfRule type="cellIs" dxfId="1041" priority="207" operator="equal">
      <formula>"Game"</formula>
    </cfRule>
    <cfRule type="cellIs" dxfId="1040" priority="208" operator="equal">
      <formula>"2D Anim"</formula>
    </cfRule>
    <cfRule type="cellIs" dxfId="1039" priority="209" operator="equal">
      <formula>"3D Anim"</formula>
    </cfRule>
    <cfRule type="endsWith" dxfId="1038" priority="210" operator="endsWith" text="?">
      <formula>RIGHT(A64,LEN("?"))="?"</formula>
    </cfRule>
    <cfRule type="containsText" dxfId="1037" priority="211" operator="containsText" text="Erasmus">
      <formula>NOT(ISERROR(SEARCH("Erasmus",A64)))</formula>
    </cfRule>
    <cfRule type="cellIs" dxfId="1036" priority="212" operator="equal">
      <formula>"Animation"</formula>
    </cfRule>
  </conditionalFormatting>
  <conditionalFormatting sqref="A71:B72">
    <cfRule type="containsText" dxfId="1035" priority="189" operator="containsText" text="Redoublement">
      <formula>NOT(ISERROR(SEARCH("Redoublement",A71)))</formula>
    </cfRule>
    <cfRule type="cellIs" dxfId="1034" priority="190" operator="equal">
      <formula>"oui"</formula>
    </cfRule>
    <cfRule type="cellIs" dxfId="1033" priority="191" operator="equal">
      <formula>"G"</formula>
    </cfRule>
    <cfRule type="cellIs" dxfId="1032" priority="192" operator="equal">
      <formula>"C"</formula>
    </cfRule>
    <cfRule type="cellIs" dxfId="1031" priority="193" operator="equal">
      <formula>"A"</formula>
    </cfRule>
    <cfRule type="cellIs" dxfId="1030" priority="195" operator="equal">
      <formula>"Game"</formula>
    </cfRule>
    <cfRule type="cellIs" dxfId="1029" priority="196" operator="equal">
      <formula>"2D Anim"</formula>
    </cfRule>
    <cfRule type="cellIs" dxfId="1028" priority="197" operator="equal">
      <formula>"3D Anim"</formula>
    </cfRule>
    <cfRule type="endsWith" dxfId="1027" priority="198" operator="endsWith" text="?">
      <formula>RIGHT(A71,LEN("?"))="?"</formula>
    </cfRule>
    <cfRule type="containsText" dxfId="1026" priority="200" operator="containsText" text="Erasmus">
      <formula>NOT(ISERROR(SEARCH("Erasmus",A71)))</formula>
    </cfRule>
    <cfRule type="cellIs" dxfId="1025" priority="201" operator="equal">
      <formula>"Animation"</formula>
    </cfRule>
  </conditionalFormatting>
  <conditionalFormatting sqref="E73">
    <cfRule type="containsText" dxfId="1024" priority="176" operator="containsText" text="Redoublement">
      <formula>NOT(ISERROR(SEARCH("Redoublement",E73)))</formula>
    </cfRule>
    <cfRule type="cellIs" dxfId="1023" priority="177" operator="equal">
      <formula>"oui"</formula>
    </cfRule>
    <cfRule type="cellIs" dxfId="1022" priority="178" operator="equal">
      <formula>"G"</formula>
    </cfRule>
    <cfRule type="cellIs" dxfId="1021" priority="179" operator="equal">
      <formula>"C"</formula>
    </cfRule>
    <cfRule type="cellIs" dxfId="1020" priority="180" operator="equal">
      <formula>"A"</formula>
    </cfRule>
    <cfRule type="cellIs" dxfId="1019" priority="182" operator="equal">
      <formula>"Game"</formula>
    </cfRule>
    <cfRule type="cellIs" dxfId="1018" priority="183" operator="equal">
      <formula>"2D Anim"</formula>
    </cfRule>
    <cfRule type="cellIs" dxfId="1017" priority="184" operator="equal">
      <formula>"3D Anim"</formula>
    </cfRule>
    <cfRule type="endsWith" dxfId="1016" priority="185" operator="endsWith" text="?">
      <formula>RIGHT(E73,LEN("?"))="?"</formula>
    </cfRule>
    <cfRule type="containsText" dxfId="1015" priority="187" operator="containsText" text="Erasmus">
      <formula>NOT(ISERROR(SEARCH("Erasmus",E73)))</formula>
    </cfRule>
    <cfRule type="cellIs" dxfId="1014" priority="188" operator="equal">
      <formula>"Animation"</formula>
    </cfRule>
  </conditionalFormatting>
  <conditionalFormatting sqref="H38">
    <cfRule type="cellIs" dxfId="1013" priority="81" operator="equal">
      <formula>"non"</formula>
    </cfRule>
  </conditionalFormatting>
  <conditionalFormatting sqref="H49">
    <cfRule type="cellIs" dxfId="1012" priority="129" operator="equal">
      <formula>"non"</formula>
    </cfRule>
  </conditionalFormatting>
  <conditionalFormatting sqref="H2:H10 H37 H50:H56 H39:H48">
    <cfRule type="cellIs" dxfId="1011" priority="153" operator="equal">
      <formula>"non"</formula>
    </cfRule>
  </conditionalFormatting>
  <conditionalFormatting sqref="H2:H10 H37 H50:H56 H39:H48">
    <cfRule type="cellIs" dxfId="1010" priority="154" operator="equal">
      <formula>"G"</formula>
    </cfRule>
    <cfRule type="cellIs" dxfId="1009" priority="155" operator="equal">
      <formula>"C"</formula>
    </cfRule>
    <cfRule type="cellIs" dxfId="1008" priority="156" operator="equal">
      <formula>"A"</formula>
    </cfRule>
    <cfRule type="cellIs" dxfId="1007" priority="158" operator="equal">
      <formula>"Game"</formula>
    </cfRule>
    <cfRule type="cellIs" dxfId="1006" priority="159" operator="equal">
      <formula>"2D Anim"</formula>
    </cfRule>
    <cfRule type="cellIs" dxfId="1005" priority="160" operator="equal">
      <formula>"3D Anim"</formula>
    </cfRule>
    <cfRule type="endsWith" dxfId="1004" priority="161" operator="endsWith" text="?">
      <formula>RIGHT(H2,LEN("?"))="?"</formula>
    </cfRule>
    <cfRule type="containsText" dxfId="1003" priority="163" operator="containsText" text="Erasmus">
      <formula>NOT(ISERROR(SEARCH("Erasmus",H2)))</formula>
    </cfRule>
    <cfRule type="cellIs" dxfId="1002" priority="164" operator="equal">
      <formula>"Animation"</formula>
    </cfRule>
  </conditionalFormatting>
  <conditionalFormatting sqref="H57">
    <cfRule type="cellIs" dxfId="1001" priority="141" operator="equal">
      <formula>"non"</formula>
    </cfRule>
  </conditionalFormatting>
  <conditionalFormatting sqref="H57">
    <cfRule type="cellIs" dxfId="1000" priority="142" operator="equal">
      <formula>"G"</formula>
    </cfRule>
    <cfRule type="cellIs" dxfId="999" priority="143" operator="equal">
      <formula>"C"</formula>
    </cfRule>
    <cfRule type="cellIs" dxfId="998" priority="144" operator="equal">
      <formula>"A"</formula>
    </cfRule>
    <cfRule type="cellIs" dxfId="997" priority="146" operator="equal">
      <formula>"Game"</formula>
    </cfRule>
    <cfRule type="cellIs" dxfId="996" priority="147" operator="equal">
      <formula>"2D Anim"</formula>
    </cfRule>
    <cfRule type="cellIs" dxfId="995" priority="148" operator="equal">
      <formula>"3D Anim"</formula>
    </cfRule>
    <cfRule type="endsWith" dxfId="994" priority="149" operator="endsWith" text="?">
      <formula>RIGHT(H57,LEN("?"))="?"</formula>
    </cfRule>
    <cfRule type="containsText" dxfId="993" priority="151" operator="containsText" text="Erasmus">
      <formula>NOT(ISERROR(SEARCH("Erasmus",H57)))</formula>
    </cfRule>
    <cfRule type="cellIs" dxfId="992" priority="152" operator="equal">
      <formula>"Animation"</formula>
    </cfRule>
  </conditionalFormatting>
  <conditionalFormatting sqref="H49">
    <cfRule type="cellIs" dxfId="991" priority="130" operator="equal">
      <formula>"G"</formula>
    </cfRule>
    <cfRule type="cellIs" dxfId="990" priority="131" operator="equal">
      <formula>"C"</formula>
    </cfRule>
    <cfRule type="cellIs" dxfId="989" priority="132" operator="equal">
      <formula>"A"</formula>
    </cfRule>
    <cfRule type="cellIs" dxfId="988" priority="134" operator="equal">
      <formula>"Game"</formula>
    </cfRule>
    <cfRule type="cellIs" dxfId="987" priority="135" operator="equal">
      <formula>"2D Anim"</formula>
    </cfRule>
    <cfRule type="cellIs" dxfId="986" priority="136" operator="equal">
      <formula>"3D Anim"</formula>
    </cfRule>
    <cfRule type="endsWith" dxfId="985" priority="137" operator="endsWith" text="?">
      <formula>RIGHT(H49,LEN("?"))="?"</formula>
    </cfRule>
    <cfRule type="containsText" dxfId="984" priority="139" operator="containsText" text="Erasmus">
      <formula>NOT(ISERROR(SEARCH("Erasmus",H49)))</formula>
    </cfRule>
    <cfRule type="cellIs" dxfId="983" priority="140" operator="equal">
      <formula>"Animation"</formula>
    </cfRule>
  </conditionalFormatting>
  <conditionalFormatting sqref="H11">
    <cfRule type="cellIs" dxfId="982" priority="117" operator="equal">
      <formula>"non"</formula>
    </cfRule>
  </conditionalFormatting>
  <conditionalFormatting sqref="H11">
    <cfRule type="cellIs" dxfId="981" priority="118" operator="equal">
      <formula>"G"</formula>
    </cfRule>
    <cfRule type="cellIs" dxfId="980" priority="119" operator="equal">
      <formula>"C"</formula>
    </cfRule>
    <cfRule type="cellIs" dxfId="979" priority="120" operator="equal">
      <formula>"A"</formula>
    </cfRule>
    <cfRule type="cellIs" dxfId="978" priority="122" operator="equal">
      <formula>"Game"</formula>
    </cfRule>
    <cfRule type="cellIs" dxfId="977" priority="123" operator="equal">
      <formula>"2D Anim"</formula>
    </cfRule>
    <cfRule type="cellIs" dxfId="976" priority="124" operator="equal">
      <formula>"3D Anim"</formula>
    </cfRule>
    <cfRule type="endsWith" dxfId="975" priority="125" operator="endsWith" text="?">
      <formula>RIGHT(H11,LEN("?"))="?"</formula>
    </cfRule>
    <cfRule type="containsText" dxfId="974" priority="127" operator="containsText" text="Erasmus">
      <formula>NOT(ISERROR(SEARCH("Erasmus",H11)))</formula>
    </cfRule>
    <cfRule type="cellIs" dxfId="973" priority="128" operator="equal">
      <formula>"Animation"</formula>
    </cfRule>
  </conditionalFormatting>
  <conditionalFormatting sqref="H12">
    <cfRule type="cellIs" dxfId="972" priority="105" operator="equal">
      <formula>"non"</formula>
    </cfRule>
  </conditionalFormatting>
  <conditionalFormatting sqref="H12">
    <cfRule type="cellIs" dxfId="971" priority="106" operator="equal">
      <formula>"G"</formula>
    </cfRule>
    <cfRule type="cellIs" dxfId="970" priority="107" operator="equal">
      <formula>"C"</formula>
    </cfRule>
    <cfRule type="cellIs" dxfId="969" priority="108" operator="equal">
      <formula>"A"</formula>
    </cfRule>
    <cfRule type="cellIs" dxfId="968" priority="110" operator="equal">
      <formula>"Game"</formula>
    </cfRule>
    <cfRule type="cellIs" dxfId="967" priority="111" operator="equal">
      <formula>"2D Anim"</formula>
    </cfRule>
    <cfRule type="cellIs" dxfId="966" priority="112" operator="equal">
      <formula>"3D Anim"</formula>
    </cfRule>
    <cfRule type="endsWith" dxfId="965" priority="113" operator="endsWith" text="?">
      <formula>RIGHT(H12,LEN("?"))="?"</formula>
    </cfRule>
    <cfRule type="containsText" dxfId="964" priority="115" operator="containsText" text="Erasmus">
      <formula>NOT(ISERROR(SEARCH("Erasmus",H12)))</formula>
    </cfRule>
    <cfRule type="cellIs" dxfId="963" priority="116" operator="equal">
      <formula>"Animation"</formula>
    </cfRule>
  </conditionalFormatting>
  <conditionalFormatting sqref="H36">
    <cfRule type="cellIs" dxfId="962" priority="93" operator="equal">
      <formula>"non"</formula>
    </cfRule>
  </conditionalFormatting>
  <conditionalFormatting sqref="H36">
    <cfRule type="cellIs" dxfId="961" priority="94" operator="equal">
      <formula>"G"</formula>
    </cfRule>
    <cfRule type="cellIs" dxfId="960" priority="95" operator="equal">
      <formula>"C"</formula>
    </cfRule>
    <cfRule type="cellIs" dxfId="959" priority="96" operator="equal">
      <formula>"A"</formula>
    </cfRule>
    <cfRule type="cellIs" dxfId="958" priority="98" operator="equal">
      <formula>"Game"</formula>
    </cfRule>
    <cfRule type="cellIs" dxfId="957" priority="99" operator="equal">
      <formula>"2D Anim"</formula>
    </cfRule>
    <cfRule type="cellIs" dxfId="956" priority="100" operator="equal">
      <formula>"3D Anim"</formula>
    </cfRule>
    <cfRule type="endsWith" dxfId="955" priority="101" operator="endsWith" text="?">
      <formula>RIGHT(H36,LEN("?"))="?"</formula>
    </cfRule>
    <cfRule type="containsText" dxfId="954" priority="103" operator="containsText" text="Erasmus">
      <formula>NOT(ISERROR(SEARCH("Erasmus",H36)))</formula>
    </cfRule>
    <cfRule type="cellIs" dxfId="953" priority="104" operator="equal">
      <formula>"Animation"</formula>
    </cfRule>
  </conditionalFormatting>
  <conditionalFormatting sqref="H38">
    <cfRule type="cellIs" dxfId="952" priority="82" operator="equal">
      <formula>"G"</formula>
    </cfRule>
    <cfRule type="cellIs" dxfId="951" priority="83" operator="equal">
      <formula>"C"</formula>
    </cfRule>
    <cfRule type="cellIs" dxfId="950" priority="84" operator="equal">
      <formula>"A"</formula>
    </cfRule>
    <cfRule type="cellIs" dxfId="949" priority="86" operator="equal">
      <formula>"Game"</formula>
    </cfRule>
    <cfRule type="cellIs" dxfId="948" priority="87" operator="equal">
      <formula>"2D Anim"</formula>
    </cfRule>
    <cfRule type="cellIs" dxfId="947" priority="88" operator="equal">
      <formula>"3D Anim"</formula>
    </cfRule>
    <cfRule type="endsWith" dxfId="946" priority="89" operator="endsWith" text="?">
      <formula>RIGHT(H38,LEN("?"))="?"</formula>
    </cfRule>
    <cfRule type="containsText" dxfId="945" priority="91" operator="containsText" text="Erasmus">
      <formula>NOT(ISERROR(SEARCH("Erasmus",H38)))</formula>
    </cfRule>
    <cfRule type="cellIs" dxfId="944" priority="92" operator="equal">
      <formula>"Animation"</formula>
    </cfRule>
  </conditionalFormatting>
  <conditionalFormatting sqref="K71:K72">
    <cfRule type="containsText" dxfId="943" priority="41" operator="containsText" text="Redoublement">
      <formula>NOT(ISERROR(SEARCH("Redoublement",K71)))</formula>
    </cfRule>
    <cfRule type="cellIs" dxfId="942" priority="42" operator="equal">
      <formula>"oui"</formula>
    </cfRule>
    <cfRule type="cellIs" dxfId="941" priority="43" operator="equal">
      <formula>"G"</formula>
    </cfRule>
    <cfRule type="cellIs" dxfId="940" priority="44" operator="equal">
      <formula>"C"</formula>
    </cfRule>
    <cfRule type="cellIs" dxfId="939" priority="45" operator="equal">
      <formula>"A"</formula>
    </cfRule>
    <cfRule type="cellIs" dxfId="938" priority="47" operator="equal">
      <formula>"Game"</formula>
    </cfRule>
    <cfRule type="cellIs" dxfId="937" priority="48" operator="equal">
      <formula>"2D Anim"</formula>
    </cfRule>
    <cfRule type="cellIs" dxfId="936" priority="49" operator="equal">
      <formula>"3D Anim"</formula>
    </cfRule>
    <cfRule type="endsWith" dxfId="935" priority="50" operator="endsWith" text="?">
      <formula>RIGHT(K71,LEN("?"))="?"</formula>
    </cfRule>
    <cfRule type="containsText" dxfId="934" priority="52" operator="containsText" text="Erasmus">
      <formula>NOT(ISERROR(SEARCH("Erasmus",K71)))</formula>
    </cfRule>
    <cfRule type="cellIs" dxfId="933" priority="53" operator="equal">
      <formula>"Animation"</formula>
    </cfRule>
  </conditionalFormatting>
  <conditionalFormatting sqref="M1">
    <cfRule type="cellIs" dxfId="932" priority="29" operator="equal">
      <formula>"oui"</formula>
    </cfRule>
    <cfRule type="cellIs" dxfId="931" priority="30" operator="equal">
      <formula>"G"</formula>
    </cfRule>
    <cfRule type="cellIs" dxfId="930" priority="31" operator="equal">
      <formula>"C"</formula>
    </cfRule>
    <cfRule type="cellIs" dxfId="929" priority="32" operator="equal">
      <formula>"A"</formula>
    </cfRule>
    <cfRule type="cellIs" dxfId="928" priority="34" operator="equal">
      <formula>"Game"</formula>
    </cfRule>
    <cfRule type="cellIs" dxfId="927" priority="35" operator="equal">
      <formula>"2D Anim"</formula>
    </cfRule>
    <cfRule type="cellIs" dxfId="926" priority="36" operator="equal">
      <formula>"3D Anim"</formula>
    </cfRule>
    <cfRule type="endsWith" dxfId="925" priority="37" operator="endsWith" text="?">
      <formula>RIGHT(M1,LEN("?"))="?"</formula>
    </cfRule>
    <cfRule type="containsText" dxfId="924" priority="39" operator="containsText" text="Erasmus">
      <formula>NOT(ISERROR(SEARCH("Erasmus",M1)))</formula>
    </cfRule>
    <cfRule type="cellIs" dxfId="923" priority="40" operator="equal">
      <formula>"Animation"</formula>
    </cfRule>
  </conditionalFormatting>
  <conditionalFormatting sqref="D73">
    <cfRule type="containsText" dxfId="922" priority="14" operator="containsText" text="Redoublement">
      <formula>NOT(ISERROR(SEARCH("Redoublement",D73)))</formula>
    </cfRule>
    <cfRule type="cellIs" dxfId="921" priority="15" operator="equal">
      <formula>"oui"</formula>
    </cfRule>
    <cfRule type="cellIs" dxfId="920" priority="16" operator="equal">
      <formula>"G"</formula>
    </cfRule>
    <cfRule type="cellIs" dxfId="919" priority="17" operator="equal">
      <formula>"C"</formula>
    </cfRule>
    <cfRule type="cellIs" dxfId="918" priority="18" operator="equal">
      <formula>"A"</formula>
    </cfRule>
    <cfRule type="cellIs" dxfId="917" priority="19" operator="equal">
      <formula>"Game"</formula>
    </cfRule>
    <cfRule type="cellIs" dxfId="916" priority="20" operator="equal">
      <formula>"2D Anim"</formula>
    </cfRule>
    <cfRule type="cellIs" dxfId="915" priority="21" operator="equal">
      <formula>"3D Anim"</formula>
    </cfRule>
    <cfRule type="endsWith" dxfId="914" priority="22" operator="endsWith" text="?">
      <formula>RIGHT(D73,LEN("?"))="?"</formula>
    </cfRule>
    <cfRule type="containsText" dxfId="913" priority="23" operator="containsText" text="Erasmus">
      <formula>NOT(ISERROR(SEARCH("Erasmus",D73)))</formula>
    </cfRule>
    <cfRule type="cellIs" dxfId="912" priority="24" operator="equal">
      <formula>"Animation"</formula>
    </cfRule>
  </conditionalFormatting>
  <conditionalFormatting sqref="K21:L21">
    <cfRule type="containsText" dxfId="911" priority="1" operator="containsText" text="Redoublement">
      <formula>NOT(ISERROR(SEARCH("Redoublement",K21)))</formula>
    </cfRule>
    <cfRule type="cellIs" dxfId="910" priority="2" operator="equal">
      <formula>"oui"</formula>
    </cfRule>
    <cfRule type="cellIs" dxfId="909" priority="3" operator="equal">
      <formula>"G"</formula>
    </cfRule>
    <cfRule type="cellIs" dxfId="908" priority="4" operator="equal">
      <formula>"C"</formula>
    </cfRule>
    <cfRule type="cellIs" dxfId="907" priority="5" operator="equal">
      <formula>"A"</formula>
    </cfRule>
    <cfRule type="cellIs" dxfId="906" priority="6" operator="equal">
      <formula>"Game"</formula>
    </cfRule>
    <cfRule type="cellIs" dxfId="905" priority="7" operator="equal">
      <formula>"2D Anim"</formula>
    </cfRule>
    <cfRule type="cellIs" dxfId="904" priority="8" operator="equal">
      <formula>"3D Anim"</formula>
    </cfRule>
    <cfRule type="endsWith" dxfId="903" priority="9" operator="endsWith" text="?">
      <formula>RIGHT(K21,LEN("?"))="?"</formula>
    </cfRule>
    <cfRule type="containsText" dxfId="902" priority="10" operator="containsText" text="Erasmus">
      <formula>NOT(ISERROR(SEARCH("Erasmus",K21)))</formula>
    </cfRule>
    <cfRule type="cellIs" dxfId="901" priority="11" operator="equal">
      <formula>"Animation"</formula>
    </cfRule>
  </conditionalFormatting>
  <dataValidations count="5">
    <dataValidation type="list" allowBlank="1" showErrorMessage="1" sqref="E76 E2:E33 E34:E73">
      <formula1>Cursus</formula1>
    </dataValidation>
    <dataValidation type="list" allowBlank="1" showErrorMessage="1" sqref="D76">
      <formula1>#REF!</formula1>
    </dataValidation>
    <dataValidation type="list" allowBlank="1" showInputMessage="1" showErrorMessage="1" sqref="F2:F33 F34:F58">
      <formula1>Spécialisation</formula1>
    </dataValidation>
    <dataValidation type="list" allowBlank="1" showErrorMessage="1" sqref="D2:D33 D34:D73">
      <formula1>Classe</formula1>
    </dataValidation>
    <dataValidation type="list" allowBlank="1" showInputMessage="1" showErrorMessage="1" sqref="G2:G33 G34:G73">
      <formula1>"Non,Oui"</formula1>
    </dataValidation>
  </dataValidations>
  <hyperlinks>
    <hyperlink ref="K21" r:id="rId1"/>
    <hyperlink ref="L21" r:id="rId2"/>
  </hyperlinks>
  <printOptions horizontalCentered="1"/>
  <pageMargins left="0.25" right="0.25" top="0.75" bottom="0.75" header="0" footer="0"/>
  <pageSetup paperSize="9" pageOrder="overThenDown" orientation="portrait" cellComments="atEnd"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01" operator="containsText" id="{BE109574-AB23-4105-9925-310AF0606CA1}">
            <xm:f>NOT(ISERROR(SEARCH("Est parti",A1)))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406" operator="containsText" id="{FC3884F1-EB42-4E06-BA35-AE295EAD8D49}">
            <xm:f>NOT(ISERROR(SEARCH("Va quitter l'école",A1)))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A79:E1048576 K2:L20 L75:L88 K75:K1048576 K73:L73 A1:E33 K22:L33 L56:L73 A64:B70 K34:K70 G2:G73 D34:E70 L34:L54 H13:H35 A34:C63</xm:sqref>
        </x14:conditionalFormatting>
        <x14:conditionalFormatting xmlns:xm="http://schemas.microsoft.com/office/excel/2006/main">
          <x14:cfRule type="containsText" priority="390" operator="containsText" id="{C0610882-F321-49E2-8A83-3F69087B5CEC}">
            <xm:f>NOT(ISERROR(SEARCH("Est parti",H1)))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395" operator="containsText" id="{6F18552F-1E26-422A-9A63-E454E41FB357}">
            <xm:f>NOT(ISERROR(SEARCH("Va quitter l'école",H1)))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H1</xm:sqref>
        </x14:conditionalFormatting>
        <x14:conditionalFormatting xmlns:xm="http://schemas.microsoft.com/office/excel/2006/main">
          <x14:cfRule type="containsText" priority="306" operator="containsText" id="{AD2FC608-4EC8-40F0-8375-82CD94D1E06B}">
            <xm:f>NOT(ISERROR(SEARCH("Est parti",G1)))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311" operator="containsText" id="{90F17A9B-F8A2-4E83-8510-1F6DF37C6187}">
            <xm:f>NOT(ISERROR(SEARCH("Va quitter l'école",G1)))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G1 G75:G1048576</xm:sqref>
        </x14:conditionalFormatting>
        <x14:conditionalFormatting xmlns:xm="http://schemas.microsoft.com/office/excel/2006/main">
          <x14:cfRule type="containsText" priority="273" operator="containsText" id="{EADC63AC-45A1-47CD-B196-2D0B859F9B01}">
            <xm:f>NOT(ISERROR(SEARCH("Est parti",L89)))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274" operator="containsText" id="{B2D6E26D-0993-4D71-AD5F-582FC2231C8B}">
            <xm:f>NOT(ISERROR(SEARCH("Va quitter l'école",L89)))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L89:L1048576</xm:sqref>
        </x14:conditionalFormatting>
        <x14:conditionalFormatting xmlns:xm="http://schemas.microsoft.com/office/excel/2006/main">
          <x14:cfRule type="containsText" priority="279" operator="containsText" id="{BAA0B1FF-F260-4534-A403-6DA142D8BB35}">
            <xm:f>NOT(ISERROR(SEARCH("Est parti",L55)))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284" operator="containsText" id="{B62C0F7E-AF9B-4A5A-945E-46A197799E13}">
            <xm:f>NOT(ISERROR(SEARCH("Va quitter l'école",L55)))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L55</xm:sqref>
        </x14:conditionalFormatting>
        <x14:conditionalFormatting xmlns:xm="http://schemas.microsoft.com/office/excel/2006/main">
          <x14:cfRule type="containsText" priority="249" operator="containsText" id="{78025E8E-4325-4AB2-A804-FCB63229E8B7}">
            <xm:f>NOT(ISERROR(SEARCH("Est parti",L1)))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254" operator="containsText" id="{DC299457-F1BB-4C50-839E-909FCD5FF5C1}">
            <xm:f>NOT(ISERROR(SEARCH("Va quitter l'école",L1)))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L1</xm:sqref>
        </x14:conditionalFormatting>
        <x14:conditionalFormatting xmlns:xm="http://schemas.microsoft.com/office/excel/2006/main">
          <x14:cfRule type="containsText" priority="241" operator="containsText" id="{7F12B759-64B0-4F08-ACD1-835D4CB730EF}">
            <xm:f>NOT(ISERROR(SEARCH("Est parti",L1)))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242" operator="containsText" id="{64E1F55A-A91A-4E44-9218-91FB6095DE2B}">
            <xm:f>NOT(ISERROR(SEARCH("Va quitter l'école",L1)))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L1</xm:sqref>
        </x14:conditionalFormatting>
        <x14:conditionalFormatting xmlns:xm="http://schemas.microsoft.com/office/excel/2006/main">
          <x14:cfRule type="containsText" priority="239" operator="containsText" id="{38034D43-DA16-4856-A66A-EC0E490A5957}">
            <xm:f>NOT(ISERROR(SEARCH("Est parti",K1)))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240" operator="containsText" id="{70DDC781-C049-4C7B-A1E6-9FA09E7BA0CD}">
            <xm:f>NOT(ISERROR(SEARCH("Va quitter l'école",K1)))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K1</xm:sqref>
        </x14:conditionalFormatting>
        <x14:conditionalFormatting xmlns:xm="http://schemas.microsoft.com/office/excel/2006/main">
          <x14:cfRule type="containsText" priority="213" operator="containsText" id="{E539EE68-4E8C-49DA-81FE-2FED16A484D6}">
            <xm:f>NOT(ISERROR(SEARCH("Est parti",A64)))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214" operator="containsText" id="{EEC55F56-6307-4292-9ECC-548E0EA1CD99}">
            <xm:f>NOT(ISERROR(SEARCH("Va quitter l'école",A64)))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C64:C69 A75:E78 C71:E72</xm:sqref>
        </x14:conditionalFormatting>
        <x14:conditionalFormatting xmlns:xm="http://schemas.microsoft.com/office/excel/2006/main">
          <x14:cfRule type="containsText" priority="194" operator="containsText" id="{D6D991F8-A446-48D4-AFF8-045CFBF37360}">
            <xm:f>NOT(ISERROR(SEARCH("Est parti",A71)))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99" operator="containsText" id="{2665ED74-E359-459B-9498-459B69418DEE}">
            <xm:f>NOT(ISERROR(SEARCH("Va quitter l'école",A71)))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A71:B72</xm:sqref>
        </x14:conditionalFormatting>
        <x14:conditionalFormatting xmlns:xm="http://schemas.microsoft.com/office/excel/2006/main">
          <x14:cfRule type="containsText" priority="181" operator="containsText" id="{6D19A09E-1749-491C-BA52-C00C4AB2B398}">
            <xm:f>NOT(ISERROR(SEARCH("Est parti",E73)))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86" operator="containsText" id="{B0F047DA-9361-4EB9-8717-DAF2FB2DE3AE}">
            <xm:f>NOT(ISERROR(SEARCH("Va quitter l'école",E73)))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E73</xm:sqref>
        </x14:conditionalFormatting>
        <x14:conditionalFormatting xmlns:xm="http://schemas.microsoft.com/office/excel/2006/main">
          <x14:cfRule type="containsText" priority="157" operator="containsText" id="{ABBB6E32-502D-4DFA-A8E4-CA732B5529DF}">
            <xm:f>NOT(ISERROR(SEARCH("Est parti",H2)))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62" operator="containsText" id="{6E3D98FB-A8B4-4905-AD19-BDE3018BA16A}">
            <xm:f>NOT(ISERROR(SEARCH("Va quitter l'école",H2)))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H2:H10 H37 H50:H56 H39:H48</xm:sqref>
        </x14:conditionalFormatting>
        <x14:conditionalFormatting xmlns:xm="http://schemas.microsoft.com/office/excel/2006/main">
          <x14:cfRule type="containsText" priority="145" operator="containsText" id="{051706CD-E459-43FB-AC80-E6DC3665122D}">
            <xm:f>NOT(ISERROR(SEARCH("Est parti",H57)))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50" operator="containsText" id="{59091FF6-9E35-4280-8F1C-59A5CA2D9C98}">
            <xm:f>NOT(ISERROR(SEARCH("Va quitter l'école",H57)))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H57</xm:sqref>
        </x14:conditionalFormatting>
        <x14:conditionalFormatting xmlns:xm="http://schemas.microsoft.com/office/excel/2006/main">
          <x14:cfRule type="containsText" priority="133" operator="containsText" id="{09910FED-3C4B-4E51-8B72-89B7D007632B}">
            <xm:f>NOT(ISERROR(SEARCH("Est parti",H49)))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38" operator="containsText" id="{D95FCC59-9DB0-4F07-847A-69A593EBC0D9}">
            <xm:f>NOT(ISERROR(SEARCH("Va quitter l'école",H49)))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H49</xm:sqref>
        </x14:conditionalFormatting>
        <x14:conditionalFormatting xmlns:xm="http://schemas.microsoft.com/office/excel/2006/main">
          <x14:cfRule type="containsText" priority="121" operator="containsText" id="{6D57ECE0-E216-4758-A767-ECC9063A1FBC}">
            <xm:f>NOT(ISERROR(SEARCH("Est parti",H11)))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26" operator="containsText" id="{7A68778A-4174-452B-8BE7-C1D35CBC01CA}">
            <xm:f>NOT(ISERROR(SEARCH("Va quitter l'école",H11)))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H11</xm:sqref>
        </x14:conditionalFormatting>
        <x14:conditionalFormatting xmlns:xm="http://schemas.microsoft.com/office/excel/2006/main">
          <x14:cfRule type="containsText" priority="109" operator="containsText" id="{99EC016C-AD17-4F4B-BCB4-8AF271ACD3FE}">
            <xm:f>NOT(ISERROR(SEARCH("Est parti",H12)))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14" operator="containsText" id="{0C198DFE-4735-4325-8C7D-120E88053C61}">
            <xm:f>NOT(ISERROR(SEARCH("Va quitter l'école",H12)))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H12</xm:sqref>
        </x14:conditionalFormatting>
        <x14:conditionalFormatting xmlns:xm="http://schemas.microsoft.com/office/excel/2006/main">
          <x14:cfRule type="containsText" priority="97" operator="containsText" id="{48FAD347-56CD-4880-81B4-ED1163129F64}">
            <xm:f>NOT(ISERROR(SEARCH("Est parti",H36)))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02" operator="containsText" id="{75C82142-FE00-4E0C-A767-8B815B11A7B9}">
            <xm:f>NOT(ISERROR(SEARCH("Va quitter l'école",H36)))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H36</xm:sqref>
        </x14:conditionalFormatting>
        <x14:conditionalFormatting xmlns:xm="http://schemas.microsoft.com/office/excel/2006/main">
          <x14:cfRule type="containsText" priority="85" operator="containsText" id="{A10E6A13-7D5F-4475-835D-69FD4FC6F8BE}">
            <xm:f>NOT(ISERROR(SEARCH("Est parti",H38)))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90" operator="containsText" id="{EAD1E661-092F-4196-BB55-29AE134ADD3D}">
            <xm:f>NOT(ISERROR(SEARCH("Va quitter l'école",H38)))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H38</xm:sqref>
        </x14:conditionalFormatting>
        <x14:conditionalFormatting xmlns:xm="http://schemas.microsoft.com/office/excel/2006/main">
          <x14:cfRule type="containsText" priority="46" operator="containsText" id="{6441C85E-AFA4-4D82-9134-A7FB7DFBC6D2}">
            <xm:f>NOT(ISERROR(SEARCH("Est parti",K71)))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51" operator="containsText" id="{0EE54412-5C4F-4AE7-885F-B8B5F472F6FA}">
            <xm:f>NOT(ISERROR(SEARCH("Va quitter l'école",K71)))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K71:K72</xm:sqref>
        </x14:conditionalFormatting>
        <x14:conditionalFormatting xmlns:xm="http://schemas.microsoft.com/office/excel/2006/main">
          <x14:cfRule type="containsText" priority="33" operator="containsText" id="{21028D97-2C74-4786-8E4A-46B7A3B6FD92}">
            <xm:f>NOT(ISERROR(SEARCH("Est parti",M1)))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38" operator="containsText" id="{751E52B9-23B1-4D47-BE83-8FF8162F2FF4}">
            <xm:f>NOT(ISERROR(SEARCH("Va quitter l'école",M1)))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M1</xm:sqref>
        </x14:conditionalFormatting>
        <x14:conditionalFormatting xmlns:xm="http://schemas.microsoft.com/office/excel/2006/main">
          <x14:cfRule type="containsText" priority="27" operator="containsText" id="{34683FA9-0E86-4323-BEE8-DF174920F676}">
            <xm:f>NOT(ISERROR(SEARCH("Est parti",M1)))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28" operator="containsText" id="{CBA9344B-27BD-46C5-BC47-EFA0AA4F07D1}">
            <xm:f>NOT(ISERROR(SEARCH("Va quitter l'école",M1)))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M1</xm:sqref>
        </x14:conditionalFormatting>
        <x14:conditionalFormatting xmlns:xm="http://schemas.microsoft.com/office/excel/2006/main">
          <x14:cfRule type="containsText" priority="25" operator="containsText" id="{1FAE61C3-FBE3-4A65-B645-38C479C9C056}">
            <xm:f>NOT(ISERROR(SEARCH("Est parti",D73)))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26" operator="containsText" id="{C4AA0011-F744-43CF-87AB-FC974B4F1680}">
            <xm:f>NOT(ISERROR(SEARCH("Va quitter l'école",D73)))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D73</xm:sqref>
        </x14:conditionalFormatting>
        <x14:conditionalFormatting xmlns:xm="http://schemas.microsoft.com/office/excel/2006/main">
          <x14:cfRule type="containsText" priority="12" operator="containsText" id="{F0B14177-E3E1-4023-A47D-3719CE822B75}">
            <xm:f>NOT(ISERROR(SEARCH("Est parti",K21)))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3" operator="containsText" id="{1E6A0B8C-C459-4169-A807-90B796E70665}">
            <xm:f>NOT(ISERROR(SEARCH("Va quitter l'école",K21)))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K21:L21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Z46"/>
  <sheetViews>
    <sheetView workbookViewId="0">
      <selection activeCell="F10" sqref="F10"/>
    </sheetView>
  </sheetViews>
  <sheetFormatPr baseColWidth="10" defaultColWidth="11.42578125" defaultRowHeight="18" customHeight="1" x14ac:dyDescent="0.25"/>
  <cols>
    <col min="1" max="1" width="30.42578125" style="1" customWidth="1"/>
    <col min="2" max="6" width="12.28515625" style="18" customWidth="1"/>
    <col min="7" max="7" width="12.28515625" style="43" customWidth="1"/>
    <col min="8" max="8" width="3.140625" style="27" customWidth="1"/>
    <col min="9" max="9" width="30.7109375" style="1" customWidth="1"/>
    <col min="10" max="12" width="11.42578125" style="18"/>
    <col min="13" max="13" width="23.5703125" style="1" customWidth="1"/>
    <col min="14" max="14" width="3.140625" style="27" customWidth="1"/>
    <col min="15" max="16384" width="11.42578125" style="1"/>
  </cols>
  <sheetData>
    <row r="1" spans="1:16" s="71" customFormat="1" ht="33" customHeight="1" x14ac:dyDescent="0.25">
      <c r="A1" s="70" t="s">
        <v>1699</v>
      </c>
      <c r="B1" s="71" t="s">
        <v>1700</v>
      </c>
      <c r="C1" s="71" t="s">
        <v>1701</v>
      </c>
      <c r="D1" s="71" t="s">
        <v>1702</v>
      </c>
      <c r="E1" s="71" t="s">
        <v>1703</v>
      </c>
      <c r="F1" s="71" t="s">
        <v>1704</v>
      </c>
      <c r="G1" s="72" t="s">
        <v>1705</v>
      </c>
      <c r="H1" s="72"/>
      <c r="I1" s="73" t="s">
        <v>1706</v>
      </c>
      <c r="J1" s="71" t="s">
        <v>1703</v>
      </c>
      <c r="K1" s="71" t="s">
        <v>1704</v>
      </c>
      <c r="L1" s="71" t="s">
        <v>1705</v>
      </c>
      <c r="M1" s="72" t="s">
        <v>1707</v>
      </c>
      <c r="N1" s="72"/>
    </row>
    <row r="2" spans="1:16" ht="18" customHeight="1" x14ac:dyDescent="0.25">
      <c r="A2" s="15" t="s">
        <v>19</v>
      </c>
      <c r="B2" s="53">
        <f>COUNTIFS('B1'!E:E,"Animation")</f>
        <v>0</v>
      </c>
      <c r="C2" s="53">
        <f>COUNTIFS('B2'!E:E,"Animation")</f>
        <v>52</v>
      </c>
      <c r="D2" s="81"/>
      <c r="E2" s="81"/>
      <c r="F2" s="53">
        <f>COUNTIFS('M2'!E:E,"Animation")</f>
        <v>0</v>
      </c>
      <c r="G2" s="25">
        <f>SUM(B2:F2)</f>
        <v>52</v>
      </c>
      <c r="H2" s="54"/>
      <c r="I2" s="7" t="s">
        <v>924</v>
      </c>
      <c r="J2" s="53">
        <f>COUNTIFS('M1'!G:G,"Character Design")</f>
        <v>10</v>
      </c>
      <c r="K2" s="53">
        <f>COUNTIFS('M2'!F:F,"Character Design")</f>
        <v>4</v>
      </c>
      <c r="L2" s="53">
        <f t="shared" ref="L2:L10" si="0">SUM(J2,K2)</f>
        <v>14</v>
      </c>
      <c r="M2" s="15" t="s">
        <v>1708</v>
      </c>
      <c r="N2" s="54"/>
      <c r="O2" s="15"/>
      <c r="P2" s="15"/>
    </row>
    <row r="3" spans="1:16" ht="18" customHeight="1" x14ac:dyDescent="0.25">
      <c r="A3" s="15" t="s">
        <v>405</v>
      </c>
      <c r="B3" s="81"/>
      <c r="C3" s="81"/>
      <c r="D3" s="53">
        <f>COUNTIFS('B3'!E:E,"2D Anim")</f>
        <v>47</v>
      </c>
      <c r="E3" s="53">
        <f>COUNTIFS('M1'!E:E,"2D Anim")</f>
        <v>31</v>
      </c>
      <c r="F3" s="53">
        <f>COUNTIFS('M2'!E:E,"2D Anim")</f>
        <v>20</v>
      </c>
      <c r="G3" s="25">
        <f t="shared" ref="G3:G5" si="1">SUM(B3:F3)</f>
        <v>98</v>
      </c>
      <c r="H3" s="54"/>
      <c r="I3" s="7" t="s">
        <v>1233</v>
      </c>
      <c r="J3" s="53">
        <f>COUNTIFS('M1'!G:G,"Concept Art / Background Art")</f>
        <v>3</v>
      </c>
      <c r="K3" s="53">
        <f>COUNTIFS('M2'!F:F,"Concept Art / Background Art")</f>
        <v>9</v>
      </c>
      <c r="L3" s="53">
        <f t="shared" si="0"/>
        <v>12</v>
      </c>
      <c r="M3" s="15" t="s">
        <v>1709</v>
      </c>
      <c r="N3" s="54"/>
      <c r="O3" s="15"/>
      <c r="P3" s="15"/>
    </row>
    <row r="4" spans="1:16" ht="18" customHeight="1" x14ac:dyDescent="0.25">
      <c r="A4" s="15" t="s">
        <v>388</v>
      </c>
      <c r="B4" s="81"/>
      <c r="C4" s="81"/>
      <c r="D4" s="53">
        <f>COUNTIFS('B3'!E:E,"3D Anim")</f>
        <v>37</v>
      </c>
      <c r="E4" s="53">
        <f>COUNTIFS('M1'!E:E,"3D Anim")</f>
        <v>26</v>
      </c>
      <c r="F4" s="53">
        <f>COUNTIFS('M2'!E:E,"3D Anim")</f>
        <v>35</v>
      </c>
      <c r="G4" s="25">
        <f t="shared" si="1"/>
        <v>98</v>
      </c>
      <c r="H4" s="54"/>
      <c r="I4" s="7" t="s">
        <v>953</v>
      </c>
      <c r="J4" s="53">
        <f>COUNTIFS('M1'!G:G,"Storyboard / Animatique")</f>
        <v>8</v>
      </c>
      <c r="K4" s="53">
        <f>COUNTIFS('M2'!F:F,"Storyboard / Animatique")</f>
        <v>3</v>
      </c>
      <c r="L4" s="53">
        <f t="shared" si="0"/>
        <v>11</v>
      </c>
      <c r="M4" s="15" t="s">
        <v>1710</v>
      </c>
      <c r="N4" s="54"/>
      <c r="O4" s="15"/>
      <c r="P4" s="15"/>
    </row>
    <row r="5" spans="1:16" ht="18" customHeight="1" x14ac:dyDescent="0.25">
      <c r="A5" s="15" t="s">
        <v>280</v>
      </c>
      <c r="B5" s="81"/>
      <c r="C5" s="53">
        <f>COUNTIFS('B2'!E:E,"Game")</f>
        <v>20</v>
      </c>
      <c r="D5" s="53">
        <f>COUNTIFS('B3'!E:E,"Game")</f>
        <v>19</v>
      </c>
      <c r="E5" s="53">
        <f>COUNTIFS('M1'!E:E,"Game")</f>
        <v>21</v>
      </c>
      <c r="F5" s="53">
        <f>COUNTIFS('M2'!E:E,"Game")</f>
        <v>17</v>
      </c>
      <c r="G5" s="25">
        <f t="shared" si="1"/>
        <v>77</v>
      </c>
      <c r="H5" s="54"/>
      <c r="I5" s="7" t="s">
        <v>942</v>
      </c>
      <c r="J5" s="53">
        <f>COUNTIFS('M1'!G:G,"Animation 2D / Animatique")</f>
        <v>9</v>
      </c>
      <c r="K5" s="53">
        <f>COUNTIFS('M2'!F:F,"Animation 2D / Animatique")</f>
        <v>7</v>
      </c>
      <c r="L5" s="53">
        <f t="shared" si="0"/>
        <v>16</v>
      </c>
      <c r="M5" s="15" t="s">
        <v>1711</v>
      </c>
      <c r="N5" s="54"/>
      <c r="O5" s="15"/>
      <c r="P5" s="15"/>
    </row>
    <row r="6" spans="1:16" ht="18" customHeight="1" x14ac:dyDescent="0.25">
      <c r="A6" s="15" t="s">
        <v>1712</v>
      </c>
      <c r="B6" s="81"/>
      <c r="C6" s="81"/>
      <c r="D6" s="53">
        <f>COUNTIFS('B3'!E:E,"Année Erasmus")</f>
        <v>0</v>
      </c>
      <c r="E6" s="53">
        <f>COUNTIFS('M1'!E:E,"Année Erasmus")</f>
        <v>0</v>
      </c>
      <c r="F6" s="81"/>
      <c r="G6" s="25">
        <f>SUM(B6:F6)</f>
        <v>0</v>
      </c>
      <c r="H6" s="54"/>
      <c r="I6" s="8" t="s">
        <v>1169</v>
      </c>
      <c r="J6" s="53">
        <f>COUNTIFS('M1'!G:G,"Animation 3D")</f>
        <v>3</v>
      </c>
      <c r="K6" s="53">
        <f>COUNTIFS('M2'!F:F,"Animation 3D")</f>
        <v>10</v>
      </c>
      <c r="L6" s="53">
        <f t="shared" si="0"/>
        <v>13</v>
      </c>
      <c r="M6" s="15" t="s">
        <v>1713</v>
      </c>
      <c r="N6" s="54"/>
      <c r="O6" s="15"/>
      <c r="P6" s="15"/>
    </row>
    <row r="7" spans="1:16" ht="18" customHeight="1" x14ac:dyDescent="0.25">
      <c r="A7" s="15" t="s">
        <v>1714</v>
      </c>
      <c r="B7" s="53">
        <f>COUNTIFS('B1'!E:E,"Est parti")</f>
        <v>0</v>
      </c>
      <c r="C7" s="53">
        <f>COUNTIFS('B2'!E:E,"Est parti")</f>
        <v>0</v>
      </c>
      <c r="D7" s="53">
        <f>COUNTIFS('B2'!G:G,"Est parti")</f>
        <v>0</v>
      </c>
      <c r="E7" s="53">
        <f>COUNTIFS('M1'!E:E,"Est parti")</f>
        <v>0</v>
      </c>
      <c r="F7" s="53">
        <f>COUNTIFS('M2'!E:E,"Est parti")</f>
        <v>0</v>
      </c>
      <c r="G7" s="25">
        <f>SUM(B7:F7)</f>
        <v>0</v>
      </c>
      <c r="H7" s="54"/>
      <c r="I7" s="8" t="s">
        <v>1078</v>
      </c>
      <c r="J7" s="53">
        <f>COUNTIFS('M1'!G:G,"Modeling / Surfacing / Shading")</f>
        <v>17</v>
      </c>
      <c r="K7" s="53">
        <f>COUNTIFS('M2'!F:F,"Modeling / Surfacing / Shading")</f>
        <v>16</v>
      </c>
      <c r="L7" s="53">
        <f t="shared" si="0"/>
        <v>33</v>
      </c>
      <c r="M7" s="15" t="s">
        <v>1715</v>
      </c>
      <c r="N7" s="54"/>
      <c r="O7" s="15"/>
      <c r="P7" s="15"/>
    </row>
    <row r="8" spans="1:16" ht="18" customHeight="1" x14ac:dyDescent="0.25">
      <c r="A8" s="55"/>
      <c r="B8" s="56"/>
      <c r="C8" s="56"/>
      <c r="D8" s="56"/>
      <c r="E8" s="56"/>
      <c r="F8" s="56"/>
      <c r="G8" s="32"/>
      <c r="H8" s="54"/>
      <c r="I8" s="8" t="s">
        <v>1107</v>
      </c>
      <c r="J8" s="53">
        <f>COUNTIFS('M1'!G:G,"Lighting / Rendering / Shading")</f>
        <v>7</v>
      </c>
      <c r="K8" s="53">
        <f>COUNTIFS('M2'!F:F,"Lighting / Rendering / Shading")</f>
        <v>2</v>
      </c>
      <c r="L8" s="53">
        <f t="shared" si="0"/>
        <v>9</v>
      </c>
      <c r="M8" s="15" t="s">
        <v>1716</v>
      </c>
      <c r="N8" s="54"/>
      <c r="O8" s="15"/>
      <c r="P8" s="15"/>
    </row>
    <row r="9" spans="1:16" ht="18" customHeight="1" x14ac:dyDescent="0.25">
      <c r="A9" s="57" t="s">
        <v>18</v>
      </c>
      <c r="B9" s="58">
        <f>COUNTIFS('B1'!D:D,"A",'B1'!E:E,"&lt;&gt;*Est parti*")</f>
        <v>0</v>
      </c>
      <c r="C9" s="58">
        <f>COUNTIFS('B2'!D:D,"A",'B2'!E:E,"&lt;&gt;*Est parti*")</f>
        <v>17</v>
      </c>
      <c r="D9" s="58">
        <f>COUNTIFS('B3'!D:D,"A",'B3'!E:E,"&lt;&gt;*Est parti*")</f>
        <v>23</v>
      </c>
      <c r="E9" s="58">
        <f>COUNTIFS('M1'!D:D,"A",'M1'!E:E,"&lt;&gt;*Est parti*")</f>
        <v>15</v>
      </c>
      <c r="F9" s="58">
        <f>COUNTIFS('M2'!D:D,"A",'M2'!E:E,"&lt;&gt;*Est parti*")</f>
        <v>20</v>
      </c>
      <c r="G9" s="81"/>
      <c r="H9" s="54"/>
      <c r="I9" s="8" t="s">
        <v>1093</v>
      </c>
      <c r="J9" s="53">
        <f>COUNTIFS('M1'!G:G,"Compositing / VFX")</f>
        <v>6</v>
      </c>
      <c r="K9" s="53">
        <f>COUNTIFS('M2'!F:F,"Compositing / VFX")</f>
        <v>3</v>
      </c>
      <c r="L9" s="53">
        <f t="shared" si="0"/>
        <v>9</v>
      </c>
      <c r="M9" s="15" t="s">
        <v>1717</v>
      </c>
      <c r="N9" s="54"/>
      <c r="O9" s="15"/>
      <c r="P9" s="15"/>
    </row>
    <row r="10" spans="1:16" ht="18" customHeight="1" x14ac:dyDescent="0.25">
      <c r="A10" s="15" t="s">
        <v>102</v>
      </c>
      <c r="B10" s="53">
        <f>COUNTIFS('B1'!D:D,"B",'B1'!E:E,"&lt;&gt;*Est parti*")</f>
        <v>0</v>
      </c>
      <c r="C10" s="53">
        <f>COUNTIFS('B2'!D:D,"B",'B2'!E:E,"&lt;&gt;*Est parti*")</f>
        <v>18</v>
      </c>
      <c r="D10" s="53">
        <f>COUNTIFS('B3'!D:D,"B",'B3'!E:E,"&lt;&gt;*Est parti*")</f>
        <v>24</v>
      </c>
      <c r="E10" s="53">
        <f>COUNTIFS('M1'!D:D,"B",'M1'!E:E,"&lt;&gt;*Est parti*")</f>
        <v>16</v>
      </c>
      <c r="F10" s="53">
        <f>COUNTIFS('M2'!D:D,"B",'M2'!E:E,"&lt;&gt;*Est parti*")</f>
        <v>17</v>
      </c>
      <c r="G10" s="81"/>
      <c r="H10" s="54"/>
      <c r="I10" s="9" t="s">
        <v>1629</v>
      </c>
      <c r="J10" s="53">
        <f>COUNTIFS('M1'!G:G,"Rigging")</f>
        <v>0</v>
      </c>
      <c r="K10" s="53">
        <f>COUNTIFS('M2'!F:F,"Rigging")</f>
        <v>1</v>
      </c>
      <c r="L10" s="53">
        <f t="shared" si="0"/>
        <v>1</v>
      </c>
      <c r="M10" s="15" t="s">
        <v>1718</v>
      </c>
      <c r="N10" s="54"/>
      <c r="O10" s="15"/>
      <c r="P10" s="15"/>
    </row>
    <row r="11" spans="1:16" ht="18" customHeight="1" x14ac:dyDescent="0.25">
      <c r="A11" s="57" t="s">
        <v>194</v>
      </c>
      <c r="B11" s="58">
        <f>COUNTIFS('B1'!D:D,"C",'B1'!E:E,"&lt;&gt;*Est parti*")</f>
        <v>0</v>
      </c>
      <c r="C11" s="58">
        <f>COUNTIFS('B2'!D:D,"C",'B2'!E:E,"&lt;&gt;*Est parti*")</f>
        <v>17</v>
      </c>
      <c r="D11" s="58">
        <f>COUNTIFS('B3'!D:D,"C",'B3'!E:E,"&lt;&gt;*Est parti*")</f>
        <v>19</v>
      </c>
      <c r="E11" s="58">
        <f>COUNTIFS('M1'!D:D,"C",'M1'!E:E,"&lt;&gt;*Est parti*")</f>
        <v>26</v>
      </c>
      <c r="F11" s="58">
        <f>COUNTIFS('M2'!D:D,"C",'M2'!E:E,"&lt;&gt;*Est parti*")</f>
        <v>18</v>
      </c>
      <c r="G11" s="81"/>
      <c r="H11" s="55"/>
      <c r="I11" s="56"/>
      <c r="J11" s="56"/>
      <c r="K11" s="56"/>
      <c r="L11" s="56"/>
      <c r="M11" s="56"/>
      <c r="N11" s="32"/>
      <c r="O11" s="15"/>
      <c r="P11" s="15"/>
    </row>
    <row r="12" spans="1:16" ht="18" customHeight="1" x14ac:dyDescent="0.25">
      <c r="A12" s="15" t="s">
        <v>426</v>
      </c>
      <c r="B12" s="53">
        <f>COUNTIFS('B1'!D:D,"D",'B1'!E:E,"&lt;&gt;*Est parti*")</f>
        <v>0</v>
      </c>
      <c r="C12" s="53">
        <f>COUNTIFS('B2'!D:D,"D",'B2'!E:E,"&lt;&gt;*Est parti*")</f>
        <v>0</v>
      </c>
      <c r="D12" s="53">
        <f>COUNTIFS('B3'!D:D,"D",'B3'!E:E,"&lt;&gt;*Est parti*")</f>
        <v>18</v>
      </c>
      <c r="E12" s="53">
        <f>COUNTIFS('M1'!D:D,"D",'M1'!E:E,"&lt;&gt;*Est parti*")</f>
        <v>0</v>
      </c>
      <c r="F12" s="53">
        <f>COUNTIFS('M2'!D:D,"D",'M2'!E:E,"&lt;&gt;*Est parti*")</f>
        <v>0</v>
      </c>
      <c r="G12" s="81"/>
      <c r="H12" s="54"/>
      <c r="I12" s="15"/>
      <c r="J12" s="53"/>
      <c r="K12" s="53"/>
      <c r="L12" s="53"/>
      <c r="M12" s="15"/>
      <c r="N12" s="54"/>
      <c r="O12" s="15"/>
      <c r="P12" s="15"/>
    </row>
    <row r="13" spans="1:16" ht="18" customHeight="1" x14ac:dyDescent="0.25">
      <c r="A13" s="57" t="s">
        <v>279</v>
      </c>
      <c r="B13" s="58">
        <f>COUNTIFS('B1'!D:D,"G",'B1'!E:E,"&lt;&gt;*Est parti*")</f>
        <v>0</v>
      </c>
      <c r="C13" s="58">
        <f>COUNTIFS('B2'!D:D,"G",'B2'!E:E,"&lt;&gt;*Est parti*")</f>
        <v>20</v>
      </c>
      <c r="D13" s="58">
        <f>COUNTIFS('B3'!D:D,"G",'B3'!E:E,"&lt;&gt;*Est parti*")</f>
        <v>19</v>
      </c>
      <c r="E13" s="58">
        <f>COUNTIFS('M1'!D:D,"G",'M1'!E:E,"&lt;&gt;*Est parti*")</f>
        <v>21</v>
      </c>
      <c r="F13" s="58">
        <f>COUNTIFS('M2'!D:D,"G",'M2'!E:E,"&lt;&gt;*Est parti*")</f>
        <v>17</v>
      </c>
      <c r="G13" s="81"/>
      <c r="H13" s="54"/>
      <c r="I13" s="15"/>
      <c r="J13" s="53"/>
      <c r="K13" s="53"/>
      <c r="L13" s="53"/>
      <c r="M13" s="15"/>
      <c r="N13" s="54"/>
      <c r="O13" s="15"/>
      <c r="P13" s="15"/>
    </row>
    <row r="14" spans="1:16" ht="33" customHeight="1" x14ac:dyDescent="0.25">
      <c r="A14" s="17" t="s">
        <v>1719</v>
      </c>
      <c r="B14" s="17">
        <f>SUM(B9:B13)</f>
        <v>0</v>
      </c>
      <c r="C14" s="17">
        <f>SUM(C9:C13)</f>
        <v>72</v>
      </c>
      <c r="D14" s="17">
        <f>SUM(D9:D13)</f>
        <v>103</v>
      </c>
      <c r="E14" s="17">
        <f>SUM(E9:E13)</f>
        <v>78</v>
      </c>
      <c r="F14" s="17">
        <f>SUM(F9:F13)</f>
        <v>72</v>
      </c>
      <c r="G14" s="25">
        <f>SUM(B14:F14)</f>
        <v>325</v>
      </c>
      <c r="H14" s="54"/>
      <c r="I14" s="15"/>
      <c r="J14" s="53"/>
      <c r="K14" s="53"/>
      <c r="L14" s="53"/>
      <c r="M14" s="15"/>
      <c r="N14" s="54"/>
      <c r="O14" s="15"/>
      <c r="P14" s="15"/>
    </row>
    <row r="15" spans="1:16" ht="18" customHeight="1" x14ac:dyDescent="0.25">
      <c r="A15" s="56"/>
      <c r="B15" s="56"/>
      <c r="C15" s="56"/>
      <c r="D15" s="56"/>
      <c r="E15" s="56"/>
      <c r="F15" s="56"/>
      <c r="G15" s="56"/>
      <c r="H15" s="54"/>
      <c r="I15" s="15"/>
      <c r="J15" s="53"/>
      <c r="K15" s="53"/>
      <c r="L15" s="53"/>
      <c r="M15" s="15"/>
      <c r="N15" s="54"/>
      <c r="O15" s="15"/>
      <c r="P15" s="15"/>
    </row>
    <row r="16" spans="1:16" ht="18" customHeight="1" x14ac:dyDescent="0.25">
      <c r="A16" s="15"/>
      <c r="B16" s="53"/>
      <c r="C16" s="53"/>
      <c r="D16" s="53"/>
      <c r="E16" s="53"/>
      <c r="F16" s="53"/>
      <c r="H16" s="54"/>
      <c r="I16" s="15"/>
      <c r="J16" s="53"/>
      <c r="K16" s="53"/>
      <c r="L16" s="53"/>
      <c r="M16" s="15"/>
      <c r="N16" s="54"/>
      <c r="O16" s="15"/>
      <c r="P16" s="15"/>
    </row>
    <row r="17" spans="1:26" ht="18" customHeight="1" x14ac:dyDescent="0.25">
      <c r="A17" s="15"/>
      <c r="B17" s="53"/>
      <c r="C17" s="53"/>
      <c r="D17" s="53"/>
      <c r="E17" s="53"/>
      <c r="F17" s="53"/>
      <c r="H17" s="54"/>
      <c r="I17" s="15"/>
      <c r="J17" s="53"/>
      <c r="K17" s="53"/>
      <c r="L17" s="53"/>
      <c r="M17" s="15"/>
      <c r="N17" s="54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</row>
    <row r="18" spans="1:26" ht="18" customHeight="1" x14ac:dyDescent="0.25">
      <c r="A18" s="15"/>
      <c r="B18" s="53"/>
      <c r="C18" s="53"/>
      <c r="D18" s="53"/>
      <c r="E18" s="53"/>
      <c r="F18" s="53"/>
      <c r="H18" s="54"/>
      <c r="I18" s="15"/>
      <c r="J18" s="53"/>
      <c r="K18" s="53"/>
      <c r="L18" s="53"/>
      <c r="M18" s="15"/>
      <c r="N18" s="54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</row>
    <row r="19" spans="1:26" ht="18" customHeight="1" x14ac:dyDescent="0.25">
      <c r="A19" s="15"/>
      <c r="B19" s="53"/>
      <c r="C19" s="53"/>
      <c r="D19" s="53"/>
      <c r="E19" s="53"/>
      <c r="F19" s="53"/>
      <c r="H19" s="54"/>
      <c r="I19" s="15"/>
      <c r="J19" s="53"/>
      <c r="K19" s="53"/>
      <c r="L19" s="53"/>
      <c r="M19" s="15"/>
      <c r="N19" s="54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</row>
    <row r="20" spans="1:26" ht="18" customHeight="1" x14ac:dyDescent="0.25">
      <c r="A20" s="15"/>
      <c r="B20" s="53"/>
      <c r="C20" s="53"/>
      <c r="D20" s="53"/>
      <c r="E20" s="53"/>
      <c r="F20" s="53"/>
      <c r="H20" s="54"/>
      <c r="I20" s="15"/>
      <c r="J20" s="53"/>
      <c r="K20" s="53"/>
      <c r="L20" s="53"/>
      <c r="M20" s="15"/>
      <c r="N20" s="54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</row>
    <row r="21" spans="1:26" s="16" customFormat="1" ht="18" customHeight="1" x14ac:dyDescent="0.25">
      <c r="A21" s="15"/>
      <c r="B21" s="53"/>
      <c r="C21" s="53"/>
      <c r="D21" s="53"/>
      <c r="E21" s="53"/>
      <c r="F21" s="53"/>
      <c r="G21" s="43"/>
      <c r="H21" s="54"/>
      <c r="I21" s="15"/>
      <c r="J21" s="53"/>
      <c r="K21" s="53"/>
      <c r="L21" s="53"/>
      <c r="M21" s="15"/>
      <c r="N21" s="54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</row>
    <row r="22" spans="1:26" ht="18" customHeight="1" x14ac:dyDescent="0.25">
      <c r="A22" s="15"/>
      <c r="B22" s="53"/>
      <c r="C22" s="53"/>
      <c r="D22" s="53"/>
      <c r="E22" s="53"/>
      <c r="F22" s="53"/>
      <c r="G22" s="33"/>
      <c r="H22" s="54"/>
      <c r="I22" s="15"/>
      <c r="J22" s="53"/>
      <c r="K22" s="53"/>
      <c r="L22" s="53"/>
      <c r="M22" s="15"/>
      <c r="N22" s="54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</row>
    <row r="23" spans="1:26" ht="18" customHeight="1" x14ac:dyDescent="0.25">
      <c r="A23" s="15"/>
      <c r="B23" s="53"/>
      <c r="C23" s="53"/>
      <c r="D23" s="53"/>
      <c r="E23" s="53"/>
      <c r="F23" s="53"/>
      <c r="G23" s="33"/>
      <c r="H23" s="54"/>
      <c r="I23" s="15"/>
      <c r="J23" s="53"/>
      <c r="K23" s="53"/>
      <c r="L23" s="53"/>
      <c r="M23" s="15"/>
      <c r="N23" s="54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</row>
    <row r="24" spans="1:26" ht="18" customHeight="1" x14ac:dyDescent="0.25">
      <c r="A24" s="15"/>
      <c r="B24" s="53"/>
      <c r="C24" s="53"/>
      <c r="D24" s="53"/>
      <c r="E24" s="53"/>
      <c r="F24" s="53"/>
      <c r="G24" s="33"/>
      <c r="H24" s="54"/>
      <c r="I24" s="15"/>
      <c r="J24" s="53"/>
      <c r="K24" s="53"/>
      <c r="L24" s="53"/>
      <c r="M24" s="15"/>
      <c r="N24" s="54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</row>
    <row r="25" spans="1:26" ht="18" customHeight="1" x14ac:dyDescent="0.25">
      <c r="A25" s="15"/>
      <c r="B25" s="53"/>
      <c r="C25" s="53"/>
      <c r="D25" s="53"/>
      <c r="E25" s="53"/>
      <c r="F25" s="53"/>
      <c r="G25" s="33"/>
      <c r="H25" s="30"/>
      <c r="I25" s="15"/>
      <c r="J25" s="53"/>
      <c r="K25" s="53"/>
      <c r="L25" s="53"/>
      <c r="M25" s="15"/>
      <c r="N25" s="30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</row>
    <row r="26" spans="1:26" ht="18" customHeight="1" x14ac:dyDescent="0.25">
      <c r="A26" s="15"/>
      <c r="B26" s="53"/>
      <c r="C26" s="53"/>
      <c r="D26" s="53"/>
      <c r="E26" s="53"/>
      <c r="F26" s="53"/>
      <c r="H26" s="54"/>
      <c r="I26" s="15"/>
      <c r="J26" s="53"/>
      <c r="K26" s="53"/>
      <c r="L26" s="53"/>
      <c r="M26" s="15"/>
      <c r="N26" s="54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</row>
    <row r="27" spans="1:26" ht="18" customHeight="1" x14ac:dyDescent="0.25">
      <c r="A27" s="15"/>
      <c r="B27" s="53"/>
      <c r="C27" s="53"/>
      <c r="D27" s="53"/>
      <c r="E27" s="53"/>
      <c r="F27" s="53"/>
      <c r="H27" s="54"/>
      <c r="I27" s="15"/>
      <c r="J27" s="53"/>
      <c r="K27" s="53"/>
      <c r="L27" s="53"/>
      <c r="M27" s="15"/>
      <c r="N27" s="54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</row>
    <row r="28" spans="1:26" ht="18" customHeight="1" x14ac:dyDescent="0.25">
      <c r="A28" s="15"/>
      <c r="B28" s="53"/>
      <c r="C28" s="53"/>
      <c r="D28" s="53"/>
      <c r="E28" s="53"/>
      <c r="F28" s="53"/>
      <c r="H28" s="54"/>
      <c r="I28" s="15"/>
      <c r="J28" s="53"/>
      <c r="K28" s="53"/>
      <c r="L28" s="53"/>
      <c r="M28" s="15"/>
      <c r="N28" s="54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</row>
    <row r="30" spans="1:26" ht="18" customHeight="1" x14ac:dyDescent="0.25">
      <c r="A30" s="15"/>
      <c r="B30" s="53"/>
      <c r="C30" s="53"/>
      <c r="D30" s="53"/>
      <c r="E30" s="53"/>
      <c r="F30" s="53"/>
      <c r="H30" s="59"/>
      <c r="I30" s="15"/>
      <c r="J30" s="53"/>
      <c r="K30" s="53"/>
      <c r="L30" s="53"/>
      <c r="M30" s="15"/>
      <c r="N30" s="59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</row>
    <row r="31" spans="1:26" ht="18" customHeight="1" x14ac:dyDescent="0.25">
      <c r="A31" s="15"/>
      <c r="B31" s="53"/>
      <c r="C31" s="53"/>
      <c r="D31" s="53"/>
      <c r="E31" s="53"/>
      <c r="F31" s="53"/>
      <c r="H31" s="59"/>
      <c r="I31" s="15"/>
      <c r="J31" s="53"/>
      <c r="K31" s="53"/>
      <c r="L31" s="53"/>
      <c r="M31" s="15"/>
      <c r="N31" s="59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</row>
    <row r="32" spans="1:26" ht="18" customHeight="1" x14ac:dyDescent="0.25">
      <c r="A32" s="15"/>
      <c r="B32" s="53"/>
      <c r="C32" s="53"/>
      <c r="D32" s="53"/>
      <c r="E32" s="53"/>
      <c r="F32" s="53"/>
      <c r="H32" s="54"/>
      <c r="I32" s="15"/>
      <c r="J32" s="53"/>
      <c r="K32" s="53"/>
      <c r="L32" s="53"/>
      <c r="M32" s="15"/>
      <c r="N32" s="54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</row>
    <row r="33" spans="1:14" ht="18" customHeight="1" x14ac:dyDescent="0.25">
      <c r="A33" s="15"/>
      <c r="B33" s="53"/>
      <c r="C33" s="53"/>
      <c r="D33" s="53"/>
      <c r="E33" s="53"/>
      <c r="F33" s="53"/>
      <c r="H33" s="54"/>
      <c r="I33" s="15"/>
      <c r="J33" s="53"/>
      <c r="K33" s="53"/>
      <c r="L33" s="53"/>
      <c r="M33" s="15"/>
      <c r="N33" s="54"/>
    </row>
    <row r="35" spans="1:14" ht="18" customHeight="1" x14ac:dyDescent="0.25">
      <c r="A35" s="15"/>
      <c r="B35" s="53"/>
      <c r="C35" s="53"/>
      <c r="D35" s="53"/>
      <c r="E35" s="53"/>
      <c r="F35" s="53"/>
      <c r="H35" s="31"/>
      <c r="I35" s="15"/>
      <c r="J35" s="53"/>
      <c r="K35" s="53"/>
      <c r="L35" s="53"/>
      <c r="M35" s="15"/>
      <c r="N35" s="31"/>
    </row>
    <row r="41" spans="1:14" ht="18" customHeight="1" x14ac:dyDescent="0.25">
      <c r="A41" s="15"/>
      <c r="B41" s="53"/>
      <c r="C41" s="53"/>
      <c r="D41" s="53"/>
      <c r="E41" s="53"/>
      <c r="F41" s="53"/>
      <c r="H41" s="54"/>
      <c r="I41" s="15"/>
      <c r="J41" s="53"/>
      <c r="K41" s="53"/>
      <c r="L41" s="53"/>
      <c r="M41" s="15"/>
      <c r="N41" s="54"/>
    </row>
    <row r="42" spans="1:14" ht="18" customHeight="1" x14ac:dyDescent="0.25">
      <c r="A42" s="15"/>
      <c r="B42" s="53"/>
      <c r="C42" s="53"/>
      <c r="D42" s="53"/>
      <c r="E42" s="53"/>
      <c r="F42" s="53"/>
      <c r="H42" s="54"/>
      <c r="I42" s="15"/>
      <c r="J42" s="53"/>
      <c r="K42" s="53"/>
      <c r="L42" s="53"/>
      <c r="M42" s="15"/>
      <c r="N42" s="54"/>
    </row>
    <row r="43" spans="1:14" ht="18" customHeight="1" x14ac:dyDescent="0.25">
      <c r="A43" s="15"/>
      <c r="B43" s="53"/>
      <c r="C43" s="53"/>
      <c r="D43" s="53"/>
      <c r="E43" s="53"/>
      <c r="F43" s="53"/>
      <c r="H43" s="54"/>
      <c r="I43" s="15"/>
      <c r="J43" s="53"/>
      <c r="K43" s="53"/>
      <c r="L43" s="53"/>
      <c r="M43" s="15"/>
      <c r="N43" s="54"/>
    </row>
    <row r="45" spans="1:14" ht="18" customHeight="1" x14ac:dyDescent="0.25">
      <c r="A45" s="15"/>
      <c r="B45" s="53"/>
      <c r="C45" s="53"/>
      <c r="D45" s="53"/>
      <c r="E45" s="53"/>
      <c r="F45" s="53"/>
      <c r="H45" s="54"/>
      <c r="I45" s="15"/>
      <c r="J45" s="53"/>
      <c r="K45" s="53"/>
      <c r="L45" s="53"/>
      <c r="M45" s="15"/>
      <c r="N45" s="54"/>
    </row>
    <row r="46" spans="1:14" ht="18" customHeight="1" x14ac:dyDescent="0.25">
      <c r="A46" s="15"/>
      <c r="B46" s="53"/>
      <c r="C46" s="53"/>
      <c r="D46" s="53"/>
      <c r="E46" s="53"/>
      <c r="F46" s="53"/>
      <c r="H46" s="54"/>
      <c r="I46" s="15"/>
      <c r="J46" s="53"/>
      <c r="K46" s="53"/>
      <c r="L46" s="53"/>
      <c r="M46" s="15"/>
      <c r="N46" s="54"/>
    </row>
  </sheetData>
  <conditionalFormatting sqref="A41:B41 I1:M10 O45:XFD1048576 O37:XFD43 D37:G43 A42:C42 A45:G1048576 I45:M1048576 I37:M43 I16:M20 O1:XFD20 H15:M15 AA21:XFD21 I12:M14 A9:F14 G14 A1:G8">
    <cfRule type="containsText" dxfId="854" priority="121" operator="containsText" text="Redoublement">
      <formula>NOT(ISERROR(SEARCH("Redoublement",A1)))</formula>
    </cfRule>
    <cfRule type="cellIs" dxfId="853" priority="122" operator="equal">
      <formula>"G"</formula>
    </cfRule>
    <cfRule type="cellIs" dxfId="852" priority="123" operator="equal">
      <formula>"C"</formula>
    </cfRule>
    <cfRule type="cellIs" dxfId="851" priority="124" operator="equal">
      <formula>"A"</formula>
    </cfRule>
    <cfRule type="cellIs" dxfId="850" priority="126" operator="equal">
      <formula>"Game"</formula>
    </cfRule>
    <cfRule type="cellIs" dxfId="849" priority="127" operator="equal">
      <formula>"2D Anim"</formula>
    </cfRule>
    <cfRule type="cellIs" dxfId="848" priority="128" operator="equal">
      <formula>"3D Anim"</formula>
    </cfRule>
    <cfRule type="endsWith" dxfId="847" priority="129" operator="endsWith" text="?">
      <formula>RIGHT(A1,LEN("?"))="?"</formula>
    </cfRule>
    <cfRule type="containsText" dxfId="846" priority="131" operator="containsText" text="Erasmus">
      <formula>NOT(ISERROR(SEARCH("Erasmus",A1)))</formula>
    </cfRule>
    <cfRule type="cellIs" dxfId="845" priority="132" operator="equal">
      <formula>"Animation"</formula>
    </cfRule>
  </conditionalFormatting>
  <conditionalFormatting sqref="A43:B43">
    <cfRule type="containsText" dxfId="844" priority="109" operator="containsText" text="Redoublement">
      <formula>NOT(ISERROR(SEARCH("Redoublement",A43)))</formula>
    </cfRule>
    <cfRule type="cellIs" dxfId="843" priority="110" operator="equal">
      <formula>"G"</formula>
    </cfRule>
    <cfRule type="cellIs" dxfId="842" priority="111" operator="equal">
      <formula>"C"</formula>
    </cfRule>
    <cfRule type="cellIs" dxfId="841" priority="112" operator="equal">
      <formula>"A"</formula>
    </cfRule>
    <cfRule type="cellIs" dxfId="840" priority="114" operator="equal">
      <formula>"Game"</formula>
    </cfRule>
    <cfRule type="cellIs" dxfId="839" priority="115" operator="equal">
      <formula>"2D Anim"</formula>
    </cfRule>
    <cfRule type="cellIs" dxfId="838" priority="116" operator="equal">
      <formula>"3D Anim"</formula>
    </cfRule>
    <cfRule type="endsWith" dxfId="837" priority="117" operator="endsWith" text="?">
      <formula>RIGHT(A43,LEN("?"))="?"</formula>
    </cfRule>
    <cfRule type="containsText" dxfId="836" priority="119" operator="containsText" text="Erasmus">
      <formula>NOT(ISERROR(SEARCH("Erasmus",A43)))</formula>
    </cfRule>
    <cfRule type="cellIs" dxfId="835" priority="120" operator="equal">
      <formula>"Animation"</formula>
    </cfRule>
  </conditionalFormatting>
  <conditionalFormatting sqref="H46 H60:H1048576 H1:H2 H48:H50">
    <cfRule type="containsText" dxfId="834" priority="97" operator="containsText" text="Redoublement">
      <formula>NOT(ISERROR(SEARCH("Redoublement",H1)))</formula>
    </cfRule>
    <cfRule type="cellIs" dxfId="833" priority="98" operator="equal">
      <formula>"G"</formula>
    </cfRule>
    <cfRule type="cellIs" dxfId="832" priority="99" operator="equal">
      <formula>"C"</formula>
    </cfRule>
    <cfRule type="cellIs" dxfId="831" priority="100" operator="equal">
      <formula>"A"</formula>
    </cfRule>
    <cfRule type="cellIs" dxfId="830" priority="102" operator="equal">
      <formula>"Game"</formula>
    </cfRule>
    <cfRule type="cellIs" dxfId="829" priority="103" operator="equal">
      <formula>"2D Anim"</formula>
    </cfRule>
    <cfRule type="cellIs" dxfId="828" priority="104" operator="equal">
      <formula>"3D Anim"</formula>
    </cfRule>
    <cfRule type="endsWith" dxfId="827" priority="105" operator="endsWith" text="?">
      <formula>RIGHT(H1,LEN("?"))="?"</formula>
    </cfRule>
    <cfRule type="containsText" dxfId="826" priority="107" operator="containsText" text="Erasmus">
      <formula>NOT(ISERROR(SEARCH("Erasmus",H1)))</formula>
    </cfRule>
    <cfRule type="cellIs" dxfId="825" priority="108" operator="equal">
      <formula>"Animation"</formula>
    </cfRule>
  </conditionalFormatting>
  <conditionalFormatting sqref="N15">
    <cfRule type="containsText" dxfId="824" priority="85" operator="containsText" text="Redoublement">
      <formula>NOT(ISERROR(SEARCH("Redoublement",N15)))</formula>
    </cfRule>
    <cfRule type="cellIs" dxfId="823" priority="86" operator="equal">
      <formula>"G"</formula>
    </cfRule>
    <cfRule type="cellIs" dxfId="822" priority="87" operator="equal">
      <formula>"C"</formula>
    </cfRule>
    <cfRule type="cellIs" dxfId="821" priority="88" operator="equal">
      <formula>"A"</formula>
    </cfRule>
    <cfRule type="cellIs" dxfId="820" priority="90" operator="equal">
      <formula>"Game"</formula>
    </cfRule>
    <cfRule type="cellIs" dxfId="819" priority="91" operator="equal">
      <formula>"2D Anim"</formula>
    </cfRule>
    <cfRule type="cellIs" dxfId="818" priority="92" operator="equal">
      <formula>"3D Anim"</formula>
    </cfRule>
    <cfRule type="endsWith" dxfId="817" priority="93" operator="endsWith" text="?">
      <formula>RIGHT(N15,LEN("?"))="?"</formula>
    </cfRule>
    <cfRule type="containsText" dxfId="816" priority="95" operator="containsText" text="Erasmus">
      <formula>NOT(ISERROR(SEARCH("Erasmus",N15)))</formula>
    </cfRule>
    <cfRule type="cellIs" dxfId="815" priority="96" operator="equal">
      <formula>"Animation"</formula>
    </cfRule>
  </conditionalFormatting>
  <conditionalFormatting sqref="N46 N60:N1048576 N1:N2 N48:N50">
    <cfRule type="containsText" dxfId="814" priority="73" operator="containsText" text="Redoublement">
      <formula>NOT(ISERROR(SEARCH("Redoublement",N1)))</formula>
    </cfRule>
    <cfRule type="cellIs" dxfId="813" priority="74" operator="equal">
      <formula>"G"</formula>
    </cfRule>
    <cfRule type="cellIs" dxfId="812" priority="75" operator="equal">
      <formula>"C"</formula>
    </cfRule>
    <cfRule type="cellIs" dxfId="811" priority="76" operator="equal">
      <formula>"A"</formula>
    </cfRule>
    <cfRule type="cellIs" dxfId="810" priority="78" operator="equal">
      <formula>"Game"</formula>
    </cfRule>
    <cfRule type="cellIs" dxfId="809" priority="79" operator="equal">
      <formula>"2D Anim"</formula>
    </cfRule>
    <cfRule type="cellIs" dxfId="808" priority="80" operator="equal">
      <formula>"3D Anim"</formula>
    </cfRule>
    <cfRule type="endsWith" dxfId="807" priority="81" operator="endsWith" text="?">
      <formula>RIGHT(N1,LEN("?"))="?"</formula>
    </cfRule>
    <cfRule type="containsText" dxfId="806" priority="83" operator="containsText" text="Erasmus">
      <formula>NOT(ISERROR(SEARCH("Erasmus",N1)))</formula>
    </cfRule>
    <cfRule type="cellIs" dxfId="805" priority="84" operator="equal">
      <formula>"Animation"</formula>
    </cfRule>
  </conditionalFormatting>
  <conditionalFormatting sqref="H11:N11">
    <cfRule type="containsText" dxfId="804" priority="61" operator="containsText" text="Redoublement">
      <formula>NOT(ISERROR(SEARCH("Redoublement",H11)))</formula>
    </cfRule>
    <cfRule type="cellIs" dxfId="803" priority="62" operator="equal">
      <formula>"G"</formula>
    </cfRule>
    <cfRule type="cellIs" dxfId="802" priority="63" operator="equal">
      <formula>"C"</formula>
    </cfRule>
    <cfRule type="cellIs" dxfId="801" priority="64" operator="equal">
      <formula>"A"</formula>
    </cfRule>
    <cfRule type="cellIs" dxfId="800" priority="66" operator="equal">
      <formula>"Game"</formula>
    </cfRule>
    <cfRule type="cellIs" dxfId="799" priority="67" operator="equal">
      <formula>"2D Anim"</formula>
    </cfRule>
    <cfRule type="cellIs" dxfId="798" priority="68" operator="equal">
      <formula>"3D Anim"</formula>
    </cfRule>
    <cfRule type="endsWith" dxfId="797" priority="69" operator="endsWith" text="?">
      <formula>RIGHT(H11,LEN("?"))="?"</formula>
    </cfRule>
    <cfRule type="containsText" dxfId="796" priority="71" operator="containsText" text="Erasmus">
      <formula>NOT(ISERROR(SEARCH("Erasmus",H11)))</formula>
    </cfRule>
    <cfRule type="cellIs" dxfId="795" priority="72" operator="equal">
      <formula>"Animation"</formula>
    </cfRule>
  </conditionalFormatting>
  <conditionalFormatting sqref="A15:E15">
    <cfRule type="containsText" dxfId="794" priority="37" operator="containsText" text="Redoublement">
      <formula>NOT(ISERROR(SEARCH("Redoublement",A15)))</formula>
    </cfRule>
    <cfRule type="cellIs" dxfId="793" priority="38" operator="equal">
      <formula>"G"</formula>
    </cfRule>
    <cfRule type="cellIs" dxfId="792" priority="39" operator="equal">
      <formula>"C"</formula>
    </cfRule>
    <cfRule type="cellIs" dxfId="791" priority="40" operator="equal">
      <formula>"A"</formula>
    </cfRule>
    <cfRule type="cellIs" dxfId="790" priority="42" operator="equal">
      <formula>"Game"</formula>
    </cfRule>
    <cfRule type="cellIs" dxfId="789" priority="43" operator="equal">
      <formula>"2D Anim"</formula>
    </cfRule>
    <cfRule type="cellIs" dxfId="788" priority="44" operator="equal">
      <formula>"3D Anim"</formula>
    </cfRule>
    <cfRule type="endsWith" dxfId="787" priority="45" operator="endsWith" text="?">
      <formula>RIGHT(A15,LEN("?"))="?"</formula>
    </cfRule>
    <cfRule type="containsText" dxfId="786" priority="47" operator="containsText" text="Erasmus">
      <formula>NOT(ISERROR(SEARCH("Erasmus",A15)))</formula>
    </cfRule>
    <cfRule type="cellIs" dxfId="785" priority="48" operator="equal">
      <formula>"Animation"</formula>
    </cfRule>
  </conditionalFormatting>
  <conditionalFormatting sqref="F15">
    <cfRule type="containsText" dxfId="784" priority="25" operator="containsText" text="Redoublement">
      <formula>NOT(ISERROR(SEARCH("Redoublement",F15)))</formula>
    </cfRule>
    <cfRule type="cellIs" dxfId="783" priority="26" operator="equal">
      <formula>"G"</formula>
    </cfRule>
    <cfRule type="cellIs" dxfId="782" priority="27" operator="equal">
      <formula>"C"</formula>
    </cfRule>
    <cfRule type="cellIs" dxfId="781" priority="28" operator="equal">
      <formula>"A"</formula>
    </cfRule>
    <cfRule type="cellIs" dxfId="780" priority="30" operator="equal">
      <formula>"Game"</formula>
    </cfRule>
    <cfRule type="cellIs" dxfId="779" priority="31" operator="equal">
      <formula>"2D Anim"</formula>
    </cfRule>
    <cfRule type="cellIs" dxfId="778" priority="32" operator="equal">
      <formula>"3D Anim"</formula>
    </cfRule>
    <cfRule type="endsWith" dxfId="777" priority="33" operator="endsWith" text="?">
      <formula>RIGHT(F15,LEN("?"))="?"</formula>
    </cfRule>
    <cfRule type="containsText" dxfId="776" priority="35" operator="containsText" text="Erasmus">
      <formula>NOT(ISERROR(SEARCH("Erasmus",F15)))</formula>
    </cfRule>
    <cfRule type="cellIs" dxfId="775" priority="36" operator="equal">
      <formula>"Animation"</formula>
    </cfRule>
  </conditionalFormatting>
  <conditionalFormatting sqref="G15">
    <cfRule type="containsText" dxfId="774" priority="13" operator="containsText" text="Redoublement">
      <formula>NOT(ISERROR(SEARCH("Redoublement",G15)))</formula>
    </cfRule>
    <cfRule type="cellIs" dxfId="773" priority="14" operator="equal">
      <formula>"G"</formula>
    </cfRule>
    <cfRule type="cellIs" dxfId="772" priority="15" operator="equal">
      <formula>"C"</formula>
    </cfRule>
    <cfRule type="cellIs" dxfId="771" priority="16" operator="equal">
      <formula>"A"</formula>
    </cfRule>
    <cfRule type="cellIs" dxfId="770" priority="18" operator="equal">
      <formula>"Game"</formula>
    </cfRule>
    <cfRule type="cellIs" dxfId="769" priority="19" operator="equal">
      <formula>"2D Anim"</formula>
    </cfRule>
    <cfRule type="cellIs" dxfId="768" priority="20" operator="equal">
      <formula>"3D Anim"</formula>
    </cfRule>
    <cfRule type="endsWith" dxfId="767" priority="21" operator="endsWith" text="?">
      <formula>RIGHT(G15,LEN("?"))="?"</formula>
    </cfRule>
    <cfRule type="containsText" dxfId="766" priority="23" operator="containsText" text="Erasmus">
      <formula>NOT(ISERROR(SEARCH("Erasmus",G15)))</formula>
    </cfRule>
    <cfRule type="cellIs" dxfId="765" priority="24" operator="equal">
      <formula>"Animation"</formula>
    </cfRule>
  </conditionalFormatting>
  <conditionalFormatting sqref="G9:G13">
    <cfRule type="containsText" dxfId="764" priority="1" operator="containsText" text="Redoublement">
      <formula>NOT(ISERROR(SEARCH("Redoublement",G9)))</formula>
    </cfRule>
    <cfRule type="cellIs" dxfId="763" priority="2" operator="equal">
      <formula>"G"</formula>
    </cfRule>
    <cfRule type="cellIs" dxfId="762" priority="3" operator="equal">
      <formula>"C"</formula>
    </cfRule>
    <cfRule type="cellIs" dxfId="761" priority="4" operator="equal">
      <formula>"A"</formula>
    </cfRule>
    <cfRule type="cellIs" dxfId="760" priority="6" operator="equal">
      <formula>"Game"</formula>
    </cfRule>
    <cfRule type="cellIs" dxfId="759" priority="7" operator="equal">
      <formula>"2D Anim"</formula>
    </cfRule>
    <cfRule type="cellIs" dxfId="758" priority="8" operator="equal">
      <formula>"3D Anim"</formula>
    </cfRule>
    <cfRule type="endsWith" dxfId="757" priority="9" operator="endsWith" text="?">
      <formula>RIGHT(G9,LEN("?"))="?"</formula>
    </cfRule>
    <cfRule type="containsText" dxfId="756" priority="11" operator="containsText" text="Erasmus">
      <formula>NOT(ISERROR(SEARCH("Erasmus",G9)))</formula>
    </cfRule>
    <cfRule type="cellIs" dxfId="755" priority="12" operator="equal">
      <formula>"Animation"</formula>
    </cfRule>
  </conditionalFormatting>
  <pageMargins left="0.7" right="0.7" top="0.75" bottom="0.75" header="0.3" footer="0.3"/>
  <pageSetup paperSize="9" orientation="landscape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25" operator="containsText" id="{62A3FF7D-BBD4-4AE5-A822-574956AC08BF}">
            <xm:f>NOT(ISERROR(SEARCH("Est parti",A1)))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30" operator="containsText" id="{0409ADE0-38CF-4D81-93B2-4C9313D9BE3D}">
            <xm:f>NOT(ISERROR(SEARCH("Va quitter l'école",A1)))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A41:B41 I1:M10 O45:XFD1048576 O37:XFD43 D37:G43 A42:C42 A45:G1048576 I45:M1048576 I37:M43 I16:M20 O1:XFD20 H15:M15 AA21:XFD21 I12:M14 A9:F14 G14 A1:G8</xm:sqref>
        </x14:conditionalFormatting>
        <x14:conditionalFormatting xmlns:xm="http://schemas.microsoft.com/office/excel/2006/main">
          <x14:cfRule type="containsText" priority="113" operator="containsText" id="{D5AAB300-11C5-488C-B155-10F1CC4F41E9}">
            <xm:f>NOT(ISERROR(SEARCH("Est parti",A43)))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18" operator="containsText" id="{B147291B-59F0-4A48-9827-BC3CE663A771}">
            <xm:f>NOT(ISERROR(SEARCH("Va quitter l'école",A43)))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A43:B43</xm:sqref>
        </x14:conditionalFormatting>
        <x14:conditionalFormatting xmlns:xm="http://schemas.microsoft.com/office/excel/2006/main">
          <x14:cfRule type="containsText" priority="101" operator="containsText" id="{DB6ACCB0-00AA-4B1D-B9AA-50BD3E762EB2}">
            <xm:f>NOT(ISERROR(SEARCH("Est parti",H1)))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06" operator="containsText" id="{3EFB513B-5A2E-4DD0-8FC4-2BDEDDA884B3}">
            <xm:f>NOT(ISERROR(SEARCH("Va quitter l'école",H1)))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H46 H60:H1048576 H1:H2 H48:H50</xm:sqref>
        </x14:conditionalFormatting>
        <x14:conditionalFormatting xmlns:xm="http://schemas.microsoft.com/office/excel/2006/main">
          <x14:cfRule type="containsText" priority="89" operator="containsText" id="{8926605F-10E2-4B7B-9B6B-146E2C44A063}">
            <xm:f>NOT(ISERROR(SEARCH("Est parti",N15)))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94" operator="containsText" id="{AE4B8036-5961-4257-8E31-60092B185911}">
            <xm:f>NOT(ISERROR(SEARCH("Va quitter l'école",N15)))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N15</xm:sqref>
        </x14:conditionalFormatting>
        <x14:conditionalFormatting xmlns:xm="http://schemas.microsoft.com/office/excel/2006/main">
          <x14:cfRule type="containsText" priority="77" operator="containsText" id="{9FDC3C73-DFCD-4461-AF64-226182688150}">
            <xm:f>NOT(ISERROR(SEARCH("Est parti",N1)))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82" operator="containsText" id="{56E4CAE6-1569-438F-9499-8075148376C9}">
            <xm:f>NOT(ISERROR(SEARCH("Va quitter l'école",N1)))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N46 N60:N1048576 N1:N2 N48:N50</xm:sqref>
        </x14:conditionalFormatting>
        <x14:conditionalFormatting xmlns:xm="http://schemas.microsoft.com/office/excel/2006/main">
          <x14:cfRule type="containsText" priority="65" operator="containsText" id="{EF20892D-5547-4AC3-9A7C-13B91F698C9B}">
            <xm:f>NOT(ISERROR(SEARCH("Est parti",H11)))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70" operator="containsText" id="{B3B63C62-DC8B-4BF6-911A-83C4097E053B}">
            <xm:f>NOT(ISERROR(SEARCH("Va quitter l'école",H11)))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H11:N11</xm:sqref>
        </x14:conditionalFormatting>
        <x14:conditionalFormatting xmlns:xm="http://schemas.microsoft.com/office/excel/2006/main">
          <x14:cfRule type="containsText" priority="41" operator="containsText" id="{662AEF35-60FC-42B7-AF6B-82DC02531D3C}">
            <xm:f>NOT(ISERROR(SEARCH("Est parti",A15)))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46" operator="containsText" id="{6A6510B6-4D0E-4CD3-8C2E-5AC650785BBD}">
            <xm:f>NOT(ISERROR(SEARCH("Va quitter l'école",A15)))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A15:E15</xm:sqref>
        </x14:conditionalFormatting>
        <x14:conditionalFormatting xmlns:xm="http://schemas.microsoft.com/office/excel/2006/main">
          <x14:cfRule type="containsText" priority="29" operator="containsText" id="{C7105125-4DE6-4269-A47E-0B1FC8E05B83}">
            <xm:f>NOT(ISERROR(SEARCH("Est parti",F15)))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34" operator="containsText" id="{5E00B107-8B65-4280-BF93-86A0533F6A64}">
            <xm:f>NOT(ISERROR(SEARCH("Va quitter l'école",F15)))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F15</xm:sqref>
        </x14:conditionalFormatting>
        <x14:conditionalFormatting xmlns:xm="http://schemas.microsoft.com/office/excel/2006/main">
          <x14:cfRule type="containsText" priority="17" operator="containsText" id="{E71A9465-B6DB-4494-8099-F9B48A6271F2}">
            <xm:f>NOT(ISERROR(SEARCH("Est parti",G15)))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22" operator="containsText" id="{2FA62D51-5D85-474D-98E1-287BC33D7DF0}">
            <xm:f>NOT(ISERROR(SEARCH("Va quitter l'école",G15)))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G15</xm:sqref>
        </x14:conditionalFormatting>
        <x14:conditionalFormatting xmlns:xm="http://schemas.microsoft.com/office/excel/2006/main">
          <x14:cfRule type="containsText" priority="5" operator="containsText" id="{B572D368-5BFD-4BCD-A716-059D48807619}">
            <xm:f>NOT(ISERROR(SEARCH("Est parti",G9)))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0" operator="containsText" id="{00F7DB3E-F1C0-4FBF-B5B6-045658B79316}">
            <xm:f>NOT(ISERROR(SEARCH("Va quitter l'école",G9)))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G9:G13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O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5" s="68" customFormat="1" ht="30" customHeight="1" x14ac:dyDescent="0.25">
      <c r="A1" s="74" t="s">
        <v>0</v>
      </c>
      <c r="B1" s="74" t="s">
        <v>1</v>
      </c>
      <c r="C1" s="74" t="s">
        <v>2</v>
      </c>
      <c r="D1" s="68" t="s">
        <v>3</v>
      </c>
      <c r="E1" s="68" t="s">
        <v>4</v>
      </c>
      <c r="F1" s="68" t="s">
        <v>915</v>
      </c>
      <c r="G1" s="69" t="s">
        <v>6</v>
      </c>
      <c r="H1" s="68" t="s">
        <v>8</v>
      </c>
      <c r="I1" s="68" t="s">
        <v>916</v>
      </c>
      <c r="J1" s="68" t="s">
        <v>9</v>
      </c>
      <c r="K1" s="68" t="s">
        <v>10</v>
      </c>
      <c r="L1" s="68" t="s">
        <v>11</v>
      </c>
      <c r="M1" s="68" t="s">
        <v>11</v>
      </c>
    </row>
    <row r="2" spans="1:15" s="5" customFormat="1" ht="18" customHeight="1" x14ac:dyDescent="0.25">
      <c r="A2" s="111" t="s">
        <v>1720</v>
      </c>
      <c r="B2" s="112" t="s">
        <v>1721</v>
      </c>
      <c r="C2" s="109" t="s">
        <v>1722</v>
      </c>
      <c r="D2" s="101" t="s">
        <v>279</v>
      </c>
      <c r="E2" s="44" t="s">
        <v>280</v>
      </c>
      <c r="F2" s="44"/>
      <c r="G2" s="52" t="s">
        <v>12</v>
      </c>
      <c r="H2" s="20" t="s">
        <v>1723</v>
      </c>
      <c r="I2" s="21"/>
      <c r="J2" s="21"/>
      <c r="K2" s="20" t="s">
        <v>1724</v>
      </c>
      <c r="L2" s="20"/>
      <c r="M2" s="20"/>
      <c r="N2" s="21"/>
      <c r="O2" s="21"/>
    </row>
  </sheetData>
  <conditionalFormatting sqref="H2">
    <cfRule type="cellIs" dxfId="734" priority="80" operator="equal">
      <formula>"non"</formula>
    </cfRule>
  </conditionalFormatting>
  <conditionalFormatting sqref="H2">
    <cfRule type="cellIs" dxfId="733" priority="81" operator="equal">
      <formula>"G"</formula>
    </cfRule>
    <cfRule type="cellIs" dxfId="732" priority="82" operator="equal">
      <formula>"C"</formula>
    </cfRule>
    <cfRule type="cellIs" dxfId="731" priority="83" operator="equal">
      <formula>"A"</formula>
    </cfRule>
    <cfRule type="cellIs" dxfId="730" priority="85" operator="equal">
      <formula>"Game"</formula>
    </cfRule>
    <cfRule type="cellIs" dxfId="729" priority="86" operator="equal">
      <formula>"2D Anim"</formula>
    </cfRule>
    <cfRule type="cellIs" dxfId="728" priority="87" operator="equal">
      <formula>"3D Anim"</formula>
    </cfRule>
    <cfRule type="endsWith" dxfId="727" priority="88" operator="endsWith" text="?">
      <formula>RIGHT(H2,LEN("?"))="?"</formula>
    </cfRule>
    <cfRule type="containsText" dxfId="726" priority="90" operator="containsText" text="Erasmus">
      <formula>NOT(ISERROR(SEARCH("Erasmus",H2)))</formula>
    </cfRule>
    <cfRule type="cellIs" dxfId="725" priority="91" operator="equal">
      <formula>"Animation"</formula>
    </cfRule>
  </conditionalFormatting>
  <conditionalFormatting sqref="A2:E2 G2 K2:L2">
    <cfRule type="containsText" dxfId="724" priority="69" operator="containsText" text="Redoublement">
      <formula>NOT(ISERROR(SEARCH("Redoublement",A2)))</formula>
    </cfRule>
    <cfRule type="cellIs" dxfId="723" priority="70" operator="equal">
      <formula>"oui"</formula>
    </cfRule>
    <cfRule type="cellIs" dxfId="722" priority="71" operator="equal">
      <formula>"G"</formula>
    </cfRule>
    <cfRule type="cellIs" dxfId="721" priority="72" operator="equal">
      <formula>"C"</formula>
    </cfRule>
    <cfRule type="cellIs" dxfId="720" priority="73" operator="equal">
      <formula>"A"</formula>
    </cfRule>
    <cfRule type="cellIs" dxfId="719" priority="74" operator="equal">
      <formula>"Game"</formula>
    </cfRule>
    <cfRule type="cellIs" dxfId="718" priority="75" operator="equal">
      <formula>"2D Anim"</formula>
    </cfRule>
    <cfRule type="cellIs" dxfId="717" priority="76" operator="equal">
      <formula>"3D Anim"</formula>
    </cfRule>
    <cfRule type="endsWith" dxfId="716" priority="77" operator="endsWith" text="?">
      <formula>RIGHT(A2,LEN("?"))="?"</formula>
    </cfRule>
    <cfRule type="containsText" dxfId="715" priority="78" operator="containsText" text="Erasmus">
      <formula>NOT(ISERROR(SEARCH("Erasmus",A2)))</formula>
    </cfRule>
    <cfRule type="cellIs" dxfId="714" priority="79" operator="equal">
      <formula>"Animation"</formula>
    </cfRule>
  </conditionalFormatting>
  <conditionalFormatting sqref="H1">
    <cfRule type="cellIs" dxfId="713" priority="55" operator="equal">
      <formula>"non"</formula>
    </cfRule>
  </conditionalFormatting>
  <conditionalFormatting sqref="H1">
    <cfRule type="cellIs" dxfId="712" priority="56" operator="equal">
      <formula>"G"</formula>
    </cfRule>
    <cfRule type="cellIs" dxfId="711" priority="57" operator="equal">
      <formula>"C"</formula>
    </cfRule>
    <cfRule type="cellIs" dxfId="710" priority="58" operator="equal">
      <formula>"A"</formula>
    </cfRule>
    <cfRule type="cellIs" dxfId="709" priority="60" operator="equal">
      <formula>"Game"</formula>
    </cfRule>
    <cfRule type="cellIs" dxfId="708" priority="61" operator="equal">
      <formula>"2D Anim"</formula>
    </cfRule>
    <cfRule type="cellIs" dxfId="707" priority="62" operator="equal">
      <formula>"3D Anim"</formula>
    </cfRule>
    <cfRule type="endsWith" dxfId="706" priority="63" operator="endsWith" text="?">
      <formula>RIGHT(H1,LEN("?"))="?"</formula>
    </cfRule>
    <cfRule type="containsText" dxfId="705" priority="65" operator="containsText" text="Erasmus">
      <formula>NOT(ISERROR(SEARCH("Erasmus",H1)))</formula>
    </cfRule>
    <cfRule type="cellIs" dxfId="704" priority="66" operator="equal">
      <formula>"Animation"</formula>
    </cfRule>
  </conditionalFormatting>
  <conditionalFormatting sqref="A1:E1 G1">
    <cfRule type="containsText" dxfId="703" priority="42" operator="containsText" text="Redoublement">
      <formula>NOT(ISERROR(SEARCH("Redoublement",A1)))</formula>
    </cfRule>
    <cfRule type="cellIs" dxfId="702" priority="43" operator="equal">
      <formula>"oui"</formula>
    </cfRule>
    <cfRule type="cellIs" dxfId="701" priority="44" operator="equal">
      <formula>"G"</formula>
    </cfRule>
    <cfRule type="cellIs" dxfId="700" priority="45" operator="equal">
      <formula>"C"</formula>
    </cfRule>
    <cfRule type="cellIs" dxfId="699" priority="46" operator="equal">
      <formula>"A"</formula>
    </cfRule>
    <cfRule type="cellIs" dxfId="698" priority="48" operator="equal">
      <formula>"Game"</formula>
    </cfRule>
    <cfRule type="cellIs" dxfId="697" priority="49" operator="equal">
      <formula>"2D Anim"</formula>
    </cfRule>
    <cfRule type="cellIs" dxfId="696" priority="50" operator="equal">
      <formula>"3D Anim"</formula>
    </cfRule>
    <cfRule type="endsWith" dxfId="695" priority="51" operator="endsWith" text="?">
      <formula>RIGHT(A1,LEN("?"))="?"</formula>
    </cfRule>
    <cfRule type="containsText" dxfId="694" priority="53" operator="containsText" text="Erasmus">
      <formula>NOT(ISERROR(SEARCH("Erasmus",A1)))</formula>
    </cfRule>
    <cfRule type="cellIs" dxfId="693" priority="54" operator="equal">
      <formula>"Animation"</formula>
    </cfRule>
  </conditionalFormatting>
  <conditionalFormatting sqref="L1">
    <cfRule type="cellIs" dxfId="692" priority="30" operator="equal">
      <formula>"oui"</formula>
    </cfRule>
    <cfRule type="cellIs" dxfId="691" priority="31" operator="equal">
      <formula>"G"</formula>
    </cfRule>
    <cfRule type="cellIs" dxfId="690" priority="32" operator="equal">
      <formula>"C"</formula>
    </cfRule>
    <cfRule type="cellIs" dxfId="689" priority="33" operator="equal">
      <formula>"A"</formula>
    </cfRule>
    <cfRule type="cellIs" dxfId="688" priority="35" operator="equal">
      <formula>"Game"</formula>
    </cfRule>
    <cfRule type="cellIs" dxfId="687" priority="36" operator="equal">
      <formula>"2D Anim"</formula>
    </cfRule>
    <cfRule type="cellIs" dxfId="686" priority="37" operator="equal">
      <formula>"3D Anim"</formula>
    </cfRule>
    <cfRule type="endsWith" dxfId="685" priority="38" operator="endsWith" text="?">
      <formula>RIGHT(L1,LEN("?"))="?"</formula>
    </cfRule>
    <cfRule type="containsText" dxfId="684" priority="40" operator="containsText" text="Erasmus">
      <formula>NOT(ISERROR(SEARCH("Erasmus",L1)))</formula>
    </cfRule>
    <cfRule type="cellIs" dxfId="683" priority="41" operator="equal">
      <formula>"Animation"</formula>
    </cfRule>
  </conditionalFormatting>
  <conditionalFormatting sqref="K1">
    <cfRule type="containsText" dxfId="682" priority="15" operator="containsText" text="Redoublement">
      <formula>NOT(ISERROR(SEARCH("Redoublement",K1)))</formula>
    </cfRule>
    <cfRule type="cellIs" dxfId="681" priority="16" operator="equal">
      <formula>"oui"</formula>
    </cfRule>
    <cfRule type="cellIs" dxfId="680" priority="17" operator="equal">
      <formula>"G"</formula>
    </cfRule>
    <cfRule type="cellIs" dxfId="679" priority="18" operator="equal">
      <formula>"C"</formula>
    </cfRule>
    <cfRule type="cellIs" dxfId="678" priority="19" operator="equal">
      <formula>"A"</formula>
    </cfRule>
    <cfRule type="cellIs" dxfId="677" priority="20" operator="equal">
      <formula>"Game"</formula>
    </cfRule>
    <cfRule type="cellIs" dxfId="676" priority="21" operator="equal">
      <formula>"2D Anim"</formula>
    </cfRule>
    <cfRule type="cellIs" dxfId="675" priority="22" operator="equal">
      <formula>"3D Anim"</formula>
    </cfRule>
    <cfRule type="endsWith" dxfId="674" priority="23" operator="endsWith" text="?">
      <formula>RIGHT(K1,LEN("?"))="?"</formula>
    </cfRule>
    <cfRule type="containsText" dxfId="673" priority="24" operator="containsText" text="Erasmus">
      <formula>NOT(ISERROR(SEARCH("Erasmus",K1)))</formula>
    </cfRule>
    <cfRule type="cellIs" dxfId="672" priority="25" operator="equal">
      <formula>"Animation"</formula>
    </cfRule>
  </conditionalFormatting>
  <conditionalFormatting sqref="M1">
    <cfRule type="cellIs" dxfId="671" priority="3" operator="equal">
      <formula>"oui"</formula>
    </cfRule>
    <cfRule type="cellIs" dxfId="670" priority="4" operator="equal">
      <formula>"G"</formula>
    </cfRule>
    <cfRule type="cellIs" dxfId="669" priority="5" operator="equal">
      <formula>"C"</formula>
    </cfRule>
    <cfRule type="cellIs" dxfId="668" priority="6" operator="equal">
      <formula>"A"</formula>
    </cfRule>
    <cfRule type="cellIs" dxfId="667" priority="8" operator="equal">
      <formula>"Game"</formula>
    </cfRule>
    <cfRule type="cellIs" dxfId="666" priority="9" operator="equal">
      <formula>"2D Anim"</formula>
    </cfRule>
    <cfRule type="cellIs" dxfId="665" priority="10" operator="equal">
      <formula>"3D Anim"</formula>
    </cfRule>
    <cfRule type="endsWith" dxfId="664" priority="11" operator="endsWith" text="?">
      <formula>RIGHT(M1,LEN("?"))="?"</formula>
    </cfRule>
    <cfRule type="containsText" dxfId="663" priority="13" operator="containsText" text="Erasmus">
      <formula>NOT(ISERROR(SEARCH("Erasmus",M1)))</formula>
    </cfRule>
    <cfRule type="cellIs" dxfId="662" priority="14" operator="equal">
      <formula>"Animation"</formula>
    </cfRule>
  </conditionalFormatting>
  <dataValidations count="4">
    <dataValidation type="list" allowBlank="1" showInputMessage="1" showErrorMessage="1" sqref="G2">
      <formula1>"Non,Oui"</formula1>
    </dataValidation>
    <dataValidation type="list" allowBlank="1" showErrorMessage="1" sqref="D2">
      <formula1>Classe</formula1>
    </dataValidation>
    <dataValidation type="list" allowBlank="1" showInputMessage="1" showErrorMessage="1" sqref="F2">
      <formula1>Spécialisation</formula1>
    </dataValidation>
    <dataValidation type="list" allowBlank="1" showErrorMessage="1" sqref="E2">
      <formula1>Cursus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4" operator="containsText" id="{0D358F7B-84F9-4ED5-B3CB-CAF62B5C854C}">
            <xm:f>NOT(ISERROR(SEARCH("Est parti",A2)))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89" operator="containsText" id="{498AD8BB-2A6B-4739-8E39-4FC5ABB961FF}">
            <xm:f>NOT(ISERROR(SEARCH("Va quitter l'école",A2)))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A2:E2 G2:H2 K2:L2</xm:sqref>
        </x14:conditionalFormatting>
        <x14:conditionalFormatting xmlns:xm="http://schemas.microsoft.com/office/excel/2006/main">
          <x14:cfRule type="containsText" priority="67" operator="containsText" id="{551715F4-B40E-4EAE-A6D2-7E89421B3EB0}">
            <xm:f>NOT(ISERROR(SEARCH("Est parti",A1)))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68" operator="containsText" id="{2B620EEB-79CA-48CD-9633-A6AEA3213247}">
            <xm:f>NOT(ISERROR(SEARCH("Va quitter l'école",A1)))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A1:E1</xm:sqref>
        </x14:conditionalFormatting>
        <x14:conditionalFormatting xmlns:xm="http://schemas.microsoft.com/office/excel/2006/main">
          <x14:cfRule type="containsText" priority="59" operator="containsText" id="{E3866A7A-EB6E-4128-B131-933E5C570E81}">
            <xm:f>NOT(ISERROR(SEARCH("Est parti",H1)))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64" operator="containsText" id="{65F28194-5624-48C2-8624-16F37B88D23A}">
            <xm:f>NOT(ISERROR(SEARCH("Va quitter l'école",H1)))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H1</xm:sqref>
        </x14:conditionalFormatting>
        <x14:conditionalFormatting xmlns:xm="http://schemas.microsoft.com/office/excel/2006/main">
          <x14:cfRule type="containsText" priority="47" operator="containsText" id="{D2F92E58-2C4C-4F81-B572-E99E481EED95}">
            <xm:f>NOT(ISERROR(SEARCH("Est parti",G1)))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52" operator="containsText" id="{901A489A-CA99-4D1C-9D05-025CB332FF93}">
            <xm:f>NOT(ISERROR(SEARCH("Va quitter l'école",G1)))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G1</xm:sqref>
        </x14:conditionalFormatting>
        <x14:conditionalFormatting xmlns:xm="http://schemas.microsoft.com/office/excel/2006/main">
          <x14:cfRule type="containsText" priority="34" operator="containsText" id="{E34B859F-D0AC-4572-8199-9CE2C1B161BB}">
            <xm:f>NOT(ISERROR(SEARCH("Est parti",L1)))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39" operator="containsText" id="{39757153-38BC-40A3-A887-629F1A266F32}">
            <xm:f>NOT(ISERROR(SEARCH("Va quitter l'école",L1)))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L1</xm:sqref>
        </x14:conditionalFormatting>
        <x14:conditionalFormatting xmlns:xm="http://schemas.microsoft.com/office/excel/2006/main">
          <x14:cfRule type="containsText" priority="28" operator="containsText" id="{F3157F3A-6DA1-4B55-AA54-F32FF9099338}">
            <xm:f>NOT(ISERROR(SEARCH("Est parti",L1)))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29" operator="containsText" id="{8D1D0292-CF26-4FD9-B38F-D74E93C5B91C}">
            <xm:f>NOT(ISERROR(SEARCH("Va quitter l'école",L1)))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L1</xm:sqref>
        </x14:conditionalFormatting>
        <x14:conditionalFormatting xmlns:xm="http://schemas.microsoft.com/office/excel/2006/main">
          <x14:cfRule type="containsText" priority="26" operator="containsText" id="{FB7445EF-06D5-4742-A7EC-7637BFA1CAA5}">
            <xm:f>NOT(ISERROR(SEARCH("Est parti",K1)))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27" operator="containsText" id="{A4396120-244F-45C6-BDC8-7681680E2721}">
            <xm:f>NOT(ISERROR(SEARCH("Va quitter l'école",K1)))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K1</xm:sqref>
        </x14:conditionalFormatting>
        <x14:conditionalFormatting xmlns:xm="http://schemas.microsoft.com/office/excel/2006/main">
          <x14:cfRule type="containsText" priority="7" operator="containsText" id="{620722E4-B8D6-484D-9B32-4477C3D774B1}">
            <xm:f>NOT(ISERROR(SEARCH("Est parti",M1)))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2" operator="containsText" id="{7AE71AF1-39A8-487B-AC7E-E083EFFF18FD}">
            <xm:f>NOT(ISERROR(SEARCH("Va quitter l'école",M1)))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M1</xm:sqref>
        </x14:conditionalFormatting>
        <x14:conditionalFormatting xmlns:xm="http://schemas.microsoft.com/office/excel/2006/main">
          <x14:cfRule type="containsText" priority="1" operator="containsText" id="{29364D6C-23C5-4B3C-A1AE-F5D4824B0A6B}">
            <xm:f>NOT(ISERROR(SEARCH("Est parti",M1)))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2" operator="containsText" id="{7C4A2380-6D86-456F-999E-16A1B6A6595D}">
            <xm:f>NOT(ISERROR(SEARCH("Va quitter l'école",M1)))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M1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P271"/>
  <sheetViews>
    <sheetView topLeftCell="A7" zoomScaleNormal="100" workbookViewId="0">
      <selection activeCell="I9" sqref="I9"/>
    </sheetView>
  </sheetViews>
  <sheetFormatPr baseColWidth="10" defaultColWidth="11.42578125" defaultRowHeight="18" customHeight="1" x14ac:dyDescent="0.25"/>
  <cols>
    <col min="1" max="1" width="30.42578125" style="1" customWidth="1"/>
    <col min="2" max="6" width="10.7109375" style="18" customWidth="1"/>
    <col min="7" max="7" width="3.140625" style="27" customWidth="1"/>
    <col min="8" max="8" width="30.42578125" style="1" customWidth="1"/>
    <col min="9" max="13" width="10.7109375" style="18" customWidth="1"/>
    <col min="14" max="14" width="3.140625" style="26" customWidth="1"/>
    <col min="15" max="15" width="30.85546875" style="42" customWidth="1"/>
    <col min="16" max="18" width="10.7109375" style="1" customWidth="1"/>
    <col min="19" max="19" width="10.7109375" style="24" customWidth="1"/>
    <col min="20" max="20" width="10.7109375" style="27" customWidth="1"/>
    <col min="21" max="21" width="3.140625" style="26" customWidth="1"/>
    <col min="22" max="16384" width="11.42578125" style="1"/>
  </cols>
  <sheetData>
    <row r="1" spans="1:42" s="82" customFormat="1" ht="33" customHeight="1" x14ac:dyDescent="0.25">
      <c r="A1" s="85" t="s">
        <v>19</v>
      </c>
      <c r="B1" s="85" t="s">
        <v>1700</v>
      </c>
      <c r="C1" s="85" t="s">
        <v>1701</v>
      </c>
      <c r="D1" s="85" t="s">
        <v>1702</v>
      </c>
      <c r="E1" s="85" t="s">
        <v>1703</v>
      </c>
      <c r="F1" s="85" t="s">
        <v>1704</v>
      </c>
      <c r="G1" s="54"/>
      <c r="H1" s="86" t="s">
        <v>388</v>
      </c>
      <c r="I1" s="86" t="s">
        <v>1700</v>
      </c>
      <c r="J1" s="86" t="s">
        <v>1701</v>
      </c>
      <c r="K1" s="86" t="s">
        <v>1702</v>
      </c>
      <c r="L1" s="86" t="s">
        <v>1703</v>
      </c>
      <c r="M1" s="86" t="s">
        <v>1704</v>
      </c>
      <c r="N1" s="55"/>
      <c r="O1" s="70" t="s">
        <v>1706</v>
      </c>
      <c r="P1" s="85" t="s">
        <v>1700</v>
      </c>
      <c r="Q1" s="85" t="s">
        <v>1701</v>
      </c>
      <c r="R1" s="85" t="s">
        <v>1702</v>
      </c>
      <c r="S1" s="85" t="s">
        <v>1703</v>
      </c>
      <c r="T1" s="85" t="s">
        <v>1704</v>
      </c>
      <c r="U1" s="55"/>
    </row>
    <row r="2" spans="1:42" ht="18" customHeight="1" x14ac:dyDescent="0.25">
      <c r="A2" s="22" t="s">
        <v>1725</v>
      </c>
      <c r="B2" s="60"/>
      <c r="C2" s="33">
        <f>COUNTIFS('B1'!F:F,"Animation")</f>
        <v>0</v>
      </c>
      <c r="D2" s="60"/>
      <c r="E2" s="60"/>
      <c r="F2" s="60"/>
      <c r="G2" s="54"/>
      <c r="H2" s="22" t="s">
        <v>1725</v>
      </c>
      <c r="I2" s="60"/>
      <c r="J2" s="60"/>
      <c r="K2" s="33">
        <f>COUNTIFS('B2'!F:F,"3D Anim")</f>
        <v>0</v>
      </c>
      <c r="L2" s="33">
        <f>COUNTIFS('B3'!F:F,"3D Anim")</f>
        <v>0</v>
      </c>
      <c r="M2" s="33">
        <f>COUNTIFS('M1'!F:F,"3D Anim")</f>
        <v>0</v>
      </c>
      <c r="N2" s="55"/>
      <c r="O2" s="39" t="s">
        <v>924</v>
      </c>
      <c r="P2" s="60"/>
      <c r="Q2" s="60"/>
      <c r="R2" s="60"/>
      <c r="S2" s="53">
        <f>COUNTIFS('B3'!G:G,"Character Design")</f>
        <v>0</v>
      </c>
      <c r="T2" s="53">
        <f>COUNTIFS('M1'!G:G,"Character Design")</f>
        <v>10</v>
      </c>
      <c r="U2" s="55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  <c r="AH2" s="15"/>
      <c r="AI2" s="15"/>
      <c r="AJ2" s="15"/>
      <c r="AK2" s="15"/>
      <c r="AL2" s="15"/>
      <c r="AM2" s="15"/>
      <c r="AN2" s="15"/>
      <c r="AO2" s="15"/>
      <c r="AP2" s="15"/>
    </row>
    <row r="3" spans="1:42" ht="18" customHeight="1" x14ac:dyDescent="0.25">
      <c r="A3" s="87" t="s">
        <v>1726</v>
      </c>
      <c r="B3" s="88">
        <v>105</v>
      </c>
      <c r="C3" s="87">
        <f>COUNTIFS(Admissions!D:D,"Animation",Admissions!E:E,"B2",Admissions!F:F,"Inscription validée")</f>
        <v>0</v>
      </c>
      <c r="D3" s="60"/>
      <c r="E3" s="60"/>
      <c r="F3" s="60"/>
      <c r="G3" s="54"/>
      <c r="H3" s="87" t="s">
        <v>1726</v>
      </c>
      <c r="I3" s="60"/>
      <c r="J3" s="60"/>
      <c r="K3" s="88">
        <f>COUNTIFS(Admissions!D:D,"3D Anim",Admissions!E:E,"B3",Admissions!F:F,"Inscription validée")</f>
        <v>0</v>
      </c>
      <c r="L3" s="88">
        <f>COUNTIFS(Admissions!D:D,"3D Anim",Admissions!E:E,"M1",Admissions!F:F,"Inscription validée")</f>
        <v>0</v>
      </c>
      <c r="M3" s="88">
        <f>COUNTIFS(Admissions!D:D,"3D Anim",Admissions!E:E,"M2",Admissions!F:F,"Inscription validée")</f>
        <v>0</v>
      </c>
      <c r="N3" s="55"/>
      <c r="O3" s="39" t="s">
        <v>1233</v>
      </c>
      <c r="P3" s="60"/>
      <c r="Q3" s="60"/>
      <c r="R3" s="60"/>
      <c r="S3" s="53">
        <f>COUNTIFS('B3'!G:G,"Concept Art / Background Art")</f>
        <v>0</v>
      </c>
      <c r="T3" s="53">
        <f>COUNTIFS('M1'!G:G,"Concept Art / Background Art")</f>
        <v>3</v>
      </c>
      <c r="U3" s="55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  <c r="AG3" s="15"/>
      <c r="AH3" s="15"/>
      <c r="AI3" s="15"/>
      <c r="AJ3" s="15"/>
      <c r="AK3" s="15"/>
      <c r="AL3" s="15"/>
      <c r="AM3" s="15"/>
      <c r="AN3" s="15"/>
      <c r="AO3" s="15"/>
      <c r="AP3" s="15"/>
    </row>
    <row r="4" spans="1:42" ht="18" customHeight="1" x14ac:dyDescent="0.25">
      <c r="A4" s="15" t="s">
        <v>1727</v>
      </c>
      <c r="B4" s="53">
        <f>COUNTIFS('B1'!E:E,"Animation",'B1'!F:F,"Redoublement")</f>
        <v>0</v>
      </c>
      <c r="C4" s="53">
        <f>COUNTIFS('B2'!E:E,"Animation",'B2'!F:F,"Redoublement")</f>
        <v>0</v>
      </c>
      <c r="D4" s="60"/>
      <c r="E4" s="60"/>
      <c r="F4" s="60"/>
      <c r="G4" s="54"/>
      <c r="H4" s="15" t="s">
        <v>1727</v>
      </c>
      <c r="I4" s="60"/>
      <c r="J4" s="60"/>
      <c r="K4" s="53">
        <f>COUNTIFS('B3'!E:E,"3D Anim",'B3'!F:F,"Redoublement")</f>
        <v>0</v>
      </c>
      <c r="L4" s="53">
        <f>COUNTIFS('M1'!E:E,"3D Anim",'M1'!F:F,"Redoublement")</f>
        <v>0</v>
      </c>
      <c r="M4" s="53">
        <f>SUMPRODUCT((COUNTIFS('M1'!E:E,"Année Erasmus",'M1'!F:F,"3D Anim"))+((COUNTIFS('M2'!E:E,"3D Anim",'M2'!F:F,"Redoublement"))))</f>
        <v>0</v>
      </c>
      <c r="N4" s="55"/>
      <c r="O4" s="39" t="s">
        <v>953</v>
      </c>
      <c r="P4" s="60"/>
      <c r="Q4" s="60"/>
      <c r="R4" s="60"/>
      <c r="S4" s="53">
        <f>COUNTIFS('B3'!G:G,"Storyboard / Animatique")</f>
        <v>0</v>
      </c>
      <c r="T4" s="53">
        <f>COUNTIFS('M1'!G:G,"Storyboard / Animatique")</f>
        <v>8</v>
      </c>
      <c r="U4" s="55"/>
      <c r="V4" s="15"/>
      <c r="W4" s="15"/>
      <c r="X4" s="15"/>
      <c r="Y4" s="15"/>
      <c r="Z4" s="15"/>
      <c r="AA4" s="15"/>
      <c r="AB4" s="15"/>
      <c r="AC4" s="15"/>
      <c r="AD4" s="15"/>
      <c r="AE4" s="15"/>
      <c r="AF4" s="15"/>
      <c r="AG4" s="15"/>
      <c r="AH4" s="15"/>
      <c r="AI4" s="15"/>
      <c r="AJ4" s="15"/>
      <c r="AK4" s="15"/>
      <c r="AL4" s="15"/>
      <c r="AM4" s="15"/>
      <c r="AN4" s="15"/>
      <c r="AO4" s="15"/>
      <c r="AP4" s="15"/>
    </row>
    <row r="5" spans="1:42" ht="18" customHeight="1" x14ac:dyDescent="0.25">
      <c r="A5" s="87" t="s">
        <v>1728</v>
      </c>
      <c r="B5" s="88">
        <v>6</v>
      </c>
      <c r="C5" s="88">
        <f>COUNTIFS(Admissions!D:D,"Animation",Admissions!E:E,"B2",Admissions!F:F,"*Transfert*")</f>
        <v>0</v>
      </c>
      <c r="D5" s="60"/>
      <c r="E5" s="60"/>
      <c r="F5" s="60"/>
      <c r="G5" s="54"/>
      <c r="H5" s="87" t="s">
        <v>1728</v>
      </c>
      <c r="I5" s="60"/>
      <c r="J5" s="60"/>
      <c r="K5" s="88">
        <f>COUNTIFS(Admissions!D:D,"3D Anim",Admissions!E:E,"B3",Admissions!F:F,"*Transfert*")</f>
        <v>0</v>
      </c>
      <c r="L5" s="88">
        <f>COUNTIFS(Admissions!D:D,"3D Anim",Admissions!E:E,"M1",Admissions!F:F,"*Transfert*")</f>
        <v>0</v>
      </c>
      <c r="M5" s="88">
        <f>COUNTIFS(Admissions!D:D,"3D Anim",Admissions!E:E,"M2",Admissions!F:F,"*Transfert*")</f>
        <v>0</v>
      </c>
      <c r="N5" s="55"/>
      <c r="O5" s="39" t="s">
        <v>942</v>
      </c>
      <c r="P5" s="60"/>
      <c r="Q5" s="60"/>
      <c r="R5" s="60"/>
      <c r="S5" s="53">
        <f>COUNTIFS('B3'!G:G,"Animation 2D / Animatique")</f>
        <v>0</v>
      </c>
      <c r="T5" s="53">
        <f>COUNTIFS('M1'!G:G,"Animation 2D / Animatique")</f>
        <v>9</v>
      </c>
      <c r="U5" s="5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</row>
    <row r="6" spans="1:42" ht="33" customHeight="1" x14ac:dyDescent="0.25">
      <c r="A6" s="28" t="s">
        <v>1729</v>
      </c>
      <c r="B6" s="17">
        <f>SUM(B2:B5)</f>
        <v>111</v>
      </c>
      <c r="C6" s="17">
        <f>SUM(C2:C5)</f>
        <v>0</v>
      </c>
      <c r="D6" s="60"/>
      <c r="E6" s="60"/>
      <c r="F6" s="60"/>
      <c r="G6" s="54"/>
      <c r="H6" s="28" t="s">
        <v>1729</v>
      </c>
      <c r="I6" s="60"/>
      <c r="J6" s="60"/>
      <c r="K6" s="17">
        <f>SUM(K2:K5)</f>
        <v>0</v>
      </c>
      <c r="L6" s="17">
        <f>SUM(L2:L5)</f>
        <v>0</v>
      </c>
      <c r="M6" s="17">
        <f>SUM(M2:M5)</f>
        <v>0</v>
      </c>
      <c r="N6" s="55"/>
      <c r="O6" s="40" t="s">
        <v>1169</v>
      </c>
      <c r="P6" s="60"/>
      <c r="Q6" s="60"/>
      <c r="R6" s="60"/>
      <c r="S6" s="53">
        <f>COUNTIFS('B3'!G:G,"Animation 3D")</f>
        <v>0</v>
      </c>
      <c r="T6" s="53">
        <f>COUNTIFS('M1'!G:G,"Animation 3D")</f>
        <v>3</v>
      </c>
      <c r="U6" s="5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</row>
    <row r="7" spans="1:42" ht="18" customHeight="1" x14ac:dyDescent="0.25">
      <c r="A7" s="15" t="s">
        <v>6</v>
      </c>
      <c r="B7" s="60"/>
      <c r="C7" s="53">
        <f>COUNTIFS('B1'!G:G,"Oui",'B1'!F:F,"Animation")</f>
        <v>0</v>
      </c>
      <c r="D7" s="60"/>
      <c r="E7" s="60"/>
      <c r="F7" s="60"/>
      <c r="G7" s="54"/>
      <c r="H7" s="15" t="s">
        <v>6</v>
      </c>
      <c r="I7" s="60"/>
      <c r="J7" s="60"/>
      <c r="K7" s="53">
        <f>COUNTIFS('B2'!G:G,"Oui",'B2'!F:F,"3D Anim")</f>
        <v>0</v>
      </c>
      <c r="L7" s="53">
        <f>COUNTIFS('B3'!H:H,"Oui",'B3'!F:F,"3D Anim")</f>
        <v>0</v>
      </c>
      <c r="M7" s="53">
        <f>COUNTIFS('M1'!H:H,"Oui",'M1'!F:F,"3D Anim")</f>
        <v>0</v>
      </c>
      <c r="N7" s="55"/>
      <c r="O7" s="40" t="s">
        <v>1078</v>
      </c>
      <c r="P7" s="60"/>
      <c r="Q7" s="60"/>
      <c r="R7" s="60"/>
      <c r="S7" s="53">
        <f>COUNTIFS('B3'!G:G,"Modeling / Surfacing / Shading")</f>
        <v>0</v>
      </c>
      <c r="T7" s="53">
        <f>COUNTIFS('M1'!G:G,"Modeling / Surfacing / Shading")</f>
        <v>17</v>
      </c>
      <c r="U7" s="5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5"/>
      <c r="AK7" s="15"/>
      <c r="AL7" s="15"/>
      <c r="AM7" s="15"/>
      <c r="AN7" s="15"/>
      <c r="AO7" s="15"/>
      <c r="AP7" s="15"/>
    </row>
    <row r="8" spans="1:42" ht="18" customHeight="1" x14ac:dyDescent="0.25">
      <c r="A8" s="34" t="s">
        <v>1730</v>
      </c>
      <c r="B8" s="35">
        <f>SUM(B6-B7)</f>
        <v>111</v>
      </c>
      <c r="C8" s="35">
        <f>SUM(C6-C7)</f>
        <v>0</v>
      </c>
      <c r="D8" s="60"/>
      <c r="E8" s="60"/>
      <c r="F8" s="60"/>
      <c r="G8" s="54"/>
      <c r="H8" s="34" t="s">
        <v>1730</v>
      </c>
      <c r="I8" s="60"/>
      <c r="J8" s="60"/>
      <c r="K8" s="35">
        <f>SUM(K6-K7)</f>
        <v>0</v>
      </c>
      <c r="L8" s="35">
        <f>SUM(L6-L7)</f>
        <v>0</v>
      </c>
      <c r="M8" s="35">
        <f>SUM(M6-M7)</f>
        <v>0</v>
      </c>
      <c r="N8" s="55"/>
      <c r="O8" s="40" t="s">
        <v>1107</v>
      </c>
      <c r="P8" s="60"/>
      <c r="Q8" s="60"/>
      <c r="R8" s="60"/>
      <c r="S8" s="53">
        <f>COUNTIFS('B3'!G:G,"Lighting / Rendering / Shading")</f>
        <v>0</v>
      </c>
      <c r="T8" s="53">
        <f>COUNTIFS('M1'!G:G,"Lighting / Rendering / Shading")</f>
        <v>7</v>
      </c>
      <c r="U8" s="5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5"/>
      <c r="AO8" s="15"/>
      <c r="AP8" s="15"/>
    </row>
    <row r="9" spans="1:42" ht="18" customHeight="1" x14ac:dyDescent="0.25">
      <c r="A9" s="15" t="s">
        <v>1731</v>
      </c>
      <c r="B9" s="53">
        <v>21</v>
      </c>
      <c r="C9" s="53">
        <f>COUNTIFS(Admissions!D:D,"Animation",Admissions!E:E,"B2",Admissions!F:F,"Inscription en attente")</f>
        <v>1</v>
      </c>
      <c r="D9" s="60"/>
      <c r="E9" s="60"/>
      <c r="F9" s="60"/>
      <c r="G9" s="54"/>
      <c r="H9" s="15" t="s">
        <v>1731</v>
      </c>
      <c r="I9" s="60"/>
      <c r="J9" s="60"/>
      <c r="K9" s="53">
        <f>COUNTIFS(Admissions!D:D,"3D Anim",Admissions!E:E,"B3",Admissions!F:F,"Inscription en attente")</f>
        <v>0</v>
      </c>
      <c r="L9" s="53">
        <f>COUNTIFS(Admissions!D:D,"3D Anim",Admissions!E:E,"M1",Admissions!F:F,"Inscription en attente")</f>
        <v>0</v>
      </c>
      <c r="M9" s="53">
        <f>COUNTIFS(Admissions!D:D,"3D Anim",Admissions!E:E,"M2",Admissions!F:F,"Inscription en attente")</f>
        <v>0</v>
      </c>
      <c r="N9" s="55"/>
      <c r="O9" s="40" t="s">
        <v>1093</v>
      </c>
      <c r="P9" s="60"/>
      <c r="Q9" s="60"/>
      <c r="R9" s="60"/>
      <c r="S9" s="53">
        <f>COUNTIFS('B3'!G:G,"Compositing / VFX")</f>
        <v>0</v>
      </c>
      <c r="T9" s="53">
        <f>COUNTIFS('M1'!G:G,"Compositing / VFX")</f>
        <v>6</v>
      </c>
      <c r="U9" s="5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</row>
    <row r="10" spans="1:42" ht="18" customHeight="1" x14ac:dyDescent="0.25">
      <c r="A10" s="15" t="s">
        <v>1732</v>
      </c>
      <c r="B10" s="53"/>
      <c r="C10" s="53">
        <f>COUNTIFS('B1'!F:F,"*Anim ?*")</f>
        <v>0</v>
      </c>
      <c r="D10" s="60"/>
      <c r="E10" s="60"/>
      <c r="F10" s="60"/>
      <c r="G10" s="54"/>
      <c r="H10" s="15" t="s">
        <v>1732</v>
      </c>
      <c r="I10" s="60"/>
      <c r="J10" s="60"/>
      <c r="K10" s="53">
        <f>COUNTIFS('B2'!F:F,"*3D*",'B2'!F:F,"*ou*")</f>
        <v>0</v>
      </c>
      <c r="L10" s="53">
        <f>COUNTIFS('B3'!F:F,"*3D*",'B3'!F:F,"*ou*")</f>
        <v>0</v>
      </c>
      <c r="M10" s="53">
        <f>COUNTIFS('M1'!F:F,"*3D*",'M1'!F:F,"*ou*")</f>
        <v>0</v>
      </c>
      <c r="N10" s="55"/>
      <c r="O10" s="41" t="s">
        <v>1629</v>
      </c>
      <c r="P10" s="60"/>
      <c r="Q10" s="60"/>
      <c r="R10" s="60"/>
      <c r="S10" s="53">
        <f>COUNTIFS('B3'!G:G,"Rigging")</f>
        <v>0</v>
      </c>
      <c r="T10" s="53">
        <f>COUNTIFS('M1'!G:G,"Rigging")</f>
        <v>0</v>
      </c>
      <c r="U10" s="5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5"/>
      <c r="AP10" s="15"/>
    </row>
    <row r="11" spans="1:42" ht="33" customHeight="1" x14ac:dyDescent="0.25">
      <c r="A11" s="36" t="s">
        <v>1733</v>
      </c>
      <c r="B11" s="37">
        <f>SUM(B6,B9,B10)</f>
        <v>132</v>
      </c>
      <c r="C11" s="37">
        <f>SUM(C6,C9,C10)</f>
        <v>1</v>
      </c>
      <c r="D11" s="60"/>
      <c r="E11" s="60"/>
      <c r="F11" s="60"/>
      <c r="G11" s="54"/>
      <c r="H11" s="36" t="s">
        <v>1733</v>
      </c>
      <c r="I11" s="60"/>
      <c r="J11" s="60"/>
      <c r="K11" s="37">
        <f>SUM(K6,K9,K10)</f>
        <v>0</v>
      </c>
      <c r="L11" s="37">
        <f>SUM(L6,L9,L10)</f>
        <v>0</v>
      </c>
      <c r="M11" s="37">
        <f>SUM(M6,M9,M10)</f>
        <v>0</v>
      </c>
      <c r="N11" s="55"/>
      <c r="O11" s="62"/>
      <c r="P11" s="56"/>
      <c r="Q11" s="56"/>
      <c r="R11" s="56"/>
      <c r="S11" s="56"/>
      <c r="T11" s="54"/>
      <c r="U11" s="5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7"/>
      <c r="AJ11" s="17"/>
      <c r="AK11" s="17"/>
      <c r="AL11" s="17"/>
      <c r="AM11" s="17"/>
      <c r="AN11" s="17"/>
      <c r="AO11" s="17"/>
      <c r="AP11" s="17"/>
    </row>
    <row r="12" spans="1:42" ht="18" customHeight="1" x14ac:dyDescent="0.25">
      <c r="A12" s="55"/>
      <c r="B12" s="56"/>
      <c r="C12" s="56"/>
      <c r="D12" s="56"/>
      <c r="E12" s="56"/>
      <c r="F12" s="56"/>
      <c r="G12" s="54"/>
      <c r="H12" s="55"/>
      <c r="I12" s="56"/>
      <c r="J12" s="56"/>
      <c r="K12" s="56"/>
      <c r="L12" s="56"/>
      <c r="M12" s="56"/>
      <c r="N12" s="55"/>
      <c r="O12" s="15" t="s">
        <v>19</v>
      </c>
      <c r="P12" s="53">
        <f>COUNTIFS('B1'!S:S,"Animation")</f>
        <v>0</v>
      </c>
      <c r="Q12" s="53">
        <f>COUNTIFS('B2'!S:S,"Animation")</f>
        <v>0</v>
      </c>
      <c r="R12" s="53">
        <f>COUNTIFS('B3'!S:S,"Animation")</f>
        <v>0</v>
      </c>
      <c r="S12" s="53">
        <f>COUNTIFS('M1'!S:S,"Animation")</f>
        <v>0</v>
      </c>
      <c r="T12" s="53">
        <f>COUNTIFS('M2'!R:R,"Animation")</f>
        <v>0</v>
      </c>
      <c r="U12" s="5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15"/>
    </row>
    <row r="13" spans="1:42" ht="33" customHeight="1" x14ac:dyDescent="0.25">
      <c r="A13" s="83" t="s">
        <v>280</v>
      </c>
      <c r="B13" s="83" t="s">
        <v>1700</v>
      </c>
      <c r="C13" s="83" t="s">
        <v>1701</v>
      </c>
      <c r="D13" s="83" t="s">
        <v>1702</v>
      </c>
      <c r="E13" s="83" t="s">
        <v>1703</v>
      </c>
      <c r="F13" s="83" t="s">
        <v>1704</v>
      </c>
      <c r="G13" s="54"/>
      <c r="H13" s="84" t="s">
        <v>405</v>
      </c>
      <c r="I13" s="84" t="s">
        <v>1700</v>
      </c>
      <c r="J13" s="84" t="s">
        <v>1701</v>
      </c>
      <c r="K13" s="84" t="s">
        <v>1702</v>
      </c>
      <c r="L13" s="84" t="s">
        <v>1703</v>
      </c>
      <c r="M13" s="84" t="s">
        <v>1704</v>
      </c>
      <c r="N13" s="55"/>
      <c r="O13" s="15" t="s">
        <v>405</v>
      </c>
      <c r="P13" s="53">
        <f>COUNTIFS('B1'!S:S,"2D Anim")</f>
        <v>0</v>
      </c>
      <c r="Q13" s="53">
        <f>COUNTIFS('B2'!S:S,"2D Anim")</f>
        <v>0</v>
      </c>
      <c r="R13" s="53">
        <f>COUNTIFS('B3'!S:S,"2D Anim")</f>
        <v>0</v>
      </c>
      <c r="S13" s="53">
        <f>COUNTIFS('M1'!S:S,"2D Anim")</f>
        <v>0</v>
      </c>
      <c r="T13" s="53">
        <f>COUNTIFS('M2'!R:R,"2D Anim")</f>
        <v>0</v>
      </c>
      <c r="U13" s="5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</row>
    <row r="14" spans="1:42" ht="18" customHeight="1" x14ac:dyDescent="0.25">
      <c r="A14" s="22" t="s">
        <v>1725</v>
      </c>
      <c r="B14" s="60"/>
      <c r="C14" s="33">
        <f>COUNTIFS('B1'!F:F,"Game")</f>
        <v>0</v>
      </c>
      <c r="D14" s="33">
        <f>COUNTIFS('B2'!F:F,"Game")</f>
        <v>0</v>
      </c>
      <c r="E14" s="33">
        <f>COUNTIFS('B3'!F:F,"Game")</f>
        <v>0</v>
      </c>
      <c r="F14" s="33">
        <f>COUNTIFS('M1'!F:F,"Game")</f>
        <v>0</v>
      </c>
      <c r="G14" s="54"/>
      <c r="H14" s="22" t="s">
        <v>1734</v>
      </c>
      <c r="I14" s="60"/>
      <c r="J14" s="60"/>
      <c r="K14" s="33">
        <f>COUNTIFS('B2'!F:F,"2D Anim")</f>
        <v>0</v>
      </c>
      <c r="L14" s="33">
        <f>COUNTIFS('B3'!F:F,"2D Anim")</f>
        <v>0</v>
      </c>
      <c r="M14" s="33">
        <f>COUNTIFS('M1'!F:F,"2D Anim")</f>
        <v>0</v>
      </c>
      <c r="N14" s="55"/>
      <c r="O14" s="15" t="s">
        <v>388</v>
      </c>
      <c r="P14" s="53">
        <f>COUNTIFS('B1'!S:S,"3D Anim")</f>
        <v>0</v>
      </c>
      <c r="Q14" s="53">
        <f>COUNTIFS('B2'!S:S,"3D Anim")</f>
        <v>0</v>
      </c>
      <c r="R14" s="53">
        <f>COUNTIFS('B3'!S:S,"3D Anim")</f>
        <v>0</v>
      </c>
      <c r="S14" s="53">
        <f>COUNTIFS('M1'!S:S,"3D Anim")</f>
        <v>0</v>
      </c>
      <c r="T14" s="53">
        <f>COUNTIFS('M2'!R:R,"3D Anim")</f>
        <v>0</v>
      </c>
      <c r="U14" s="5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5"/>
      <c r="AP14" s="15"/>
    </row>
    <row r="15" spans="1:42" ht="18" customHeight="1" x14ac:dyDescent="0.25">
      <c r="A15" s="87" t="s">
        <v>1726</v>
      </c>
      <c r="B15" s="60"/>
      <c r="C15" s="87">
        <f>COUNTIFS(Admissions!D:D,"Game",Admissions!E:E,"B2",Admissions!F:F,"Inscription validée")</f>
        <v>0</v>
      </c>
      <c r="D15" s="88">
        <f>COUNTIFS(Admissions!D:D,"Game",Admissions!E:E,"B3",Admissions!F:F,"Inscription validée")</f>
        <v>0</v>
      </c>
      <c r="E15" s="88">
        <f>COUNTIFS(Admissions!D:D,"Game",Admissions!E:E,"M1",Admissions!F:F,"Inscription validée")</f>
        <v>0</v>
      </c>
      <c r="F15" s="88">
        <f>COUNTIFS(Admissions!D:D,"Game",Admissions!E:E,"M2",Admissions!F:F,"Inscription validée")</f>
        <v>0</v>
      </c>
      <c r="G15" s="54"/>
      <c r="H15" s="87" t="s">
        <v>1726</v>
      </c>
      <c r="I15" s="60"/>
      <c r="J15" s="60"/>
      <c r="K15" s="88">
        <f>COUNTIFS(Admissions!D:D,"2D Anim",Admissions!E:E,"B3",Admissions!F:F,"Inscription validée")</f>
        <v>0</v>
      </c>
      <c r="L15" s="88">
        <f>COUNTIFS(Admissions!D:D,"2D Anim",Admissions!E:E,"M1",Admissions!F:F,"Inscription validée")</f>
        <v>0</v>
      </c>
      <c r="M15" s="88">
        <f>COUNTIFS(Admissions!D:D,"2D Anim",Admissions!E:E,"M2",Admissions!F:F,"Inscription validée")</f>
        <v>0</v>
      </c>
      <c r="N15" s="55"/>
      <c r="O15" s="15" t="s">
        <v>280</v>
      </c>
      <c r="P15" s="53">
        <f>COUNTIFS('B1'!S:S,"Game")</f>
        <v>0</v>
      </c>
      <c r="Q15" s="53">
        <f>COUNTIFS('B2'!S:S,"Game")</f>
        <v>0</v>
      </c>
      <c r="R15" s="53">
        <f>COUNTIFS('B3'!S:S,"Game")</f>
        <v>0</v>
      </c>
      <c r="S15" s="53">
        <f>COUNTIFS('M1'!S:S,"Game")</f>
        <v>0</v>
      </c>
      <c r="T15" s="53">
        <f>COUNTIFS('M2'!R:R,"Game")</f>
        <v>0</v>
      </c>
      <c r="U15" s="5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</row>
    <row r="16" spans="1:42" s="16" customFormat="1" ht="18" customHeight="1" x14ac:dyDescent="0.25">
      <c r="A16" s="15" t="s">
        <v>1727</v>
      </c>
      <c r="B16" s="60"/>
      <c r="C16" s="53">
        <f>COUNTIFS('B2'!E:E,"Game",'B2'!F:F,"Redoublement")</f>
        <v>0</v>
      </c>
      <c r="D16" s="53">
        <f>COUNTIFS('B3'!E:E,"Game",'B3'!F:F,"Redoublement")</f>
        <v>0</v>
      </c>
      <c r="E16" s="53">
        <f>COUNTIFS('M1'!E:E,"Game",'M1'!F:F,"Redoublement")</f>
        <v>0</v>
      </c>
      <c r="F16" s="53">
        <f>SUMPRODUCT((COUNTIFS('M1'!E:E,"Année Erasmus",'M1'!F:F,"Game"))+((COUNTIFS('M2'!E:E,"Game",'M2'!F:F,"Redoublement"))))</f>
        <v>0</v>
      </c>
      <c r="G16" s="54"/>
      <c r="H16" s="15" t="s">
        <v>1727</v>
      </c>
      <c r="I16" s="60"/>
      <c r="J16" s="60"/>
      <c r="K16" s="53">
        <f>COUNTIFS('B3'!E:E,"2D Anim",'B3'!F:F,"Redoublement")</f>
        <v>0</v>
      </c>
      <c r="L16" s="53">
        <f>COUNTIFS('M1'!E:E,"2D Anim",'M1'!F:F,"Redoublement")</f>
        <v>0</v>
      </c>
      <c r="M16" s="53">
        <f>SUMPRODUCT((COUNTIFS('M1'!E:E,"Année Erasmus",'M1'!F:F,"2D Anim"))+((COUNTIFS('M2'!E:E,"2D Anim",'M2'!F:F,"Redoublement"))))</f>
        <v>0</v>
      </c>
      <c r="N16" s="55"/>
      <c r="O16" s="15" t="s">
        <v>1735</v>
      </c>
      <c r="P16" s="53">
        <f>COUNTIFS('B1'!S:S,"Anim ou Game ?")</f>
        <v>0</v>
      </c>
      <c r="Q16" s="53">
        <f>COUNTIFS('B2'!S:S,"Anim ou Game ?")</f>
        <v>0</v>
      </c>
      <c r="R16" s="53">
        <f>COUNTIFS('B3'!S:S,"Anim ou Game ?")</f>
        <v>0</v>
      </c>
      <c r="S16" s="53">
        <f>COUNTIFS('M1'!S:S,"Anim ou Game ?")</f>
        <v>0</v>
      </c>
      <c r="T16" s="53">
        <f>COUNTIFS('M2'!R:R,"Anim ou Game ?")</f>
        <v>0</v>
      </c>
      <c r="U16" s="5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</row>
    <row r="17" spans="1:42" ht="18" customHeight="1" x14ac:dyDescent="0.25">
      <c r="A17" s="87" t="s">
        <v>1728</v>
      </c>
      <c r="B17" s="60"/>
      <c r="C17" s="88">
        <f>COUNTIFS(Admissions!D:D,"Game",Admissions!E:E,"B2",Admissions!F:F,"*Transfert*")</f>
        <v>0</v>
      </c>
      <c r="D17" s="88">
        <f>COUNTIFS(Admissions!D:D,"Game",Admissions!E:E,"B3",Admissions!F:F,"*Transfert*")</f>
        <v>0</v>
      </c>
      <c r="E17" s="88">
        <f>COUNTIFS(Admissions!D:D,"Game",Admissions!E:E,"M1",Admissions!F:F,"*Transfert*")</f>
        <v>0</v>
      </c>
      <c r="F17" s="88">
        <f>COUNTIFS(Admissions!D:D,"Game",Admissions!E:E,"M2",Admissions!F:F,"*Transfert*")</f>
        <v>0</v>
      </c>
      <c r="G17" s="54"/>
      <c r="H17" s="87" t="s">
        <v>1728</v>
      </c>
      <c r="I17" s="60"/>
      <c r="J17" s="60"/>
      <c r="K17" s="88">
        <f>COUNTIFS(Admissions!D:D,"2D Anim",Admissions!E:E,"B3",Admissions!F:F,"*Transfert*")</f>
        <v>0</v>
      </c>
      <c r="L17" s="88">
        <f>COUNTIFS(Admissions!D:D,"2D Anim",Admissions!E:E,"M1",Admissions!F:F,"*Transfert*")</f>
        <v>0</v>
      </c>
      <c r="M17" s="88">
        <f>COUNTIFS(Admissions!D:D,"2D Anim",Admissions!E:E,"M2",Admissions!F:F,"*Transfert*")</f>
        <v>0</v>
      </c>
      <c r="N17" s="55"/>
      <c r="O17" s="15" t="s">
        <v>1736</v>
      </c>
      <c r="P17" s="53">
        <f>COUNTIFS('B1'!S:S,"2D ou Game ?")</f>
        <v>0</v>
      </c>
      <c r="Q17" s="53">
        <f>COUNTIFS('B2'!S:S,"2D ou Game ?")</f>
        <v>0</v>
      </c>
      <c r="R17" s="53">
        <f>COUNTIFS('B3'!S:S,"2D ou Game ?")</f>
        <v>0</v>
      </c>
      <c r="S17" s="53">
        <f>COUNTIFS('M1'!S:S,"2D ou Game ?")</f>
        <v>0</v>
      </c>
      <c r="T17" s="53">
        <f>COUNTIFS('M2'!R:R,"2D ou Game ?")</f>
        <v>0</v>
      </c>
      <c r="U17" s="5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</row>
    <row r="18" spans="1:42" ht="33" customHeight="1" x14ac:dyDescent="0.25">
      <c r="A18" s="28" t="s">
        <v>1729</v>
      </c>
      <c r="B18" s="60"/>
      <c r="C18" s="17">
        <f>SUM(C14:C17)</f>
        <v>0</v>
      </c>
      <c r="D18" s="17">
        <f>SUM(D14:D17)</f>
        <v>0</v>
      </c>
      <c r="E18" s="17">
        <f>SUM(E14:E17)</f>
        <v>0</v>
      </c>
      <c r="F18" s="17">
        <f>SUM(F14:F17)</f>
        <v>0</v>
      </c>
      <c r="G18" s="54"/>
      <c r="H18" s="28" t="s">
        <v>1729</v>
      </c>
      <c r="I18" s="60"/>
      <c r="J18" s="60"/>
      <c r="K18" s="17">
        <f>SUM(K14:K17)</f>
        <v>0</v>
      </c>
      <c r="L18" s="17">
        <f>SUM(L14:L17)</f>
        <v>0</v>
      </c>
      <c r="M18" s="17">
        <f>SUM(M14:M17)</f>
        <v>0</v>
      </c>
      <c r="N18" s="55"/>
      <c r="O18" s="15" t="s">
        <v>1737</v>
      </c>
      <c r="P18" s="53">
        <f>COUNTIFS('B1'!S:S,"3D ou Game ?")</f>
        <v>0</v>
      </c>
      <c r="Q18" s="53">
        <f>COUNTIFS('B2'!S:S,"3D ou Game ?")</f>
        <v>0</v>
      </c>
      <c r="R18" s="53">
        <f>COUNTIFS('B3'!S:S,"3D ou Game ?")</f>
        <v>0</v>
      </c>
      <c r="S18" s="53">
        <f>COUNTIFS('M1'!S:S,"3D ou Game ?")</f>
        <v>0</v>
      </c>
      <c r="T18" s="53">
        <f>COUNTIFS('M2'!R:R,"3D ou Game ?")</f>
        <v>0</v>
      </c>
      <c r="U18" s="5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5"/>
      <c r="AP18" s="15"/>
    </row>
    <row r="19" spans="1:42" ht="18" customHeight="1" x14ac:dyDescent="0.25">
      <c r="A19" s="15" t="s">
        <v>6</v>
      </c>
      <c r="B19" s="60"/>
      <c r="C19" s="53">
        <f>COUNTIFS('B1'!G:G,"Oui",'B1'!F:F,"Game")</f>
        <v>0</v>
      </c>
      <c r="D19" s="53">
        <f>COUNTIFS('B2'!G:G,"Oui",'B2'!F:F,"Game")</f>
        <v>0</v>
      </c>
      <c r="E19" s="53">
        <f>COUNTIFS('B3'!H:H,"Oui",'B3'!F:F,"Game")</f>
        <v>0</v>
      </c>
      <c r="F19" s="53">
        <f>COUNTIFS('M1'!H:H,"Oui",'M1'!F:F,"Game")</f>
        <v>0</v>
      </c>
      <c r="G19" s="54"/>
      <c r="H19" s="15" t="s">
        <v>6</v>
      </c>
      <c r="I19" s="60"/>
      <c r="J19" s="60"/>
      <c r="K19" s="53">
        <f>COUNTIFS('B2'!G:G,"Oui",'B2'!F:F,"2D Anim")</f>
        <v>0</v>
      </c>
      <c r="L19" s="53">
        <f>COUNTIFS('B3'!H:H,"Oui",'B3'!F:F,"2D Anim")</f>
        <v>0</v>
      </c>
      <c r="M19" s="53">
        <f>COUNTIFS('M1'!H:H,"Oui",'M1'!F:F,"2D Anim")</f>
        <v>0</v>
      </c>
      <c r="N19" s="55"/>
      <c r="O19" s="15" t="s">
        <v>1738</v>
      </c>
      <c r="P19" s="53">
        <f>COUNTIFS('B1'!S:S,"2D ou 3D ?")</f>
        <v>0</v>
      </c>
      <c r="Q19" s="53">
        <f>COUNTIFS('B2'!S:S,"2D ou 3D ?")</f>
        <v>0</v>
      </c>
      <c r="R19" s="53">
        <f>COUNTIFS('B3'!S:S,"2D ou 3D ?")</f>
        <v>0</v>
      </c>
      <c r="S19" s="53">
        <f>COUNTIFS('M1'!S:S,"2D ou 3D ?")</f>
        <v>0</v>
      </c>
      <c r="T19" s="53">
        <f>COUNTIFS('M2'!R:R,"2D ou 3D ?")</f>
        <v>0</v>
      </c>
      <c r="U19" s="5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7"/>
      <c r="AJ19" s="17"/>
      <c r="AK19" s="17"/>
      <c r="AL19" s="17"/>
      <c r="AM19" s="17"/>
      <c r="AN19" s="17"/>
      <c r="AO19" s="17"/>
      <c r="AP19" s="17"/>
    </row>
    <row r="20" spans="1:42" ht="18" customHeight="1" x14ac:dyDescent="0.25">
      <c r="A20" s="34" t="s">
        <v>1730</v>
      </c>
      <c r="B20" s="60"/>
      <c r="C20" s="35">
        <f>SUM(C18-C19)</f>
        <v>0</v>
      </c>
      <c r="D20" s="35">
        <f>SUM(D18-D19)</f>
        <v>0</v>
      </c>
      <c r="E20" s="35">
        <f>SUM(E18-E19)</f>
        <v>0</v>
      </c>
      <c r="F20" s="35">
        <f>SUM(F18-F19)</f>
        <v>0</v>
      </c>
      <c r="G20" s="54"/>
      <c r="H20" s="34" t="s">
        <v>1730</v>
      </c>
      <c r="I20" s="60"/>
      <c r="J20" s="60"/>
      <c r="K20" s="35">
        <f>SUM(K18-K19)</f>
        <v>0</v>
      </c>
      <c r="L20" s="35">
        <f>SUM(L18-L19)</f>
        <v>0</v>
      </c>
      <c r="M20" s="35">
        <f>SUM(M18-M19)</f>
        <v>0</v>
      </c>
      <c r="N20" s="55"/>
      <c r="O20" s="15" t="s">
        <v>1011</v>
      </c>
      <c r="P20" s="53">
        <f>COUNTIFS('B1'!S:S,"Semestre Erasmus")</f>
        <v>0</v>
      </c>
      <c r="Q20" s="53">
        <f>COUNTIFS('B2'!S:S,"Semestre Erasmus")</f>
        <v>0</v>
      </c>
      <c r="R20" s="53">
        <f>COUNTIFS('B3'!S:S,"Semestre Erasmus")</f>
        <v>0</v>
      </c>
      <c r="S20" s="53">
        <f>COUNTIFS('M1'!S:S,"Semestre Erasmus")</f>
        <v>0</v>
      </c>
      <c r="T20" s="53">
        <f>COUNTIFS('M2'!R:R,"Semestre Erasmus")</f>
        <v>0</v>
      </c>
      <c r="U20" s="5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5"/>
      <c r="AP20" s="15"/>
    </row>
    <row r="21" spans="1:42" ht="18" customHeight="1" x14ac:dyDescent="0.25">
      <c r="A21" s="15" t="s">
        <v>1731</v>
      </c>
      <c r="B21" s="60"/>
      <c r="C21" s="53">
        <f>COUNTIFS(Admissions!D:D,"Game",Admissions!E:E,"B2",Admissions!F:F,"Inscription en attente")</f>
        <v>0</v>
      </c>
      <c r="D21" s="53">
        <f>COUNTIFS(Admissions!D:D,"Game",Admissions!E:E,"B3",Admissions!F:F,"Inscription en attente")</f>
        <v>0</v>
      </c>
      <c r="E21" s="53">
        <f>COUNTIFS(Admissions!D:D,"Game",Admissions!E:E,"M1",Admissions!F:F,"Inscription en attente")</f>
        <v>0</v>
      </c>
      <c r="F21" s="53">
        <f>COUNTIFS(Admissions!D:D,"Game",Admissions!E:E,"M2",Admissions!F:F,"Inscription en attente")</f>
        <v>0</v>
      </c>
      <c r="G21" s="54"/>
      <c r="H21" s="15" t="s">
        <v>1731</v>
      </c>
      <c r="I21" s="60"/>
      <c r="J21" s="60"/>
      <c r="K21" s="53">
        <f>COUNTIFS(Admissions!D:D,"2D Anim",Admissions!E:E,"B3",Admissions!F:F,"Inscription en attente")</f>
        <v>0</v>
      </c>
      <c r="L21" s="53">
        <f>COUNTIFS(Admissions!D:D,"2D Anim",Admissions!E:E,"M1",Admissions!F:F,"Inscription en attente")</f>
        <v>0</v>
      </c>
      <c r="M21" s="53">
        <f>COUNTIFS(Admissions!D:D,"2D Anim",Admissions!E:E,"M2",Admissions!F:F,"Inscription en attente")</f>
        <v>0</v>
      </c>
      <c r="N21" s="55"/>
      <c r="O21" s="15" t="s">
        <v>1712</v>
      </c>
      <c r="P21" s="53">
        <f>COUNTIFS('B1'!S:S,"Année Erasmus")</f>
        <v>0</v>
      </c>
      <c r="Q21" s="53">
        <f>COUNTIFS('B2'!S:S,"Année Erasmus")</f>
        <v>0</v>
      </c>
      <c r="R21" s="53">
        <f>COUNTIFS('B3'!S:S,"Année Erasmus")</f>
        <v>0</v>
      </c>
      <c r="S21" s="53">
        <f>COUNTIFS('M1'!S:S,"Année Erasmus")</f>
        <v>0</v>
      </c>
      <c r="T21" s="53">
        <f>COUNTIFS('M2'!R:R,"Année Erasmus")</f>
        <v>0</v>
      </c>
      <c r="U21" s="5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</row>
    <row r="22" spans="1:42" ht="18" customHeight="1" x14ac:dyDescent="0.25">
      <c r="A22" s="15" t="s">
        <v>1732</v>
      </c>
      <c r="B22" s="60"/>
      <c r="C22" s="53">
        <f>COUNTIFS('B1'!F:F,"*Game ?*")</f>
        <v>0</v>
      </c>
      <c r="D22" s="53">
        <f>COUNTIFS('B2'!F:F,"*Game ?*")</f>
        <v>0</v>
      </c>
      <c r="E22" s="53">
        <f>COUNTIFS('B3'!F:F,"*Game ?*")</f>
        <v>0</v>
      </c>
      <c r="F22" s="53">
        <f>COUNTIFS('M1'!F:F,"*Game ?*")</f>
        <v>0</v>
      </c>
      <c r="G22" s="54"/>
      <c r="H22" s="15" t="s">
        <v>1732</v>
      </c>
      <c r="I22" s="60"/>
      <c r="J22" s="60"/>
      <c r="K22" s="53">
        <f>COUNTIFS('B2'!F:F,"*2D*",'B2'!F:F,"*ou*")</f>
        <v>0</v>
      </c>
      <c r="L22" s="53">
        <f>COUNTIFS('B3'!F:F,"*2D*",'B3'!F:F,"*ou*")</f>
        <v>0</v>
      </c>
      <c r="M22" s="53">
        <f>COUNTIFS('M1'!F:F,"*2D*",'M1'!F:F,"*ou*")</f>
        <v>0</v>
      </c>
      <c r="N22" s="55"/>
      <c r="O22" s="15" t="s">
        <v>475</v>
      </c>
      <c r="P22" s="53">
        <f>COUNTIFS('B1'!S:S,"Redoublement")</f>
        <v>0</v>
      </c>
      <c r="Q22" s="53">
        <f>COUNTIFS('B2'!S:S,"Redoublement")</f>
        <v>0</v>
      </c>
      <c r="R22" s="53">
        <f>COUNTIFS('B3'!S:S,"Redoublement")</f>
        <v>0</v>
      </c>
      <c r="S22" s="53">
        <f>COUNTIFS('M1'!S:S,"Redoublement")</f>
        <v>0</v>
      </c>
      <c r="T22" s="53">
        <f>COUNTIFS('M2'!R:R,"Redoublement")</f>
        <v>0</v>
      </c>
      <c r="U22" s="5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5"/>
      <c r="AO22" s="15"/>
      <c r="AP22" s="15"/>
    </row>
    <row r="23" spans="1:42" s="16" customFormat="1" ht="33" customHeight="1" x14ac:dyDescent="0.25">
      <c r="A23" s="36" t="s">
        <v>1733</v>
      </c>
      <c r="B23" s="60"/>
      <c r="C23" s="37">
        <f>SUM(C18,C21,C22)</f>
        <v>0</v>
      </c>
      <c r="D23" s="37">
        <f>SUM(D18,D21,D22)</f>
        <v>0</v>
      </c>
      <c r="E23" s="37">
        <f>SUM(E18,E21,E22)</f>
        <v>0</v>
      </c>
      <c r="F23" s="37">
        <f>SUM(F18,F21,F22)</f>
        <v>0</v>
      </c>
      <c r="G23" s="54"/>
      <c r="H23" s="36" t="s">
        <v>1733</v>
      </c>
      <c r="I23" s="60"/>
      <c r="J23" s="60"/>
      <c r="K23" s="37">
        <f>SUM(K18,K21,K22)</f>
        <v>0</v>
      </c>
      <c r="L23" s="37">
        <f>SUM(L18,L21,L22)</f>
        <v>0</v>
      </c>
      <c r="M23" s="37">
        <f>SUM(M18,M21,M22)</f>
        <v>0</v>
      </c>
      <c r="N23" s="55"/>
      <c r="O23" s="15" t="s">
        <v>1739</v>
      </c>
      <c r="P23" s="53">
        <f>COUNTIFS('B1'!S:S,"Va quitter l'école")</f>
        <v>0</v>
      </c>
      <c r="Q23" s="53">
        <f>COUNTIFS('B2'!S:S,"Va quitter l'école")</f>
        <v>0</v>
      </c>
      <c r="R23" s="53">
        <f>COUNTIFS('B3'!S:S,"Va quitter l'école")</f>
        <v>0</v>
      </c>
      <c r="S23" s="53">
        <f>COUNTIFS('M1'!S:S,"Va quitter l'école")</f>
        <v>0</v>
      </c>
      <c r="T23" s="53">
        <f>COUNTIFS('M2'!R:R,"Va quitter l'école")</f>
        <v>0</v>
      </c>
      <c r="U23" s="5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</row>
    <row r="24" spans="1:42" s="22" customFormat="1" ht="18" customHeight="1" x14ac:dyDescent="0.25">
      <c r="A24" s="55"/>
      <c r="B24" s="56"/>
      <c r="C24" s="56"/>
      <c r="D24" s="56"/>
      <c r="E24" s="56"/>
      <c r="F24" s="56"/>
      <c r="G24" s="54"/>
      <c r="H24" s="55"/>
      <c r="I24" s="56"/>
      <c r="J24" s="56"/>
      <c r="K24" s="56"/>
      <c r="L24" s="56"/>
      <c r="M24" s="56"/>
      <c r="N24" s="30"/>
      <c r="O24" s="15" t="s">
        <v>1714</v>
      </c>
      <c r="P24" s="53">
        <f>COUNTIFS('B1'!S:S,"Est parti")</f>
        <v>0</v>
      </c>
      <c r="Q24" s="53">
        <f>COUNTIFS('B2'!S:S,"Est parti")</f>
        <v>0</v>
      </c>
      <c r="R24" s="53">
        <f>COUNTIFS('B2'!U:U,"Est parti")</f>
        <v>0</v>
      </c>
      <c r="S24" s="53">
        <f>COUNTIFS('M1'!S:S,"Est parti")</f>
        <v>0</v>
      </c>
      <c r="T24" s="53">
        <f>COUNTIFS('M2'!R:R,"Est parti")</f>
        <v>0</v>
      </c>
      <c r="U24" s="30"/>
    </row>
    <row r="25" spans="1:42" ht="18" customHeight="1" x14ac:dyDescent="0.25">
      <c r="A25" s="15"/>
      <c r="B25" s="53"/>
      <c r="C25" s="53"/>
      <c r="D25" s="53"/>
      <c r="E25" s="53"/>
      <c r="F25" s="53"/>
      <c r="G25" s="55"/>
      <c r="H25" s="15"/>
      <c r="I25" s="53"/>
      <c r="J25" s="53"/>
      <c r="K25" s="53"/>
      <c r="L25" s="53"/>
      <c r="M25" s="53"/>
      <c r="N25" s="55"/>
      <c r="O25" s="55"/>
      <c r="P25" s="56"/>
      <c r="Q25" s="56"/>
      <c r="R25" s="56"/>
      <c r="S25" s="56"/>
      <c r="T25" s="56"/>
      <c r="U25" s="5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5"/>
      <c r="AP25" s="15"/>
    </row>
    <row r="26" spans="1:42" ht="18" customHeight="1" x14ac:dyDescent="0.25">
      <c r="A26" s="15"/>
      <c r="B26" s="53"/>
      <c r="C26" s="53"/>
      <c r="D26" s="53"/>
      <c r="E26" s="53"/>
      <c r="F26" s="53"/>
      <c r="G26" s="55"/>
      <c r="H26" s="15"/>
      <c r="I26" s="53"/>
      <c r="J26" s="53"/>
      <c r="K26" s="53"/>
      <c r="L26" s="53"/>
      <c r="M26" s="53"/>
      <c r="N26" s="55"/>
      <c r="O26" s="35" t="s">
        <v>1730</v>
      </c>
      <c r="P26" s="35">
        <f>SUM(S9)</f>
        <v>0</v>
      </c>
      <c r="Q26" s="35">
        <f>SUM(T9,Q21)</f>
        <v>6</v>
      </c>
      <c r="R26" s="35">
        <f>SUM(R21,Y21,Y9)</f>
        <v>0</v>
      </c>
      <c r="S26" s="35">
        <f>SUM(S21,Z21,Z9)</f>
        <v>0</v>
      </c>
      <c r="T26" s="35">
        <f>SUM(T21,AA21,AA9)</f>
        <v>0</v>
      </c>
      <c r="U26" s="5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15"/>
    </row>
    <row r="27" spans="1:42" s="22" customFormat="1" ht="18" customHeight="1" x14ac:dyDescent="0.25">
      <c r="A27" s="15"/>
      <c r="B27" s="53"/>
      <c r="C27" s="53"/>
      <c r="D27" s="53"/>
      <c r="E27" s="53"/>
      <c r="F27" s="53"/>
      <c r="G27" s="30"/>
      <c r="H27" s="15"/>
      <c r="I27" s="53"/>
      <c r="J27" s="53"/>
      <c r="K27" s="53"/>
      <c r="L27" s="53"/>
      <c r="M27" s="53"/>
      <c r="N27" s="30"/>
      <c r="O27" s="37" t="s">
        <v>1733</v>
      </c>
      <c r="P27" s="37">
        <f>SUM(P12)</f>
        <v>0</v>
      </c>
      <c r="Q27" s="37">
        <f>SUM(Q12,Q24)</f>
        <v>0</v>
      </c>
      <c r="R27" s="37">
        <f>SUM(R24,Y24,Y12)</f>
        <v>0</v>
      </c>
      <c r="S27" s="37">
        <f>SUM(S24,Z12,Z24)</f>
        <v>0</v>
      </c>
      <c r="T27" s="37">
        <f>SUM(T24,AA24,AA12)</f>
        <v>0</v>
      </c>
      <c r="U27" s="30"/>
      <c r="V27" s="15"/>
      <c r="W27" s="15"/>
      <c r="X27" s="15"/>
      <c r="Y27" s="15"/>
      <c r="Z27" s="15"/>
    </row>
    <row r="28" spans="1:42" ht="33" customHeight="1" x14ac:dyDescent="0.25">
      <c r="A28" s="15"/>
      <c r="B28" s="53"/>
      <c r="C28" s="53"/>
      <c r="D28" s="53"/>
      <c r="E28" s="53"/>
      <c r="F28" s="53"/>
      <c r="G28" s="55"/>
      <c r="H28" s="15"/>
      <c r="I28" s="53"/>
      <c r="J28" s="53"/>
      <c r="K28" s="53"/>
      <c r="L28" s="53"/>
      <c r="M28" s="53"/>
      <c r="N28" s="55"/>
      <c r="O28" s="63"/>
      <c r="P28" s="15"/>
      <c r="Q28" s="15"/>
      <c r="R28" s="15"/>
      <c r="S28" s="61"/>
      <c r="T28" s="61"/>
      <c r="U28" s="5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64"/>
      <c r="AJ28" s="64"/>
      <c r="AK28" s="64"/>
      <c r="AL28" s="64"/>
      <c r="AM28" s="64"/>
      <c r="AN28" s="64"/>
      <c r="AO28" s="64"/>
      <c r="AP28" s="64"/>
    </row>
    <row r="29" spans="1:42" ht="33" customHeight="1" x14ac:dyDescent="0.25">
      <c r="A29" s="15"/>
      <c r="B29" s="53"/>
      <c r="C29" s="53"/>
      <c r="D29" s="53"/>
      <c r="E29" s="53"/>
      <c r="F29" s="53"/>
      <c r="G29" s="55"/>
      <c r="H29" s="15"/>
      <c r="I29" s="53"/>
      <c r="J29" s="53"/>
      <c r="K29" s="53"/>
      <c r="L29" s="53"/>
      <c r="M29" s="53"/>
      <c r="N29" s="55"/>
      <c r="O29" s="63"/>
      <c r="P29" s="15"/>
      <c r="Q29" s="15"/>
      <c r="R29" s="15"/>
      <c r="S29" s="61"/>
      <c r="T29" s="61"/>
      <c r="U29" s="5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</row>
    <row r="30" spans="1:42" ht="33" customHeight="1" x14ac:dyDescent="0.25">
      <c r="A30" s="15"/>
      <c r="B30" s="53"/>
      <c r="C30" s="53"/>
      <c r="D30" s="53"/>
      <c r="E30" s="53"/>
      <c r="F30" s="53"/>
      <c r="G30" s="55"/>
      <c r="H30" s="15"/>
      <c r="I30" s="53"/>
      <c r="J30" s="53"/>
      <c r="K30" s="53"/>
      <c r="L30" s="53"/>
      <c r="M30" s="53"/>
      <c r="N30" s="55"/>
      <c r="O30" s="63"/>
      <c r="P30" s="15"/>
      <c r="Q30" s="15"/>
      <c r="R30" s="15"/>
      <c r="S30" s="61"/>
      <c r="T30" s="61"/>
      <c r="U30" s="5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5"/>
      <c r="AK30" s="15"/>
      <c r="AL30" s="15"/>
      <c r="AM30" s="15"/>
      <c r="AN30" s="15"/>
      <c r="AO30" s="15"/>
      <c r="AP30" s="15"/>
    </row>
    <row r="31" spans="1:42" ht="33" customHeight="1" x14ac:dyDescent="0.25">
      <c r="A31" s="15"/>
      <c r="B31" s="53"/>
      <c r="C31" s="53"/>
      <c r="D31" s="53"/>
      <c r="E31" s="53"/>
      <c r="F31" s="53"/>
      <c r="G31" s="55"/>
      <c r="H31" s="15"/>
      <c r="I31" s="53"/>
      <c r="J31" s="53"/>
      <c r="K31" s="53"/>
      <c r="L31" s="53"/>
      <c r="M31" s="53"/>
      <c r="N31" s="55"/>
      <c r="O31" s="63"/>
      <c r="P31" s="15"/>
      <c r="Q31" s="15"/>
      <c r="R31" s="15"/>
      <c r="S31" s="61"/>
      <c r="T31" s="61"/>
      <c r="U31" s="5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</row>
    <row r="32" spans="1:42" s="23" customFormat="1" ht="33" customHeight="1" x14ac:dyDescent="0.25">
      <c r="A32" s="15"/>
      <c r="B32" s="53"/>
      <c r="C32" s="53"/>
      <c r="D32" s="53"/>
      <c r="E32" s="53"/>
      <c r="F32" s="53"/>
      <c r="G32" s="55"/>
      <c r="H32" s="15"/>
      <c r="I32" s="53"/>
      <c r="J32" s="53"/>
      <c r="K32" s="53"/>
      <c r="L32" s="53"/>
      <c r="M32" s="53"/>
      <c r="N32" s="55"/>
      <c r="O32" s="63"/>
      <c r="P32" s="15"/>
      <c r="Q32" s="15"/>
      <c r="R32" s="15"/>
      <c r="S32" s="61"/>
      <c r="T32" s="61"/>
      <c r="U32" s="5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  <c r="AL32" s="15"/>
      <c r="AM32" s="15"/>
      <c r="AN32" s="15"/>
      <c r="AO32" s="15"/>
      <c r="AP32" s="15"/>
    </row>
    <row r="33" spans="1:42" s="23" customFormat="1" ht="18" customHeight="1" x14ac:dyDescent="0.25">
      <c r="A33" s="15"/>
      <c r="B33" s="53"/>
      <c r="C33" s="53"/>
      <c r="D33" s="53"/>
      <c r="E33" s="53"/>
      <c r="F33" s="53"/>
      <c r="G33" s="55"/>
      <c r="H33" s="15"/>
      <c r="I33" s="53"/>
      <c r="J33" s="53"/>
      <c r="K33" s="53"/>
      <c r="L33" s="53"/>
      <c r="M33" s="53"/>
      <c r="N33" s="55"/>
      <c r="O33" s="63"/>
      <c r="P33" s="15"/>
      <c r="Q33" s="15"/>
      <c r="R33" s="15"/>
      <c r="S33" s="61"/>
      <c r="T33" s="61"/>
      <c r="U33" s="5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  <c r="AP33" s="15"/>
    </row>
    <row r="34" spans="1:42" ht="18" customHeight="1" x14ac:dyDescent="0.25">
      <c r="A34" s="15"/>
      <c r="B34" s="53"/>
      <c r="C34" s="53"/>
      <c r="D34" s="53"/>
      <c r="E34" s="53"/>
      <c r="F34" s="53"/>
      <c r="G34" s="55"/>
      <c r="H34" s="15"/>
      <c r="I34" s="53"/>
      <c r="J34" s="53"/>
      <c r="K34" s="53"/>
      <c r="L34" s="53"/>
      <c r="M34" s="53"/>
      <c r="N34" s="55"/>
      <c r="O34" s="63"/>
      <c r="P34" s="15"/>
      <c r="Q34" s="15"/>
      <c r="R34" s="15"/>
      <c r="S34" s="61"/>
      <c r="T34" s="61"/>
      <c r="U34" s="5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5"/>
      <c r="AK34" s="15"/>
      <c r="AL34" s="15"/>
      <c r="AM34" s="15"/>
      <c r="AN34" s="15"/>
      <c r="AO34" s="15"/>
      <c r="AP34" s="15"/>
    </row>
    <row r="35" spans="1:42" ht="18" customHeight="1" x14ac:dyDescent="0.25">
      <c r="A35" s="15"/>
      <c r="B35" s="53"/>
      <c r="C35" s="53"/>
      <c r="D35" s="53"/>
      <c r="E35" s="53"/>
      <c r="F35" s="53"/>
      <c r="G35" s="54"/>
      <c r="H35" s="15"/>
      <c r="I35" s="53"/>
      <c r="J35" s="53"/>
      <c r="K35" s="53"/>
      <c r="L35" s="53"/>
      <c r="M35" s="53"/>
      <c r="N35" s="55"/>
      <c r="O35" s="63"/>
      <c r="P35" s="15"/>
      <c r="Q35" s="15"/>
      <c r="R35" s="15"/>
      <c r="S35" s="61"/>
      <c r="T35" s="61"/>
      <c r="U35" s="5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5"/>
      <c r="AP35" s="15"/>
    </row>
    <row r="36" spans="1:42" ht="33" customHeight="1" x14ac:dyDescent="0.25">
      <c r="A36" s="15"/>
      <c r="B36" s="53"/>
      <c r="C36" s="53"/>
      <c r="D36" s="53"/>
      <c r="E36" s="53"/>
      <c r="F36" s="53"/>
      <c r="G36" s="54"/>
      <c r="H36" s="15"/>
      <c r="I36" s="53"/>
      <c r="J36" s="53"/>
      <c r="K36" s="53"/>
      <c r="L36" s="53"/>
      <c r="M36" s="53"/>
      <c r="N36" s="55"/>
      <c r="O36" s="63"/>
      <c r="P36" s="15"/>
      <c r="Q36" s="15"/>
      <c r="R36" s="15"/>
      <c r="S36" s="61"/>
      <c r="T36" s="61"/>
      <c r="U36" s="5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15"/>
      <c r="AK36" s="15"/>
      <c r="AL36" s="15"/>
      <c r="AM36" s="15"/>
      <c r="AN36" s="15"/>
      <c r="AO36" s="15"/>
      <c r="AP36" s="15"/>
    </row>
    <row r="37" spans="1:42" s="17" customFormat="1" ht="18" customHeight="1" x14ac:dyDescent="0.25">
      <c r="A37" s="15"/>
      <c r="B37" s="53"/>
      <c r="C37" s="53"/>
      <c r="D37" s="53"/>
      <c r="E37" s="53"/>
      <c r="F37" s="53"/>
      <c r="G37" s="54"/>
      <c r="H37" s="15"/>
      <c r="I37" s="53"/>
      <c r="J37" s="53"/>
      <c r="K37" s="53"/>
      <c r="L37" s="53"/>
      <c r="M37" s="53"/>
      <c r="N37" s="38"/>
      <c r="O37" s="63"/>
      <c r="P37" s="15"/>
      <c r="Q37" s="15"/>
      <c r="R37" s="15"/>
      <c r="S37" s="61"/>
      <c r="T37" s="61"/>
      <c r="U37" s="38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5"/>
      <c r="AP37" s="15"/>
    </row>
    <row r="38" spans="1:42" ht="18" customHeight="1" x14ac:dyDescent="0.25">
      <c r="A38" s="15"/>
      <c r="B38" s="53"/>
      <c r="C38" s="53"/>
      <c r="D38" s="53"/>
      <c r="E38" s="53"/>
      <c r="F38" s="53"/>
      <c r="G38" s="54"/>
      <c r="H38" s="15"/>
      <c r="I38" s="53"/>
      <c r="J38" s="53"/>
      <c r="K38" s="53"/>
      <c r="L38" s="53"/>
      <c r="M38" s="53"/>
      <c r="N38" s="55"/>
      <c r="O38" s="63"/>
      <c r="P38" s="15"/>
      <c r="Q38" s="15"/>
      <c r="R38" s="15"/>
      <c r="S38" s="61"/>
      <c r="T38" s="61"/>
      <c r="U38" s="5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15"/>
      <c r="AK38" s="15"/>
      <c r="AL38" s="15"/>
      <c r="AM38" s="15"/>
      <c r="AN38" s="15"/>
      <c r="AO38" s="15"/>
      <c r="AP38" s="15"/>
    </row>
    <row r="39" spans="1:42" ht="18" customHeight="1" x14ac:dyDescent="0.25">
      <c r="A39" s="15"/>
      <c r="B39" s="53"/>
      <c r="C39" s="53"/>
      <c r="D39" s="53"/>
      <c r="E39" s="53"/>
      <c r="F39" s="53"/>
      <c r="G39" s="54"/>
      <c r="H39" s="15"/>
      <c r="I39" s="53"/>
      <c r="J39" s="53"/>
      <c r="K39" s="53"/>
      <c r="L39" s="53"/>
      <c r="M39" s="53"/>
      <c r="N39" s="55"/>
      <c r="O39" s="63"/>
      <c r="P39" s="15"/>
      <c r="Q39" s="15"/>
      <c r="R39" s="15"/>
      <c r="S39" s="61"/>
      <c r="T39" s="61"/>
      <c r="U39" s="5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L39" s="15"/>
      <c r="AM39" s="15"/>
      <c r="AN39" s="15"/>
      <c r="AO39" s="15"/>
      <c r="AP39" s="15"/>
    </row>
    <row r="40" spans="1:42" ht="18" customHeight="1" x14ac:dyDescent="0.25">
      <c r="A40" s="15"/>
      <c r="B40" s="53"/>
      <c r="C40" s="53"/>
      <c r="D40" s="53"/>
      <c r="E40" s="53"/>
      <c r="F40" s="53"/>
      <c r="G40" s="54"/>
      <c r="H40" s="15"/>
      <c r="I40" s="53"/>
      <c r="J40" s="53"/>
      <c r="K40" s="53"/>
      <c r="L40" s="53"/>
      <c r="M40" s="53"/>
      <c r="N40" s="55"/>
      <c r="O40" s="63"/>
      <c r="P40" s="15"/>
      <c r="Q40" s="15"/>
      <c r="R40" s="15"/>
      <c r="S40" s="61"/>
      <c r="T40" s="61"/>
      <c r="U40" s="5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5"/>
      <c r="AP40" s="15"/>
    </row>
    <row r="41" spans="1:42" ht="18" customHeight="1" x14ac:dyDescent="0.25">
      <c r="A41" s="15"/>
      <c r="B41" s="53"/>
      <c r="C41" s="53"/>
      <c r="D41" s="53"/>
      <c r="E41" s="53"/>
      <c r="F41" s="53"/>
      <c r="G41" s="54"/>
      <c r="H41" s="15"/>
      <c r="I41" s="53"/>
      <c r="J41" s="53"/>
      <c r="K41" s="53"/>
      <c r="L41" s="53"/>
      <c r="M41" s="53"/>
      <c r="N41" s="55"/>
      <c r="O41" s="63"/>
      <c r="P41" s="15"/>
      <c r="Q41" s="15"/>
      <c r="R41" s="15"/>
      <c r="S41" s="61"/>
      <c r="T41" s="61"/>
      <c r="U41" s="5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</row>
    <row r="42" spans="1:42" ht="18" customHeight="1" x14ac:dyDescent="0.25">
      <c r="A42" s="15"/>
      <c r="B42" s="53"/>
      <c r="C42" s="53"/>
      <c r="D42" s="53"/>
      <c r="E42" s="53"/>
      <c r="F42" s="53"/>
      <c r="G42" s="54"/>
      <c r="H42" s="15"/>
      <c r="I42" s="53"/>
      <c r="J42" s="53"/>
      <c r="K42" s="53"/>
      <c r="L42" s="53"/>
      <c r="M42" s="53"/>
      <c r="N42" s="55"/>
      <c r="O42" s="63"/>
      <c r="P42" s="15"/>
      <c r="Q42" s="15"/>
      <c r="R42" s="15"/>
      <c r="S42" s="61"/>
      <c r="T42" s="61"/>
      <c r="U42" s="55"/>
      <c r="V42" s="22"/>
      <c r="W42" s="22"/>
      <c r="X42" s="22"/>
      <c r="Y42" s="22"/>
      <c r="Z42" s="22"/>
      <c r="AA42" s="22"/>
      <c r="AB42" s="22"/>
      <c r="AC42" s="22"/>
      <c r="AD42" s="22"/>
      <c r="AE42" s="22"/>
      <c r="AF42" s="22"/>
      <c r="AG42" s="22"/>
      <c r="AH42" s="22"/>
      <c r="AI42" s="15"/>
      <c r="AJ42" s="15"/>
      <c r="AK42" s="15"/>
      <c r="AL42" s="15"/>
      <c r="AM42" s="15"/>
      <c r="AN42" s="15"/>
      <c r="AO42" s="15"/>
      <c r="AP42" s="15"/>
    </row>
    <row r="43" spans="1:42" ht="33" customHeight="1" x14ac:dyDescent="0.25">
      <c r="A43" s="15"/>
      <c r="B43" s="53"/>
      <c r="C43" s="53"/>
      <c r="D43" s="53"/>
      <c r="E43" s="53"/>
      <c r="F43" s="53"/>
      <c r="G43" s="54"/>
      <c r="H43" s="15"/>
      <c r="I43" s="53"/>
      <c r="J43" s="53"/>
      <c r="K43" s="53"/>
      <c r="L43" s="53"/>
      <c r="M43" s="53"/>
      <c r="N43" s="55"/>
      <c r="O43" s="63"/>
      <c r="P43" s="15"/>
      <c r="Q43" s="15"/>
      <c r="R43" s="15"/>
      <c r="S43" s="61"/>
      <c r="T43" s="61"/>
      <c r="U43" s="5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</row>
    <row r="44" spans="1:42" ht="33" customHeight="1" x14ac:dyDescent="0.25">
      <c r="A44" s="15"/>
      <c r="B44" s="53"/>
      <c r="C44" s="53"/>
      <c r="D44" s="53"/>
      <c r="E44" s="53"/>
      <c r="F44" s="53"/>
      <c r="G44" s="54"/>
      <c r="H44" s="15"/>
      <c r="I44" s="53"/>
      <c r="J44" s="53"/>
      <c r="K44" s="53"/>
      <c r="L44" s="53"/>
      <c r="M44" s="53"/>
      <c r="N44" s="55"/>
      <c r="O44" s="63"/>
      <c r="P44" s="15"/>
      <c r="Q44" s="15"/>
      <c r="R44" s="15"/>
      <c r="S44" s="61"/>
      <c r="T44" s="61"/>
      <c r="U44" s="5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</row>
    <row r="45" spans="1:42" ht="33" customHeight="1" x14ac:dyDescent="0.25">
      <c r="A45" s="15"/>
      <c r="B45" s="53"/>
      <c r="C45" s="53"/>
      <c r="D45" s="53"/>
      <c r="E45" s="53"/>
      <c r="F45" s="53"/>
      <c r="G45" s="54"/>
      <c r="H45" s="15"/>
      <c r="I45" s="53"/>
      <c r="J45" s="53"/>
      <c r="K45" s="53"/>
      <c r="L45" s="53"/>
      <c r="M45" s="53"/>
      <c r="N45" s="55"/>
      <c r="O45" s="63"/>
      <c r="P45" s="15"/>
      <c r="Q45" s="15"/>
      <c r="R45" s="15"/>
      <c r="S45" s="61"/>
      <c r="T45" s="61"/>
      <c r="U45" s="5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</row>
    <row r="46" spans="1:42" ht="18" customHeight="1" x14ac:dyDescent="0.25">
      <c r="A46" s="15"/>
      <c r="B46" s="53"/>
      <c r="C46" s="53"/>
      <c r="D46" s="53"/>
      <c r="E46" s="53"/>
      <c r="F46" s="53"/>
      <c r="G46" s="54"/>
      <c r="H46" s="15"/>
      <c r="I46" s="53"/>
      <c r="J46" s="53"/>
      <c r="K46" s="53"/>
      <c r="L46" s="53"/>
      <c r="M46" s="53"/>
      <c r="N46" s="55"/>
      <c r="O46" s="63"/>
      <c r="P46" s="15"/>
      <c r="Q46" s="15"/>
      <c r="R46" s="15"/>
      <c r="S46" s="61"/>
      <c r="T46" s="61"/>
      <c r="U46" s="5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</row>
    <row r="47" spans="1:42" ht="18" customHeight="1" x14ac:dyDescent="0.25">
      <c r="A47" s="15"/>
      <c r="B47" s="53"/>
      <c r="C47" s="53"/>
      <c r="D47" s="53"/>
      <c r="E47" s="53"/>
      <c r="F47" s="53"/>
      <c r="G47" s="54"/>
      <c r="H47" s="15"/>
      <c r="I47" s="53"/>
      <c r="J47" s="53"/>
      <c r="K47" s="53"/>
      <c r="L47" s="53"/>
      <c r="M47" s="53"/>
      <c r="N47" s="55"/>
      <c r="O47" s="63"/>
      <c r="P47" s="15"/>
      <c r="Q47" s="15"/>
      <c r="R47" s="15"/>
      <c r="S47" s="61"/>
      <c r="T47" s="61"/>
      <c r="U47" s="5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</row>
    <row r="48" spans="1:42" ht="18" customHeight="1" x14ac:dyDescent="0.25">
      <c r="A48" s="15"/>
      <c r="B48" s="53"/>
      <c r="C48" s="53"/>
      <c r="D48" s="53"/>
      <c r="E48" s="53"/>
      <c r="F48" s="53"/>
      <c r="G48" s="54"/>
      <c r="H48" s="15"/>
      <c r="I48" s="53"/>
      <c r="J48" s="53"/>
      <c r="K48" s="53"/>
      <c r="L48" s="53"/>
      <c r="M48" s="53"/>
      <c r="N48" s="55"/>
      <c r="O48" s="63"/>
      <c r="P48" s="15"/>
      <c r="Q48" s="15"/>
      <c r="R48" s="15"/>
      <c r="S48" s="61"/>
      <c r="T48" s="61"/>
      <c r="U48" s="5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15"/>
    </row>
    <row r="49" spans="20:20" ht="18" customHeight="1" x14ac:dyDescent="0.25">
      <c r="T49" s="61"/>
    </row>
    <row r="50" spans="20:20" ht="18" customHeight="1" x14ac:dyDescent="0.25">
      <c r="T50" s="61"/>
    </row>
    <row r="51" spans="20:20" ht="18" customHeight="1" x14ac:dyDescent="0.25">
      <c r="T51" s="61"/>
    </row>
    <row r="52" spans="20:20" ht="18" customHeight="1" x14ac:dyDescent="0.25">
      <c r="T52" s="61"/>
    </row>
    <row r="53" spans="20:20" ht="18" customHeight="1" x14ac:dyDescent="0.25">
      <c r="T53" s="61"/>
    </row>
    <row r="54" spans="20:20" ht="18" customHeight="1" x14ac:dyDescent="0.25">
      <c r="T54" s="61"/>
    </row>
    <row r="55" spans="20:20" ht="18" customHeight="1" x14ac:dyDescent="0.25">
      <c r="T55" s="61"/>
    </row>
    <row r="56" spans="20:20" ht="18" customHeight="1" x14ac:dyDescent="0.25">
      <c r="T56" s="61"/>
    </row>
    <row r="57" spans="20:20" ht="18" customHeight="1" x14ac:dyDescent="0.25">
      <c r="T57" s="61"/>
    </row>
    <row r="58" spans="20:20" ht="18" customHeight="1" x14ac:dyDescent="0.25">
      <c r="T58" s="61"/>
    </row>
    <row r="59" spans="20:20" ht="18" customHeight="1" x14ac:dyDescent="0.25">
      <c r="T59" s="61"/>
    </row>
    <row r="60" spans="20:20" ht="18" customHeight="1" x14ac:dyDescent="0.25">
      <c r="T60" s="61"/>
    </row>
    <row r="61" spans="20:20" ht="18" customHeight="1" x14ac:dyDescent="0.25">
      <c r="T61" s="61"/>
    </row>
    <row r="62" spans="20:20" ht="18" customHeight="1" x14ac:dyDescent="0.25">
      <c r="T62" s="61"/>
    </row>
    <row r="63" spans="20:20" ht="18" customHeight="1" x14ac:dyDescent="0.25">
      <c r="T63" s="61"/>
    </row>
    <row r="64" spans="20:20" ht="18" customHeight="1" x14ac:dyDescent="0.25">
      <c r="T64" s="61"/>
    </row>
    <row r="65" spans="20:20" ht="18" customHeight="1" x14ac:dyDescent="0.25">
      <c r="T65" s="61"/>
    </row>
    <row r="66" spans="20:20" ht="18" customHeight="1" x14ac:dyDescent="0.25">
      <c r="T66" s="61"/>
    </row>
    <row r="67" spans="20:20" ht="18" customHeight="1" x14ac:dyDescent="0.25">
      <c r="T67" s="61"/>
    </row>
    <row r="68" spans="20:20" ht="18" customHeight="1" x14ac:dyDescent="0.25">
      <c r="T68" s="61"/>
    </row>
    <row r="69" spans="20:20" ht="18" customHeight="1" x14ac:dyDescent="0.25">
      <c r="T69" s="61"/>
    </row>
    <row r="70" spans="20:20" ht="18" customHeight="1" x14ac:dyDescent="0.25">
      <c r="T70" s="61"/>
    </row>
    <row r="71" spans="20:20" ht="18" customHeight="1" x14ac:dyDescent="0.25">
      <c r="T71" s="61"/>
    </row>
    <row r="72" spans="20:20" ht="18" customHeight="1" x14ac:dyDescent="0.25">
      <c r="T72" s="61"/>
    </row>
    <row r="73" spans="20:20" ht="18" customHeight="1" x14ac:dyDescent="0.25">
      <c r="T73" s="61"/>
    </row>
    <row r="74" spans="20:20" ht="18" customHeight="1" x14ac:dyDescent="0.25">
      <c r="T74" s="61"/>
    </row>
    <row r="75" spans="20:20" ht="18" customHeight="1" x14ac:dyDescent="0.25">
      <c r="T75" s="61"/>
    </row>
    <row r="76" spans="20:20" ht="18" customHeight="1" x14ac:dyDescent="0.25">
      <c r="T76" s="61"/>
    </row>
    <row r="77" spans="20:20" ht="18" customHeight="1" x14ac:dyDescent="0.25">
      <c r="T77" s="61"/>
    </row>
    <row r="78" spans="20:20" ht="18" customHeight="1" x14ac:dyDescent="0.25">
      <c r="T78" s="61"/>
    </row>
    <row r="79" spans="20:20" ht="18" customHeight="1" x14ac:dyDescent="0.25">
      <c r="T79" s="61"/>
    </row>
    <row r="80" spans="20:20" ht="18" customHeight="1" x14ac:dyDescent="0.25">
      <c r="T80" s="61"/>
    </row>
    <row r="81" spans="20:20" ht="18" customHeight="1" x14ac:dyDescent="0.25">
      <c r="T81" s="61"/>
    </row>
    <row r="82" spans="20:20" ht="18" customHeight="1" x14ac:dyDescent="0.25">
      <c r="T82" s="61"/>
    </row>
    <row r="83" spans="20:20" ht="18" customHeight="1" x14ac:dyDescent="0.25">
      <c r="T83" s="61"/>
    </row>
    <row r="84" spans="20:20" ht="18" customHeight="1" x14ac:dyDescent="0.25">
      <c r="T84" s="61"/>
    </row>
    <row r="85" spans="20:20" ht="18" customHeight="1" x14ac:dyDescent="0.25">
      <c r="T85" s="61"/>
    </row>
    <row r="86" spans="20:20" ht="18" customHeight="1" x14ac:dyDescent="0.25">
      <c r="T86" s="61"/>
    </row>
    <row r="87" spans="20:20" ht="18" customHeight="1" x14ac:dyDescent="0.25">
      <c r="T87" s="61"/>
    </row>
    <row r="88" spans="20:20" ht="18" customHeight="1" x14ac:dyDescent="0.25">
      <c r="T88" s="61"/>
    </row>
    <row r="89" spans="20:20" ht="18" customHeight="1" x14ac:dyDescent="0.25">
      <c r="T89" s="61"/>
    </row>
    <row r="90" spans="20:20" ht="18" customHeight="1" x14ac:dyDescent="0.25">
      <c r="T90" s="61"/>
    </row>
    <row r="91" spans="20:20" ht="18" customHeight="1" x14ac:dyDescent="0.25">
      <c r="T91" s="61"/>
    </row>
    <row r="92" spans="20:20" ht="18" customHeight="1" x14ac:dyDescent="0.25">
      <c r="T92" s="61"/>
    </row>
    <row r="93" spans="20:20" ht="18" customHeight="1" x14ac:dyDescent="0.25">
      <c r="T93" s="61"/>
    </row>
    <row r="94" spans="20:20" ht="18" customHeight="1" x14ac:dyDescent="0.25">
      <c r="T94" s="61"/>
    </row>
    <row r="95" spans="20:20" ht="18" customHeight="1" x14ac:dyDescent="0.25">
      <c r="T95" s="61"/>
    </row>
    <row r="96" spans="20:20" ht="18" customHeight="1" x14ac:dyDescent="0.25">
      <c r="T96" s="61"/>
    </row>
    <row r="97" spans="20:20" ht="18" customHeight="1" x14ac:dyDescent="0.25">
      <c r="T97" s="61"/>
    </row>
    <row r="98" spans="20:20" ht="18" customHeight="1" x14ac:dyDescent="0.25">
      <c r="T98" s="61"/>
    </row>
    <row r="99" spans="20:20" ht="18" customHeight="1" x14ac:dyDescent="0.25">
      <c r="T99" s="61"/>
    </row>
    <row r="100" spans="20:20" ht="18" customHeight="1" x14ac:dyDescent="0.25">
      <c r="T100" s="61"/>
    </row>
    <row r="101" spans="20:20" ht="18" customHeight="1" x14ac:dyDescent="0.25">
      <c r="T101" s="61"/>
    </row>
    <row r="102" spans="20:20" ht="18" customHeight="1" x14ac:dyDescent="0.25">
      <c r="T102" s="61"/>
    </row>
    <row r="103" spans="20:20" ht="18" customHeight="1" x14ac:dyDescent="0.25">
      <c r="T103" s="61"/>
    </row>
    <row r="104" spans="20:20" ht="18" customHeight="1" x14ac:dyDescent="0.25">
      <c r="T104" s="61"/>
    </row>
    <row r="105" spans="20:20" ht="18" customHeight="1" x14ac:dyDescent="0.25">
      <c r="T105" s="61"/>
    </row>
    <row r="106" spans="20:20" ht="18" customHeight="1" x14ac:dyDescent="0.25">
      <c r="T106" s="61"/>
    </row>
    <row r="107" spans="20:20" ht="18" customHeight="1" x14ac:dyDescent="0.25">
      <c r="T107" s="61"/>
    </row>
    <row r="108" spans="20:20" ht="18" customHeight="1" x14ac:dyDescent="0.25">
      <c r="T108" s="61"/>
    </row>
    <row r="109" spans="20:20" ht="18" customHeight="1" x14ac:dyDescent="0.25">
      <c r="T109" s="61"/>
    </row>
    <row r="110" spans="20:20" ht="18" customHeight="1" x14ac:dyDescent="0.25">
      <c r="T110" s="61"/>
    </row>
    <row r="111" spans="20:20" ht="18" customHeight="1" x14ac:dyDescent="0.25">
      <c r="T111" s="61"/>
    </row>
    <row r="112" spans="20:20" ht="18" customHeight="1" x14ac:dyDescent="0.25">
      <c r="T112" s="61"/>
    </row>
    <row r="113" spans="20:20" ht="18" customHeight="1" x14ac:dyDescent="0.25">
      <c r="T113" s="61"/>
    </row>
    <row r="114" spans="20:20" ht="18" customHeight="1" x14ac:dyDescent="0.25">
      <c r="T114" s="61"/>
    </row>
    <row r="115" spans="20:20" ht="18" customHeight="1" x14ac:dyDescent="0.25">
      <c r="T115" s="61"/>
    </row>
    <row r="116" spans="20:20" ht="18" customHeight="1" x14ac:dyDescent="0.25">
      <c r="T116" s="61"/>
    </row>
    <row r="117" spans="20:20" ht="18" customHeight="1" x14ac:dyDescent="0.25">
      <c r="T117" s="61"/>
    </row>
    <row r="118" spans="20:20" ht="18" customHeight="1" x14ac:dyDescent="0.25">
      <c r="T118" s="61"/>
    </row>
    <row r="119" spans="20:20" ht="18" customHeight="1" x14ac:dyDescent="0.25">
      <c r="T119" s="61"/>
    </row>
    <row r="120" spans="20:20" ht="18" customHeight="1" x14ac:dyDescent="0.25">
      <c r="T120" s="61"/>
    </row>
    <row r="121" spans="20:20" ht="18" customHeight="1" x14ac:dyDescent="0.25">
      <c r="T121" s="61"/>
    </row>
    <row r="122" spans="20:20" ht="18" customHeight="1" x14ac:dyDescent="0.25">
      <c r="T122" s="61"/>
    </row>
    <row r="123" spans="20:20" ht="18" customHeight="1" x14ac:dyDescent="0.25">
      <c r="T123" s="61"/>
    </row>
    <row r="124" spans="20:20" ht="18" customHeight="1" x14ac:dyDescent="0.25">
      <c r="T124" s="61"/>
    </row>
    <row r="125" spans="20:20" ht="18" customHeight="1" x14ac:dyDescent="0.25">
      <c r="T125" s="61"/>
    </row>
    <row r="126" spans="20:20" ht="18" customHeight="1" x14ac:dyDescent="0.25">
      <c r="T126" s="61"/>
    </row>
    <row r="127" spans="20:20" ht="18" customHeight="1" x14ac:dyDescent="0.25">
      <c r="T127" s="61"/>
    </row>
    <row r="128" spans="20:20" ht="18" customHeight="1" x14ac:dyDescent="0.25">
      <c r="T128" s="61"/>
    </row>
    <row r="129" spans="20:20" ht="18" customHeight="1" x14ac:dyDescent="0.25">
      <c r="T129" s="61"/>
    </row>
    <row r="130" spans="20:20" ht="18" customHeight="1" x14ac:dyDescent="0.25">
      <c r="T130" s="61"/>
    </row>
    <row r="131" spans="20:20" ht="18" customHeight="1" x14ac:dyDescent="0.25">
      <c r="T131" s="61"/>
    </row>
    <row r="132" spans="20:20" ht="18" customHeight="1" x14ac:dyDescent="0.25">
      <c r="T132" s="61"/>
    </row>
    <row r="133" spans="20:20" ht="18" customHeight="1" x14ac:dyDescent="0.25">
      <c r="T133" s="61"/>
    </row>
    <row r="134" spans="20:20" ht="18" customHeight="1" x14ac:dyDescent="0.25">
      <c r="T134" s="61"/>
    </row>
    <row r="135" spans="20:20" ht="18" customHeight="1" x14ac:dyDescent="0.25">
      <c r="T135" s="61"/>
    </row>
    <row r="136" spans="20:20" ht="18" customHeight="1" x14ac:dyDescent="0.25">
      <c r="T136" s="61"/>
    </row>
    <row r="137" spans="20:20" ht="18" customHeight="1" x14ac:dyDescent="0.25">
      <c r="T137" s="61"/>
    </row>
    <row r="138" spans="20:20" ht="18" customHeight="1" x14ac:dyDescent="0.25">
      <c r="T138" s="61"/>
    </row>
    <row r="139" spans="20:20" ht="18" customHeight="1" x14ac:dyDescent="0.25">
      <c r="T139" s="61"/>
    </row>
    <row r="140" spans="20:20" ht="18" customHeight="1" x14ac:dyDescent="0.25">
      <c r="T140" s="61"/>
    </row>
    <row r="141" spans="20:20" ht="18" customHeight="1" x14ac:dyDescent="0.25">
      <c r="T141" s="61"/>
    </row>
    <row r="142" spans="20:20" ht="18" customHeight="1" x14ac:dyDescent="0.25">
      <c r="T142" s="61"/>
    </row>
    <row r="143" spans="20:20" ht="18" customHeight="1" x14ac:dyDescent="0.25">
      <c r="T143" s="61"/>
    </row>
    <row r="144" spans="20:20" ht="18" customHeight="1" x14ac:dyDescent="0.25">
      <c r="T144" s="61"/>
    </row>
    <row r="145" spans="20:20" ht="18" customHeight="1" x14ac:dyDescent="0.25">
      <c r="T145" s="61"/>
    </row>
    <row r="146" spans="20:20" ht="18" customHeight="1" x14ac:dyDescent="0.25">
      <c r="T146" s="61"/>
    </row>
    <row r="147" spans="20:20" ht="18" customHeight="1" x14ac:dyDescent="0.25">
      <c r="T147" s="61"/>
    </row>
    <row r="148" spans="20:20" ht="18" customHeight="1" x14ac:dyDescent="0.25">
      <c r="T148" s="61"/>
    </row>
    <row r="149" spans="20:20" ht="18" customHeight="1" x14ac:dyDescent="0.25">
      <c r="T149" s="61"/>
    </row>
    <row r="150" spans="20:20" ht="18" customHeight="1" x14ac:dyDescent="0.25">
      <c r="T150" s="61"/>
    </row>
    <row r="151" spans="20:20" ht="18" customHeight="1" x14ac:dyDescent="0.25">
      <c r="T151" s="61"/>
    </row>
    <row r="152" spans="20:20" ht="18" customHeight="1" x14ac:dyDescent="0.25">
      <c r="T152" s="61"/>
    </row>
    <row r="153" spans="20:20" ht="18" customHeight="1" x14ac:dyDescent="0.25">
      <c r="T153" s="61"/>
    </row>
    <row r="154" spans="20:20" ht="18" customHeight="1" x14ac:dyDescent="0.25">
      <c r="T154" s="61"/>
    </row>
    <row r="155" spans="20:20" ht="18" customHeight="1" x14ac:dyDescent="0.25">
      <c r="T155" s="61"/>
    </row>
    <row r="156" spans="20:20" ht="18" customHeight="1" x14ac:dyDescent="0.25">
      <c r="T156" s="61"/>
    </row>
    <row r="157" spans="20:20" ht="18" customHeight="1" x14ac:dyDescent="0.25">
      <c r="T157" s="61"/>
    </row>
    <row r="158" spans="20:20" ht="18" customHeight="1" x14ac:dyDescent="0.25">
      <c r="T158" s="61"/>
    </row>
    <row r="159" spans="20:20" ht="18" customHeight="1" x14ac:dyDescent="0.25">
      <c r="T159" s="61"/>
    </row>
    <row r="160" spans="20:20" ht="18" customHeight="1" x14ac:dyDescent="0.25">
      <c r="T160" s="61"/>
    </row>
    <row r="161" spans="20:20" ht="18" customHeight="1" x14ac:dyDescent="0.25">
      <c r="T161" s="61"/>
    </row>
    <row r="162" spans="20:20" ht="18" customHeight="1" x14ac:dyDescent="0.25">
      <c r="T162" s="61"/>
    </row>
    <row r="163" spans="20:20" ht="18" customHeight="1" x14ac:dyDescent="0.25">
      <c r="T163" s="61"/>
    </row>
    <row r="164" spans="20:20" ht="18" customHeight="1" x14ac:dyDescent="0.25">
      <c r="T164" s="61"/>
    </row>
    <row r="165" spans="20:20" ht="18" customHeight="1" x14ac:dyDescent="0.25">
      <c r="T165" s="61"/>
    </row>
    <row r="166" spans="20:20" ht="18" customHeight="1" x14ac:dyDescent="0.25">
      <c r="T166" s="61"/>
    </row>
    <row r="167" spans="20:20" ht="18" customHeight="1" x14ac:dyDescent="0.25">
      <c r="T167" s="61"/>
    </row>
    <row r="168" spans="20:20" ht="18" customHeight="1" x14ac:dyDescent="0.25">
      <c r="T168" s="61"/>
    </row>
    <row r="169" spans="20:20" ht="18" customHeight="1" x14ac:dyDescent="0.25">
      <c r="T169" s="61"/>
    </row>
    <row r="170" spans="20:20" ht="18" customHeight="1" x14ac:dyDescent="0.25">
      <c r="T170" s="61"/>
    </row>
    <row r="171" spans="20:20" ht="18" customHeight="1" x14ac:dyDescent="0.25">
      <c r="T171" s="61"/>
    </row>
    <row r="172" spans="20:20" ht="18" customHeight="1" x14ac:dyDescent="0.25">
      <c r="T172" s="61"/>
    </row>
    <row r="173" spans="20:20" ht="18" customHeight="1" x14ac:dyDescent="0.25">
      <c r="T173" s="61"/>
    </row>
    <row r="174" spans="20:20" ht="18" customHeight="1" x14ac:dyDescent="0.25">
      <c r="T174" s="61"/>
    </row>
    <row r="175" spans="20:20" ht="18" customHeight="1" x14ac:dyDescent="0.25">
      <c r="T175" s="61"/>
    </row>
    <row r="176" spans="20:20" ht="18" customHeight="1" x14ac:dyDescent="0.25">
      <c r="T176" s="61"/>
    </row>
    <row r="177" spans="20:20" ht="18" customHeight="1" x14ac:dyDescent="0.25">
      <c r="T177" s="61"/>
    </row>
    <row r="178" spans="20:20" ht="18" customHeight="1" x14ac:dyDescent="0.25">
      <c r="T178" s="61"/>
    </row>
    <row r="179" spans="20:20" ht="18" customHeight="1" x14ac:dyDescent="0.25">
      <c r="T179" s="61"/>
    </row>
    <row r="180" spans="20:20" ht="18" customHeight="1" x14ac:dyDescent="0.25">
      <c r="T180" s="61"/>
    </row>
    <row r="181" spans="20:20" ht="18" customHeight="1" x14ac:dyDescent="0.25">
      <c r="T181" s="61"/>
    </row>
    <row r="182" spans="20:20" ht="18" customHeight="1" x14ac:dyDescent="0.25">
      <c r="T182" s="61"/>
    </row>
    <row r="183" spans="20:20" ht="18" customHeight="1" x14ac:dyDescent="0.25">
      <c r="T183" s="61"/>
    </row>
    <row r="184" spans="20:20" ht="18" customHeight="1" x14ac:dyDescent="0.25">
      <c r="T184" s="61"/>
    </row>
    <row r="185" spans="20:20" ht="18" customHeight="1" x14ac:dyDescent="0.25">
      <c r="T185" s="61"/>
    </row>
    <row r="186" spans="20:20" ht="18" customHeight="1" x14ac:dyDescent="0.25">
      <c r="T186" s="61"/>
    </row>
    <row r="187" spans="20:20" ht="18" customHeight="1" x14ac:dyDescent="0.25">
      <c r="T187" s="61"/>
    </row>
    <row r="188" spans="20:20" ht="18" customHeight="1" x14ac:dyDescent="0.25">
      <c r="T188" s="61"/>
    </row>
    <row r="189" spans="20:20" ht="18" customHeight="1" x14ac:dyDescent="0.25">
      <c r="T189" s="61"/>
    </row>
    <row r="190" spans="20:20" ht="18" customHeight="1" x14ac:dyDescent="0.25">
      <c r="T190" s="61"/>
    </row>
    <row r="191" spans="20:20" ht="18" customHeight="1" x14ac:dyDescent="0.25">
      <c r="T191" s="61"/>
    </row>
    <row r="192" spans="20:20" ht="18" customHeight="1" x14ac:dyDescent="0.25">
      <c r="T192" s="61"/>
    </row>
    <row r="193" spans="20:20" ht="18" customHeight="1" x14ac:dyDescent="0.25">
      <c r="T193" s="61"/>
    </row>
    <row r="194" spans="20:20" ht="18" customHeight="1" x14ac:dyDescent="0.25">
      <c r="T194" s="61"/>
    </row>
    <row r="195" spans="20:20" ht="18" customHeight="1" x14ac:dyDescent="0.25">
      <c r="T195" s="61"/>
    </row>
    <row r="196" spans="20:20" ht="18" customHeight="1" x14ac:dyDescent="0.25">
      <c r="T196" s="61"/>
    </row>
    <row r="197" spans="20:20" ht="18" customHeight="1" x14ac:dyDescent="0.25">
      <c r="T197" s="61"/>
    </row>
    <row r="198" spans="20:20" ht="18" customHeight="1" x14ac:dyDescent="0.25">
      <c r="T198" s="61"/>
    </row>
    <row r="199" spans="20:20" ht="18" customHeight="1" x14ac:dyDescent="0.25">
      <c r="T199" s="61"/>
    </row>
    <row r="200" spans="20:20" ht="18" customHeight="1" x14ac:dyDescent="0.25">
      <c r="T200" s="61"/>
    </row>
    <row r="201" spans="20:20" ht="18" customHeight="1" x14ac:dyDescent="0.25">
      <c r="T201" s="61"/>
    </row>
    <row r="202" spans="20:20" ht="18" customHeight="1" x14ac:dyDescent="0.25">
      <c r="T202" s="61"/>
    </row>
    <row r="203" spans="20:20" ht="18" customHeight="1" x14ac:dyDescent="0.25">
      <c r="T203" s="61"/>
    </row>
    <row r="204" spans="20:20" ht="18" customHeight="1" x14ac:dyDescent="0.25">
      <c r="T204" s="61"/>
    </row>
    <row r="205" spans="20:20" ht="18" customHeight="1" x14ac:dyDescent="0.25">
      <c r="T205" s="61"/>
    </row>
    <row r="206" spans="20:20" ht="18" customHeight="1" x14ac:dyDescent="0.25">
      <c r="T206" s="61"/>
    </row>
    <row r="207" spans="20:20" ht="18" customHeight="1" x14ac:dyDescent="0.25">
      <c r="T207" s="61"/>
    </row>
    <row r="208" spans="20:20" ht="18" customHeight="1" x14ac:dyDescent="0.25">
      <c r="T208" s="61"/>
    </row>
    <row r="209" spans="20:20" ht="18" customHeight="1" x14ac:dyDescent="0.25">
      <c r="T209" s="61"/>
    </row>
    <row r="210" spans="20:20" ht="18" customHeight="1" x14ac:dyDescent="0.25">
      <c r="T210" s="61"/>
    </row>
    <row r="211" spans="20:20" ht="18" customHeight="1" x14ac:dyDescent="0.25">
      <c r="T211" s="61"/>
    </row>
    <row r="212" spans="20:20" ht="18" customHeight="1" x14ac:dyDescent="0.25">
      <c r="T212" s="61"/>
    </row>
    <row r="213" spans="20:20" ht="18" customHeight="1" x14ac:dyDescent="0.25">
      <c r="T213" s="61"/>
    </row>
    <row r="214" spans="20:20" ht="18" customHeight="1" x14ac:dyDescent="0.25">
      <c r="T214" s="61"/>
    </row>
    <row r="215" spans="20:20" ht="18" customHeight="1" x14ac:dyDescent="0.25">
      <c r="T215" s="61"/>
    </row>
    <row r="216" spans="20:20" ht="18" customHeight="1" x14ac:dyDescent="0.25">
      <c r="T216" s="61"/>
    </row>
    <row r="217" spans="20:20" ht="18" customHeight="1" x14ac:dyDescent="0.25">
      <c r="T217" s="61"/>
    </row>
    <row r="218" spans="20:20" ht="18" customHeight="1" x14ac:dyDescent="0.25">
      <c r="T218" s="61"/>
    </row>
    <row r="219" spans="20:20" ht="18" customHeight="1" x14ac:dyDescent="0.25">
      <c r="T219" s="61"/>
    </row>
    <row r="220" spans="20:20" ht="18" customHeight="1" x14ac:dyDescent="0.25">
      <c r="T220" s="61"/>
    </row>
    <row r="221" spans="20:20" ht="18" customHeight="1" x14ac:dyDescent="0.25">
      <c r="T221" s="61"/>
    </row>
    <row r="222" spans="20:20" ht="18" customHeight="1" x14ac:dyDescent="0.25">
      <c r="T222" s="61"/>
    </row>
    <row r="223" spans="20:20" ht="18" customHeight="1" x14ac:dyDescent="0.25">
      <c r="T223" s="61"/>
    </row>
    <row r="224" spans="20:20" ht="18" customHeight="1" x14ac:dyDescent="0.25">
      <c r="T224" s="61"/>
    </row>
    <row r="225" spans="20:20" ht="18" customHeight="1" x14ac:dyDescent="0.25">
      <c r="T225" s="61"/>
    </row>
    <row r="226" spans="20:20" ht="18" customHeight="1" x14ac:dyDescent="0.25">
      <c r="T226" s="61"/>
    </row>
    <row r="227" spans="20:20" ht="18" customHeight="1" x14ac:dyDescent="0.25">
      <c r="T227" s="61"/>
    </row>
    <row r="228" spans="20:20" ht="18" customHeight="1" x14ac:dyDescent="0.25">
      <c r="T228" s="61"/>
    </row>
    <row r="229" spans="20:20" ht="18" customHeight="1" x14ac:dyDescent="0.25">
      <c r="T229" s="61"/>
    </row>
    <row r="230" spans="20:20" ht="18" customHeight="1" x14ac:dyDescent="0.25">
      <c r="T230" s="61"/>
    </row>
    <row r="231" spans="20:20" ht="18" customHeight="1" x14ac:dyDescent="0.25">
      <c r="T231" s="61"/>
    </row>
    <row r="232" spans="20:20" ht="18" customHeight="1" x14ac:dyDescent="0.25">
      <c r="T232" s="61"/>
    </row>
    <row r="233" spans="20:20" ht="18" customHeight="1" x14ac:dyDescent="0.25">
      <c r="T233" s="61"/>
    </row>
    <row r="234" spans="20:20" ht="18" customHeight="1" x14ac:dyDescent="0.25">
      <c r="T234" s="61"/>
    </row>
    <row r="235" spans="20:20" ht="18" customHeight="1" x14ac:dyDescent="0.25">
      <c r="T235" s="61"/>
    </row>
    <row r="236" spans="20:20" ht="18" customHeight="1" x14ac:dyDescent="0.25">
      <c r="T236" s="61"/>
    </row>
    <row r="237" spans="20:20" ht="18" customHeight="1" x14ac:dyDescent="0.25">
      <c r="T237" s="61"/>
    </row>
    <row r="238" spans="20:20" ht="18" customHeight="1" x14ac:dyDescent="0.25">
      <c r="T238" s="61"/>
    </row>
    <row r="239" spans="20:20" ht="18" customHeight="1" x14ac:dyDescent="0.25">
      <c r="T239" s="61"/>
    </row>
    <row r="240" spans="20:20" ht="18" customHeight="1" x14ac:dyDescent="0.25">
      <c r="T240" s="61"/>
    </row>
    <row r="241" spans="20:20" ht="18" customHeight="1" x14ac:dyDescent="0.25">
      <c r="T241" s="61"/>
    </row>
    <row r="242" spans="20:20" ht="18" customHeight="1" x14ac:dyDescent="0.25">
      <c r="T242" s="61"/>
    </row>
    <row r="243" spans="20:20" ht="18" customHeight="1" x14ac:dyDescent="0.25">
      <c r="T243" s="61"/>
    </row>
    <row r="244" spans="20:20" ht="18" customHeight="1" x14ac:dyDescent="0.25">
      <c r="T244" s="61"/>
    </row>
    <row r="245" spans="20:20" ht="18" customHeight="1" x14ac:dyDescent="0.25">
      <c r="T245" s="61"/>
    </row>
    <row r="246" spans="20:20" ht="18" customHeight="1" x14ac:dyDescent="0.25">
      <c r="T246" s="61"/>
    </row>
    <row r="247" spans="20:20" ht="18" customHeight="1" x14ac:dyDescent="0.25">
      <c r="T247" s="61"/>
    </row>
    <row r="248" spans="20:20" ht="18" customHeight="1" x14ac:dyDescent="0.25">
      <c r="T248" s="61"/>
    </row>
    <row r="249" spans="20:20" ht="18" customHeight="1" x14ac:dyDescent="0.25">
      <c r="T249" s="61"/>
    </row>
    <row r="250" spans="20:20" ht="18" customHeight="1" x14ac:dyDescent="0.25">
      <c r="T250" s="61"/>
    </row>
    <row r="251" spans="20:20" ht="18" customHeight="1" x14ac:dyDescent="0.25">
      <c r="T251" s="61"/>
    </row>
    <row r="252" spans="20:20" ht="18" customHeight="1" x14ac:dyDescent="0.25">
      <c r="T252" s="61"/>
    </row>
    <row r="253" spans="20:20" ht="18" customHeight="1" x14ac:dyDescent="0.25">
      <c r="T253" s="61"/>
    </row>
    <row r="254" spans="20:20" ht="18" customHeight="1" x14ac:dyDescent="0.25">
      <c r="T254" s="61"/>
    </row>
    <row r="255" spans="20:20" ht="18" customHeight="1" x14ac:dyDescent="0.25">
      <c r="T255" s="61"/>
    </row>
    <row r="256" spans="20:20" ht="18" customHeight="1" x14ac:dyDescent="0.25">
      <c r="T256" s="61"/>
    </row>
    <row r="257" spans="20:20" ht="18" customHeight="1" x14ac:dyDescent="0.25">
      <c r="T257" s="61"/>
    </row>
    <row r="258" spans="20:20" ht="18" customHeight="1" x14ac:dyDescent="0.25">
      <c r="T258" s="61"/>
    </row>
    <row r="259" spans="20:20" ht="18" customHeight="1" x14ac:dyDescent="0.25">
      <c r="T259" s="61"/>
    </row>
    <row r="260" spans="20:20" ht="18" customHeight="1" x14ac:dyDescent="0.25">
      <c r="T260" s="61"/>
    </row>
    <row r="261" spans="20:20" ht="18" customHeight="1" x14ac:dyDescent="0.25">
      <c r="T261" s="61"/>
    </row>
    <row r="262" spans="20:20" ht="18" customHeight="1" x14ac:dyDescent="0.25">
      <c r="T262" s="61"/>
    </row>
    <row r="263" spans="20:20" ht="18" customHeight="1" x14ac:dyDescent="0.25">
      <c r="T263" s="61"/>
    </row>
    <row r="264" spans="20:20" ht="18" customHeight="1" x14ac:dyDescent="0.25">
      <c r="T264" s="61"/>
    </row>
    <row r="265" spans="20:20" ht="18" customHeight="1" x14ac:dyDescent="0.25">
      <c r="T265" s="61"/>
    </row>
    <row r="266" spans="20:20" ht="18" customHeight="1" x14ac:dyDescent="0.25">
      <c r="T266" s="61"/>
    </row>
    <row r="267" spans="20:20" ht="18" customHeight="1" x14ac:dyDescent="0.25">
      <c r="T267" s="61"/>
    </row>
    <row r="268" spans="20:20" ht="18" customHeight="1" x14ac:dyDescent="0.25">
      <c r="T268" s="61"/>
    </row>
    <row r="269" spans="20:20" ht="18" customHeight="1" x14ac:dyDescent="0.25">
      <c r="T269" s="61"/>
    </row>
    <row r="270" spans="20:20" ht="18" customHeight="1" x14ac:dyDescent="0.25">
      <c r="T270" s="61"/>
    </row>
    <row r="271" spans="20:20" ht="18" customHeight="1" x14ac:dyDescent="0.25">
      <c r="T271" s="61"/>
    </row>
  </sheetData>
  <conditionalFormatting sqref="A27:F37">
    <cfRule type="containsText" dxfId="643" priority="13" operator="containsText" text="Redoublement">
      <formula>NOT(ISERROR(SEARCH("Redoublement",A27)))</formula>
    </cfRule>
    <cfRule type="cellIs" dxfId="642" priority="14" operator="equal">
      <formula>"G"</formula>
    </cfRule>
    <cfRule type="cellIs" dxfId="641" priority="15" operator="equal">
      <formula>"C"</formula>
    </cfRule>
    <cfRule type="cellIs" dxfId="640" priority="16" operator="equal">
      <formula>"A"</formula>
    </cfRule>
    <cfRule type="cellIs" dxfId="639" priority="18" operator="equal">
      <formula>"Game"</formula>
    </cfRule>
    <cfRule type="cellIs" dxfId="638" priority="19" operator="equal">
      <formula>"2D Anim"</formula>
    </cfRule>
    <cfRule type="cellIs" dxfId="637" priority="20" operator="equal">
      <formula>"3D Anim"</formula>
    </cfRule>
    <cfRule type="endsWith" dxfId="636" priority="21" operator="endsWith" text="?">
      <formula>RIGHT(A27,LEN("?"))="?"</formula>
    </cfRule>
    <cfRule type="containsText" dxfId="635" priority="23" operator="containsText" text="Erasmus">
      <formula>NOT(ISERROR(SEARCH("Erasmus",A27)))</formula>
    </cfRule>
    <cfRule type="cellIs" dxfId="634" priority="24" operator="equal">
      <formula>"Animation"</formula>
    </cfRule>
  </conditionalFormatting>
  <conditionalFormatting sqref="O12:T24">
    <cfRule type="containsText" dxfId="633" priority="1" operator="containsText" text="Redoublement">
      <formula>NOT(ISERROR(SEARCH("Redoublement",O12)))</formula>
    </cfRule>
    <cfRule type="cellIs" dxfId="632" priority="2" operator="equal">
      <formula>"G"</formula>
    </cfRule>
    <cfRule type="cellIs" dxfId="631" priority="3" operator="equal">
      <formula>"C"</formula>
    </cfRule>
    <cfRule type="cellIs" dxfId="630" priority="4" operator="equal">
      <formula>"A"</formula>
    </cfRule>
    <cfRule type="cellIs" dxfId="629" priority="6" operator="equal">
      <formula>"Game"</formula>
    </cfRule>
    <cfRule type="cellIs" dxfId="628" priority="7" operator="equal">
      <formula>"2D Anim"</formula>
    </cfRule>
    <cfRule type="cellIs" dxfId="627" priority="8" operator="equal">
      <formula>"3D Anim"</formula>
    </cfRule>
    <cfRule type="endsWith" dxfId="626" priority="9" operator="endsWith" text="?">
      <formula>RIGHT(O12,LEN("?"))="?"</formula>
    </cfRule>
    <cfRule type="containsText" dxfId="625" priority="11" operator="containsText" text="Erasmus">
      <formula>NOT(ISERROR(SEARCH("Erasmus",O12)))</formula>
    </cfRule>
    <cfRule type="cellIs" dxfId="624" priority="12" operator="equal">
      <formula>"Animation"</formula>
    </cfRule>
  </conditionalFormatting>
  <pageMargins left="0.7" right="0.7" top="0.75" bottom="0.75" header="0.3" footer="0.3"/>
  <pageSetup paperSize="9" orientation="portrait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7" operator="containsText" id="{81A7E1D6-4F7F-4FCF-99AA-3B4A74ED51CE}">
            <xm:f>NOT(ISERROR(SEARCH("Est parti",A27)))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22" operator="containsText" id="{B3AECD10-A936-4953-AC89-01A1EE0749FA}">
            <xm:f>NOT(ISERROR(SEARCH("Va quitter l'école",A27)))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A27:F37</xm:sqref>
        </x14:conditionalFormatting>
        <x14:conditionalFormatting xmlns:xm="http://schemas.microsoft.com/office/excel/2006/main">
          <x14:cfRule type="containsText" priority="5" operator="containsText" id="{4B9B1798-DCA6-4838-BA48-A6AAC12944DF}">
            <xm:f>NOT(ISERROR(SEARCH("Est parti",O12)))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0" operator="containsText" id="{037604A0-1D84-450C-A214-EF2EB2C4FE3C}">
            <xm:f>NOT(ISERROR(SEARCH("Va quitter l'école",O12)))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O12:T24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outlinePr summaryBelow="0" summaryRight="0"/>
  </sheetPr>
  <dimension ref="A1:K114"/>
  <sheetViews>
    <sheetView workbookViewId="0">
      <pane ySplit="1" topLeftCell="A2" activePane="bottomLeft" state="frozen"/>
      <selection activeCell="K41" sqref="K41"/>
      <selection pane="bottomLeft" activeCell="G10" sqref="G10"/>
    </sheetView>
  </sheetViews>
  <sheetFormatPr baseColWidth="10" defaultColWidth="27.28515625" defaultRowHeight="18" customHeight="1" x14ac:dyDescent="0.25"/>
  <cols>
    <col min="1" max="1" width="29.140625" style="2" customWidth="1"/>
    <col min="2" max="2" width="18.42578125" style="3" customWidth="1"/>
    <col min="3" max="3" width="30.42578125" style="3" customWidth="1"/>
    <col min="4" max="4" width="20" style="6" customWidth="1"/>
    <col min="5" max="5" width="9.7109375" style="6" customWidth="1"/>
    <col min="6" max="6" width="23.28515625" style="6" customWidth="1"/>
    <col min="7" max="7" width="30" style="5" customWidth="1"/>
    <col min="8" max="8" width="3.140625" style="27" customWidth="1"/>
    <col min="9" max="9" width="22.5703125" style="1" customWidth="1"/>
    <col min="10" max="10" width="12.140625" style="1" customWidth="1"/>
    <col min="11" max="16384" width="27.28515625" style="5"/>
  </cols>
  <sheetData>
    <row r="1" spans="1:11" s="66" customFormat="1" ht="30" customHeight="1" x14ac:dyDescent="0.25">
      <c r="A1" s="66" t="s">
        <v>0</v>
      </c>
      <c r="B1" s="66" t="s">
        <v>1</v>
      </c>
      <c r="C1" s="66" t="s">
        <v>1740</v>
      </c>
      <c r="D1" s="66" t="s">
        <v>1741</v>
      </c>
      <c r="E1" s="66" t="s">
        <v>1742</v>
      </c>
      <c r="F1" s="66" t="s">
        <v>8</v>
      </c>
      <c r="G1" s="66" t="s">
        <v>9</v>
      </c>
      <c r="H1" s="29"/>
      <c r="I1" s="66" t="s">
        <v>1743</v>
      </c>
      <c r="J1" s="66" t="s">
        <v>1705</v>
      </c>
    </row>
    <row r="2" spans="1:11" ht="18" customHeight="1" x14ac:dyDescent="0.25">
      <c r="A2" s="50" t="s">
        <v>1744</v>
      </c>
      <c r="B2" s="20" t="s">
        <v>488</v>
      </c>
      <c r="C2" s="20"/>
      <c r="D2" s="51" t="s">
        <v>19</v>
      </c>
      <c r="E2" s="44" t="s">
        <v>1701</v>
      </c>
      <c r="F2" s="44" t="s">
        <v>1745</v>
      </c>
      <c r="G2" s="120"/>
      <c r="H2" s="54"/>
      <c r="I2" s="44" t="s">
        <v>1745</v>
      </c>
      <c r="J2" s="21">
        <f>COUNTIFS(F:F,"Inscription en attente")</f>
        <v>1</v>
      </c>
      <c r="K2" s="21"/>
    </row>
    <row r="3" spans="1:11" ht="18" customHeight="1" x14ac:dyDescent="0.25">
      <c r="A3" s="50"/>
      <c r="B3" s="20"/>
      <c r="C3" s="20"/>
      <c r="D3" s="51"/>
      <c r="E3" s="44"/>
      <c r="F3" s="44"/>
      <c r="G3" s="120"/>
      <c r="H3" s="54"/>
      <c r="I3" s="44" t="s">
        <v>1746</v>
      </c>
      <c r="J3" s="21">
        <f>COUNTIFS(F:F,"Inscription validée")</f>
        <v>0</v>
      </c>
      <c r="K3" s="21"/>
    </row>
    <row r="4" spans="1:11" ht="18" customHeight="1" x14ac:dyDescent="0.25">
      <c r="A4" s="50"/>
      <c r="B4" s="20"/>
      <c r="C4" s="20"/>
      <c r="D4" s="51"/>
      <c r="E4" s="44"/>
      <c r="F4" s="44"/>
      <c r="G4" s="120"/>
      <c r="H4" s="54"/>
      <c r="I4" s="44" t="s">
        <v>1747</v>
      </c>
      <c r="J4" s="21">
        <f>COUNTIFS(F:F,"Transfert en attente")</f>
        <v>0</v>
      </c>
      <c r="K4" s="21"/>
    </row>
    <row r="5" spans="1:11" ht="18" customHeight="1" x14ac:dyDescent="0.25">
      <c r="A5" s="50"/>
      <c r="B5" s="20"/>
      <c r="C5" s="20"/>
      <c r="D5" s="51"/>
      <c r="E5" s="44"/>
      <c r="F5" s="44"/>
      <c r="G5" s="120"/>
      <c r="H5" s="54"/>
      <c r="I5" s="44" t="s">
        <v>1748</v>
      </c>
      <c r="J5" s="21">
        <f>COUNTIFS(F:F,"Transfert validé")</f>
        <v>0</v>
      </c>
      <c r="K5" s="21"/>
    </row>
    <row r="6" spans="1:11" ht="18" customHeight="1" x14ac:dyDescent="0.25">
      <c r="A6" s="50"/>
      <c r="B6" s="20"/>
      <c r="C6" s="20"/>
      <c r="D6" s="51"/>
      <c r="E6" s="44"/>
      <c r="F6" s="44"/>
      <c r="G6" s="120"/>
      <c r="H6" s="54"/>
      <c r="I6" s="67" t="s">
        <v>1705</v>
      </c>
      <c r="J6" s="67">
        <f>SUM(J2:J5)</f>
        <v>1</v>
      </c>
      <c r="K6" s="21"/>
    </row>
    <row r="7" spans="1:11" ht="18" customHeight="1" x14ac:dyDescent="0.25">
      <c r="A7" s="50"/>
      <c r="B7" s="20"/>
      <c r="C7" s="20"/>
      <c r="D7" s="44"/>
      <c r="E7" s="44"/>
      <c r="F7" s="44"/>
      <c r="G7" s="120"/>
      <c r="H7" s="54"/>
      <c r="I7" s="15"/>
      <c r="J7" s="15"/>
      <c r="K7" s="21"/>
    </row>
    <row r="8" spans="1:11" ht="18" customHeight="1" x14ac:dyDescent="0.25">
      <c r="A8" s="50"/>
      <c r="B8" s="20"/>
      <c r="C8" s="20"/>
      <c r="D8" s="51"/>
      <c r="E8" s="44"/>
      <c r="F8" s="44"/>
      <c r="G8" s="120"/>
      <c r="H8" s="54"/>
      <c r="I8" s="21" t="s">
        <v>1700</v>
      </c>
      <c r="J8" s="21">
        <f>COUNTIFS(E:E,"B1")</f>
        <v>0</v>
      </c>
      <c r="K8" s="21"/>
    </row>
    <row r="9" spans="1:11" ht="18" customHeight="1" x14ac:dyDescent="0.25">
      <c r="A9" s="50"/>
      <c r="B9" s="20"/>
      <c r="C9" s="20"/>
      <c r="D9" s="51"/>
      <c r="E9" s="44"/>
      <c r="F9" s="44"/>
      <c r="G9" s="120"/>
      <c r="H9" s="54"/>
      <c r="I9" s="21" t="s">
        <v>1701</v>
      </c>
      <c r="J9" s="21">
        <f>COUNTIFS(E:E,"B2")</f>
        <v>1</v>
      </c>
      <c r="K9" s="21"/>
    </row>
    <row r="10" spans="1:11" ht="18" customHeight="1" x14ac:dyDescent="0.25">
      <c r="A10" s="50"/>
      <c r="B10" s="20"/>
      <c r="C10" s="20"/>
      <c r="D10" s="51"/>
      <c r="E10" s="44"/>
      <c r="F10" s="44"/>
      <c r="G10" s="120"/>
      <c r="H10" s="54"/>
      <c r="I10" s="21" t="s">
        <v>1702</v>
      </c>
      <c r="J10" s="21">
        <f>COUNTIFS(E:E,"B3")</f>
        <v>0</v>
      </c>
      <c r="K10" s="21"/>
    </row>
    <row r="11" spans="1:11" ht="18" customHeight="1" x14ac:dyDescent="0.25">
      <c r="A11" s="50"/>
      <c r="B11" s="20"/>
      <c r="C11" s="20"/>
      <c r="D11" s="51"/>
      <c r="E11" s="44"/>
      <c r="F11" s="44"/>
      <c r="G11" s="120"/>
      <c r="H11" s="55"/>
      <c r="I11" s="21" t="s">
        <v>1703</v>
      </c>
      <c r="J11" s="21">
        <f>COUNTIFS(E:E,"M1")</f>
        <v>0</v>
      </c>
      <c r="K11" s="21"/>
    </row>
    <row r="12" spans="1:11" ht="18" customHeight="1" x14ac:dyDescent="0.25">
      <c r="A12" s="50"/>
      <c r="B12" s="20"/>
      <c r="C12" s="20"/>
      <c r="D12" s="51"/>
      <c r="E12" s="44"/>
      <c r="F12" s="44"/>
      <c r="G12" s="120"/>
      <c r="H12" s="54"/>
      <c r="I12" s="21" t="s">
        <v>1704</v>
      </c>
      <c r="J12" s="67">
        <f>COUNTIFS(E:E,"M2")</f>
        <v>0</v>
      </c>
      <c r="K12" s="21"/>
    </row>
    <row r="13" spans="1:11" ht="18" customHeight="1" x14ac:dyDescent="0.25">
      <c r="A13" s="50"/>
      <c r="B13" s="20"/>
      <c r="C13" s="20"/>
      <c r="D13" s="44"/>
      <c r="E13" s="44"/>
      <c r="F13" s="44"/>
      <c r="G13" s="120"/>
      <c r="H13" s="54"/>
      <c r="I13" s="21"/>
      <c r="J13" s="67">
        <f>SUM(J9:J12)</f>
        <v>1</v>
      </c>
      <c r="K13" s="21"/>
    </row>
    <row r="14" spans="1:11" ht="18" customHeight="1" x14ac:dyDescent="0.25">
      <c r="A14" s="50"/>
      <c r="B14" s="20"/>
      <c r="C14" s="20"/>
      <c r="D14" s="44"/>
      <c r="E14" s="44"/>
      <c r="F14" s="44"/>
      <c r="G14" s="120"/>
      <c r="H14" s="54"/>
      <c r="I14" s="21"/>
      <c r="J14" s="21"/>
      <c r="K14" s="21"/>
    </row>
    <row r="15" spans="1:11" ht="18" customHeight="1" x14ac:dyDescent="0.25">
      <c r="A15" s="50"/>
      <c r="B15" s="20"/>
      <c r="C15" s="20"/>
      <c r="D15" s="44"/>
      <c r="E15" s="44"/>
      <c r="F15" s="44"/>
      <c r="G15" s="120"/>
      <c r="H15" s="54"/>
      <c r="I15" s="21"/>
      <c r="J15" s="21"/>
      <c r="K15" s="21"/>
    </row>
    <row r="16" spans="1:11" ht="18" customHeight="1" x14ac:dyDescent="0.25">
      <c r="A16" s="50"/>
      <c r="B16" s="20"/>
      <c r="C16" s="20"/>
      <c r="D16" s="21"/>
      <c r="E16" s="21"/>
      <c r="F16" s="44"/>
      <c r="G16" s="120"/>
      <c r="H16" s="54"/>
      <c r="I16" s="21"/>
      <c r="J16" s="21"/>
      <c r="K16" s="21"/>
    </row>
    <row r="17" spans="1:11" ht="18" customHeight="1" x14ac:dyDescent="0.25">
      <c r="A17" s="50"/>
      <c r="B17" s="20"/>
      <c r="C17" s="20"/>
      <c r="D17" s="21"/>
      <c r="E17" s="21"/>
      <c r="F17" s="21"/>
      <c r="G17" s="120"/>
      <c r="H17" s="54"/>
      <c r="I17" s="21"/>
      <c r="J17" s="21"/>
      <c r="K17" s="21"/>
    </row>
    <row r="18" spans="1:11" ht="18" customHeight="1" x14ac:dyDescent="0.25">
      <c r="A18" s="50"/>
      <c r="B18" s="20"/>
      <c r="C18" s="20"/>
      <c r="D18" s="21"/>
      <c r="E18" s="21"/>
      <c r="F18" s="21"/>
      <c r="G18" s="120"/>
      <c r="H18" s="54"/>
      <c r="I18" s="21"/>
      <c r="J18" s="21"/>
      <c r="K18" s="21"/>
    </row>
    <row r="19" spans="1:11" ht="18" customHeight="1" x14ac:dyDescent="0.25">
      <c r="A19" s="50"/>
      <c r="B19" s="20"/>
      <c r="C19" s="20"/>
      <c r="D19" s="21"/>
      <c r="E19" s="21"/>
      <c r="F19" s="21"/>
      <c r="G19" s="120"/>
      <c r="H19" s="54"/>
      <c r="I19" s="21"/>
      <c r="J19" s="21"/>
      <c r="K19" s="21"/>
    </row>
    <row r="20" spans="1:11" ht="18" customHeight="1" x14ac:dyDescent="0.25">
      <c r="A20" s="50"/>
      <c r="B20" s="20"/>
      <c r="C20" s="20"/>
      <c r="D20" s="21"/>
      <c r="E20" s="21"/>
      <c r="F20" s="21"/>
      <c r="G20" s="120"/>
      <c r="H20" s="54"/>
      <c r="I20" s="21"/>
      <c r="J20" s="21"/>
      <c r="K20" s="21"/>
    </row>
    <row r="21" spans="1:11" ht="18" customHeight="1" x14ac:dyDescent="0.25">
      <c r="A21" s="50"/>
      <c r="B21" s="20"/>
      <c r="C21" s="20"/>
      <c r="D21" s="21"/>
      <c r="E21" s="21"/>
      <c r="F21" s="21"/>
      <c r="G21" s="120"/>
      <c r="H21" s="54"/>
      <c r="I21" s="21"/>
      <c r="J21" s="21"/>
      <c r="K21" s="21"/>
    </row>
    <row r="22" spans="1:11" ht="18" customHeight="1" x14ac:dyDescent="0.25">
      <c r="A22" s="50"/>
      <c r="B22" s="20"/>
      <c r="C22" s="20"/>
      <c r="D22" s="21"/>
      <c r="E22" s="21"/>
      <c r="F22" s="21"/>
      <c r="G22" s="120"/>
      <c r="H22" s="54"/>
      <c r="I22" s="21"/>
      <c r="J22" s="21"/>
      <c r="K22" s="21"/>
    </row>
    <row r="23" spans="1:11" ht="18" customHeight="1" x14ac:dyDescent="0.25">
      <c r="A23" s="50"/>
      <c r="B23" s="20"/>
      <c r="C23" s="20"/>
      <c r="D23" s="21"/>
      <c r="E23" s="21"/>
      <c r="F23" s="21"/>
      <c r="G23" s="120"/>
      <c r="H23" s="54"/>
      <c r="I23" s="21"/>
      <c r="J23" s="21"/>
      <c r="K23" s="21"/>
    </row>
    <row r="24" spans="1:11" ht="18" customHeight="1" x14ac:dyDescent="0.25">
      <c r="A24" s="50"/>
      <c r="B24" s="20"/>
      <c r="C24" s="20"/>
      <c r="D24" s="21"/>
      <c r="E24" s="21"/>
      <c r="F24" s="21"/>
      <c r="G24" s="120"/>
      <c r="H24" s="54"/>
      <c r="I24" s="21"/>
      <c r="J24" s="21"/>
      <c r="K24" s="21"/>
    </row>
    <row r="25" spans="1:11" ht="18" customHeight="1" x14ac:dyDescent="0.25">
      <c r="A25" s="50"/>
      <c r="B25" s="20"/>
      <c r="C25" s="20"/>
      <c r="D25" s="21"/>
      <c r="E25" s="21"/>
      <c r="F25" s="21"/>
      <c r="G25" s="120"/>
      <c r="H25" s="30"/>
      <c r="I25" s="21"/>
      <c r="J25" s="21"/>
      <c r="K25" s="21"/>
    </row>
    <row r="26" spans="1:11" ht="18" customHeight="1" x14ac:dyDescent="0.25">
      <c r="A26" s="50"/>
      <c r="B26" s="20"/>
      <c r="C26" s="20"/>
      <c r="D26" s="21"/>
      <c r="E26" s="21"/>
      <c r="F26" s="21"/>
      <c r="G26" s="120"/>
      <c r="H26" s="54"/>
      <c r="I26" s="21"/>
      <c r="J26" s="21"/>
      <c r="K26" s="21"/>
    </row>
    <row r="27" spans="1:11" ht="18" customHeight="1" x14ac:dyDescent="0.25">
      <c r="A27" s="50"/>
      <c r="B27" s="20"/>
      <c r="C27" s="20"/>
      <c r="D27" s="21"/>
      <c r="E27" s="21"/>
      <c r="F27" s="21"/>
      <c r="G27" s="120"/>
      <c r="H27" s="54"/>
      <c r="I27" s="21"/>
      <c r="J27" s="21"/>
      <c r="K27" s="21"/>
    </row>
    <row r="28" spans="1:11" ht="18" customHeight="1" x14ac:dyDescent="0.25">
      <c r="A28" s="50"/>
      <c r="B28" s="20"/>
      <c r="C28" s="20"/>
      <c r="D28" s="21"/>
      <c r="E28" s="21"/>
      <c r="F28" s="21"/>
      <c r="G28" s="21"/>
      <c r="H28" s="54"/>
      <c r="I28" s="21"/>
      <c r="J28" s="21"/>
      <c r="K28" s="21"/>
    </row>
    <row r="29" spans="1:11" ht="18" customHeight="1" x14ac:dyDescent="0.25">
      <c r="A29" s="50"/>
      <c r="B29" s="20"/>
      <c r="C29" s="20"/>
      <c r="D29" s="21"/>
      <c r="E29" s="21"/>
      <c r="F29" s="21"/>
      <c r="G29" s="21"/>
      <c r="H29" s="54"/>
      <c r="I29" s="21"/>
      <c r="J29" s="21"/>
      <c r="K29" s="21"/>
    </row>
    <row r="30" spans="1:11" ht="18" customHeight="1" x14ac:dyDescent="0.25">
      <c r="A30" s="50"/>
      <c r="B30" s="20"/>
      <c r="C30" s="20"/>
      <c r="D30" s="21"/>
      <c r="E30" s="21"/>
      <c r="F30" s="21"/>
      <c r="G30" s="21"/>
      <c r="H30" s="59"/>
      <c r="I30" s="21"/>
      <c r="J30" s="21"/>
      <c r="K30" s="21"/>
    </row>
    <row r="31" spans="1:11" ht="18" customHeight="1" x14ac:dyDescent="0.25">
      <c r="A31" s="50"/>
      <c r="B31" s="20"/>
      <c r="C31" s="20"/>
      <c r="D31" s="21"/>
      <c r="E31" s="21"/>
      <c r="F31" s="21"/>
      <c r="G31" s="21"/>
      <c r="H31" s="59"/>
      <c r="I31" s="21"/>
      <c r="J31" s="21"/>
      <c r="K31" s="21"/>
    </row>
    <row r="32" spans="1:11" ht="18" customHeight="1" x14ac:dyDescent="0.25">
      <c r="A32" s="50"/>
      <c r="B32" s="20"/>
      <c r="C32" s="20"/>
      <c r="D32" s="21"/>
      <c r="E32" s="21"/>
      <c r="F32" s="21"/>
      <c r="G32" s="21"/>
      <c r="H32" s="54"/>
      <c r="I32" s="21"/>
      <c r="J32" s="21"/>
      <c r="K32" s="21"/>
    </row>
    <row r="33" spans="1:11" ht="18" customHeight="1" x14ac:dyDescent="0.25">
      <c r="A33" s="50"/>
      <c r="B33" s="20"/>
      <c r="C33" s="20"/>
      <c r="D33" s="21"/>
      <c r="E33" s="21"/>
      <c r="F33" s="21"/>
      <c r="G33" s="21"/>
      <c r="H33" s="54"/>
      <c r="I33" s="21"/>
      <c r="J33" s="21"/>
      <c r="K33" s="21"/>
    </row>
    <row r="34" spans="1:11" ht="18" customHeight="1" x14ac:dyDescent="0.25">
      <c r="A34" s="50"/>
      <c r="B34" s="20"/>
      <c r="C34" s="20"/>
      <c r="D34" s="21"/>
      <c r="E34" s="21"/>
      <c r="F34" s="21"/>
      <c r="G34" s="21"/>
      <c r="H34" s="54"/>
      <c r="I34" s="15"/>
      <c r="J34" s="15"/>
      <c r="K34" s="21"/>
    </row>
    <row r="35" spans="1:11" ht="18" customHeight="1" x14ac:dyDescent="0.25">
      <c r="A35" s="50"/>
      <c r="B35" s="20"/>
      <c r="C35" s="20"/>
      <c r="D35" s="21"/>
      <c r="E35" s="21"/>
      <c r="F35" s="21"/>
      <c r="G35" s="21"/>
      <c r="H35" s="31"/>
      <c r="I35" s="15"/>
      <c r="J35" s="15"/>
      <c r="K35" s="21"/>
    </row>
    <row r="36" spans="1:11" ht="18" customHeight="1" x14ac:dyDescent="0.25">
      <c r="A36" s="50"/>
      <c r="B36" s="20"/>
      <c r="C36" s="20"/>
      <c r="D36" s="21"/>
      <c r="E36" s="21"/>
      <c r="F36" s="21"/>
      <c r="G36" s="21"/>
      <c r="H36" s="54"/>
      <c r="I36" s="15"/>
      <c r="J36" s="15"/>
      <c r="K36" s="21"/>
    </row>
    <row r="37" spans="1:11" ht="18" customHeight="1" x14ac:dyDescent="0.25">
      <c r="A37" s="50"/>
      <c r="B37" s="20"/>
      <c r="C37" s="20"/>
      <c r="D37" s="21"/>
      <c r="E37" s="21"/>
      <c r="F37" s="21"/>
      <c r="G37" s="21"/>
      <c r="H37" s="54"/>
      <c r="I37" s="15"/>
      <c r="J37" s="15"/>
      <c r="K37" s="21"/>
    </row>
    <row r="38" spans="1:11" ht="18" customHeight="1" x14ac:dyDescent="0.25">
      <c r="A38" s="50"/>
      <c r="B38" s="20"/>
      <c r="C38" s="20"/>
      <c r="D38" s="21"/>
      <c r="E38" s="21"/>
      <c r="F38" s="21"/>
      <c r="G38" s="21"/>
      <c r="H38" s="54"/>
      <c r="I38" s="15"/>
      <c r="J38" s="15"/>
      <c r="K38" s="21"/>
    </row>
    <row r="39" spans="1:11" ht="18" customHeight="1" x14ac:dyDescent="0.25">
      <c r="A39" s="50"/>
      <c r="B39" s="20"/>
      <c r="C39" s="20"/>
      <c r="D39" s="21"/>
      <c r="E39" s="21"/>
      <c r="F39" s="21"/>
      <c r="G39" s="21"/>
      <c r="H39" s="54"/>
      <c r="I39" s="15"/>
      <c r="J39" s="15"/>
      <c r="K39" s="21"/>
    </row>
    <row r="40" spans="1:11" ht="18" customHeight="1" x14ac:dyDescent="0.25">
      <c r="A40" s="50"/>
      <c r="B40" s="20"/>
      <c r="C40" s="20"/>
      <c r="D40" s="21"/>
      <c r="E40" s="21"/>
      <c r="F40" s="21"/>
      <c r="G40" s="21"/>
      <c r="H40" s="54"/>
      <c r="I40" s="15"/>
      <c r="J40" s="15"/>
      <c r="K40" s="21"/>
    </row>
    <row r="41" spans="1:11" ht="18" customHeight="1" x14ac:dyDescent="0.25">
      <c r="A41" s="50"/>
      <c r="B41" s="20"/>
      <c r="C41" s="20"/>
      <c r="D41" s="21"/>
      <c r="E41" s="21"/>
      <c r="F41" s="21"/>
      <c r="G41" s="21"/>
      <c r="H41" s="54"/>
      <c r="I41" s="15"/>
      <c r="J41" s="15"/>
      <c r="K41" s="21"/>
    </row>
    <row r="42" spans="1:11" ht="18" customHeight="1" x14ac:dyDescent="0.25">
      <c r="A42" s="50"/>
      <c r="B42" s="20"/>
      <c r="C42" s="20"/>
      <c r="D42" s="21"/>
      <c r="E42" s="21"/>
      <c r="F42" s="21"/>
      <c r="G42" s="21"/>
      <c r="H42" s="54"/>
      <c r="I42" s="15"/>
      <c r="J42" s="15"/>
      <c r="K42" s="21"/>
    </row>
    <row r="43" spans="1:11" ht="18" customHeight="1" x14ac:dyDescent="0.25">
      <c r="A43" s="50"/>
      <c r="B43" s="20"/>
      <c r="C43" s="20"/>
      <c r="D43" s="21"/>
      <c r="E43" s="21"/>
      <c r="F43" s="21"/>
      <c r="G43" s="21"/>
      <c r="H43" s="54"/>
      <c r="I43" s="15"/>
      <c r="J43" s="15"/>
      <c r="K43" s="21"/>
    </row>
    <row r="44" spans="1:11" ht="18" customHeight="1" x14ac:dyDescent="0.25">
      <c r="A44" s="50"/>
      <c r="B44" s="20"/>
      <c r="C44" s="20"/>
      <c r="D44" s="21"/>
      <c r="E44" s="21"/>
      <c r="F44" s="21"/>
      <c r="G44" s="21"/>
      <c r="H44" s="54"/>
      <c r="I44" s="15"/>
      <c r="J44" s="15"/>
      <c r="K44" s="21"/>
    </row>
    <row r="45" spans="1:11" ht="18" customHeight="1" x14ac:dyDescent="0.25">
      <c r="A45" s="50"/>
      <c r="B45" s="20"/>
      <c r="C45" s="20"/>
      <c r="D45" s="21"/>
      <c r="E45" s="21"/>
      <c r="F45" s="21"/>
      <c r="G45" s="21"/>
      <c r="H45" s="54"/>
      <c r="I45" s="15"/>
      <c r="J45" s="15"/>
      <c r="K45" s="21"/>
    </row>
    <row r="46" spans="1:11" ht="18" customHeight="1" x14ac:dyDescent="0.25">
      <c r="A46" s="50"/>
      <c r="B46" s="20"/>
      <c r="C46" s="20"/>
      <c r="D46" s="21"/>
      <c r="E46" s="21"/>
      <c r="F46" s="21"/>
      <c r="G46" s="21"/>
      <c r="H46" s="54"/>
      <c r="I46" s="15"/>
      <c r="J46" s="15"/>
      <c r="K46" s="21"/>
    </row>
    <row r="47" spans="1:11" ht="18" customHeight="1" x14ac:dyDescent="0.25">
      <c r="A47" s="50"/>
      <c r="B47" s="20"/>
      <c r="C47" s="20"/>
      <c r="D47" s="21"/>
      <c r="E47" s="21"/>
      <c r="F47" s="21"/>
      <c r="G47" s="21"/>
      <c r="H47" s="54"/>
      <c r="I47" s="15"/>
      <c r="J47" s="15"/>
      <c r="K47" s="21"/>
    </row>
    <row r="48" spans="1:11" ht="18" customHeight="1" x14ac:dyDescent="0.25">
      <c r="A48" s="50"/>
      <c r="B48" s="20"/>
      <c r="C48" s="20"/>
      <c r="D48" s="21"/>
      <c r="E48" s="21"/>
      <c r="F48" s="21"/>
      <c r="G48" s="21"/>
      <c r="H48" s="54"/>
      <c r="I48" s="15"/>
      <c r="J48" s="15"/>
      <c r="K48" s="21"/>
    </row>
    <row r="49" spans="1:11" ht="18" customHeight="1" x14ac:dyDescent="0.25">
      <c r="A49" s="50"/>
      <c r="B49" s="20"/>
      <c r="C49" s="20"/>
      <c r="D49" s="21"/>
      <c r="E49" s="21"/>
      <c r="F49" s="21"/>
      <c r="G49" s="21"/>
      <c r="H49" s="54"/>
      <c r="I49" s="15"/>
      <c r="J49" s="15"/>
      <c r="K49" s="21"/>
    </row>
    <row r="50" spans="1:11" ht="18" customHeight="1" x14ac:dyDescent="0.25">
      <c r="A50" s="50"/>
      <c r="B50" s="20"/>
      <c r="C50" s="20"/>
      <c r="D50" s="21"/>
      <c r="E50" s="21"/>
      <c r="F50" s="21"/>
      <c r="G50" s="21"/>
      <c r="H50" s="54"/>
      <c r="I50" s="15"/>
      <c r="J50" s="15"/>
      <c r="K50" s="21"/>
    </row>
    <row r="51" spans="1:11" ht="18" customHeight="1" x14ac:dyDescent="0.25">
      <c r="A51" s="50"/>
      <c r="B51" s="20"/>
      <c r="C51" s="20"/>
      <c r="D51" s="21"/>
      <c r="E51" s="21"/>
      <c r="F51" s="21"/>
      <c r="G51" s="21"/>
      <c r="H51" s="54"/>
      <c r="I51" s="15"/>
      <c r="J51" s="15"/>
      <c r="K51" s="21"/>
    </row>
    <row r="52" spans="1:11" ht="18" customHeight="1" x14ac:dyDescent="0.25">
      <c r="A52" s="50"/>
      <c r="B52" s="20"/>
      <c r="C52" s="20"/>
      <c r="D52" s="21"/>
      <c r="E52" s="21"/>
      <c r="F52" s="21"/>
      <c r="G52" s="21"/>
      <c r="H52" s="54"/>
      <c r="I52" s="15"/>
      <c r="J52" s="15"/>
      <c r="K52" s="21"/>
    </row>
    <row r="53" spans="1:11" ht="18" customHeight="1" x14ac:dyDescent="0.25">
      <c r="A53" s="50"/>
      <c r="B53" s="20"/>
      <c r="C53" s="20"/>
      <c r="D53" s="21"/>
      <c r="E53" s="21"/>
      <c r="F53" s="21"/>
      <c r="G53" s="21"/>
      <c r="H53" s="54"/>
      <c r="I53" s="15"/>
      <c r="J53" s="15"/>
      <c r="K53" s="21"/>
    </row>
    <row r="54" spans="1:11" ht="18" customHeight="1" x14ac:dyDescent="0.25">
      <c r="A54" s="50"/>
      <c r="B54" s="20"/>
      <c r="C54" s="20"/>
      <c r="D54" s="21"/>
      <c r="E54" s="21"/>
      <c r="F54" s="21"/>
      <c r="G54" s="21"/>
      <c r="H54" s="54"/>
      <c r="I54" s="15"/>
      <c r="J54" s="15"/>
      <c r="K54" s="21"/>
    </row>
    <row r="55" spans="1:11" ht="18" customHeight="1" x14ac:dyDescent="0.25">
      <c r="A55" s="50"/>
      <c r="B55" s="20"/>
      <c r="C55" s="20"/>
      <c r="D55" s="21"/>
      <c r="E55" s="21"/>
      <c r="F55" s="21"/>
      <c r="G55" s="21"/>
      <c r="H55" s="54"/>
      <c r="I55" s="15"/>
      <c r="J55" s="15"/>
      <c r="K55" s="21"/>
    </row>
    <row r="56" spans="1:11" ht="18" customHeight="1" x14ac:dyDescent="0.25">
      <c r="A56" s="50"/>
      <c r="B56" s="20"/>
      <c r="C56" s="20"/>
      <c r="D56" s="21"/>
      <c r="E56" s="21"/>
      <c r="F56" s="21"/>
      <c r="G56" s="21"/>
      <c r="H56" s="54"/>
      <c r="I56" s="15"/>
      <c r="J56" s="15"/>
      <c r="K56" s="21"/>
    </row>
    <row r="57" spans="1:11" ht="18" customHeight="1" x14ac:dyDescent="0.25">
      <c r="A57" s="50"/>
      <c r="B57" s="20"/>
      <c r="C57" s="20"/>
      <c r="D57" s="21"/>
      <c r="E57" s="21"/>
      <c r="F57" s="21"/>
      <c r="G57" s="21"/>
      <c r="H57" s="54"/>
      <c r="I57" s="15"/>
      <c r="J57" s="15"/>
      <c r="K57" s="21"/>
    </row>
    <row r="58" spans="1:11" ht="18" customHeight="1" x14ac:dyDescent="0.25">
      <c r="A58" s="50"/>
      <c r="B58" s="20"/>
      <c r="C58" s="20"/>
      <c r="D58" s="21"/>
      <c r="E58" s="21"/>
      <c r="F58" s="21"/>
      <c r="G58" s="21"/>
      <c r="H58" s="54"/>
      <c r="I58" s="15"/>
      <c r="J58" s="15"/>
      <c r="K58" s="21"/>
    </row>
    <row r="59" spans="1:11" ht="18" customHeight="1" x14ac:dyDescent="0.25">
      <c r="A59" s="50"/>
      <c r="B59" s="20"/>
      <c r="C59" s="20"/>
      <c r="D59" s="21"/>
      <c r="E59" s="21"/>
      <c r="F59" s="21"/>
      <c r="G59" s="21"/>
      <c r="H59" s="54"/>
      <c r="I59" s="15"/>
      <c r="J59" s="15"/>
      <c r="K59" s="21"/>
    </row>
    <row r="60" spans="1:11" ht="18" customHeight="1" x14ac:dyDescent="0.25">
      <c r="A60" s="50"/>
      <c r="B60" s="20"/>
      <c r="C60" s="20"/>
      <c r="D60" s="21"/>
      <c r="E60" s="21"/>
      <c r="F60" s="21"/>
      <c r="G60" s="21"/>
      <c r="H60" s="54"/>
      <c r="I60" s="15"/>
      <c r="J60" s="15"/>
      <c r="K60" s="21"/>
    </row>
    <row r="61" spans="1:11" ht="18" customHeight="1" x14ac:dyDescent="0.25">
      <c r="A61" s="50"/>
      <c r="B61" s="20"/>
      <c r="C61" s="20"/>
      <c r="D61" s="21"/>
      <c r="E61" s="21"/>
      <c r="F61" s="21"/>
      <c r="G61" s="21"/>
      <c r="H61" s="54"/>
      <c r="I61" s="15"/>
      <c r="J61" s="15"/>
      <c r="K61" s="21"/>
    </row>
    <row r="62" spans="1:11" ht="18" customHeight="1" x14ac:dyDescent="0.25">
      <c r="A62" s="50"/>
      <c r="B62" s="20"/>
      <c r="C62" s="20"/>
      <c r="D62" s="21"/>
      <c r="E62" s="21"/>
      <c r="F62" s="21"/>
      <c r="G62" s="21"/>
      <c r="H62" s="54"/>
      <c r="I62" s="15"/>
      <c r="J62" s="15"/>
      <c r="K62" s="21"/>
    </row>
    <row r="63" spans="1:11" ht="18" customHeight="1" x14ac:dyDescent="0.25">
      <c r="A63" s="50"/>
      <c r="B63" s="20"/>
      <c r="C63" s="20"/>
      <c r="D63" s="21"/>
      <c r="E63" s="21"/>
      <c r="F63" s="21"/>
      <c r="G63" s="21"/>
      <c r="H63" s="54"/>
      <c r="I63" s="15"/>
      <c r="J63" s="15"/>
      <c r="K63" s="21"/>
    </row>
    <row r="64" spans="1:11" ht="18" customHeight="1" x14ac:dyDescent="0.25">
      <c r="A64" s="50"/>
      <c r="B64" s="20"/>
      <c r="C64" s="20"/>
      <c r="D64" s="21"/>
      <c r="E64" s="21"/>
      <c r="F64" s="21"/>
      <c r="G64" s="21"/>
      <c r="H64" s="54"/>
      <c r="I64" s="15"/>
      <c r="J64" s="15"/>
      <c r="K64" s="21"/>
    </row>
    <row r="65" spans="1:11" ht="18" customHeight="1" x14ac:dyDescent="0.25">
      <c r="A65" s="50"/>
      <c r="B65" s="20"/>
      <c r="C65" s="20"/>
      <c r="D65" s="21"/>
      <c r="E65" s="21"/>
      <c r="F65" s="21"/>
      <c r="G65" s="21"/>
      <c r="H65" s="54"/>
      <c r="I65" s="15"/>
      <c r="J65" s="15"/>
      <c r="K65" s="21"/>
    </row>
    <row r="66" spans="1:11" ht="18" customHeight="1" x14ac:dyDescent="0.25">
      <c r="A66" s="50"/>
      <c r="B66" s="20"/>
      <c r="C66" s="20"/>
      <c r="D66" s="21"/>
      <c r="E66" s="21"/>
      <c r="F66" s="21"/>
      <c r="G66" s="21"/>
      <c r="H66" s="54"/>
      <c r="I66" s="15"/>
      <c r="J66" s="15"/>
      <c r="K66" s="21"/>
    </row>
    <row r="67" spans="1:11" ht="18" customHeight="1" x14ac:dyDescent="0.25">
      <c r="A67" s="50"/>
      <c r="B67" s="20"/>
      <c r="C67" s="20"/>
      <c r="D67" s="21"/>
      <c r="E67" s="21"/>
      <c r="F67" s="21"/>
      <c r="G67" s="21"/>
      <c r="H67" s="54"/>
      <c r="I67" s="15"/>
      <c r="J67" s="15"/>
      <c r="K67" s="21"/>
    </row>
    <row r="68" spans="1:11" ht="18" customHeight="1" x14ac:dyDescent="0.25">
      <c r="A68" s="50"/>
      <c r="B68" s="20"/>
      <c r="C68" s="20"/>
      <c r="D68" s="21"/>
      <c r="E68" s="21"/>
      <c r="F68" s="21"/>
      <c r="G68" s="21"/>
      <c r="H68" s="54"/>
      <c r="I68" s="15"/>
      <c r="J68" s="15"/>
      <c r="K68" s="21"/>
    </row>
    <row r="69" spans="1:11" ht="18" customHeight="1" x14ac:dyDescent="0.25">
      <c r="A69" s="50"/>
      <c r="B69" s="20"/>
      <c r="C69" s="20"/>
      <c r="D69" s="21"/>
      <c r="E69" s="21"/>
      <c r="F69" s="21"/>
      <c r="G69" s="21"/>
      <c r="H69" s="54"/>
      <c r="I69" s="15"/>
      <c r="J69" s="15"/>
      <c r="K69" s="21"/>
    </row>
    <row r="70" spans="1:11" ht="18" customHeight="1" x14ac:dyDescent="0.25">
      <c r="A70" s="50"/>
      <c r="B70" s="20"/>
      <c r="C70" s="20"/>
      <c r="D70" s="21"/>
      <c r="E70" s="21"/>
      <c r="F70" s="21"/>
      <c r="G70" s="21"/>
      <c r="H70" s="54"/>
      <c r="I70" s="15"/>
      <c r="J70" s="15"/>
      <c r="K70" s="21"/>
    </row>
    <row r="71" spans="1:11" ht="18" customHeight="1" x14ac:dyDescent="0.25">
      <c r="A71" s="50"/>
      <c r="B71" s="20"/>
      <c r="C71" s="20"/>
      <c r="D71" s="21"/>
      <c r="E71" s="21"/>
      <c r="F71" s="21"/>
      <c r="G71" s="21"/>
      <c r="H71" s="54"/>
      <c r="I71" s="15"/>
      <c r="J71" s="15"/>
      <c r="K71" s="21"/>
    </row>
    <row r="72" spans="1:11" ht="18" customHeight="1" x14ac:dyDescent="0.25">
      <c r="A72" s="50"/>
      <c r="B72" s="20"/>
      <c r="C72" s="20"/>
      <c r="D72" s="21"/>
      <c r="E72" s="21"/>
      <c r="F72" s="21"/>
      <c r="G72" s="21"/>
      <c r="H72" s="54"/>
      <c r="I72" s="15"/>
      <c r="J72" s="15"/>
      <c r="K72" s="21"/>
    </row>
    <row r="73" spans="1:11" ht="18" customHeight="1" x14ac:dyDescent="0.25">
      <c r="A73" s="50"/>
      <c r="B73" s="20"/>
      <c r="C73" s="20"/>
      <c r="D73" s="21"/>
      <c r="E73" s="21"/>
      <c r="F73" s="21"/>
      <c r="G73" s="21"/>
      <c r="H73" s="54"/>
      <c r="I73" s="15"/>
      <c r="J73" s="15"/>
      <c r="K73" s="21"/>
    </row>
    <row r="74" spans="1:11" ht="18" customHeight="1" x14ac:dyDescent="0.25">
      <c r="A74" s="50"/>
      <c r="B74" s="20"/>
      <c r="C74" s="20"/>
      <c r="D74" s="21"/>
      <c r="E74" s="21"/>
      <c r="F74" s="21"/>
      <c r="G74" s="21"/>
      <c r="H74" s="54"/>
      <c r="I74" s="15"/>
      <c r="J74" s="15"/>
      <c r="K74" s="21"/>
    </row>
    <row r="75" spans="1:11" ht="18" customHeight="1" x14ac:dyDescent="0.25">
      <c r="A75" s="50"/>
      <c r="B75" s="20"/>
      <c r="C75" s="20"/>
      <c r="D75" s="21"/>
      <c r="E75" s="21"/>
      <c r="F75" s="21"/>
      <c r="G75" s="21"/>
      <c r="H75" s="54"/>
      <c r="I75" s="15"/>
      <c r="J75" s="15"/>
      <c r="K75" s="21"/>
    </row>
    <row r="76" spans="1:11" ht="18" customHeight="1" x14ac:dyDescent="0.25">
      <c r="A76" s="50"/>
      <c r="B76" s="20"/>
      <c r="C76" s="20"/>
      <c r="D76" s="21"/>
      <c r="E76" s="21"/>
      <c r="F76" s="21"/>
      <c r="G76" s="21"/>
      <c r="H76" s="54"/>
      <c r="I76" s="15"/>
      <c r="J76" s="15"/>
      <c r="K76" s="21"/>
    </row>
    <row r="77" spans="1:11" ht="18" customHeight="1" x14ac:dyDescent="0.25">
      <c r="A77" s="50"/>
      <c r="B77" s="20"/>
      <c r="C77" s="20"/>
      <c r="D77" s="21"/>
      <c r="E77" s="21"/>
      <c r="F77" s="21"/>
      <c r="G77" s="21"/>
      <c r="H77" s="54"/>
      <c r="I77" s="15"/>
      <c r="J77" s="15"/>
      <c r="K77" s="21"/>
    </row>
    <row r="78" spans="1:11" ht="18" customHeight="1" x14ac:dyDescent="0.25">
      <c r="A78" s="50"/>
      <c r="B78" s="20"/>
      <c r="C78" s="20"/>
      <c r="D78" s="21"/>
      <c r="E78" s="21"/>
      <c r="F78" s="21"/>
      <c r="G78" s="21"/>
      <c r="H78" s="54"/>
      <c r="I78" s="15"/>
      <c r="J78" s="15"/>
      <c r="K78" s="21"/>
    </row>
    <row r="79" spans="1:11" ht="18" customHeight="1" x14ac:dyDescent="0.25">
      <c r="A79" s="50"/>
      <c r="B79" s="20"/>
      <c r="C79" s="20"/>
      <c r="D79" s="21"/>
      <c r="E79" s="21"/>
      <c r="F79" s="21"/>
      <c r="G79" s="21"/>
      <c r="H79" s="54"/>
      <c r="I79" s="15"/>
      <c r="J79" s="15"/>
      <c r="K79" s="21"/>
    </row>
    <row r="80" spans="1:11" ht="18" customHeight="1" x14ac:dyDescent="0.25">
      <c r="A80" s="50"/>
      <c r="B80" s="20"/>
      <c r="C80" s="20"/>
      <c r="D80" s="21"/>
      <c r="E80" s="21"/>
      <c r="F80" s="21"/>
      <c r="G80" s="21"/>
      <c r="H80" s="54"/>
      <c r="I80" s="15"/>
      <c r="J80" s="15"/>
      <c r="K80" s="21"/>
    </row>
    <row r="81" spans="1:11" ht="18" customHeight="1" x14ac:dyDescent="0.25">
      <c r="A81" s="50"/>
      <c r="B81" s="20"/>
      <c r="C81" s="20"/>
      <c r="D81" s="21"/>
      <c r="E81" s="21"/>
      <c r="F81" s="21"/>
      <c r="G81" s="21"/>
      <c r="H81" s="54"/>
      <c r="I81" s="15"/>
      <c r="J81" s="15"/>
      <c r="K81" s="21"/>
    </row>
    <row r="82" spans="1:11" ht="18" customHeight="1" x14ac:dyDescent="0.25">
      <c r="A82" s="50"/>
      <c r="B82" s="20"/>
      <c r="C82" s="20"/>
      <c r="D82" s="21"/>
      <c r="E82" s="21"/>
      <c r="F82" s="21"/>
      <c r="G82" s="21"/>
      <c r="H82" s="54"/>
      <c r="I82" s="15"/>
      <c r="J82" s="15"/>
      <c r="K82" s="21"/>
    </row>
    <row r="83" spans="1:11" ht="18" customHeight="1" x14ac:dyDescent="0.25">
      <c r="A83" s="50"/>
      <c r="B83" s="20"/>
      <c r="C83" s="20"/>
      <c r="D83" s="21"/>
      <c r="E83" s="21"/>
      <c r="F83" s="21"/>
      <c r="G83" s="21"/>
      <c r="H83" s="54"/>
      <c r="I83" s="15"/>
      <c r="J83" s="15"/>
      <c r="K83" s="21"/>
    </row>
    <row r="84" spans="1:11" ht="18" customHeight="1" x14ac:dyDescent="0.25">
      <c r="A84" s="50"/>
      <c r="B84" s="20"/>
      <c r="C84" s="20"/>
      <c r="D84" s="21"/>
      <c r="E84" s="21"/>
      <c r="F84" s="21"/>
      <c r="G84" s="21"/>
      <c r="H84" s="54"/>
      <c r="I84" s="15"/>
      <c r="J84" s="15"/>
      <c r="K84" s="21"/>
    </row>
    <row r="85" spans="1:11" ht="18" customHeight="1" x14ac:dyDescent="0.25">
      <c r="A85" s="50"/>
      <c r="B85" s="20"/>
      <c r="C85" s="20"/>
      <c r="D85" s="21"/>
      <c r="E85" s="21"/>
      <c r="F85" s="21"/>
      <c r="G85" s="21"/>
      <c r="H85" s="54"/>
      <c r="I85" s="15"/>
      <c r="J85" s="15"/>
      <c r="K85" s="21"/>
    </row>
    <row r="86" spans="1:11" ht="18" customHeight="1" x14ac:dyDescent="0.25">
      <c r="A86" s="50"/>
      <c r="B86" s="20"/>
      <c r="C86" s="20"/>
      <c r="D86" s="21"/>
      <c r="E86" s="21"/>
      <c r="F86" s="21"/>
      <c r="G86" s="21"/>
      <c r="H86" s="54"/>
      <c r="I86" s="15"/>
      <c r="J86" s="15"/>
      <c r="K86" s="21"/>
    </row>
    <row r="87" spans="1:11" ht="18" customHeight="1" x14ac:dyDescent="0.25">
      <c r="A87" s="50"/>
      <c r="B87" s="20"/>
      <c r="C87" s="20"/>
      <c r="D87" s="21"/>
      <c r="E87" s="21"/>
      <c r="F87" s="21"/>
      <c r="G87" s="21"/>
      <c r="H87" s="54"/>
      <c r="I87" s="15"/>
      <c r="J87" s="15"/>
      <c r="K87" s="21"/>
    </row>
    <row r="88" spans="1:11" ht="18" customHeight="1" x14ac:dyDescent="0.25">
      <c r="A88" s="50"/>
      <c r="B88" s="20"/>
      <c r="C88" s="20"/>
      <c r="D88" s="21"/>
      <c r="E88" s="21"/>
      <c r="F88" s="21"/>
      <c r="G88" s="21"/>
      <c r="H88" s="54"/>
      <c r="I88" s="15"/>
      <c r="J88" s="15"/>
      <c r="K88" s="21"/>
    </row>
    <row r="89" spans="1:11" ht="18" customHeight="1" x14ac:dyDescent="0.25">
      <c r="A89" s="50"/>
      <c r="B89" s="20"/>
      <c r="C89" s="20"/>
      <c r="D89" s="21"/>
      <c r="E89" s="21"/>
      <c r="F89" s="21"/>
      <c r="G89" s="21"/>
      <c r="H89" s="54"/>
      <c r="I89" s="15"/>
      <c r="J89" s="15"/>
      <c r="K89" s="21"/>
    </row>
    <row r="90" spans="1:11" ht="18" customHeight="1" x14ac:dyDescent="0.25">
      <c r="A90" s="50"/>
      <c r="B90" s="20"/>
      <c r="C90" s="20"/>
      <c r="D90" s="21"/>
      <c r="E90" s="21"/>
      <c r="F90" s="21"/>
      <c r="G90" s="21"/>
      <c r="H90" s="54"/>
      <c r="I90" s="15"/>
      <c r="J90" s="15"/>
      <c r="K90" s="21"/>
    </row>
    <row r="91" spans="1:11" ht="18" customHeight="1" x14ac:dyDescent="0.25">
      <c r="A91" s="50"/>
      <c r="B91" s="20"/>
      <c r="C91" s="20"/>
      <c r="D91" s="21"/>
      <c r="E91" s="21"/>
      <c r="F91" s="21"/>
      <c r="G91" s="21"/>
      <c r="H91" s="54"/>
      <c r="I91" s="15"/>
      <c r="J91" s="15"/>
      <c r="K91" s="21"/>
    </row>
    <row r="92" spans="1:11" ht="18" customHeight="1" x14ac:dyDescent="0.25">
      <c r="A92" s="50"/>
      <c r="B92" s="20"/>
      <c r="C92" s="20"/>
      <c r="D92" s="21"/>
      <c r="E92" s="21"/>
      <c r="F92" s="21"/>
      <c r="G92" s="21"/>
      <c r="H92" s="54"/>
      <c r="I92" s="15"/>
      <c r="J92" s="15"/>
      <c r="K92" s="21"/>
    </row>
    <row r="93" spans="1:11" ht="18" customHeight="1" x14ac:dyDescent="0.25">
      <c r="A93" s="50"/>
      <c r="B93" s="20"/>
      <c r="C93" s="20"/>
      <c r="D93" s="21"/>
      <c r="E93" s="21"/>
      <c r="F93" s="21"/>
      <c r="G93" s="21"/>
      <c r="H93" s="54"/>
      <c r="I93" s="15"/>
      <c r="J93" s="15"/>
      <c r="K93" s="21"/>
    </row>
    <row r="94" spans="1:11" ht="18" customHeight="1" x14ac:dyDescent="0.25">
      <c r="A94" s="50"/>
      <c r="B94" s="20"/>
      <c r="C94" s="20"/>
      <c r="D94" s="21"/>
      <c r="E94" s="21"/>
      <c r="F94" s="21"/>
      <c r="G94" s="21"/>
      <c r="H94" s="54"/>
      <c r="I94" s="15"/>
      <c r="J94" s="15"/>
      <c r="K94" s="21"/>
    </row>
    <row r="95" spans="1:11" ht="18" customHeight="1" x14ac:dyDescent="0.25">
      <c r="A95" s="50"/>
      <c r="B95" s="20"/>
      <c r="C95" s="20"/>
      <c r="D95" s="21"/>
      <c r="E95" s="21"/>
      <c r="F95" s="21"/>
      <c r="G95" s="21"/>
      <c r="H95" s="54"/>
      <c r="I95" s="15"/>
      <c r="J95" s="15"/>
      <c r="K95" s="21"/>
    </row>
    <row r="96" spans="1:11" ht="18" customHeight="1" x14ac:dyDescent="0.25">
      <c r="A96" s="50"/>
      <c r="B96" s="20"/>
      <c r="C96" s="20"/>
      <c r="D96" s="21"/>
      <c r="E96" s="21"/>
      <c r="F96" s="21"/>
      <c r="G96" s="21"/>
      <c r="H96" s="54"/>
      <c r="I96" s="15"/>
      <c r="J96" s="15"/>
      <c r="K96" s="21"/>
    </row>
    <row r="97" spans="1:11" ht="18" customHeight="1" x14ac:dyDescent="0.25">
      <c r="A97" s="50"/>
      <c r="B97" s="20"/>
      <c r="C97" s="20"/>
      <c r="D97" s="21"/>
      <c r="E97" s="21"/>
      <c r="F97" s="21"/>
      <c r="G97" s="21"/>
      <c r="H97" s="54"/>
      <c r="I97" s="15"/>
      <c r="J97" s="15"/>
      <c r="K97" s="21"/>
    </row>
    <row r="98" spans="1:11" ht="18" customHeight="1" x14ac:dyDescent="0.25">
      <c r="A98" s="50"/>
      <c r="B98" s="20"/>
      <c r="C98" s="20"/>
      <c r="D98" s="21"/>
      <c r="E98" s="21"/>
      <c r="F98" s="21"/>
      <c r="G98" s="21"/>
      <c r="H98" s="54"/>
      <c r="I98" s="15"/>
      <c r="J98" s="15"/>
      <c r="K98" s="21"/>
    </row>
    <row r="99" spans="1:11" ht="18" customHeight="1" x14ac:dyDescent="0.25">
      <c r="A99" s="50"/>
      <c r="B99" s="20"/>
      <c r="C99" s="20"/>
      <c r="D99" s="21"/>
      <c r="E99" s="21"/>
      <c r="F99" s="21"/>
      <c r="G99" s="21"/>
      <c r="H99" s="54"/>
      <c r="I99" s="15"/>
      <c r="J99" s="15"/>
      <c r="K99" s="21"/>
    </row>
    <row r="100" spans="1:11" ht="18" customHeight="1" x14ac:dyDescent="0.25">
      <c r="A100" s="50"/>
      <c r="B100" s="20"/>
      <c r="C100" s="20"/>
      <c r="D100" s="21"/>
      <c r="E100" s="21"/>
      <c r="F100" s="21"/>
      <c r="G100" s="21"/>
      <c r="H100" s="54"/>
      <c r="I100" s="15"/>
      <c r="J100" s="15"/>
      <c r="K100" s="21"/>
    </row>
    <row r="101" spans="1:11" ht="18" customHeight="1" x14ac:dyDescent="0.25">
      <c r="A101" s="50"/>
      <c r="B101" s="20"/>
      <c r="C101" s="20"/>
      <c r="D101" s="21"/>
      <c r="E101" s="21"/>
      <c r="F101" s="21"/>
      <c r="G101" s="21"/>
      <c r="H101" s="54"/>
      <c r="I101" s="15"/>
      <c r="J101" s="15"/>
      <c r="K101" s="21"/>
    </row>
    <row r="102" spans="1:11" ht="18" customHeight="1" x14ac:dyDescent="0.25">
      <c r="A102" s="50"/>
      <c r="B102" s="20"/>
      <c r="C102" s="20"/>
      <c r="D102" s="21"/>
      <c r="E102" s="21"/>
      <c r="F102" s="21"/>
      <c r="G102" s="21"/>
      <c r="H102" s="54"/>
      <c r="I102" s="15"/>
      <c r="J102" s="15"/>
      <c r="K102" s="21"/>
    </row>
    <row r="103" spans="1:11" ht="18" customHeight="1" x14ac:dyDescent="0.25">
      <c r="A103" s="50"/>
      <c r="B103" s="20"/>
      <c r="C103" s="20"/>
      <c r="D103" s="21"/>
      <c r="E103" s="21"/>
      <c r="F103" s="21"/>
      <c r="G103" s="21"/>
      <c r="H103" s="54"/>
      <c r="I103" s="15"/>
      <c r="J103" s="15"/>
      <c r="K103" s="21"/>
    </row>
    <row r="104" spans="1:11" ht="18" customHeight="1" x14ac:dyDescent="0.25">
      <c r="A104" s="50"/>
      <c r="B104" s="20"/>
      <c r="C104" s="20"/>
      <c r="D104" s="21"/>
      <c r="E104" s="21"/>
      <c r="F104" s="21"/>
      <c r="G104" s="21"/>
      <c r="H104" s="54"/>
      <c r="I104" s="15"/>
      <c r="J104" s="15"/>
      <c r="K104" s="21"/>
    </row>
    <row r="105" spans="1:11" ht="18" customHeight="1" x14ac:dyDescent="0.25">
      <c r="A105" s="50"/>
      <c r="B105" s="20"/>
      <c r="C105" s="20"/>
      <c r="D105" s="21"/>
      <c r="E105" s="21"/>
      <c r="F105" s="21"/>
      <c r="G105" s="21"/>
      <c r="H105" s="54"/>
      <c r="I105" s="15"/>
      <c r="J105" s="15"/>
      <c r="K105" s="21"/>
    </row>
    <row r="106" spans="1:11" ht="18" customHeight="1" x14ac:dyDescent="0.25">
      <c r="A106" s="50"/>
      <c r="B106" s="20"/>
      <c r="C106" s="20"/>
      <c r="D106" s="21"/>
      <c r="E106" s="21"/>
      <c r="F106" s="21"/>
      <c r="G106" s="21"/>
      <c r="H106" s="54"/>
      <c r="I106" s="15"/>
      <c r="J106" s="15"/>
      <c r="K106" s="21"/>
    </row>
    <row r="107" spans="1:11" ht="18" customHeight="1" x14ac:dyDescent="0.25">
      <c r="A107" s="50"/>
      <c r="B107" s="20"/>
      <c r="C107" s="20"/>
      <c r="D107" s="21"/>
      <c r="E107" s="21"/>
      <c r="F107" s="21"/>
      <c r="G107" s="21"/>
      <c r="H107" s="54"/>
      <c r="I107" s="15"/>
      <c r="J107" s="15"/>
      <c r="K107" s="21"/>
    </row>
    <row r="108" spans="1:11" ht="18" customHeight="1" x14ac:dyDescent="0.25">
      <c r="A108" s="50"/>
      <c r="B108" s="20"/>
      <c r="C108" s="20"/>
      <c r="D108" s="21"/>
      <c r="E108" s="21"/>
      <c r="F108" s="21"/>
      <c r="G108" s="21"/>
      <c r="H108" s="54"/>
      <c r="I108" s="15"/>
      <c r="J108" s="15"/>
      <c r="K108" s="21"/>
    </row>
    <row r="109" spans="1:11" ht="18" customHeight="1" x14ac:dyDescent="0.25">
      <c r="A109" s="50"/>
      <c r="B109" s="20"/>
      <c r="C109" s="20"/>
      <c r="D109" s="21"/>
      <c r="E109" s="21"/>
      <c r="F109" s="21"/>
      <c r="G109" s="21"/>
      <c r="H109" s="54"/>
      <c r="I109" s="15"/>
      <c r="J109" s="15"/>
      <c r="K109" s="21"/>
    </row>
    <row r="110" spans="1:11" ht="18" customHeight="1" x14ac:dyDescent="0.25">
      <c r="A110" s="50"/>
      <c r="B110" s="20"/>
      <c r="C110" s="20"/>
      <c r="D110" s="21"/>
      <c r="E110" s="21"/>
      <c r="F110" s="21"/>
      <c r="G110" s="21"/>
      <c r="H110" s="54"/>
      <c r="I110" s="15"/>
      <c r="J110" s="15"/>
      <c r="K110" s="21"/>
    </row>
    <row r="111" spans="1:11" ht="18" customHeight="1" x14ac:dyDescent="0.25">
      <c r="A111" s="50"/>
      <c r="B111" s="20"/>
      <c r="C111" s="20"/>
      <c r="D111" s="21"/>
      <c r="E111" s="21"/>
      <c r="F111" s="21"/>
      <c r="G111" s="21"/>
      <c r="H111" s="54"/>
      <c r="I111" s="15"/>
      <c r="J111" s="15"/>
      <c r="K111" s="21"/>
    </row>
    <row r="112" spans="1:11" ht="18" customHeight="1" x14ac:dyDescent="0.25">
      <c r="A112" s="50"/>
      <c r="B112" s="20"/>
      <c r="C112" s="20"/>
      <c r="D112" s="21"/>
      <c r="E112" s="21"/>
      <c r="F112" s="21"/>
      <c r="G112" s="21"/>
      <c r="H112" s="54"/>
      <c r="I112" s="15"/>
      <c r="J112" s="15"/>
      <c r="K112" s="21"/>
    </row>
    <row r="113" spans="1:11" ht="18" customHeight="1" x14ac:dyDescent="0.25">
      <c r="A113" s="50"/>
      <c r="B113" s="20"/>
      <c r="C113" s="20"/>
      <c r="D113" s="21"/>
      <c r="E113" s="21"/>
      <c r="F113" s="21"/>
      <c r="G113" s="21"/>
      <c r="H113" s="54"/>
      <c r="I113" s="15"/>
      <c r="J113" s="15"/>
      <c r="K113" s="21"/>
    </row>
    <row r="114" spans="1:11" ht="18" customHeight="1" x14ac:dyDescent="0.25">
      <c r="A114" s="50"/>
      <c r="B114" s="20"/>
      <c r="C114" s="20"/>
      <c r="D114" s="51"/>
      <c r="E114" s="51"/>
      <c r="F114" s="51"/>
      <c r="G114" s="21"/>
      <c r="H114" s="54"/>
      <c r="I114" s="15"/>
      <c r="J114" s="15"/>
      <c r="K114" s="21"/>
    </row>
  </sheetData>
  <sortState ref="A2:G16">
    <sortCondition ref="E2:E16"/>
  </sortState>
  <conditionalFormatting sqref="A1:G1 B14:G14 K1:XFD1048576 I1:J6 I8:J1048576 A19:G1048576 G2:G13 A15:G15 A8:E14 A2:F6 F8:F15">
    <cfRule type="cellIs" dxfId="619" priority="425" operator="equal">
      <formula>"oui"</formula>
    </cfRule>
    <cfRule type="cellIs" dxfId="618" priority="426" operator="equal">
      <formula>"G"</formula>
    </cfRule>
    <cfRule type="cellIs" dxfId="617" priority="427" operator="equal">
      <formula>"C"</formula>
    </cfRule>
    <cfRule type="cellIs" dxfId="616" priority="428" operator="equal">
      <formula>"A"</formula>
    </cfRule>
    <cfRule type="cellIs" dxfId="615" priority="430" operator="equal">
      <formula>"Game"</formula>
    </cfRule>
    <cfRule type="cellIs" dxfId="614" priority="431" operator="equal">
      <formula>"2D Anim"</formula>
    </cfRule>
    <cfRule type="cellIs" dxfId="613" priority="432" operator="equal">
      <formula>"3D Anim"</formula>
    </cfRule>
    <cfRule type="endsWith" dxfId="612" priority="433" operator="endsWith" text="?">
      <formula>RIGHT(A1,LEN("?"))="?"</formula>
    </cfRule>
    <cfRule type="containsText" dxfId="611" priority="435" operator="containsText" text="Erasmus">
      <formula>NOT(ISERROR(SEARCH("Erasmus",A1)))</formula>
    </cfRule>
    <cfRule type="cellIs" dxfId="610" priority="436" operator="equal">
      <formula>"Animation"</formula>
    </cfRule>
  </conditionalFormatting>
  <conditionalFormatting sqref="I4">
    <cfRule type="cellIs" dxfId="609" priority="301" operator="equal">
      <formula>"oui"</formula>
    </cfRule>
    <cfRule type="cellIs" dxfId="608" priority="302" operator="equal">
      <formula>"G"</formula>
    </cfRule>
    <cfRule type="cellIs" dxfId="607" priority="303" operator="equal">
      <formula>"C"</formula>
    </cfRule>
    <cfRule type="cellIs" dxfId="606" priority="304" operator="equal">
      <formula>"A"</formula>
    </cfRule>
    <cfRule type="cellIs" dxfId="605" priority="305" operator="equal">
      <formula>"Game"</formula>
    </cfRule>
    <cfRule type="cellIs" dxfId="604" priority="306" operator="equal">
      <formula>"2D Anim"</formula>
    </cfRule>
    <cfRule type="cellIs" dxfId="603" priority="307" operator="equal">
      <formula>"3D Anim"</formula>
    </cfRule>
    <cfRule type="endsWith" dxfId="602" priority="308" operator="endsWith" text="?">
      <formula>RIGHT(I4,LEN("?"))="?"</formula>
    </cfRule>
    <cfRule type="containsText" dxfId="601" priority="309" operator="containsText" text="Erasmus">
      <formula>NOT(ISERROR(SEARCH("Erasmus",I4)))</formula>
    </cfRule>
    <cfRule type="cellIs" dxfId="600" priority="310" operator="equal">
      <formula>"Animation"</formula>
    </cfRule>
  </conditionalFormatting>
  <conditionalFormatting sqref="I5">
    <cfRule type="cellIs" dxfId="599" priority="277" operator="equal">
      <formula>"oui"</formula>
    </cfRule>
    <cfRule type="cellIs" dxfId="598" priority="278" operator="equal">
      <formula>"G"</formula>
    </cfRule>
    <cfRule type="cellIs" dxfId="597" priority="279" operator="equal">
      <formula>"C"</formula>
    </cfRule>
    <cfRule type="cellIs" dxfId="596" priority="280" operator="equal">
      <formula>"A"</formula>
    </cfRule>
    <cfRule type="cellIs" dxfId="595" priority="281" operator="equal">
      <formula>"Game"</formula>
    </cfRule>
    <cfRule type="cellIs" dxfId="594" priority="282" operator="equal">
      <formula>"2D Anim"</formula>
    </cfRule>
    <cfRule type="cellIs" dxfId="593" priority="283" operator="equal">
      <formula>"3D Anim"</formula>
    </cfRule>
    <cfRule type="endsWith" dxfId="592" priority="284" operator="endsWith" text="?">
      <formula>RIGHT(I5,LEN("?"))="?"</formula>
    </cfRule>
    <cfRule type="containsText" dxfId="591" priority="285" operator="containsText" text="Erasmus">
      <formula>NOT(ISERROR(SEARCH("Erasmus",I5)))</formula>
    </cfRule>
    <cfRule type="cellIs" dxfId="590" priority="286" operator="equal">
      <formula>"Animation"</formula>
    </cfRule>
  </conditionalFormatting>
  <conditionalFormatting sqref="I3">
    <cfRule type="cellIs" dxfId="589" priority="265" operator="equal">
      <formula>"oui"</formula>
    </cfRule>
    <cfRule type="cellIs" dxfId="588" priority="266" operator="equal">
      <formula>"G"</formula>
    </cfRule>
    <cfRule type="cellIs" dxfId="587" priority="267" operator="equal">
      <formula>"C"</formula>
    </cfRule>
    <cfRule type="cellIs" dxfId="586" priority="268" operator="equal">
      <formula>"A"</formula>
    </cfRule>
    <cfRule type="cellIs" dxfId="585" priority="269" operator="equal">
      <formula>"Game"</formula>
    </cfRule>
    <cfRule type="cellIs" dxfId="584" priority="270" operator="equal">
      <formula>"2D Anim"</formula>
    </cfRule>
    <cfRule type="cellIs" dxfId="583" priority="271" operator="equal">
      <formula>"3D Anim"</formula>
    </cfRule>
    <cfRule type="endsWith" dxfId="582" priority="272" operator="endsWith" text="?">
      <formula>RIGHT(I3,LEN("?"))="?"</formula>
    </cfRule>
    <cfRule type="containsText" dxfId="581" priority="273" operator="containsText" text="Erasmus">
      <formula>NOT(ISERROR(SEARCH("Erasmus",I3)))</formula>
    </cfRule>
    <cfRule type="cellIs" dxfId="580" priority="274" operator="equal">
      <formula>"Animation"</formula>
    </cfRule>
  </conditionalFormatting>
  <conditionalFormatting sqref="I2">
    <cfRule type="cellIs" dxfId="579" priority="253" operator="equal">
      <formula>"oui"</formula>
    </cfRule>
    <cfRule type="cellIs" dxfId="578" priority="254" operator="equal">
      <formula>"G"</formula>
    </cfRule>
    <cfRule type="cellIs" dxfId="577" priority="255" operator="equal">
      <formula>"C"</formula>
    </cfRule>
    <cfRule type="cellIs" dxfId="576" priority="256" operator="equal">
      <formula>"A"</formula>
    </cfRule>
    <cfRule type="cellIs" dxfId="575" priority="257" operator="equal">
      <formula>"Game"</formula>
    </cfRule>
    <cfRule type="cellIs" dxfId="574" priority="258" operator="equal">
      <formula>"2D Anim"</formula>
    </cfRule>
    <cfRule type="cellIs" dxfId="573" priority="259" operator="equal">
      <formula>"3D Anim"</formula>
    </cfRule>
    <cfRule type="endsWith" dxfId="572" priority="260" operator="endsWith" text="?">
      <formula>RIGHT(I2,LEN("?"))="?"</formula>
    </cfRule>
    <cfRule type="containsText" dxfId="571" priority="261" operator="containsText" text="Erasmus">
      <formula>NOT(ISERROR(SEARCH("Erasmus",I2)))</formula>
    </cfRule>
    <cfRule type="cellIs" dxfId="570" priority="262" operator="equal">
      <formula>"Animation"</formula>
    </cfRule>
  </conditionalFormatting>
  <conditionalFormatting sqref="I1:J6 I8:J1048576 A19:G1048576 A8:G15 A1:G6 G7">
    <cfRule type="containsText" dxfId="569" priority="177" operator="containsText" text="en attente">
      <formula>NOT(ISERROR(SEARCH("en attente",A1)))</formula>
    </cfRule>
    <cfRule type="containsText" dxfId="568" priority="178" operator="containsText" text="validé">
      <formula>NOT(ISERROR(SEARCH("validé",A1)))</formula>
    </cfRule>
  </conditionalFormatting>
  <conditionalFormatting sqref="H15">
    <cfRule type="containsText" dxfId="567" priority="165" operator="containsText" text="Redoublement">
      <formula>NOT(ISERROR(SEARCH("Redoublement",H15)))</formula>
    </cfRule>
    <cfRule type="cellIs" dxfId="566" priority="166" operator="equal">
      <formula>"G"</formula>
    </cfRule>
    <cfRule type="cellIs" dxfId="565" priority="167" operator="equal">
      <formula>"C"</formula>
    </cfRule>
    <cfRule type="cellIs" dxfId="564" priority="168" operator="equal">
      <formula>"A"</formula>
    </cfRule>
    <cfRule type="cellIs" dxfId="563" priority="170" operator="equal">
      <formula>"Game"</formula>
    </cfRule>
    <cfRule type="cellIs" dxfId="562" priority="171" operator="equal">
      <formula>"2D Anim"</formula>
    </cfRule>
    <cfRule type="cellIs" dxfId="561" priority="172" operator="equal">
      <formula>"3D Anim"</formula>
    </cfRule>
    <cfRule type="endsWith" dxfId="560" priority="173" operator="endsWith" text="?">
      <formula>RIGHT(H15,LEN("?"))="?"</formula>
    </cfRule>
    <cfRule type="containsText" dxfId="559" priority="175" operator="containsText" text="Erasmus">
      <formula>NOT(ISERROR(SEARCH("Erasmus",H15)))</formula>
    </cfRule>
    <cfRule type="cellIs" dxfId="558" priority="176" operator="equal">
      <formula>"Animation"</formula>
    </cfRule>
  </conditionalFormatting>
  <conditionalFormatting sqref="H46 H60:H1048576 H1:H2 H48:H50">
    <cfRule type="containsText" dxfId="557" priority="153" operator="containsText" text="Redoublement">
      <formula>NOT(ISERROR(SEARCH("Redoublement",H1)))</formula>
    </cfRule>
    <cfRule type="cellIs" dxfId="556" priority="154" operator="equal">
      <formula>"G"</formula>
    </cfRule>
    <cfRule type="cellIs" dxfId="555" priority="155" operator="equal">
      <formula>"C"</formula>
    </cfRule>
    <cfRule type="cellIs" dxfId="554" priority="156" operator="equal">
      <formula>"A"</formula>
    </cfRule>
    <cfRule type="cellIs" dxfId="553" priority="158" operator="equal">
      <formula>"Game"</formula>
    </cfRule>
    <cfRule type="cellIs" dxfId="552" priority="159" operator="equal">
      <formula>"2D Anim"</formula>
    </cfRule>
    <cfRule type="cellIs" dxfId="551" priority="160" operator="equal">
      <formula>"3D Anim"</formula>
    </cfRule>
    <cfRule type="endsWith" dxfId="550" priority="161" operator="endsWith" text="?">
      <formula>RIGHT(H1,LEN("?"))="?"</formula>
    </cfRule>
    <cfRule type="containsText" dxfId="549" priority="163" operator="containsText" text="Erasmus">
      <formula>NOT(ISERROR(SEARCH("Erasmus",H1)))</formula>
    </cfRule>
    <cfRule type="cellIs" dxfId="548" priority="164" operator="equal">
      <formula>"Animation"</formula>
    </cfRule>
  </conditionalFormatting>
  <conditionalFormatting sqref="H11">
    <cfRule type="containsText" dxfId="547" priority="141" operator="containsText" text="Redoublement">
      <formula>NOT(ISERROR(SEARCH("Redoublement",H11)))</formula>
    </cfRule>
    <cfRule type="cellIs" dxfId="546" priority="142" operator="equal">
      <formula>"G"</formula>
    </cfRule>
    <cfRule type="cellIs" dxfId="545" priority="143" operator="equal">
      <formula>"C"</formula>
    </cfRule>
    <cfRule type="cellIs" dxfId="544" priority="144" operator="equal">
      <formula>"A"</formula>
    </cfRule>
    <cfRule type="cellIs" dxfId="543" priority="146" operator="equal">
      <formula>"Game"</formula>
    </cfRule>
    <cfRule type="cellIs" dxfId="542" priority="147" operator="equal">
      <formula>"2D Anim"</formula>
    </cfRule>
    <cfRule type="cellIs" dxfId="541" priority="148" operator="equal">
      <formula>"3D Anim"</formula>
    </cfRule>
    <cfRule type="endsWith" dxfId="540" priority="149" operator="endsWith" text="?">
      <formula>RIGHT(H11,LEN("?"))="?"</formula>
    </cfRule>
    <cfRule type="containsText" dxfId="539" priority="151" operator="containsText" text="Erasmus">
      <formula>NOT(ISERROR(SEARCH("Erasmus",H11)))</formula>
    </cfRule>
    <cfRule type="cellIs" dxfId="538" priority="152" operator="equal">
      <formula>"Animation"</formula>
    </cfRule>
  </conditionalFormatting>
  <conditionalFormatting sqref="A18:G18 A16:E16 G16">
    <cfRule type="cellIs" dxfId="537" priority="33" operator="equal">
      <formula>"oui"</formula>
    </cfRule>
    <cfRule type="cellIs" dxfId="536" priority="34" operator="equal">
      <formula>"G"</formula>
    </cfRule>
    <cfRule type="cellIs" dxfId="535" priority="35" operator="equal">
      <formula>"C"</formula>
    </cfRule>
    <cfRule type="cellIs" dxfId="534" priority="36" operator="equal">
      <formula>"A"</formula>
    </cfRule>
    <cfRule type="cellIs" dxfId="533" priority="37" operator="equal">
      <formula>"Game"</formula>
    </cfRule>
    <cfRule type="cellIs" dxfId="532" priority="38" operator="equal">
      <formula>"2D Anim"</formula>
    </cfRule>
    <cfRule type="cellIs" dxfId="531" priority="39" operator="equal">
      <formula>"3D Anim"</formula>
    </cfRule>
    <cfRule type="endsWith" dxfId="530" priority="40" operator="endsWith" text="?">
      <formula>RIGHT(A16,LEN("?"))="?"</formula>
    </cfRule>
    <cfRule type="containsText" dxfId="529" priority="41" operator="containsText" text="Erasmus">
      <formula>NOT(ISERROR(SEARCH("Erasmus",A16)))</formula>
    </cfRule>
    <cfRule type="cellIs" dxfId="528" priority="42" operator="equal">
      <formula>"Animation"</formula>
    </cfRule>
  </conditionalFormatting>
  <conditionalFormatting sqref="A18:G18 A16:E16 G16">
    <cfRule type="containsText" dxfId="527" priority="29" operator="containsText" text="en attente">
      <formula>NOT(ISERROR(SEARCH("en attente",A16)))</formula>
    </cfRule>
    <cfRule type="containsText" dxfId="526" priority="30" operator="containsText" text="validé">
      <formula>NOT(ISERROR(SEARCH("validé",A16)))</formula>
    </cfRule>
  </conditionalFormatting>
  <conditionalFormatting sqref="F16">
    <cfRule type="cellIs" dxfId="525" priority="19" operator="equal">
      <formula>"oui"</formula>
    </cfRule>
    <cfRule type="cellIs" dxfId="524" priority="20" operator="equal">
      <formula>"G"</formula>
    </cfRule>
    <cfRule type="cellIs" dxfId="523" priority="21" operator="equal">
      <formula>"C"</formula>
    </cfRule>
    <cfRule type="cellIs" dxfId="522" priority="22" operator="equal">
      <formula>"A"</formula>
    </cfRule>
    <cfRule type="cellIs" dxfId="521" priority="23" operator="equal">
      <formula>"Game"</formula>
    </cfRule>
    <cfRule type="cellIs" dxfId="520" priority="24" operator="equal">
      <formula>"2D Anim"</formula>
    </cfRule>
    <cfRule type="cellIs" dxfId="519" priority="25" operator="equal">
      <formula>"3D Anim"</formula>
    </cfRule>
    <cfRule type="endsWith" dxfId="518" priority="26" operator="endsWith" text="?">
      <formula>RIGHT(F16,LEN("?"))="?"</formula>
    </cfRule>
    <cfRule type="containsText" dxfId="517" priority="27" operator="containsText" text="Erasmus">
      <formula>NOT(ISERROR(SEARCH("Erasmus",F16)))</formula>
    </cfRule>
    <cfRule type="cellIs" dxfId="516" priority="28" operator="equal">
      <formula>"Animation"</formula>
    </cfRule>
  </conditionalFormatting>
  <conditionalFormatting sqref="F16">
    <cfRule type="containsText" dxfId="515" priority="15" operator="containsText" text="en attente">
      <formula>NOT(ISERROR(SEARCH("en attente",F16)))</formula>
    </cfRule>
    <cfRule type="containsText" dxfId="514" priority="16" operator="containsText" text="validé">
      <formula>NOT(ISERROR(SEARCH("validé",F16)))</formula>
    </cfRule>
  </conditionalFormatting>
  <conditionalFormatting sqref="D17:F17">
    <cfRule type="cellIs" dxfId="513" priority="5" operator="equal">
      <formula>"oui"</formula>
    </cfRule>
    <cfRule type="cellIs" dxfId="512" priority="6" operator="equal">
      <formula>"G"</formula>
    </cfRule>
    <cfRule type="cellIs" dxfId="511" priority="7" operator="equal">
      <formula>"C"</formula>
    </cfRule>
    <cfRule type="cellIs" dxfId="510" priority="8" operator="equal">
      <formula>"A"</formula>
    </cfRule>
    <cfRule type="cellIs" dxfId="509" priority="9" operator="equal">
      <formula>"Game"</formula>
    </cfRule>
    <cfRule type="cellIs" dxfId="508" priority="10" operator="equal">
      <formula>"2D Anim"</formula>
    </cfRule>
    <cfRule type="cellIs" dxfId="507" priority="11" operator="equal">
      <formula>"3D Anim"</formula>
    </cfRule>
    <cfRule type="endsWith" dxfId="506" priority="12" operator="endsWith" text="?">
      <formula>RIGHT(D17,LEN("?"))="?"</formula>
    </cfRule>
    <cfRule type="containsText" dxfId="505" priority="13" operator="containsText" text="Erasmus">
      <formula>NOT(ISERROR(SEARCH("Erasmus",D17)))</formula>
    </cfRule>
    <cfRule type="cellIs" dxfId="504" priority="14" operator="equal">
      <formula>"Animation"</formula>
    </cfRule>
  </conditionalFormatting>
  <conditionalFormatting sqref="D17:F17">
    <cfRule type="containsText" dxfId="503" priority="1" operator="containsText" text="en attente">
      <formula>NOT(ISERROR(SEARCH("en attente",D17)))</formula>
    </cfRule>
    <cfRule type="containsText" dxfId="502" priority="2" operator="containsText" text="validé">
      <formula>NOT(ISERROR(SEARCH("validé",D17)))</formula>
    </cfRule>
  </conditionalFormatting>
  <dataValidations count="3">
    <dataValidation type="list" allowBlank="1" showErrorMessage="1" sqref="D8:D15 D2:D6">
      <formula1>Cursus</formula1>
    </dataValidation>
    <dataValidation type="list" allowBlank="1" showInputMessage="1" showErrorMessage="1" sqref="F8:F16 F2:F6">
      <formula1>admissions</formula1>
    </dataValidation>
    <dataValidation type="list" allowBlank="1" showInputMessage="1" showErrorMessage="1" sqref="E8:E15 E2:E6">
      <formula1>Promo</formula1>
    </dataValidation>
  </dataValidations>
  <printOptions horizontalCentered="1"/>
  <pageMargins left="0.25" right="0.25" top="0.75" bottom="0.75" header="0" footer="0"/>
  <pageSetup paperSize="9" pageOrder="overThenDown" orientation="portrait" cellComments="atEnd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17" operator="containsText" id="{8986CCF9-CC6E-4893-A19A-434FCEBD52DB}">
            <xm:f>NOT(ISERROR(SEARCH("Est parti",A1)))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422" operator="containsText" id="{C8609BE6-6C2E-4D50-9005-E8D9D1F0AE5C}">
            <xm:f>NOT(ISERROR(SEARCH("Va quitter l'école",A1)))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A1:G1 B14:G14 K1:XFD1048576 I1:J6 I8:J1048576 A19:G1048576 G2:G13 A15:G15 A8:E14 A2:F6 F8:F15</xm:sqref>
        </x14:conditionalFormatting>
        <x14:conditionalFormatting xmlns:xm="http://schemas.microsoft.com/office/excel/2006/main">
          <x14:cfRule type="containsText" priority="311" operator="containsText" id="{4604DB24-0CD9-43D2-9DDF-DD3D8FEFE63D}">
            <xm:f>NOT(ISERROR(SEARCH("Est parti",F1)))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312" operator="containsText" id="{E649195B-1F91-4DE8-ABB8-7CE7D405E50A}">
            <xm:f>NOT(ISERROR(SEARCH("Va quitter l'école",F1)))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F1</xm:sqref>
        </x14:conditionalFormatting>
        <x14:conditionalFormatting xmlns:xm="http://schemas.microsoft.com/office/excel/2006/main">
          <x14:cfRule type="containsText" priority="299" operator="containsText" id="{5416C13E-E376-407B-AB65-D5D6B98FB420}">
            <xm:f>NOT(ISERROR(SEARCH("Est parti",I4)))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300" operator="containsText" id="{6FAA8823-E8B5-4A83-B8A0-3EF2630A0064}">
            <xm:f>NOT(ISERROR(SEARCH("Va quitter l'école",I4)))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I4</xm:sqref>
        </x14:conditionalFormatting>
        <x14:conditionalFormatting xmlns:xm="http://schemas.microsoft.com/office/excel/2006/main">
          <x14:cfRule type="containsText" priority="275" operator="containsText" id="{629AE81B-E5D7-45D0-BF02-A7994E91EC9B}">
            <xm:f>NOT(ISERROR(SEARCH("Est parti",I5)))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276" operator="containsText" id="{BF49FCBA-BFA2-43F8-A6DA-B19AD01FB4B1}">
            <xm:f>NOT(ISERROR(SEARCH("Va quitter l'école",I5)))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I5</xm:sqref>
        </x14:conditionalFormatting>
        <x14:conditionalFormatting xmlns:xm="http://schemas.microsoft.com/office/excel/2006/main">
          <x14:cfRule type="containsText" priority="263" operator="containsText" id="{6849978F-F2A9-473E-81FC-6EBC82F39B48}">
            <xm:f>NOT(ISERROR(SEARCH("Est parti",I3)))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264" operator="containsText" id="{9C92618B-48FD-4448-8F8C-7C9FDFD8B6D7}">
            <xm:f>NOT(ISERROR(SEARCH("Va quitter l'école",I3)))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I3</xm:sqref>
        </x14:conditionalFormatting>
        <x14:conditionalFormatting xmlns:xm="http://schemas.microsoft.com/office/excel/2006/main">
          <x14:cfRule type="containsText" priority="251" operator="containsText" id="{571485D2-030B-4551-8648-B057BEFD3575}">
            <xm:f>NOT(ISERROR(SEARCH("Est parti",I2)))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252" operator="containsText" id="{96BD8C2B-E633-4773-B04B-6FA2CE4CC90F}">
            <xm:f>NOT(ISERROR(SEARCH("Va quitter l'école",I2)))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I2</xm:sqref>
        </x14:conditionalFormatting>
        <x14:conditionalFormatting xmlns:xm="http://schemas.microsoft.com/office/excel/2006/main">
          <x14:cfRule type="containsText" priority="169" operator="containsText" id="{27C29074-5969-4821-B963-667CB85EC164}">
            <xm:f>NOT(ISERROR(SEARCH("Est parti",H15)))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74" operator="containsText" id="{1A331223-248D-43DE-9EFE-AD5F747C6334}">
            <xm:f>NOT(ISERROR(SEARCH("Va quitter l'école",H15)))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H15</xm:sqref>
        </x14:conditionalFormatting>
        <x14:conditionalFormatting xmlns:xm="http://schemas.microsoft.com/office/excel/2006/main">
          <x14:cfRule type="containsText" priority="157" operator="containsText" id="{36440324-90E8-4FBC-A8FD-C0104015837C}">
            <xm:f>NOT(ISERROR(SEARCH("Est parti",H1)))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62" operator="containsText" id="{CEB9B198-F89A-4BBB-B29E-5FBB53E5A8FC}">
            <xm:f>NOT(ISERROR(SEARCH("Va quitter l'école",H1)))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H46 H60:H1048576 H1:H2 H48:H50</xm:sqref>
        </x14:conditionalFormatting>
        <x14:conditionalFormatting xmlns:xm="http://schemas.microsoft.com/office/excel/2006/main">
          <x14:cfRule type="containsText" priority="145" operator="containsText" id="{AD8CD403-852D-4C05-BD37-C18F7820990F}">
            <xm:f>NOT(ISERROR(SEARCH("Est parti",H11)))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50" operator="containsText" id="{836DD6E9-8266-4025-9D8C-63622DB8829A}">
            <xm:f>NOT(ISERROR(SEARCH("Va quitter l'école",H11)))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H11</xm:sqref>
        </x14:conditionalFormatting>
        <x14:conditionalFormatting xmlns:xm="http://schemas.microsoft.com/office/excel/2006/main">
          <x14:cfRule type="containsText" priority="31" operator="containsText" id="{7F048B66-D346-4ADC-A53E-C69F9D5DCB42}">
            <xm:f>NOT(ISERROR(SEARCH("Est parti",A16)))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32" operator="containsText" id="{D0D64C05-9968-455B-9104-F0E8537EB37D}">
            <xm:f>NOT(ISERROR(SEARCH("Va quitter l'école",A16)))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A18:G18 A16:E16 G16</xm:sqref>
        </x14:conditionalFormatting>
        <x14:conditionalFormatting xmlns:xm="http://schemas.microsoft.com/office/excel/2006/main">
          <x14:cfRule type="containsText" priority="17" operator="containsText" id="{A7C81257-D3E6-41DF-819F-1AD8BC42BDBF}">
            <xm:f>NOT(ISERROR(SEARCH("Est parti",F16)))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8" operator="containsText" id="{5C182D46-0962-4B1E-BDF8-F44770CC238C}">
            <xm:f>NOT(ISERROR(SEARCH("Va quitter l'école",F16)))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F16</xm:sqref>
        </x14:conditionalFormatting>
        <x14:conditionalFormatting xmlns:xm="http://schemas.microsoft.com/office/excel/2006/main">
          <x14:cfRule type="containsText" priority="3" operator="containsText" id="{DD985FA0-AA8C-4544-81E6-2FD1F0E31F1D}">
            <xm:f>NOT(ISERROR(SEARCH("Est parti",D17)))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4" operator="containsText" id="{D7ED7073-96A2-410B-B915-56CCE41D45C8}">
            <xm:f>NOT(ISERROR(SEARCH("Va quitter l'école",D17)))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D17:F17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Y178"/>
  <sheetViews>
    <sheetView workbookViewId="0">
      <selection activeCell="F22" sqref="F22"/>
    </sheetView>
  </sheetViews>
  <sheetFormatPr baseColWidth="10" defaultColWidth="11.42578125" defaultRowHeight="18" customHeight="1" x14ac:dyDescent="0.25"/>
  <cols>
    <col min="1" max="1" width="13.42578125" style="6" customWidth="1"/>
    <col min="2" max="2" width="24.42578125" style="6" customWidth="1"/>
    <col min="3" max="3" width="3" style="49" customWidth="1"/>
    <col min="4" max="4" width="15.85546875" style="6" customWidth="1"/>
    <col min="5" max="5" width="16.7109375" style="6" customWidth="1"/>
    <col min="6" max="6" width="18.28515625" style="6" customWidth="1"/>
    <col min="7" max="7" width="3" style="49" customWidth="1"/>
    <col min="8" max="8" width="11.42578125" style="79"/>
    <col min="9" max="25" width="11.42578125" style="5"/>
    <col min="26" max="16384" width="11.42578125" style="6"/>
  </cols>
  <sheetData>
    <row r="1" spans="1:25" s="68" customFormat="1" ht="33" customHeight="1" x14ac:dyDescent="0.25">
      <c r="A1" s="68" t="s">
        <v>1749</v>
      </c>
      <c r="B1" s="68" t="s">
        <v>4</v>
      </c>
      <c r="D1" s="68" t="s">
        <v>1750</v>
      </c>
      <c r="E1" s="68" t="s">
        <v>1751</v>
      </c>
      <c r="F1" s="68" t="s">
        <v>1752</v>
      </c>
      <c r="H1" s="80"/>
      <c r="I1" s="80"/>
      <c r="J1" s="80"/>
      <c r="K1" s="80"/>
      <c r="L1" s="80"/>
      <c r="M1" s="80"/>
      <c r="N1" s="80"/>
      <c r="O1" s="80"/>
      <c r="P1" s="80"/>
      <c r="Q1" s="80"/>
      <c r="R1" s="80"/>
      <c r="S1" s="80"/>
      <c r="T1" s="80"/>
      <c r="U1" s="80"/>
      <c r="V1" s="80"/>
      <c r="W1" s="80"/>
      <c r="X1" s="80"/>
      <c r="Y1" s="80"/>
    </row>
    <row r="2" spans="1:25" s="44" customFormat="1" ht="18" customHeight="1" x14ac:dyDescent="0.25">
      <c r="A2" s="44">
        <v>2</v>
      </c>
      <c r="B2" s="45" t="s">
        <v>1753</v>
      </c>
      <c r="C2" s="65"/>
      <c r="D2" s="46">
        <v>11</v>
      </c>
      <c r="E2" s="46"/>
      <c r="F2" s="46"/>
      <c r="G2" s="65"/>
      <c r="H2" s="76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</row>
    <row r="3" spans="1:25" s="44" customFormat="1" ht="18" customHeight="1" x14ac:dyDescent="0.25">
      <c r="A3" s="44">
        <v>101</v>
      </c>
      <c r="B3" s="45" t="s">
        <v>1754</v>
      </c>
      <c r="C3" s="65"/>
      <c r="D3" s="44">
        <v>27</v>
      </c>
      <c r="G3" s="65"/>
      <c r="H3" s="76"/>
      <c r="I3" s="21"/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  <c r="U3" s="21"/>
      <c r="V3" s="21"/>
      <c r="W3" s="21"/>
      <c r="X3" s="21"/>
      <c r="Y3" s="21"/>
    </row>
    <row r="4" spans="1:25" s="44" customFormat="1" ht="18" customHeight="1" x14ac:dyDescent="0.25">
      <c r="A4" s="44">
        <v>102</v>
      </c>
      <c r="B4" s="45" t="s">
        <v>1755</v>
      </c>
      <c r="C4" s="65"/>
      <c r="D4" s="44">
        <v>27</v>
      </c>
      <c r="F4" s="44">
        <f>SUM(D4-E4)</f>
        <v>27</v>
      </c>
      <c r="G4" s="65"/>
      <c r="H4" s="76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21"/>
    </row>
    <row r="5" spans="1:25" s="44" customFormat="1" ht="18" customHeight="1" x14ac:dyDescent="0.25">
      <c r="A5" s="44">
        <v>103</v>
      </c>
      <c r="B5" s="45" t="s">
        <v>1754</v>
      </c>
      <c r="C5" s="65"/>
      <c r="D5" s="44">
        <v>31</v>
      </c>
      <c r="F5" s="44">
        <f>SUM(D5-E5)</f>
        <v>31</v>
      </c>
      <c r="G5" s="65"/>
      <c r="H5" s="76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</row>
    <row r="6" spans="1:25" s="44" customFormat="1" ht="18" customHeight="1" x14ac:dyDescent="0.25">
      <c r="A6" s="44">
        <v>104</v>
      </c>
      <c r="B6" s="45" t="s">
        <v>1754</v>
      </c>
      <c r="C6" s="65"/>
      <c r="D6" s="44">
        <v>23</v>
      </c>
      <c r="G6" s="65"/>
      <c r="H6" s="76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</row>
    <row r="7" spans="1:25" s="44" customFormat="1" ht="18" customHeight="1" x14ac:dyDescent="0.25">
      <c r="A7" s="44">
        <v>105</v>
      </c>
      <c r="B7" s="45" t="s">
        <v>1756</v>
      </c>
      <c r="C7" s="65"/>
      <c r="D7" s="46"/>
      <c r="E7" s="46"/>
      <c r="F7" s="46"/>
      <c r="G7" s="65"/>
      <c r="H7" s="76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</row>
    <row r="8" spans="1:25" s="44" customFormat="1" ht="18" customHeight="1" x14ac:dyDescent="0.25">
      <c r="A8" s="44">
        <v>201</v>
      </c>
      <c r="B8" s="45" t="s">
        <v>1754</v>
      </c>
      <c r="C8" s="65"/>
      <c r="D8" s="44">
        <v>27</v>
      </c>
      <c r="G8" s="65"/>
      <c r="H8" s="76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</row>
    <row r="9" spans="1:25" s="44" customFormat="1" ht="18" customHeight="1" x14ac:dyDescent="0.25">
      <c r="A9" s="44">
        <v>202</v>
      </c>
      <c r="B9" s="45" t="s">
        <v>1755</v>
      </c>
      <c r="C9" s="65"/>
      <c r="D9" s="44">
        <v>19</v>
      </c>
      <c r="F9" s="44">
        <f>SUM(D9-E9)</f>
        <v>19</v>
      </c>
      <c r="G9" s="65"/>
      <c r="H9" s="76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</row>
    <row r="10" spans="1:25" s="44" customFormat="1" ht="18" customHeight="1" x14ac:dyDescent="0.25">
      <c r="A10" s="44">
        <v>203</v>
      </c>
      <c r="B10" s="45" t="s">
        <v>1755</v>
      </c>
      <c r="C10" s="65"/>
      <c r="D10" s="44">
        <v>19</v>
      </c>
      <c r="F10" s="46"/>
      <c r="G10" s="65"/>
      <c r="H10" s="76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</row>
    <row r="11" spans="1:25" s="44" customFormat="1" ht="18" customHeight="1" x14ac:dyDescent="0.25">
      <c r="A11" s="44">
        <v>204</v>
      </c>
      <c r="B11" s="45" t="s">
        <v>1755</v>
      </c>
      <c r="C11" s="65"/>
      <c r="D11" s="44">
        <v>23</v>
      </c>
      <c r="F11" s="44">
        <f>SUM(D11-E11)</f>
        <v>23</v>
      </c>
      <c r="G11" s="65"/>
      <c r="H11" s="76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</row>
    <row r="12" spans="1:25" s="44" customFormat="1" ht="18" customHeight="1" x14ac:dyDescent="0.25">
      <c r="A12" s="44">
        <v>205</v>
      </c>
      <c r="B12" s="45" t="s">
        <v>1754</v>
      </c>
      <c r="C12" s="65"/>
      <c r="D12" s="44">
        <v>23</v>
      </c>
      <c r="G12" s="65"/>
      <c r="H12" s="76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</row>
    <row r="13" spans="1:25" s="44" customFormat="1" ht="18" customHeight="1" x14ac:dyDescent="0.25">
      <c r="A13" s="44">
        <v>206</v>
      </c>
      <c r="B13" s="45" t="s">
        <v>1755</v>
      </c>
      <c r="C13" s="65"/>
      <c r="D13" s="44">
        <v>19</v>
      </c>
      <c r="F13" s="44">
        <f>SUM(D13-E13)</f>
        <v>19</v>
      </c>
      <c r="G13" s="65"/>
      <c r="H13" s="76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</row>
    <row r="14" spans="1:25" s="44" customFormat="1" ht="18" customHeight="1" x14ac:dyDescent="0.25">
      <c r="A14" s="44">
        <v>301</v>
      </c>
      <c r="B14" s="45" t="s">
        <v>1754</v>
      </c>
      <c r="C14" s="65"/>
      <c r="D14" s="44">
        <v>27</v>
      </c>
      <c r="G14" s="65"/>
      <c r="H14" s="76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</row>
    <row r="15" spans="1:25" s="44" customFormat="1" ht="18" customHeight="1" x14ac:dyDescent="0.25">
      <c r="A15" s="44">
        <v>302</v>
      </c>
      <c r="B15" s="44" t="s">
        <v>1757</v>
      </c>
      <c r="C15" s="65"/>
      <c r="D15" s="46">
        <v>25</v>
      </c>
      <c r="E15" s="46"/>
      <c r="F15" s="46"/>
      <c r="G15" s="65"/>
      <c r="H15" s="76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</row>
    <row r="16" spans="1:25" s="44" customFormat="1" ht="18" customHeight="1" x14ac:dyDescent="0.25">
      <c r="A16" s="44">
        <v>306</v>
      </c>
      <c r="B16" s="45" t="s">
        <v>1755</v>
      </c>
      <c r="C16" s="65"/>
      <c r="D16" s="44">
        <v>27</v>
      </c>
      <c r="F16" s="44">
        <f>SUM(D16-E16)</f>
        <v>27</v>
      </c>
      <c r="G16" s="65"/>
      <c r="H16" s="76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</row>
    <row r="17" spans="1:25" s="44" customFormat="1" ht="18" customHeight="1" x14ac:dyDescent="0.25">
      <c r="A17" s="44">
        <v>307</v>
      </c>
      <c r="B17" s="44" t="s">
        <v>1757</v>
      </c>
      <c r="C17" s="65"/>
      <c r="D17" s="46">
        <v>23</v>
      </c>
      <c r="E17" s="46"/>
      <c r="F17" s="46"/>
      <c r="G17" s="65"/>
      <c r="H17" s="76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</row>
    <row r="18" spans="1:25" s="44" customFormat="1" ht="18" customHeight="1" x14ac:dyDescent="0.25">
      <c r="A18" s="44">
        <v>308</v>
      </c>
      <c r="B18" s="44" t="s">
        <v>1757</v>
      </c>
      <c r="C18" s="65"/>
      <c r="D18" s="46">
        <v>23</v>
      </c>
      <c r="E18" s="46"/>
      <c r="F18" s="46"/>
      <c r="G18" s="65"/>
      <c r="H18" s="76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</row>
    <row r="19" spans="1:25" s="44" customFormat="1" ht="18" customHeight="1" x14ac:dyDescent="0.25">
      <c r="A19" s="44">
        <v>401</v>
      </c>
      <c r="B19" s="44" t="s">
        <v>1757</v>
      </c>
      <c r="C19" s="65"/>
      <c r="D19" s="46">
        <v>23</v>
      </c>
      <c r="E19" s="46"/>
      <c r="F19" s="46"/>
      <c r="G19" s="65"/>
      <c r="H19" s="76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</row>
    <row r="20" spans="1:25" s="44" customFormat="1" ht="18" customHeight="1" x14ac:dyDescent="0.25">
      <c r="A20" s="44">
        <v>403</v>
      </c>
      <c r="B20" s="45" t="s">
        <v>1755</v>
      </c>
      <c r="C20" s="65"/>
      <c r="D20" s="44">
        <v>23</v>
      </c>
      <c r="F20" s="44">
        <f>SUM(D20-E20)</f>
        <v>23</v>
      </c>
      <c r="G20" s="65"/>
      <c r="H20" s="76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  <c r="Y20" s="21"/>
    </row>
    <row r="21" spans="1:25" s="44" customFormat="1" ht="18" customHeight="1" x14ac:dyDescent="0.25">
      <c r="A21" s="44">
        <v>404</v>
      </c>
      <c r="B21" s="45" t="s">
        <v>1753</v>
      </c>
      <c r="C21" s="65"/>
      <c r="D21" s="46">
        <v>25</v>
      </c>
      <c r="E21" s="46"/>
      <c r="F21" s="46"/>
      <c r="G21" s="65"/>
      <c r="H21" s="76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  <c r="W21" s="21"/>
      <c r="X21" s="21"/>
      <c r="Y21" s="21"/>
    </row>
    <row r="22" spans="1:25" s="44" customFormat="1" ht="18" customHeight="1" x14ac:dyDescent="0.25">
      <c r="A22" s="44">
        <v>405</v>
      </c>
      <c r="B22" s="45" t="s">
        <v>1755</v>
      </c>
      <c r="C22" s="65"/>
      <c r="D22" s="44">
        <v>23</v>
      </c>
      <c r="F22" s="44">
        <f>SUM(D22-E22)</f>
        <v>23</v>
      </c>
      <c r="G22" s="65"/>
      <c r="H22" s="76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  <c r="W22" s="21"/>
      <c r="X22" s="21"/>
      <c r="Y22" s="21"/>
    </row>
    <row r="23" spans="1:25" s="44" customFormat="1" ht="18" customHeight="1" x14ac:dyDescent="0.25">
      <c r="A23" s="44">
        <v>406</v>
      </c>
      <c r="B23" s="44" t="s">
        <v>1757</v>
      </c>
      <c r="C23" s="65"/>
      <c r="D23" s="46">
        <v>17</v>
      </c>
      <c r="E23" s="46"/>
      <c r="F23" s="46"/>
      <c r="G23" s="65"/>
      <c r="H23" s="76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/>
      <c r="Y23" s="21"/>
    </row>
    <row r="24" spans="1:25" s="47" customFormat="1" ht="33" customHeight="1" x14ac:dyDescent="0.25">
      <c r="A24" s="47" t="s">
        <v>1705</v>
      </c>
      <c r="B24" s="48"/>
      <c r="C24" s="65"/>
      <c r="D24" s="47">
        <f>SUM(D2:D23)</f>
        <v>485</v>
      </c>
      <c r="F24" s="47">
        <f>SUM(F2:F23)</f>
        <v>192</v>
      </c>
      <c r="G24" s="65"/>
      <c r="H24" s="76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21"/>
      <c r="W24" s="21"/>
      <c r="X24" s="21"/>
      <c r="Y24" s="21"/>
    </row>
    <row r="25" spans="1:25" s="44" customFormat="1" ht="18" customHeight="1" x14ac:dyDescent="0.25">
      <c r="A25" s="75"/>
      <c r="B25" s="75"/>
      <c r="C25" s="75"/>
      <c r="D25" s="75"/>
      <c r="E25" s="75"/>
      <c r="F25" s="75"/>
      <c r="G25" s="75"/>
      <c r="H25" s="76"/>
      <c r="I25" s="21"/>
      <c r="J25" s="21"/>
      <c r="K25" s="21"/>
      <c r="L25" s="21"/>
      <c r="M25" s="21"/>
      <c r="N25" s="21"/>
      <c r="O25" s="21"/>
      <c r="P25" s="21"/>
      <c r="Q25" s="21"/>
      <c r="R25" s="21"/>
      <c r="S25" s="21"/>
      <c r="T25" s="21"/>
      <c r="U25" s="21"/>
      <c r="V25" s="21"/>
      <c r="W25" s="21"/>
      <c r="X25" s="21"/>
      <c r="Y25" s="21"/>
    </row>
    <row r="26" spans="1:25" s="44" customFormat="1" ht="33" customHeight="1" x14ac:dyDescent="0.25">
      <c r="A26" s="76"/>
      <c r="B26" s="21"/>
      <c r="C26" s="21"/>
      <c r="D26" s="21"/>
      <c r="E26" s="21"/>
      <c r="F26" s="76"/>
      <c r="G26" s="21"/>
      <c r="H26" s="76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  <c r="Y26" s="21"/>
    </row>
    <row r="27" spans="1:25" s="44" customFormat="1" ht="18" customHeight="1" x14ac:dyDescent="0.25">
      <c r="A27" s="76"/>
      <c r="B27" s="21"/>
      <c r="C27" s="21"/>
      <c r="D27" s="21"/>
      <c r="E27" s="21"/>
      <c r="F27" s="76"/>
      <c r="G27" s="21"/>
      <c r="H27" s="76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1"/>
      <c r="V27" s="21"/>
      <c r="W27" s="21"/>
      <c r="X27" s="21"/>
      <c r="Y27" s="21"/>
    </row>
    <row r="28" spans="1:25" s="44" customFormat="1" ht="18" customHeight="1" x14ac:dyDescent="0.25">
      <c r="A28" s="76"/>
      <c r="B28" s="21"/>
      <c r="C28" s="21"/>
      <c r="D28" s="21"/>
      <c r="E28" s="21"/>
      <c r="F28" s="76"/>
      <c r="G28" s="21"/>
      <c r="H28" s="76"/>
      <c r="I28" s="21"/>
      <c r="J28" s="21"/>
      <c r="K28" s="21"/>
      <c r="L28" s="21"/>
      <c r="M28" s="21"/>
      <c r="N28" s="21"/>
      <c r="O28" s="21"/>
      <c r="P28" s="21"/>
      <c r="Q28" s="21"/>
      <c r="R28" s="21"/>
      <c r="S28" s="21"/>
      <c r="T28" s="21"/>
      <c r="U28" s="21"/>
      <c r="V28" s="21"/>
      <c r="W28" s="21"/>
      <c r="X28" s="21"/>
      <c r="Y28" s="21"/>
    </row>
    <row r="29" spans="1:25" s="44" customFormat="1" ht="18" customHeight="1" x14ac:dyDescent="0.25">
      <c r="A29" s="76"/>
      <c r="B29" s="21"/>
      <c r="C29" s="21"/>
      <c r="D29" s="21"/>
      <c r="E29" s="21"/>
      <c r="F29" s="76"/>
      <c r="G29" s="21"/>
      <c r="H29" s="76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1"/>
      <c r="Y29" s="21"/>
    </row>
    <row r="30" spans="1:25" s="44" customFormat="1" ht="18" customHeight="1" x14ac:dyDescent="0.25">
      <c r="A30" s="76"/>
      <c r="B30" s="21"/>
      <c r="C30" s="21"/>
      <c r="D30" s="21"/>
      <c r="E30" s="21"/>
      <c r="F30" s="76"/>
      <c r="G30" s="21"/>
      <c r="H30" s="76"/>
      <c r="I30" s="2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21"/>
      <c r="U30" s="21"/>
      <c r="V30" s="21"/>
      <c r="W30" s="21"/>
      <c r="X30" s="21"/>
      <c r="Y30" s="21"/>
    </row>
    <row r="31" spans="1:25" s="44" customFormat="1" ht="18" customHeight="1" x14ac:dyDescent="0.25">
      <c r="A31" s="76"/>
      <c r="B31" s="21"/>
      <c r="C31" s="21"/>
      <c r="D31" s="21"/>
      <c r="E31" s="21"/>
      <c r="F31" s="76"/>
      <c r="G31" s="21"/>
      <c r="H31" s="76"/>
      <c r="I31" s="21"/>
      <c r="J31" s="21"/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1"/>
      <c r="V31" s="21"/>
      <c r="W31" s="21"/>
      <c r="X31" s="21"/>
      <c r="Y31" s="21"/>
    </row>
    <row r="32" spans="1:25" s="44" customFormat="1" ht="18" customHeight="1" x14ac:dyDescent="0.25">
      <c r="A32" s="76"/>
      <c r="B32" s="21"/>
      <c r="C32" s="21"/>
      <c r="D32" s="21"/>
      <c r="E32" s="21"/>
      <c r="F32" s="76"/>
      <c r="G32" s="21"/>
      <c r="H32" s="76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1"/>
      <c r="Y32" s="21"/>
    </row>
    <row r="33" spans="1:25" s="44" customFormat="1" ht="18" customHeight="1" x14ac:dyDescent="0.25">
      <c r="A33" s="76"/>
      <c r="B33" s="21"/>
      <c r="C33" s="21"/>
      <c r="D33" s="21"/>
      <c r="E33" s="21"/>
      <c r="F33" s="77"/>
      <c r="G33" s="21"/>
      <c r="H33" s="77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1"/>
      <c r="Y33" s="21"/>
    </row>
    <row r="34" spans="1:25" s="44" customFormat="1" ht="18" customHeight="1" x14ac:dyDescent="0.25">
      <c r="A34" s="76"/>
      <c r="B34" s="21"/>
      <c r="C34" s="21"/>
      <c r="D34" s="21"/>
      <c r="E34" s="21"/>
      <c r="F34" s="76"/>
      <c r="G34" s="21"/>
      <c r="H34" s="76"/>
      <c r="I34" s="21"/>
      <c r="J34" s="21"/>
      <c r="K34" s="21"/>
      <c r="L34" s="21"/>
      <c r="M34" s="21"/>
      <c r="N34" s="21"/>
      <c r="O34" s="21"/>
      <c r="P34" s="21"/>
      <c r="Q34" s="21"/>
      <c r="R34" s="21"/>
      <c r="S34" s="21"/>
      <c r="T34" s="21"/>
      <c r="U34" s="21"/>
      <c r="V34" s="21"/>
      <c r="W34" s="21"/>
      <c r="X34" s="21"/>
      <c r="Y34" s="21"/>
    </row>
    <row r="35" spans="1:25" s="44" customFormat="1" ht="18" customHeight="1" x14ac:dyDescent="0.25">
      <c r="A35" s="76"/>
      <c r="B35" s="21"/>
      <c r="C35" s="21"/>
      <c r="D35" s="21"/>
      <c r="E35" s="21"/>
      <c r="F35" s="76"/>
      <c r="G35" s="21"/>
      <c r="H35" s="76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1"/>
      <c r="Y35" s="21"/>
    </row>
    <row r="36" spans="1:25" s="44" customFormat="1" ht="18" customHeight="1" x14ac:dyDescent="0.25">
      <c r="A36" s="76"/>
      <c r="B36" s="21"/>
      <c r="C36" s="21"/>
      <c r="D36" s="21"/>
      <c r="E36" s="21"/>
      <c r="F36" s="76"/>
      <c r="G36" s="21"/>
      <c r="H36" s="76"/>
      <c r="I36" s="21"/>
      <c r="J36" s="21"/>
      <c r="K36" s="21"/>
      <c r="L36" s="21"/>
      <c r="M36" s="21"/>
      <c r="N36" s="21"/>
      <c r="O36" s="21"/>
      <c r="P36" s="21"/>
      <c r="Q36" s="21"/>
      <c r="R36" s="21"/>
      <c r="S36" s="21"/>
      <c r="T36" s="21"/>
      <c r="U36" s="21"/>
      <c r="V36" s="21"/>
      <c r="W36" s="21"/>
      <c r="X36" s="21"/>
      <c r="Y36" s="21"/>
    </row>
    <row r="37" spans="1:25" s="44" customFormat="1" ht="18" customHeight="1" x14ac:dyDescent="0.25">
      <c r="A37" s="76"/>
      <c r="B37" s="21"/>
      <c r="C37" s="21"/>
      <c r="D37" s="21"/>
      <c r="E37" s="21"/>
      <c r="F37" s="76"/>
      <c r="G37" s="21"/>
      <c r="H37" s="76"/>
      <c r="I37" s="21"/>
      <c r="J37" s="21"/>
      <c r="K37" s="21"/>
      <c r="L37" s="21"/>
      <c r="M37" s="21"/>
      <c r="N37" s="21"/>
      <c r="O37" s="21"/>
      <c r="P37" s="21"/>
      <c r="Q37" s="21"/>
      <c r="R37" s="21"/>
      <c r="S37" s="21"/>
      <c r="T37" s="21"/>
      <c r="U37" s="21"/>
      <c r="V37" s="21"/>
      <c r="W37" s="21"/>
      <c r="X37" s="21"/>
      <c r="Y37" s="21"/>
    </row>
    <row r="38" spans="1:25" ht="18" customHeight="1" x14ac:dyDescent="0.25">
      <c r="A38" s="21"/>
      <c r="B38" s="78"/>
      <c r="C38" s="21"/>
      <c r="D38" s="21"/>
      <c r="E38" s="21"/>
      <c r="F38" s="21"/>
      <c r="G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21"/>
    </row>
    <row r="39" spans="1:25" ht="18" customHeight="1" x14ac:dyDescent="0.25">
      <c r="A39" s="21"/>
      <c r="B39" s="78"/>
      <c r="C39" s="21"/>
      <c r="D39" s="21"/>
      <c r="E39" s="21"/>
      <c r="F39" s="21"/>
      <c r="G39" s="21"/>
      <c r="I39" s="21"/>
      <c r="J39" s="21"/>
      <c r="K39" s="21"/>
      <c r="L39" s="21"/>
      <c r="M39" s="21"/>
      <c r="N39" s="21"/>
      <c r="O39" s="21"/>
      <c r="P39" s="21"/>
      <c r="Q39" s="21"/>
      <c r="R39" s="21"/>
      <c r="S39" s="21"/>
      <c r="T39" s="21"/>
      <c r="U39" s="21"/>
      <c r="V39" s="21"/>
      <c r="W39" s="21"/>
      <c r="X39" s="21"/>
      <c r="Y39" s="21"/>
    </row>
    <row r="40" spans="1:25" ht="18" customHeight="1" x14ac:dyDescent="0.25">
      <c r="A40" s="21"/>
      <c r="B40" s="21"/>
      <c r="C40" s="79"/>
      <c r="D40" s="21"/>
      <c r="E40" s="21"/>
      <c r="F40" s="21"/>
      <c r="G40" s="79"/>
      <c r="I40" s="21"/>
      <c r="J40" s="21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1"/>
      <c r="V40" s="21"/>
      <c r="W40" s="21"/>
      <c r="X40" s="21"/>
      <c r="Y40" s="21"/>
    </row>
    <row r="41" spans="1:25" ht="18" customHeight="1" x14ac:dyDescent="0.25">
      <c r="A41" s="21"/>
      <c r="B41" s="21"/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21"/>
    </row>
    <row r="42" spans="1:25" ht="18" customHeight="1" x14ac:dyDescent="0.25">
      <c r="A42" s="21"/>
      <c r="B42" s="21"/>
      <c r="C42" s="79"/>
      <c r="D42" s="21"/>
      <c r="E42" s="21"/>
      <c r="F42" s="21"/>
      <c r="G42" s="79"/>
      <c r="I42" s="21"/>
      <c r="J42" s="21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1"/>
      <c r="V42" s="21"/>
      <c r="W42" s="21"/>
      <c r="X42" s="21"/>
      <c r="Y42" s="21"/>
    </row>
    <row r="43" spans="1:25" ht="18" customHeight="1" x14ac:dyDescent="0.25">
      <c r="A43" s="21"/>
      <c r="B43" s="21"/>
      <c r="C43" s="79"/>
      <c r="D43" s="21"/>
      <c r="E43" s="21"/>
      <c r="F43" s="21"/>
      <c r="G43" s="79"/>
      <c r="I43" s="21"/>
      <c r="J43" s="21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1"/>
      <c r="V43" s="21"/>
      <c r="W43" s="21"/>
      <c r="X43" s="21"/>
      <c r="Y43" s="21"/>
    </row>
    <row r="44" spans="1:25" ht="18" customHeight="1" x14ac:dyDescent="0.25">
      <c r="A44" s="21"/>
      <c r="B44" s="21"/>
      <c r="C44" s="79"/>
      <c r="D44" s="21"/>
      <c r="E44" s="21"/>
      <c r="F44" s="21"/>
      <c r="G44" s="79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  <c r="Y44" s="21"/>
    </row>
    <row r="45" spans="1:25" ht="18" customHeight="1" x14ac:dyDescent="0.25">
      <c r="A45" s="21"/>
      <c r="B45" s="21"/>
      <c r="C45" s="79"/>
      <c r="D45" s="21"/>
      <c r="E45" s="21"/>
      <c r="F45" s="21"/>
      <c r="G45" s="79"/>
      <c r="I45" s="21"/>
      <c r="J45" s="21"/>
      <c r="K45" s="21"/>
      <c r="L45" s="21"/>
      <c r="M45" s="21"/>
      <c r="N45" s="21"/>
      <c r="O45" s="21"/>
      <c r="P45" s="21"/>
      <c r="Q45" s="21"/>
      <c r="R45" s="21"/>
      <c r="S45" s="21"/>
      <c r="T45" s="21"/>
      <c r="U45" s="21"/>
      <c r="V45" s="21"/>
      <c r="W45" s="21"/>
      <c r="X45" s="21"/>
      <c r="Y45" s="21"/>
    </row>
    <row r="46" spans="1:25" ht="18" customHeight="1" x14ac:dyDescent="0.25">
      <c r="A46" s="21"/>
      <c r="B46" s="21"/>
      <c r="C46" s="79"/>
      <c r="D46" s="21"/>
      <c r="E46" s="21"/>
      <c r="F46" s="21"/>
      <c r="G46" s="79"/>
      <c r="I46" s="21"/>
      <c r="J46" s="21"/>
      <c r="K46" s="21"/>
      <c r="L46" s="21"/>
      <c r="M46" s="21"/>
      <c r="N46" s="21"/>
      <c r="O46" s="21"/>
      <c r="P46" s="21"/>
      <c r="Q46" s="21"/>
      <c r="R46" s="21"/>
      <c r="S46" s="21"/>
      <c r="T46" s="21"/>
      <c r="U46" s="21"/>
      <c r="V46" s="21"/>
      <c r="W46" s="21"/>
      <c r="X46" s="21"/>
      <c r="Y46" s="21"/>
    </row>
    <row r="47" spans="1:25" ht="18" customHeight="1" x14ac:dyDescent="0.25">
      <c r="A47" s="21"/>
      <c r="B47" s="21"/>
      <c r="C47" s="79"/>
      <c r="D47" s="21"/>
      <c r="E47" s="21"/>
      <c r="F47" s="21"/>
      <c r="G47" s="79"/>
      <c r="I47" s="21"/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  <c r="Y47" s="21"/>
    </row>
    <row r="48" spans="1:25" ht="18" customHeight="1" x14ac:dyDescent="0.25">
      <c r="A48" s="21"/>
      <c r="B48" s="21"/>
      <c r="C48" s="79"/>
      <c r="D48" s="21"/>
      <c r="E48" s="21"/>
      <c r="F48" s="21"/>
      <c r="G48" s="79"/>
      <c r="I48" s="21"/>
      <c r="J48" s="21"/>
      <c r="K48" s="21"/>
      <c r="L48" s="21"/>
      <c r="M48" s="21"/>
      <c r="N48" s="21"/>
      <c r="O48" s="21"/>
      <c r="P48" s="21"/>
      <c r="Q48" s="21"/>
      <c r="R48" s="21"/>
      <c r="S48" s="21"/>
      <c r="T48" s="21"/>
      <c r="U48" s="21"/>
      <c r="V48" s="21"/>
      <c r="W48" s="21"/>
      <c r="X48" s="21"/>
      <c r="Y48" s="21"/>
    </row>
    <row r="49" spans="1:7" ht="18" customHeight="1" x14ac:dyDescent="0.25">
      <c r="A49" s="21"/>
      <c r="B49" s="21"/>
      <c r="C49" s="79"/>
      <c r="D49" s="21"/>
      <c r="E49" s="21"/>
      <c r="F49" s="21"/>
      <c r="G49" s="79"/>
    </row>
    <row r="50" spans="1:7" ht="18" customHeight="1" x14ac:dyDescent="0.25">
      <c r="A50" s="21"/>
      <c r="B50" s="21"/>
      <c r="C50" s="79"/>
      <c r="D50" s="21"/>
      <c r="E50" s="21"/>
      <c r="F50" s="21"/>
      <c r="G50" s="79"/>
    </row>
    <row r="51" spans="1:7" ht="18" customHeight="1" x14ac:dyDescent="0.25">
      <c r="A51" s="21"/>
      <c r="B51" s="21"/>
      <c r="C51" s="79"/>
      <c r="D51" s="21"/>
      <c r="E51" s="21"/>
      <c r="F51" s="21"/>
      <c r="G51" s="79"/>
    </row>
    <row r="52" spans="1:7" ht="18" customHeight="1" x14ac:dyDescent="0.25">
      <c r="A52" s="21"/>
      <c r="B52" s="21"/>
      <c r="C52" s="79"/>
      <c r="D52" s="21"/>
      <c r="E52" s="21"/>
      <c r="F52" s="21"/>
      <c r="G52" s="79"/>
    </row>
    <row r="53" spans="1:7" ht="18" customHeight="1" x14ac:dyDescent="0.25">
      <c r="A53" s="21"/>
      <c r="B53" s="21"/>
      <c r="C53" s="79"/>
      <c r="D53" s="21"/>
      <c r="E53" s="21"/>
      <c r="F53" s="21"/>
      <c r="G53" s="79"/>
    </row>
    <row r="54" spans="1:7" ht="18" customHeight="1" x14ac:dyDescent="0.25">
      <c r="A54" s="21"/>
      <c r="B54" s="21"/>
      <c r="C54" s="79"/>
      <c r="D54" s="21"/>
      <c r="E54" s="21"/>
      <c r="F54" s="21"/>
      <c r="G54" s="79"/>
    </row>
    <row r="55" spans="1:7" ht="18" customHeight="1" x14ac:dyDescent="0.25">
      <c r="A55" s="21"/>
      <c r="B55" s="21"/>
      <c r="C55" s="79"/>
      <c r="D55" s="21"/>
      <c r="E55" s="21"/>
      <c r="F55" s="21"/>
      <c r="G55" s="79"/>
    </row>
    <row r="56" spans="1:7" ht="18" customHeight="1" x14ac:dyDescent="0.25">
      <c r="A56" s="21"/>
      <c r="B56" s="21"/>
      <c r="C56" s="79"/>
      <c r="D56" s="21"/>
      <c r="E56" s="21"/>
      <c r="F56" s="21"/>
      <c r="G56" s="79"/>
    </row>
    <row r="57" spans="1:7" ht="18" customHeight="1" x14ac:dyDescent="0.25">
      <c r="A57" s="21"/>
      <c r="B57" s="21"/>
      <c r="C57" s="79"/>
      <c r="D57" s="21"/>
      <c r="E57" s="21"/>
      <c r="F57" s="21"/>
      <c r="G57" s="79"/>
    </row>
    <row r="58" spans="1:7" ht="18" customHeight="1" x14ac:dyDescent="0.25">
      <c r="A58" s="21"/>
      <c r="B58" s="21"/>
      <c r="C58" s="79"/>
      <c r="D58" s="21"/>
      <c r="E58" s="21"/>
      <c r="F58" s="21"/>
      <c r="G58" s="79"/>
    </row>
    <row r="59" spans="1:7" ht="18" customHeight="1" x14ac:dyDescent="0.25">
      <c r="A59" s="21"/>
      <c r="B59" s="21"/>
      <c r="C59" s="79"/>
      <c r="D59" s="21"/>
      <c r="E59" s="21"/>
      <c r="F59" s="21"/>
      <c r="G59" s="79"/>
    </row>
    <row r="60" spans="1:7" ht="18" customHeight="1" x14ac:dyDescent="0.25">
      <c r="A60" s="21"/>
      <c r="B60" s="21"/>
      <c r="C60" s="79"/>
      <c r="D60" s="21"/>
      <c r="E60" s="21"/>
      <c r="F60" s="21"/>
      <c r="G60" s="79"/>
    </row>
    <row r="61" spans="1:7" ht="18" customHeight="1" x14ac:dyDescent="0.25">
      <c r="A61" s="21"/>
      <c r="B61" s="21"/>
      <c r="C61" s="79"/>
      <c r="D61" s="21"/>
      <c r="E61" s="21"/>
      <c r="F61" s="21"/>
      <c r="G61" s="79"/>
    </row>
    <row r="62" spans="1:7" ht="18" customHeight="1" x14ac:dyDescent="0.25">
      <c r="A62" s="21"/>
      <c r="B62" s="21"/>
      <c r="C62" s="79"/>
      <c r="D62" s="21"/>
      <c r="E62" s="21"/>
      <c r="F62" s="21"/>
      <c r="G62" s="79"/>
    </row>
    <row r="63" spans="1:7" ht="18" customHeight="1" x14ac:dyDescent="0.25">
      <c r="A63" s="21"/>
      <c r="B63" s="21"/>
      <c r="C63" s="79"/>
      <c r="D63" s="21"/>
      <c r="E63" s="21"/>
      <c r="F63" s="21"/>
      <c r="G63" s="79"/>
    </row>
    <row r="64" spans="1:7" ht="18" customHeight="1" x14ac:dyDescent="0.25">
      <c r="A64" s="21"/>
      <c r="B64" s="21"/>
      <c r="C64" s="79"/>
      <c r="D64" s="21"/>
      <c r="E64" s="21"/>
      <c r="F64" s="21"/>
      <c r="G64" s="79"/>
    </row>
    <row r="65" spans="1:7" ht="18" customHeight="1" x14ac:dyDescent="0.25">
      <c r="A65" s="21"/>
      <c r="B65" s="21"/>
      <c r="C65" s="79"/>
      <c r="D65" s="21"/>
      <c r="E65" s="21"/>
      <c r="F65" s="21"/>
      <c r="G65" s="79"/>
    </row>
    <row r="66" spans="1:7" ht="18" customHeight="1" x14ac:dyDescent="0.25">
      <c r="A66" s="21"/>
      <c r="B66" s="21"/>
      <c r="C66" s="79"/>
      <c r="D66" s="21"/>
      <c r="E66" s="21"/>
      <c r="F66" s="21"/>
      <c r="G66" s="79"/>
    </row>
    <row r="67" spans="1:7" ht="18" customHeight="1" x14ac:dyDescent="0.25">
      <c r="A67" s="21"/>
      <c r="B67" s="21"/>
      <c r="C67" s="79"/>
      <c r="D67" s="21"/>
      <c r="E67" s="21"/>
      <c r="F67" s="21"/>
      <c r="G67" s="79"/>
    </row>
    <row r="68" spans="1:7" ht="18" customHeight="1" x14ac:dyDescent="0.25">
      <c r="A68" s="21"/>
      <c r="B68" s="21"/>
      <c r="C68" s="79"/>
      <c r="D68" s="21"/>
      <c r="E68" s="21"/>
      <c r="F68" s="21"/>
      <c r="G68" s="79"/>
    </row>
    <row r="69" spans="1:7" ht="18" customHeight="1" x14ac:dyDescent="0.25">
      <c r="A69" s="21"/>
      <c r="B69" s="21"/>
      <c r="C69" s="79"/>
      <c r="D69" s="21"/>
      <c r="E69" s="21"/>
      <c r="F69" s="21"/>
      <c r="G69" s="79"/>
    </row>
    <row r="70" spans="1:7" ht="18" customHeight="1" x14ac:dyDescent="0.25">
      <c r="A70" s="21"/>
      <c r="B70" s="21"/>
      <c r="C70" s="79"/>
      <c r="D70" s="21"/>
      <c r="E70" s="21"/>
      <c r="F70" s="21"/>
      <c r="G70" s="79"/>
    </row>
    <row r="71" spans="1:7" ht="18" customHeight="1" x14ac:dyDescent="0.25">
      <c r="A71" s="21"/>
      <c r="B71" s="21"/>
      <c r="C71" s="79"/>
      <c r="D71" s="21"/>
      <c r="E71" s="21"/>
      <c r="F71" s="21"/>
      <c r="G71" s="79"/>
    </row>
    <row r="72" spans="1:7" ht="18" customHeight="1" x14ac:dyDescent="0.25">
      <c r="A72" s="21"/>
      <c r="B72" s="21"/>
      <c r="C72" s="79"/>
      <c r="D72" s="21"/>
      <c r="E72" s="21"/>
      <c r="F72" s="21"/>
      <c r="G72" s="79"/>
    </row>
    <row r="73" spans="1:7" ht="18" customHeight="1" x14ac:dyDescent="0.25">
      <c r="A73" s="21"/>
      <c r="B73" s="21"/>
      <c r="C73" s="79"/>
      <c r="D73" s="21"/>
      <c r="E73" s="21"/>
      <c r="F73" s="21"/>
      <c r="G73" s="79"/>
    </row>
    <row r="74" spans="1:7" ht="18" customHeight="1" x14ac:dyDescent="0.25">
      <c r="A74" s="21"/>
      <c r="B74" s="21"/>
      <c r="C74" s="79"/>
      <c r="D74" s="21"/>
      <c r="E74" s="21"/>
      <c r="F74" s="21"/>
      <c r="G74" s="79"/>
    </row>
    <row r="75" spans="1:7" ht="18" customHeight="1" x14ac:dyDescent="0.25">
      <c r="A75" s="21"/>
      <c r="B75" s="21"/>
      <c r="C75" s="79"/>
      <c r="D75" s="21"/>
      <c r="E75" s="21"/>
      <c r="F75" s="21"/>
      <c r="G75" s="79"/>
    </row>
    <row r="76" spans="1:7" ht="18" customHeight="1" x14ac:dyDescent="0.25">
      <c r="A76" s="21"/>
      <c r="B76" s="21"/>
      <c r="C76" s="79"/>
      <c r="D76" s="21"/>
      <c r="E76" s="21"/>
      <c r="F76" s="21"/>
      <c r="G76" s="79"/>
    </row>
    <row r="77" spans="1:7" ht="18" customHeight="1" x14ac:dyDescent="0.25">
      <c r="A77" s="21"/>
      <c r="B77" s="21"/>
      <c r="C77" s="79"/>
      <c r="D77" s="21"/>
      <c r="E77" s="21"/>
      <c r="F77" s="21"/>
      <c r="G77" s="79"/>
    </row>
    <row r="78" spans="1:7" ht="18" customHeight="1" x14ac:dyDescent="0.25">
      <c r="A78" s="21"/>
      <c r="B78" s="21"/>
      <c r="C78" s="79"/>
      <c r="D78" s="21"/>
      <c r="E78" s="21"/>
      <c r="F78" s="21"/>
      <c r="G78" s="79"/>
    </row>
    <row r="79" spans="1:7" ht="18" customHeight="1" x14ac:dyDescent="0.25">
      <c r="A79" s="21"/>
      <c r="B79" s="21"/>
      <c r="C79" s="79"/>
      <c r="D79" s="21"/>
      <c r="E79" s="21"/>
      <c r="F79" s="21"/>
      <c r="G79" s="79"/>
    </row>
    <row r="80" spans="1:7" ht="18" customHeight="1" x14ac:dyDescent="0.25">
      <c r="A80" s="21"/>
      <c r="B80" s="21"/>
      <c r="C80" s="79"/>
      <c r="D80" s="21"/>
      <c r="E80" s="21"/>
      <c r="F80" s="21"/>
      <c r="G80" s="79"/>
    </row>
    <row r="81" spans="1:7" ht="18" customHeight="1" x14ac:dyDescent="0.25">
      <c r="A81" s="21"/>
      <c r="B81" s="21"/>
      <c r="C81" s="79"/>
      <c r="D81" s="21"/>
      <c r="E81" s="21"/>
      <c r="F81" s="21"/>
      <c r="G81" s="79"/>
    </row>
    <row r="82" spans="1:7" ht="18" customHeight="1" x14ac:dyDescent="0.25">
      <c r="A82" s="21"/>
      <c r="B82" s="21"/>
      <c r="C82" s="79"/>
      <c r="D82" s="21"/>
      <c r="E82" s="21"/>
      <c r="F82" s="21"/>
      <c r="G82" s="79"/>
    </row>
    <row r="83" spans="1:7" ht="18" customHeight="1" x14ac:dyDescent="0.25">
      <c r="A83" s="21"/>
      <c r="B83" s="21"/>
      <c r="C83" s="79"/>
      <c r="D83" s="21"/>
      <c r="E83" s="21"/>
      <c r="F83" s="21"/>
      <c r="G83" s="79"/>
    </row>
    <row r="84" spans="1:7" ht="18" customHeight="1" x14ac:dyDescent="0.25">
      <c r="A84" s="21"/>
      <c r="B84" s="21"/>
      <c r="C84" s="79"/>
      <c r="D84" s="21"/>
      <c r="E84" s="21"/>
      <c r="F84" s="21"/>
      <c r="G84" s="79"/>
    </row>
    <row r="85" spans="1:7" ht="18" customHeight="1" x14ac:dyDescent="0.25">
      <c r="A85" s="21"/>
      <c r="B85" s="21"/>
      <c r="C85" s="79"/>
      <c r="D85" s="21"/>
      <c r="E85" s="21"/>
      <c r="F85" s="21"/>
      <c r="G85" s="79"/>
    </row>
    <row r="86" spans="1:7" ht="18" customHeight="1" x14ac:dyDescent="0.25">
      <c r="A86" s="21"/>
      <c r="B86" s="21"/>
      <c r="C86" s="79"/>
      <c r="D86" s="21"/>
      <c r="E86" s="21"/>
      <c r="F86" s="21"/>
      <c r="G86" s="79"/>
    </row>
    <row r="87" spans="1:7" ht="18" customHeight="1" x14ac:dyDescent="0.25">
      <c r="A87" s="21"/>
      <c r="B87" s="21"/>
      <c r="C87" s="79"/>
      <c r="D87" s="21"/>
      <c r="E87" s="21"/>
      <c r="F87" s="21"/>
      <c r="G87" s="79"/>
    </row>
    <row r="88" spans="1:7" ht="18" customHeight="1" x14ac:dyDescent="0.25">
      <c r="A88" s="21"/>
      <c r="B88" s="21"/>
      <c r="C88" s="79"/>
      <c r="D88" s="21"/>
      <c r="E88" s="21"/>
      <c r="F88" s="21"/>
      <c r="G88" s="79"/>
    </row>
    <row r="89" spans="1:7" ht="18" customHeight="1" x14ac:dyDescent="0.25">
      <c r="A89" s="21"/>
      <c r="B89" s="21"/>
      <c r="C89" s="79"/>
      <c r="D89" s="21"/>
      <c r="E89" s="21"/>
      <c r="F89" s="21"/>
      <c r="G89" s="79"/>
    </row>
    <row r="90" spans="1:7" ht="18" customHeight="1" x14ac:dyDescent="0.25">
      <c r="A90" s="21"/>
      <c r="B90" s="21"/>
      <c r="C90" s="79"/>
      <c r="D90" s="21"/>
      <c r="E90" s="21"/>
      <c r="F90" s="21"/>
      <c r="G90" s="79"/>
    </row>
    <row r="91" spans="1:7" ht="18" customHeight="1" x14ac:dyDescent="0.25">
      <c r="A91" s="21"/>
      <c r="B91" s="21"/>
      <c r="C91" s="79"/>
      <c r="D91" s="21"/>
      <c r="E91" s="21"/>
      <c r="F91" s="21"/>
      <c r="G91" s="79"/>
    </row>
    <row r="92" spans="1:7" ht="18" customHeight="1" x14ac:dyDescent="0.25">
      <c r="A92" s="21"/>
      <c r="B92" s="21"/>
      <c r="C92" s="79"/>
      <c r="D92" s="21"/>
      <c r="E92" s="21"/>
      <c r="F92" s="21"/>
      <c r="G92" s="79"/>
    </row>
    <row r="93" spans="1:7" ht="18" customHeight="1" x14ac:dyDescent="0.25">
      <c r="A93" s="21"/>
      <c r="B93" s="21"/>
      <c r="C93" s="79"/>
      <c r="D93" s="21"/>
      <c r="E93" s="21"/>
      <c r="F93" s="21"/>
      <c r="G93" s="79"/>
    </row>
    <row r="94" spans="1:7" ht="18" customHeight="1" x14ac:dyDescent="0.25">
      <c r="A94" s="21"/>
      <c r="B94" s="21"/>
      <c r="C94" s="79"/>
      <c r="D94" s="21"/>
      <c r="E94" s="21"/>
      <c r="F94" s="21"/>
      <c r="G94" s="79"/>
    </row>
    <row r="95" spans="1:7" ht="18" customHeight="1" x14ac:dyDescent="0.25">
      <c r="A95" s="21"/>
      <c r="B95" s="21"/>
      <c r="C95" s="79"/>
      <c r="D95" s="21"/>
      <c r="E95" s="21"/>
      <c r="F95" s="21"/>
      <c r="G95" s="79"/>
    </row>
    <row r="96" spans="1:7" ht="18" customHeight="1" x14ac:dyDescent="0.25">
      <c r="A96" s="21"/>
      <c r="B96" s="21"/>
      <c r="C96" s="79"/>
      <c r="D96" s="21"/>
      <c r="E96" s="21"/>
      <c r="F96" s="21"/>
      <c r="G96" s="79"/>
    </row>
    <row r="97" spans="1:7" ht="18" customHeight="1" x14ac:dyDescent="0.25">
      <c r="A97" s="21"/>
      <c r="B97" s="21"/>
      <c r="C97" s="79"/>
      <c r="D97" s="21"/>
      <c r="E97" s="21"/>
      <c r="F97" s="21"/>
      <c r="G97" s="79"/>
    </row>
    <row r="98" spans="1:7" ht="18" customHeight="1" x14ac:dyDescent="0.25">
      <c r="A98" s="21"/>
      <c r="B98" s="21"/>
      <c r="C98" s="79"/>
      <c r="D98" s="21"/>
      <c r="E98" s="21"/>
      <c r="F98" s="21"/>
      <c r="G98" s="79"/>
    </row>
    <row r="99" spans="1:7" ht="18" customHeight="1" x14ac:dyDescent="0.25">
      <c r="A99" s="21"/>
      <c r="B99" s="21"/>
      <c r="C99" s="79"/>
      <c r="D99" s="21"/>
      <c r="E99" s="21"/>
      <c r="F99" s="21"/>
      <c r="G99" s="79"/>
    </row>
    <row r="100" spans="1:7" ht="18" customHeight="1" x14ac:dyDescent="0.25">
      <c r="A100" s="21"/>
      <c r="B100" s="21"/>
      <c r="C100" s="79"/>
      <c r="D100" s="21"/>
      <c r="E100" s="21"/>
      <c r="F100" s="21"/>
      <c r="G100" s="79"/>
    </row>
    <row r="101" spans="1:7" ht="18" customHeight="1" x14ac:dyDescent="0.25">
      <c r="A101" s="21"/>
      <c r="B101" s="21"/>
      <c r="C101" s="79"/>
      <c r="D101" s="21"/>
      <c r="E101" s="21"/>
      <c r="F101" s="21"/>
      <c r="G101" s="79"/>
    </row>
    <row r="102" spans="1:7" ht="18" customHeight="1" x14ac:dyDescent="0.25">
      <c r="A102" s="21"/>
      <c r="B102" s="21"/>
      <c r="C102" s="79"/>
      <c r="D102" s="21"/>
      <c r="E102" s="21"/>
      <c r="F102" s="21"/>
      <c r="G102" s="79"/>
    </row>
    <row r="103" spans="1:7" ht="18" customHeight="1" x14ac:dyDescent="0.25">
      <c r="A103" s="21"/>
      <c r="B103" s="21"/>
      <c r="C103" s="79"/>
      <c r="D103" s="21"/>
      <c r="E103" s="21"/>
      <c r="F103" s="21"/>
      <c r="G103" s="79"/>
    </row>
    <row r="104" spans="1:7" ht="18" customHeight="1" x14ac:dyDescent="0.25">
      <c r="A104" s="21"/>
      <c r="B104" s="21"/>
      <c r="C104" s="79"/>
      <c r="D104" s="21"/>
      <c r="E104" s="21"/>
      <c r="F104" s="21"/>
      <c r="G104" s="79"/>
    </row>
    <row r="105" spans="1:7" ht="18" customHeight="1" x14ac:dyDescent="0.25">
      <c r="A105" s="21"/>
      <c r="B105" s="21"/>
      <c r="C105" s="79"/>
      <c r="D105" s="21"/>
      <c r="E105" s="21"/>
      <c r="F105" s="21"/>
      <c r="G105" s="79"/>
    </row>
    <row r="106" spans="1:7" ht="18" customHeight="1" x14ac:dyDescent="0.25">
      <c r="A106" s="21"/>
      <c r="B106" s="21"/>
      <c r="C106" s="79"/>
      <c r="D106" s="21"/>
      <c r="E106" s="21"/>
      <c r="F106" s="21"/>
      <c r="G106" s="79"/>
    </row>
    <row r="107" spans="1:7" ht="18" customHeight="1" x14ac:dyDescent="0.25">
      <c r="A107" s="21"/>
      <c r="B107" s="21"/>
      <c r="C107" s="79"/>
      <c r="D107" s="21"/>
      <c r="E107" s="21"/>
      <c r="F107" s="21"/>
      <c r="G107" s="79"/>
    </row>
    <row r="108" spans="1:7" ht="18" customHeight="1" x14ac:dyDescent="0.25">
      <c r="A108" s="21"/>
      <c r="B108" s="21"/>
      <c r="C108" s="79"/>
      <c r="D108" s="21"/>
      <c r="E108" s="21"/>
      <c r="F108" s="21"/>
      <c r="G108" s="79"/>
    </row>
    <row r="109" spans="1:7" ht="18" customHeight="1" x14ac:dyDescent="0.25">
      <c r="A109" s="21"/>
      <c r="B109" s="21"/>
      <c r="C109" s="79"/>
      <c r="D109" s="21"/>
      <c r="E109" s="21"/>
      <c r="F109" s="21"/>
      <c r="G109" s="79"/>
    </row>
    <row r="110" spans="1:7" ht="18" customHeight="1" x14ac:dyDescent="0.25">
      <c r="A110" s="21"/>
      <c r="B110" s="21"/>
      <c r="C110" s="79"/>
      <c r="D110" s="21"/>
      <c r="E110" s="21"/>
      <c r="F110" s="21"/>
      <c r="G110" s="79"/>
    </row>
    <row r="111" spans="1:7" ht="18" customHeight="1" x14ac:dyDescent="0.25">
      <c r="A111" s="21"/>
      <c r="B111" s="21"/>
      <c r="C111" s="79"/>
      <c r="D111" s="21"/>
      <c r="E111" s="21"/>
      <c r="F111" s="21"/>
      <c r="G111" s="79"/>
    </row>
    <row r="112" spans="1:7" ht="18" customHeight="1" x14ac:dyDescent="0.25">
      <c r="A112" s="21"/>
      <c r="B112" s="21"/>
      <c r="C112" s="79"/>
      <c r="D112" s="21"/>
      <c r="E112" s="21"/>
      <c r="F112" s="21"/>
      <c r="G112" s="79"/>
    </row>
    <row r="113" spans="1:7" ht="18" customHeight="1" x14ac:dyDescent="0.25">
      <c r="A113" s="21"/>
      <c r="B113" s="21"/>
      <c r="C113" s="79"/>
      <c r="D113" s="21"/>
      <c r="E113" s="21"/>
      <c r="F113" s="21"/>
      <c r="G113" s="79"/>
    </row>
    <row r="114" spans="1:7" ht="18" customHeight="1" x14ac:dyDescent="0.25">
      <c r="A114" s="21"/>
      <c r="B114" s="21"/>
      <c r="C114" s="79"/>
      <c r="D114" s="21"/>
      <c r="E114" s="21"/>
      <c r="F114" s="21"/>
      <c r="G114" s="79"/>
    </row>
    <row r="115" spans="1:7" ht="18" customHeight="1" x14ac:dyDescent="0.25">
      <c r="A115" s="21"/>
      <c r="B115" s="21"/>
      <c r="C115" s="79"/>
      <c r="D115" s="21"/>
      <c r="E115" s="21"/>
      <c r="F115" s="21"/>
      <c r="G115" s="79"/>
    </row>
    <row r="116" spans="1:7" ht="18" customHeight="1" x14ac:dyDescent="0.25">
      <c r="A116" s="21"/>
      <c r="B116" s="21"/>
      <c r="C116" s="79"/>
      <c r="D116" s="21"/>
      <c r="E116" s="21"/>
      <c r="F116" s="21"/>
      <c r="G116" s="79"/>
    </row>
    <row r="117" spans="1:7" ht="18" customHeight="1" x14ac:dyDescent="0.25">
      <c r="A117" s="21"/>
      <c r="B117" s="21"/>
      <c r="C117" s="79"/>
      <c r="D117" s="21"/>
      <c r="E117" s="21"/>
      <c r="F117" s="21"/>
      <c r="G117" s="79"/>
    </row>
    <row r="118" spans="1:7" ht="18" customHeight="1" x14ac:dyDescent="0.25">
      <c r="A118" s="21"/>
      <c r="B118" s="21"/>
      <c r="C118" s="79"/>
      <c r="D118" s="21"/>
      <c r="E118" s="21"/>
      <c r="F118" s="21"/>
      <c r="G118" s="79"/>
    </row>
    <row r="119" spans="1:7" ht="18" customHeight="1" x14ac:dyDescent="0.25">
      <c r="A119" s="21"/>
      <c r="B119" s="21"/>
      <c r="C119" s="79"/>
      <c r="D119" s="21"/>
      <c r="E119" s="21"/>
      <c r="F119" s="21"/>
      <c r="G119" s="79"/>
    </row>
    <row r="120" spans="1:7" ht="18" customHeight="1" x14ac:dyDescent="0.25">
      <c r="A120" s="21"/>
      <c r="B120" s="21"/>
      <c r="C120" s="79"/>
      <c r="D120" s="21"/>
      <c r="E120" s="21"/>
      <c r="F120" s="21"/>
      <c r="G120" s="79"/>
    </row>
    <row r="121" spans="1:7" ht="18" customHeight="1" x14ac:dyDescent="0.25">
      <c r="A121" s="21"/>
      <c r="B121" s="21"/>
      <c r="C121" s="79"/>
      <c r="D121" s="21"/>
      <c r="E121" s="21"/>
      <c r="F121" s="21"/>
      <c r="G121" s="79"/>
    </row>
    <row r="122" spans="1:7" ht="18" customHeight="1" x14ac:dyDescent="0.25">
      <c r="A122" s="21"/>
      <c r="B122" s="21"/>
      <c r="C122" s="79"/>
      <c r="D122" s="21"/>
      <c r="E122" s="21"/>
      <c r="F122" s="21"/>
      <c r="G122" s="79"/>
    </row>
    <row r="123" spans="1:7" ht="18" customHeight="1" x14ac:dyDescent="0.25">
      <c r="A123" s="21"/>
      <c r="B123" s="21"/>
      <c r="C123" s="79"/>
      <c r="D123" s="21"/>
      <c r="E123" s="21"/>
      <c r="F123" s="21"/>
      <c r="G123" s="79"/>
    </row>
    <row r="124" spans="1:7" ht="18" customHeight="1" x14ac:dyDescent="0.25">
      <c r="A124" s="21"/>
      <c r="B124" s="21"/>
      <c r="C124" s="79"/>
      <c r="D124" s="21"/>
      <c r="E124" s="21"/>
      <c r="F124" s="21"/>
      <c r="G124" s="79"/>
    </row>
    <row r="125" spans="1:7" ht="18" customHeight="1" x14ac:dyDescent="0.25">
      <c r="A125" s="21"/>
      <c r="B125" s="21"/>
      <c r="C125" s="79"/>
      <c r="D125" s="21"/>
      <c r="E125" s="21"/>
      <c r="F125" s="21"/>
      <c r="G125" s="79"/>
    </row>
    <row r="126" spans="1:7" ht="18" customHeight="1" x14ac:dyDescent="0.25">
      <c r="A126" s="21"/>
      <c r="B126" s="21"/>
      <c r="C126" s="79"/>
      <c r="D126" s="21"/>
      <c r="E126" s="21"/>
      <c r="F126" s="21"/>
      <c r="G126" s="79"/>
    </row>
    <row r="127" spans="1:7" ht="18" customHeight="1" x14ac:dyDescent="0.25">
      <c r="A127" s="21"/>
      <c r="B127" s="21"/>
      <c r="C127" s="79"/>
      <c r="D127" s="21"/>
      <c r="E127" s="21"/>
      <c r="F127" s="21"/>
      <c r="G127" s="79"/>
    </row>
    <row r="128" spans="1:7" ht="18" customHeight="1" x14ac:dyDescent="0.25">
      <c r="A128" s="21"/>
      <c r="B128" s="21"/>
      <c r="C128" s="79"/>
      <c r="D128" s="21"/>
      <c r="E128" s="21"/>
      <c r="F128" s="21"/>
      <c r="G128" s="79"/>
    </row>
    <row r="129" spans="1:7" ht="18" customHeight="1" x14ac:dyDescent="0.25">
      <c r="A129" s="21"/>
      <c r="B129" s="21"/>
      <c r="C129" s="79"/>
      <c r="D129" s="21"/>
      <c r="E129" s="21"/>
      <c r="F129" s="21"/>
      <c r="G129" s="79"/>
    </row>
    <row r="130" spans="1:7" ht="18" customHeight="1" x14ac:dyDescent="0.25">
      <c r="A130" s="21"/>
      <c r="B130" s="21"/>
      <c r="C130" s="79"/>
      <c r="D130" s="21"/>
      <c r="E130" s="21"/>
      <c r="F130" s="21"/>
      <c r="G130" s="79"/>
    </row>
    <row r="131" spans="1:7" ht="18" customHeight="1" x14ac:dyDescent="0.25">
      <c r="A131" s="21"/>
      <c r="B131" s="21"/>
      <c r="C131" s="79"/>
      <c r="D131" s="21"/>
      <c r="E131" s="21"/>
      <c r="F131" s="21"/>
      <c r="G131" s="79"/>
    </row>
    <row r="132" spans="1:7" ht="18" customHeight="1" x14ac:dyDescent="0.25">
      <c r="A132" s="21"/>
      <c r="B132" s="21"/>
      <c r="C132" s="79"/>
      <c r="D132" s="21"/>
      <c r="E132" s="21"/>
      <c r="F132" s="21"/>
      <c r="G132" s="79"/>
    </row>
    <row r="133" spans="1:7" ht="18" customHeight="1" x14ac:dyDescent="0.25">
      <c r="A133" s="21"/>
      <c r="B133" s="21"/>
      <c r="C133" s="79"/>
      <c r="D133" s="21"/>
      <c r="E133" s="21"/>
      <c r="F133" s="21"/>
      <c r="G133" s="79"/>
    </row>
    <row r="134" spans="1:7" ht="18" customHeight="1" x14ac:dyDescent="0.25">
      <c r="A134" s="21"/>
      <c r="B134" s="21"/>
      <c r="C134" s="79"/>
      <c r="D134" s="21"/>
      <c r="E134" s="21"/>
      <c r="F134" s="21"/>
      <c r="G134" s="79"/>
    </row>
    <row r="135" spans="1:7" ht="18" customHeight="1" x14ac:dyDescent="0.25">
      <c r="A135" s="21"/>
      <c r="B135" s="21"/>
      <c r="C135" s="79"/>
      <c r="D135" s="21"/>
      <c r="E135" s="21"/>
      <c r="F135" s="21"/>
      <c r="G135" s="79"/>
    </row>
    <row r="136" spans="1:7" ht="18" customHeight="1" x14ac:dyDescent="0.25">
      <c r="A136" s="21"/>
      <c r="B136" s="21"/>
      <c r="C136" s="79"/>
      <c r="D136" s="21"/>
      <c r="E136" s="21"/>
      <c r="F136" s="21"/>
      <c r="G136" s="79"/>
    </row>
    <row r="137" spans="1:7" ht="18" customHeight="1" x14ac:dyDescent="0.25">
      <c r="A137" s="21"/>
      <c r="B137" s="21"/>
      <c r="C137" s="79"/>
      <c r="D137" s="21"/>
      <c r="E137" s="21"/>
      <c r="F137" s="21"/>
      <c r="G137" s="79"/>
    </row>
    <row r="138" spans="1:7" ht="18" customHeight="1" x14ac:dyDescent="0.25">
      <c r="A138" s="21"/>
      <c r="B138" s="21"/>
      <c r="C138" s="79"/>
      <c r="D138" s="21"/>
      <c r="E138" s="21"/>
      <c r="F138" s="21"/>
      <c r="G138" s="79"/>
    </row>
    <row r="139" spans="1:7" ht="18" customHeight="1" x14ac:dyDescent="0.25">
      <c r="A139" s="21"/>
      <c r="B139" s="21"/>
      <c r="C139" s="79"/>
      <c r="D139" s="21"/>
      <c r="E139" s="21"/>
      <c r="F139" s="21"/>
      <c r="G139" s="79"/>
    </row>
    <row r="140" spans="1:7" ht="18" customHeight="1" x14ac:dyDescent="0.25">
      <c r="A140" s="21"/>
      <c r="B140" s="21"/>
      <c r="C140" s="79"/>
      <c r="D140" s="21"/>
      <c r="E140" s="21"/>
      <c r="F140" s="21"/>
      <c r="G140" s="79"/>
    </row>
    <row r="141" spans="1:7" ht="18" customHeight="1" x14ac:dyDescent="0.25">
      <c r="A141" s="21"/>
      <c r="B141" s="21"/>
      <c r="C141" s="79"/>
      <c r="D141" s="21"/>
      <c r="E141" s="21"/>
      <c r="F141" s="21"/>
      <c r="G141" s="79"/>
    </row>
    <row r="142" spans="1:7" ht="18" customHeight="1" x14ac:dyDescent="0.25">
      <c r="A142" s="21"/>
      <c r="B142" s="21"/>
      <c r="C142" s="79"/>
      <c r="D142" s="21"/>
      <c r="E142" s="21"/>
      <c r="F142" s="21"/>
      <c r="G142" s="79"/>
    </row>
    <row r="143" spans="1:7" ht="18" customHeight="1" x14ac:dyDescent="0.25">
      <c r="A143" s="21"/>
      <c r="B143" s="21"/>
      <c r="C143" s="79"/>
      <c r="D143" s="21"/>
      <c r="E143" s="21"/>
      <c r="F143" s="21"/>
      <c r="G143" s="79"/>
    </row>
    <row r="144" spans="1:7" ht="18" customHeight="1" x14ac:dyDescent="0.25">
      <c r="A144" s="21"/>
      <c r="B144" s="21"/>
      <c r="C144" s="79"/>
      <c r="D144" s="21"/>
      <c r="E144" s="21"/>
      <c r="F144" s="21"/>
      <c r="G144" s="79"/>
    </row>
    <row r="145" spans="1:7" ht="18" customHeight="1" x14ac:dyDescent="0.25">
      <c r="A145" s="21"/>
      <c r="B145" s="21"/>
      <c r="C145" s="79"/>
      <c r="D145" s="21"/>
      <c r="E145" s="21"/>
      <c r="F145" s="21"/>
      <c r="G145" s="79"/>
    </row>
    <row r="146" spans="1:7" ht="18" customHeight="1" x14ac:dyDescent="0.25">
      <c r="A146" s="21"/>
      <c r="B146" s="21"/>
      <c r="C146" s="79"/>
      <c r="D146" s="21"/>
      <c r="E146" s="21"/>
      <c r="F146" s="21"/>
      <c r="G146" s="79"/>
    </row>
    <row r="147" spans="1:7" ht="18" customHeight="1" x14ac:dyDescent="0.25">
      <c r="A147" s="21"/>
      <c r="B147" s="21"/>
      <c r="C147" s="79"/>
      <c r="D147" s="21"/>
      <c r="E147" s="21"/>
      <c r="F147" s="21"/>
      <c r="G147" s="79"/>
    </row>
    <row r="148" spans="1:7" ht="18" customHeight="1" x14ac:dyDescent="0.25">
      <c r="A148" s="21"/>
      <c r="B148" s="21"/>
      <c r="C148" s="79"/>
      <c r="D148" s="21"/>
      <c r="E148" s="21"/>
      <c r="F148" s="21"/>
      <c r="G148" s="79"/>
    </row>
    <row r="149" spans="1:7" ht="18" customHeight="1" x14ac:dyDescent="0.25">
      <c r="A149" s="21"/>
      <c r="B149" s="21"/>
      <c r="C149" s="79"/>
      <c r="D149" s="21"/>
      <c r="E149" s="21"/>
      <c r="F149" s="21"/>
      <c r="G149" s="79"/>
    </row>
    <row r="150" spans="1:7" ht="18" customHeight="1" x14ac:dyDescent="0.25">
      <c r="A150" s="21"/>
      <c r="B150" s="21"/>
      <c r="C150" s="79"/>
      <c r="D150" s="21"/>
      <c r="E150" s="21"/>
      <c r="F150" s="21"/>
      <c r="G150" s="79"/>
    </row>
    <row r="151" spans="1:7" ht="18" customHeight="1" x14ac:dyDescent="0.25">
      <c r="A151" s="21"/>
      <c r="B151" s="21"/>
      <c r="C151" s="79"/>
      <c r="D151" s="21"/>
      <c r="E151" s="21"/>
      <c r="F151" s="21"/>
      <c r="G151" s="79"/>
    </row>
    <row r="152" spans="1:7" ht="18" customHeight="1" x14ac:dyDescent="0.25">
      <c r="A152" s="21"/>
      <c r="B152" s="21"/>
      <c r="C152" s="79"/>
      <c r="D152" s="21"/>
      <c r="E152" s="21"/>
      <c r="F152" s="21"/>
      <c r="G152" s="79"/>
    </row>
    <row r="153" spans="1:7" ht="18" customHeight="1" x14ac:dyDescent="0.25">
      <c r="A153" s="21"/>
      <c r="B153" s="21"/>
      <c r="C153" s="79"/>
      <c r="D153" s="21"/>
      <c r="E153" s="21"/>
      <c r="F153" s="21"/>
      <c r="G153" s="79"/>
    </row>
    <row r="154" spans="1:7" ht="18" customHeight="1" x14ac:dyDescent="0.25">
      <c r="A154" s="21"/>
      <c r="B154" s="21"/>
      <c r="C154" s="79"/>
      <c r="D154" s="21"/>
      <c r="E154" s="21"/>
      <c r="F154" s="21"/>
      <c r="G154" s="79"/>
    </row>
    <row r="155" spans="1:7" ht="18" customHeight="1" x14ac:dyDescent="0.25">
      <c r="A155" s="21"/>
      <c r="B155" s="21"/>
      <c r="C155" s="79"/>
      <c r="D155" s="21"/>
      <c r="E155" s="21"/>
      <c r="F155" s="21"/>
      <c r="G155" s="79"/>
    </row>
    <row r="156" spans="1:7" ht="18" customHeight="1" x14ac:dyDescent="0.25">
      <c r="A156" s="21"/>
      <c r="B156" s="21"/>
      <c r="C156" s="79"/>
      <c r="D156" s="21"/>
      <c r="E156" s="21"/>
      <c r="F156" s="21"/>
      <c r="G156" s="79"/>
    </row>
    <row r="157" spans="1:7" ht="18" customHeight="1" x14ac:dyDescent="0.25">
      <c r="A157" s="21"/>
      <c r="B157" s="21"/>
      <c r="C157" s="79"/>
      <c r="D157" s="21"/>
      <c r="E157" s="21"/>
      <c r="F157" s="21"/>
      <c r="G157" s="79"/>
    </row>
    <row r="158" spans="1:7" ht="18" customHeight="1" x14ac:dyDescent="0.25">
      <c r="A158" s="21"/>
      <c r="B158" s="21"/>
      <c r="C158" s="79"/>
      <c r="D158" s="21"/>
      <c r="E158" s="21"/>
      <c r="F158" s="21"/>
      <c r="G158" s="79"/>
    </row>
    <row r="159" spans="1:7" ht="18" customHeight="1" x14ac:dyDescent="0.25">
      <c r="A159" s="21"/>
      <c r="B159" s="21"/>
      <c r="C159" s="79"/>
      <c r="D159" s="21"/>
      <c r="E159" s="21"/>
      <c r="F159" s="21"/>
      <c r="G159" s="79"/>
    </row>
    <row r="160" spans="1:7" ht="18" customHeight="1" x14ac:dyDescent="0.25">
      <c r="A160" s="21"/>
      <c r="B160" s="21"/>
      <c r="C160" s="79"/>
      <c r="D160" s="21"/>
      <c r="E160" s="21"/>
      <c r="F160" s="21"/>
      <c r="G160" s="79"/>
    </row>
    <row r="161" spans="1:7" ht="18" customHeight="1" x14ac:dyDescent="0.25">
      <c r="A161" s="21"/>
      <c r="B161" s="21"/>
      <c r="C161" s="79"/>
      <c r="D161" s="21"/>
      <c r="E161" s="21"/>
      <c r="F161" s="21"/>
      <c r="G161" s="79"/>
    </row>
    <row r="162" spans="1:7" ht="18" customHeight="1" x14ac:dyDescent="0.25">
      <c r="A162" s="21"/>
      <c r="B162" s="21"/>
      <c r="C162" s="79"/>
      <c r="D162" s="21"/>
      <c r="E162" s="21"/>
      <c r="F162" s="21"/>
      <c r="G162" s="79"/>
    </row>
    <row r="163" spans="1:7" ht="18" customHeight="1" x14ac:dyDescent="0.25">
      <c r="A163" s="21"/>
      <c r="B163" s="21"/>
      <c r="C163" s="79"/>
      <c r="D163" s="21"/>
      <c r="E163" s="21"/>
      <c r="F163" s="21"/>
      <c r="G163" s="79"/>
    </row>
    <row r="164" spans="1:7" ht="18" customHeight="1" x14ac:dyDescent="0.25">
      <c r="A164" s="21"/>
      <c r="B164" s="21"/>
      <c r="C164" s="79"/>
      <c r="D164" s="21"/>
      <c r="E164" s="21"/>
      <c r="F164" s="21"/>
      <c r="G164" s="79"/>
    </row>
    <row r="165" spans="1:7" ht="18" customHeight="1" x14ac:dyDescent="0.25">
      <c r="A165" s="21"/>
      <c r="B165" s="21"/>
      <c r="C165" s="79"/>
      <c r="D165" s="21"/>
      <c r="E165" s="21"/>
      <c r="F165" s="21"/>
      <c r="G165" s="79"/>
    </row>
    <row r="166" spans="1:7" ht="18" customHeight="1" x14ac:dyDescent="0.25">
      <c r="A166" s="21"/>
      <c r="B166" s="21"/>
      <c r="C166" s="79"/>
      <c r="D166" s="21"/>
      <c r="E166" s="21"/>
      <c r="F166" s="21"/>
      <c r="G166" s="79"/>
    </row>
    <row r="167" spans="1:7" ht="18" customHeight="1" x14ac:dyDescent="0.25">
      <c r="A167" s="21"/>
      <c r="B167" s="21"/>
      <c r="C167" s="79"/>
      <c r="D167" s="21"/>
      <c r="E167" s="21"/>
      <c r="F167" s="21"/>
      <c r="G167" s="79"/>
    </row>
    <row r="168" spans="1:7" ht="18" customHeight="1" x14ac:dyDescent="0.25">
      <c r="A168" s="21"/>
      <c r="B168" s="21"/>
      <c r="C168" s="79"/>
      <c r="D168" s="21"/>
      <c r="E168" s="21"/>
      <c r="F168" s="21"/>
      <c r="G168" s="79"/>
    </row>
    <row r="169" spans="1:7" ht="18" customHeight="1" x14ac:dyDescent="0.25">
      <c r="A169" s="21"/>
      <c r="B169" s="21"/>
      <c r="C169" s="79"/>
      <c r="D169" s="21"/>
      <c r="E169" s="21"/>
      <c r="F169" s="21"/>
      <c r="G169" s="79"/>
    </row>
    <row r="170" spans="1:7" ht="18" customHeight="1" x14ac:dyDescent="0.25">
      <c r="A170" s="21"/>
      <c r="B170" s="21"/>
      <c r="C170" s="79"/>
      <c r="D170" s="21"/>
      <c r="E170" s="21"/>
      <c r="F170" s="21"/>
      <c r="G170" s="79"/>
    </row>
    <row r="171" spans="1:7" ht="18" customHeight="1" x14ac:dyDescent="0.25">
      <c r="A171" s="21"/>
      <c r="B171" s="21"/>
      <c r="C171" s="79"/>
      <c r="D171" s="21"/>
      <c r="E171" s="21"/>
      <c r="F171" s="21"/>
      <c r="G171" s="79"/>
    </row>
    <row r="172" spans="1:7" ht="18" customHeight="1" x14ac:dyDescent="0.25">
      <c r="A172" s="21"/>
      <c r="B172" s="21"/>
      <c r="C172" s="79"/>
      <c r="D172" s="21"/>
      <c r="E172" s="21"/>
      <c r="F172" s="21"/>
      <c r="G172" s="79"/>
    </row>
    <row r="173" spans="1:7" ht="18" customHeight="1" x14ac:dyDescent="0.25">
      <c r="A173" s="21"/>
      <c r="B173" s="21"/>
      <c r="C173" s="79"/>
      <c r="D173" s="21"/>
      <c r="E173" s="21"/>
      <c r="F173" s="21"/>
      <c r="G173" s="79"/>
    </row>
    <row r="174" spans="1:7" ht="18" customHeight="1" x14ac:dyDescent="0.25">
      <c r="A174" s="21"/>
      <c r="B174" s="21"/>
      <c r="C174" s="79"/>
      <c r="D174" s="21"/>
      <c r="E174" s="21"/>
      <c r="F174" s="21"/>
      <c r="G174" s="79"/>
    </row>
    <row r="175" spans="1:7" ht="18" customHeight="1" x14ac:dyDescent="0.25">
      <c r="A175" s="21"/>
      <c r="B175" s="21"/>
      <c r="C175" s="79"/>
      <c r="D175" s="21"/>
      <c r="E175" s="21"/>
      <c r="F175" s="21"/>
      <c r="G175" s="79"/>
    </row>
    <row r="176" spans="1:7" ht="18" customHeight="1" x14ac:dyDescent="0.25">
      <c r="A176" s="21"/>
      <c r="B176" s="21"/>
      <c r="C176" s="79"/>
      <c r="D176" s="21"/>
      <c r="E176" s="21"/>
      <c r="F176" s="21"/>
      <c r="G176" s="79"/>
    </row>
    <row r="177" spans="1:7" ht="18" customHeight="1" x14ac:dyDescent="0.25">
      <c r="A177" s="21"/>
      <c r="B177" s="21"/>
      <c r="C177" s="79"/>
      <c r="D177" s="21"/>
      <c r="E177" s="21"/>
      <c r="F177" s="21"/>
      <c r="G177" s="79"/>
    </row>
    <row r="178" spans="1:7" ht="18" customHeight="1" x14ac:dyDescent="0.25">
      <c r="A178" s="21"/>
      <c r="B178" s="21"/>
      <c r="C178" s="79"/>
      <c r="D178" s="21"/>
      <c r="E178" s="21"/>
      <c r="F178" s="21"/>
      <c r="G178" s="79"/>
    </row>
  </sheetData>
  <conditionalFormatting sqref="A25:B25 G31 D25:F25 D31:E31">
    <cfRule type="containsText" dxfId="477" priority="345" operator="containsText" text="Redoublement">
      <formula>NOT(ISERROR(SEARCH("Redoublement",A25)))</formula>
    </cfRule>
    <cfRule type="cellIs" dxfId="476" priority="346" operator="equal">
      <formula>"G"</formula>
    </cfRule>
    <cfRule type="cellIs" dxfId="475" priority="347" operator="equal">
      <formula>"C"</formula>
    </cfRule>
    <cfRule type="cellIs" dxfId="474" priority="348" operator="equal">
      <formula>"A"</formula>
    </cfRule>
    <cfRule type="cellIs" dxfId="473" priority="350" operator="equal">
      <formula>"Game"</formula>
    </cfRule>
    <cfRule type="cellIs" dxfId="472" priority="351" operator="equal">
      <formula>"2D Anim"</formula>
    </cfRule>
    <cfRule type="cellIs" dxfId="471" priority="352" operator="equal">
      <formula>"3D Anim"</formula>
    </cfRule>
    <cfRule type="endsWith" dxfId="470" priority="353" operator="endsWith" text="?">
      <formula>RIGHT(A25,LEN("?"))="?"</formula>
    </cfRule>
    <cfRule type="containsText" dxfId="469" priority="355" operator="containsText" text="Erasmus">
      <formula>NOT(ISERROR(SEARCH("Erasmus",A25)))</formula>
    </cfRule>
    <cfRule type="cellIs" dxfId="468" priority="356" operator="equal">
      <formula>"Animation"</formula>
    </cfRule>
  </conditionalFormatting>
  <conditionalFormatting sqref="F31">
    <cfRule type="containsText" dxfId="467" priority="237" operator="containsText" text="Redoublement">
      <formula>NOT(ISERROR(SEARCH("Redoublement",F31)))</formula>
    </cfRule>
    <cfRule type="cellIs" dxfId="466" priority="238" operator="equal">
      <formula>"G"</formula>
    </cfRule>
    <cfRule type="cellIs" dxfId="465" priority="239" operator="equal">
      <formula>"C"</formula>
    </cfRule>
    <cfRule type="cellIs" dxfId="464" priority="240" operator="equal">
      <formula>"A"</formula>
    </cfRule>
    <cfRule type="cellIs" dxfId="463" priority="242" operator="equal">
      <formula>"Game"</formula>
    </cfRule>
    <cfRule type="cellIs" dxfId="462" priority="243" operator="equal">
      <formula>"2D Anim"</formula>
    </cfRule>
    <cfRule type="cellIs" dxfId="461" priority="244" operator="equal">
      <formula>"3D Anim"</formula>
    </cfRule>
    <cfRule type="endsWith" dxfId="460" priority="245" operator="endsWith" text="?">
      <formula>RIGHT(F31,LEN("?"))="?"</formula>
    </cfRule>
    <cfRule type="containsText" dxfId="459" priority="247" operator="containsText" text="Erasmus">
      <formula>NOT(ISERROR(SEARCH("Erasmus",F31)))</formula>
    </cfRule>
    <cfRule type="cellIs" dxfId="458" priority="248" operator="equal">
      <formula>"Animation"</formula>
    </cfRule>
  </conditionalFormatting>
  <conditionalFormatting sqref="A31:B31">
    <cfRule type="containsText" dxfId="457" priority="225" operator="containsText" text="Redoublement">
      <formula>NOT(ISERROR(SEARCH("Redoublement",A31)))</formula>
    </cfRule>
    <cfRule type="cellIs" dxfId="456" priority="226" operator="equal">
      <formula>"G"</formula>
    </cfRule>
    <cfRule type="cellIs" dxfId="455" priority="227" operator="equal">
      <formula>"C"</formula>
    </cfRule>
    <cfRule type="cellIs" dxfId="454" priority="228" operator="equal">
      <formula>"A"</formula>
    </cfRule>
    <cfRule type="cellIs" dxfId="453" priority="230" operator="equal">
      <formula>"Game"</formula>
    </cfRule>
    <cfRule type="cellIs" dxfId="452" priority="231" operator="equal">
      <formula>"2D Anim"</formula>
    </cfRule>
    <cfRule type="cellIs" dxfId="451" priority="232" operator="equal">
      <formula>"3D Anim"</formula>
    </cfRule>
    <cfRule type="endsWith" dxfId="450" priority="233" operator="endsWith" text="?">
      <formula>RIGHT(A31,LEN("?"))="?"</formula>
    </cfRule>
    <cfRule type="containsText" dxfId="449" priority="235" operator="containsText" text="Erasmus">
      <formula>NOT(ISERROR(SEARCH("Erasmus",A31)))</formula>
    </cfRule>
    <cfRule type="cellIs" dxfId="448" priority="236" operator="equal">
      <formula>"Animation"</formula>
    </cfRule>
  </conditionalFormatting>
  <conditionalFormatting sqref="F3:F6 F8:F9 F11:F14 F16 F20 F22">
    <cfRule type="cellIs" dxfId="447" priority="223" operator="lessThan">
      <formula>0</formula>
    </cfRule>
    <cfRule type="cellIs" dxfId="446" priority="224" operator="greaterThan">
      <formula>0</formula>
    </cfRule>
  </conditionalFormatting>
  <conditionalFormatting sqref="G2:G25">
    <cfRule type="containsText" dxfId="445" priority="181" operator="containsText" text="Redoublement">
      <formula>NOT(ISERROR(SEARCH("Redoublement",G2)))</formula>
    </cfRule>
    <cfRule type="cellIs" dxfId="444" priority="182" operator="equal">
      <formula>"G"</formula>
    </cfRule>
    <cfRule type="cellIs" dxfId="443" priority="183" operator="equal">
      <formula>"C"</formula>
    </cfRule>
    <cfRule type="cellIs" dxfId="442" priority="184" operator="equal">
      <formula>"A"</formula>
    </cfRule>
    <cfRule type="cellIs" dxfId="441" priority="186" operator="equal">
      <formula>"Game"</formula>
    </cfRule>
    <cfRule type="cellIs" dxfId="440" priority="187" operator="equal">
      <formula>"2D Anim"</formula>
    </cfRule>
    <cfRule type="cellIs" dxfId="439" priority="188" operator="equal">
      <formula>"3D Anim"</formula>
    </cfRule>
    <cfRule type="endsWith" dxfId="438" priority="189" operator="endsWith" text="?">
      <formula>RIGHT(G2,LEN("?"))="?"</formula>
    </cfRule>
    <cfRule type="containsText" dxfId="437" priority="191" operator="containsText" text="Erasmus">
      <formula>NOT(ISERROR(SEARCH("Erasmus",G2)))</formula>
    </cfRule>
    <cfRule type="cellIs" dxfId="436" priority="192" operator="equal">
      <formula>"Animation"</formula>
    </cfRule>
  </conditionalFormatting>
  <conditionalFormatting sqref="G26:G30">
    <cfRule type="containsText" dxfId="435" priority="121" operator="containsText" text="Redoublement">
      <formula>NOT(ISERROR(SEARCH("Redoublement",G26)))</formula>
    </cfRule>
    <cfRule type="cellIs" dxfId="434" priority="122" operator="equal">
      <formula>"G"</formula>
    </cfRule>
    <cfRule type="cellIs" dxfId="433" priority="123" operator="equal">
      <formula>"C"</formula>
    </cfRule>
    <cfRule type="cellIs" dxfId="432" priority="124" operator="equal">
      <formula>"A"</formula>
    </cfRule>
    <cfRule type="cellIs" dxfId="431" priority="126" operator="equal">
      <formula>"Game"</formula>
    </cfRule>
    <cfRule type="cellIs" dxfId="430" priority="127" operator="equal">
      <formula>"2D Anim"</formula>
    </cfRule>
    <cfRule type="cellIs" dxfId="429" priority="128" operator="equal">
      <formula>"3D Anim"</formula>
    </cfRule>
    <cfRule type="endsWith" dxfId="428" priority="129" operator="endsWith" text="?">
      <formula>RIGHT(G26,LEN("?"))="?"</formula>
    </cfRule>
    <cfRule type="containsText" dxfId="427" priority="131" operator="containsText" text="Erasmus">
      <formula>NOT(ISERROR(SEARCH("Erasmus",G26)))</formula>
    </cfRule>
    <cfRule type="cellIs" dxfId="426" priority="132" operator="equal">
      <formula>"Animation"</formula>
    </cfRule>
  </conditionalFormatting>
  <conditionalFormatting sqref="C2:C25">
    <cfRule type="containsText" dxfId="425" priority="61" operator="containsText" text="Redoublement">
      <formula>NOT(ISERROR(SEARCH("Redoublement",C2)))</formula>
    </cfRule>
    <cfRule type="cellIs" dxfId="424" priority="62" operator="equal">
      <formula>"G"</formula>
    </cfRule>
    <cfRule type="cellIs" dxfId="423" priority="63" operator="equal">
      <formula>"C"</formula>
    </cfRule>
    <cfRule type="cellIs" dxfId="422" priority="64" operator="equal">
      <formula>"A"</formula>
    </cfRule>
    <cfRule type="cellIs" dxfId="421" priority="66" operator="equal">
      <formula>"Game"</formula>
    </cfRule>
    <cfRule type="cellIs" dxfId="420" priority="67" operator="equal">
      <formula>"2D Anim"</formula>
    </cfRule>
    <cfRule type="cellIs" dxfId="419" priority="68" operator="equal">
      <formula>"3D Anim"</formula>
    </cfRule>
    <cfRule type="endsWith" dxfId="418" priority="69" operator="endsWith" text="?">
      <formula>RIGHT(C2,LEN("?"))="?"</formula>
    </cfRule>
    <cfRule type="containsText" dxfId="417" priority="71" operator="containsText" text="Erasmus">
      <formula>NOT(ISERROR(SEARCH("Erasmus",C2)))</formula>
    </cfRule>
    <cfRule type="cellIs" dxfId="416" priority="72" operator="equal">
      <formula>"Animation"</formula>
    </cfRule>
  </conditionalFormatting>
  <conditionalFormatting sqref="C26:C30">
    <cfRule type="containsText" dxfId="415" priority="37" operator="containsText" text="Redoublement">
      <formula>NOT(ISERROR(SEARCH("Redoublement",C26)))</formula>
    </cfRule>
    <cfRule type="cellIs" dxfId="414" priority="38" operator="equal">
      <formula>"G"</formula>
    </cfRule>
    <cfRule type="cellIs" dxfId="413" priority="39" operator="equal">
      <formula>"C"</formula>
    </cfRule>
    <cfRule type="cellIs" dxfId="412" priority="40" operator="equal">
      <formula>"A"</formula>
    </cfRule>
    <cfRule type="cellIs" dxfId="411" priority="42" operator="equal">
      <formula>"Game"</formula>
    </cfRule>
    <cfRule type="cellIs" dxfId="410" priority="43" operator="equal">
      <formula>"2D Anim"</formula>
    </cfRule>
    <cfRule type="cellIs" dxfId="409" priority="44" operator="equal">
      <formula>"3D Anim"</formula>
    </cfRule>
    <cfRule type="endsWith" dxfId="408" priority="45" operator="endsWith" text="?">
      <formula>RIGHT(C26,LEN("?"))="?"</formula>
    </cfRule>
    <cfRule type="containsText" dxfId="407" priority="47" operator="containsText" text="Erasmus">
      <formula>NOT(ISERROR(SEARCH("Erasmus",C26)))</formula>
    </cfRule>
    <cfRule type="cellIs" dxfId="406" priority="48" operator="equal">
      <formula>"Animation"</formula>
    </cfRule>
  </conditionalFormatting>
  <conditionalFormatting sqref="C31">
    <cfRule type="containsText" dxfId="405" priority="49" operator="containsText" text="Redoublement">
      <formula>NOT(ISERROR(SEARCH("Redoublement",C31)))</formula>
    </cfRule>
    <cfRule type="cellIs" dxfId="404" priority="50" operator="equal">
      <formula>"G"</formula>
    </cfRule>
    <cfRule type="cellIs" dxfId="403" priority="51" operator="equal">
      <formula>"C"</formula>
    </cfRule>
    <cfRule type="cellIs" dxfId="402" priority="52" operator="equal">
      <formula>"A"</formula>
    </cfRule>
    <cfRule type="cellIs" dxfId="401" priority="54" operator="equal">
      <formula>"Game"</formula>
    </cfRule>
    <cfRule type="cellIs" dxfId="400" priority="55" operator="equal">
      <formula>"2D Anim"</formula>
    </cfRule>
    <cfRule type="cellIs" dxfId="399" priority="56" operator="equal">
      <formula>"3D Anim"</formula>
    </cfRule>
    <cfRule type="endsWith" dxfId="398" priority="57" operator="endsWith" text="?">
      <formula>RIGHT(C31,LEN("?"))="?"</formula>
    </cfRule>
    <cfRule type="containsText" dxfId="397" priority="59" operator="containsText" text="Erasmus">
      <formula>NOT(ISERROR(SEARCH("Erasmus",C31)))</formula>
    </cfRule>
    <cfRule type="cellIs" dxfId="396" priority="60" operator="equal">
      <formula>"Animation"</formula>
    </cfRule>
  </conditionalFormatting>
  <pageMargins left="0.7" right="0.7" top="0.75" bottom="0.75" header="0.3" footer="0.3"/>
  <pageSetup paperSize="9" orientation="portrait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49" operator="containsText" id="{F7820F6D-B382-450F-ADFD-912A4E289D60}">
            <xm:f>NOT(ISERROR(SEARCH("Est parti",A25)))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354" operator="containsText" id="{C21BFC81-41E4-4391-A6CE-A9F0F646BC00}">
            <xm:f>NOT(ISERROR(SEARCH("Va quitter l'école",A25)))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A25:B25 G31 D25:F25 D31:E31</xm:sqref>
        </x14:conditionalFormatting>
        <x14:conditionalFormatting xmlns:xm="http://schemas.microsoft.com/office/excel/2006/main">
          <x14:cfRule type="containsText" priority="241" operator="containsText" id="{4553FD78-EC8A-446B-9C7E-29EDC702339A}">
            <xm:f>NOT(ISERROR(SEARCH("Est parti",F31)))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246" operator="containsText" id="{257D89DE-D0BB-4E5F-AF28-23EE04F0D59C}">
            <xm:f>NOT(ISERROR(SEARCH("Va quitter l'école",F31)))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F31</xm:sqref>
        </x14:conditionalFormatting>
        <x14:conditionalFormatting xmlns:xm="http://schemas.microsoft.com/office/excel/2006/main">
          <x14:cfRule type="containsText" priority="229" operator="containsText" id="{C119EB60-BDC2-44EF-8ACF-281185093F3D}">
            <xm:f>NOT(ISERROR(SEARCH("Est parti",A31)))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234" operator="containsText" id="{8DE2125A-56A7-46B5-9166-7E467C056A36}">
            <xm:f>NOT(ISERROR(SEARCH("Va quitter l'école",A31)))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A31:B31</xm:sqref>
        </x14:conditionalFormatting>
        <x14:conditionalFormatting xmlns:xm="http://schemas.microsoft.com/office/excel/2006/main">
          <x14:cfRule type="containsText" priority="185" operator="containsText" id="{E4C01919-0EAC-4A30-A5F5-0C980683D97A}">
            <xm:f>NOT(ISERROR(SEARCH("Est parti",G2)))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90" operator="containsText" id="{A5581CDB-65D3-420F-BE43-B7EACF936A9B}">
            <xm:f>NOT(ISERROR(SEARCH("Va quitter l'école",G2)))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G2:G25</xm:sqref>
        </x14:conditionalFormatting>
        <x14:conditionalFormatting xmlns:xm="http://schemas.microsoft.com/office/excel/2006/main">
          <x14:cfRule type="containsText" priority="125" operator="containsText" id="{68AC2BDB-5BD8-457E-A99D-892C95D8DBD0}">
            <xm:f>NOT(ISERROR(SEARCH("Est parti",G26)))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30" operator="containsText" id="{16141E58-E856-4383-B1E2-D2624CD056BE}">
            <xm:f>NOT(ISERROR(SEARCH("Va quitter l'école",G26)))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G26:G30</xm:sqref>
        </x14:conditionalFormatting>
        <x14:conditionalFormatting xmlns:xm="http://schemas.microsoft.com/office/excel/2006/main">
          <x14:cfRule type="containsText" priority="65" operator="containsText" id="{6FA32DF5-D057-4AD0-9A7F-7E5D2EFE82FD}">
            <xm:f>NOT(ISERROR(SEARCH("Est parti",C2)))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70" operator="containsText" id="{1D2311B9-F86D-4799-906E-F1CBA8FF5EAD}">
            <xm:f>NOT(ISERROR(SEARCH("Va quitter l'école",C2)))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C2:C25</xm:sqref>
        </x14:conditionalFormatting>
        <x14:conditionalFormatting xmlns:xm="http://schemas.microsoft.com/office/excel/2006/main">
          <x14:cfRule type="containsText" priority="41" operator="containsText" id="{74C53C8F-BA7A-4390-ACE5-97DDDC4B129B}">
            <xm:f>NOT(ISERROR(SEARCH("Est parti",C26)))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46" operator="containsText" id="{E8FABE2A-FF09-4128-BDF5-9BCDEE2FF4BF}">
            <xm:f>NOT(ISERROR(SEARCH("Va quitter l'école",C26)))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C26:C30</xm:sqref>
        </x14:conditionalFormatting>
        <x14:conditionalFormatting xmlns:xm="http://schemas.microsoft.com/office/excel/2006/main">
          <x14:cfRule type="containsText" priority="53" operator="containsText" id="{84E3BF63-CFAC-4C48-B602-A8AF1C699B8F}">
            <xm:f>NOT(ISERROR(SEARCH("Est parti",C31)))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58" operator="containsText" id="{8CCB34B0-0BF0-40EB-B139-2F702963CDF8}">
            <xm:f>NOT(ISERROR(SEARCH("Va quitter l'école",C31)))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C31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outlinePr summaryBelow="0" summaryRight="0"/>
  </sheetPr>
  <dimension ref="A1:K113"/>
  <sheetViews>
    <sheetView workbookViewId="0">
      <pane ySplit="1" topLeftCell="A2" activePane="bottomLeft" state="frozen"/>
      <selection activeCell="K41" sqref="K41"/>
      <selection pane="bottomLeft" activeCell="G35" sqref="A35:G38"/>
    </sheetView>
  </sheetViews>
  <sheetFormatPr baseColWidth="10" defaultColWidth="27.28515625" defaultRowHeight="18" customHeight="1" x14ac:dyDescent="0.25"/>
  <cols>
    <col min="1" max="1" width="29.140625" style="2" customWidth="1"/>
    <col min="2" max="2" width="18.42578125" style="3" customWidth="1"/>
    <col min="3" max="3" width="37.140625" style="3" customWidth="1"/>
    <col min="4" max="4" width="10.5703125" style="6" customWidth="1"/>
    <col min="5" max="5" width="17.42578125" style="6" customWidth="1"/>
    <col min="6" max="6" width="17.85546875" style="5" customWidth="1"/>
    <col min="7" max="11" width="27.28515625" style="1"/>
    <col min="12" max="16384" width="27.28515625" style="5"/>
  </cols>
  <sheetData>
    <row r="1" spans="1:11" s="68" customFormat="1" ht="30" customHeight="1" x14ac:dyDescent="0.25">
      <c r="A1" s="68" t="s">
        <v>0</v>
      </c>
      <c r="B1" s="68" t="s">
        <v>1</v>
      </c>
      <c r="C1" s="68" t="s">
        <v>1740</v>
      </c>
      <c r="D1" s="68" t="s">
        <v>3</v>
      </c>
      <c r="E1" s="68" t="s">
        <v>4</v>
      </c>
      <c r="F1" s="68" t="s">
        <v>9</v>
      </c>
    </row>
    <row r="2" spans="1:11" ht="18" customHeight="1" x14ac:dyDescent="0.25">
      <c r="A2" s="50" t="s">
        <v>1758</v>
      </c>
      <c r="B2" s="20" t="s">
        <v>1759</v>
      </c>
      <c r="C2" s="20" t="s">
        <v>1760</v>
      </c>
      <c r="D2" s="51" t="s">
        <v>18</v>
      </c>
      <c r="E2" s="51" t="s">
        <v>19</v>
      </c>
      <c r="F2" s="21"/>
      <c r="G2" s="21"/>
      <c r="H2" s="21"/>
      <c r="I2" s="21"/>
      <c r="J2" s="21"/>
      <c r="K2" s="21"/>
    </row>
    <row r="3" spans="1:11" ht="18" customHeight="1" x14ac:dyDescent="0.25">
      <c r="A3" s="50" t="s">
        <v>1761</v>
      </c>
      <c r="B3" s="20" t="s">
        <v>1762</v>
      </c>
      <c r="C3" s="20" t="s">
        <v>1763</v>
      </c>
      <c r="D3" s="44" t="s">
        <v>18</v>
      </c>
      <c r="E3" s="44" t="s">
        <v>19</v>
      </c>
      <c r="F3" s="21"/>
      <c r="G3" s="21"/>
      <c r="H3" s="21"/>
      <c r="I3" s="21"/>
      <c r="J3" s="21"/>
      <c r="K3" s="21"/>
    </row>
    <row r="4" spans="1:11" ht="18" customHeight="1" x14ac:dyDescent="0.25">
      <c r="A4" s="50" t="s">
        <v>1764</v>
      </c>
      <c r="B4" s="20" t="s">
        <v>1765</v>
      </c>
      <c r="C4" s="20" t="s">
        <v>1766</v>
      </c>
      <c r="D4" s="44" t="s">
        <v>18</v>
      </c>
      <c r="E4" s="44" t="s">
        <v>19</v>
      </c>
      <c r="F4" s="21"/>
      <c r="G4" s="21"/>
      <c r="H4" s="21"/>
      <c r="I4" s="21"/>
      <c r="J4" s="21"/>
      <c r="K4" s="21"/>
    </row>
    <row r="5" spans="1:11" ht="18" customHeight="1" x14ac:dyDescent="0.25">
      <c r="A5" s="50" t="s">
        <v>1767</v>
      </c>
      <c r="B5" s="20" t="s">
        <v>1768</v>
      </c>
      <c r="C5" s="20" t="s">
        <v>1769</v>
      </c>
      <c r="D5" s="44" t="s">
        <v>18</v>
      </c>
      <c r="E5" s="44" t="s">
        <v>19</v>
      </c>
      <c r="F5" s="21"/>
      <c r="G5" s="21"/>
      <c r="H5" s="21"/>
      <c r="I5" s="21"/>
      <c r="J5" s="21"/>
      <c r="K5" s="21"/>
    </row>
    <row r="6" spans="1:11" ht="18" customHeight="1" x14ac:dyDescent="0.25">
      <c r="A6" s="50" t="s">
        <v>1770</v>
      </c>
      <c r="B6" s="20" t="s">
        <v>126</v>
      </c>
      <c r="C6" s="20" t="s">
        <v>1771</v>
      </c>
      <c r="D6" s="44" t="s">
        <v>18</v>
      </c>
      <c r="E6" s="44" t="s">
        <v>19</v>
      </c>
      <c r="F6" s="21"/>
      <c r="G6" s="21"/>
      <c r="H6" s="21"/>
      <c r="I6" s="21"/>
      <c r="J6" s="21"/>
      <c r="K6" s="21"/>
    </row>
    <row r="7" spans="1:11" ht="18" customHeight="1" x14ac:dyDescent="0.25">
      <c r="A7" s="50" t="s">
        <v>1772</v>
      </c>
      <c r="B7" s="20" t="s">
        <v>823</v>
      </c>
      <c r="C7" s="20" t="s">
        <v>1773</v>
      </c>
      <c r="D7" s="44" t="s">
        <v>18</v>
      </c>
      <c r="E7" s="44" t="s">
        <v>19</v>
      </c>
      <c r="F7" s="21"/>
      <c r="G7" s="21"/>
      <c r="H7" s="21"/>
      <c r="I7" s="21"/>
      <c r="J7" s="21"/>
      <c r="K7" s="21"/>
    </row>
    <row r="8" spans="1:11" ht="18" customHeight="1" x14ac:dyDescent="0.25">
      <c r="A8" s="50" t="s">
        <v>1774</v>
      </c>
      <c r="B8" s="20" t="s">
        <v>617</v>
      </c>
      <c r="C8" s="20" t="s">
        <v>1775</v>
      </c>
      <c r="D8" s="44" t="s">
        <v>18</v>
      </c>
      <c r="E8" s="44" t="s">
        <v>19</v>
      </c>
      <c r="F8" s="21"/>
      <c r="G8" s="21"/>
      <c r="H8" s="21"/>
      <c r="I8" s="21"/>
      <c r="J8" s="21"/>
      <c r="K8" s="21"/>
    </row>
    <row r="9" spans="1:11" ht="18" customHeight="1" x14ac:dyDescent="0.25">
      <c r="A9" s="50" t="s">
        <v>1776</v>
      </c>
      <c r="B9" s="20" t="s">
        <v>1777</v>
      </c>
      <c r="C9" s="20" t="s">
        <v>1778</v>
      </c>
      <c r="D9" s="44" t="s">
        <v>18</v>
      </c>
      <c r="E9" s="44" t="s">
        <v>19</v>
      </c>
      <c r="F9" s="21"/>
      <c r="G9" s="21"/>
      <c r="H9" s="21"/>
      <c r="I9" s="21"/>
      <c r="J9" s="21"/>
      <c r="K9" s="21"/>
    </row>
    <row r="10" spans="1:11" ht="18" customHeight="1" x14ac:dyDescent="0.25">
      <c r="A10" s="50" t="s">
        <v>1779</v>
      </c>
      <c r="B10" s="20" t="s">
        <v>1780</v>
      </c>
      <c r="C10" s="20" t="s">
        <v>1781</v>
      </c>
      <c r="D10" s="44" t="s">
        <v>18</v>
      </c>
      <c r="E10" s="44" t="s">
        <v>19</v>
      </c>
      <c r="F10" s="21"/>
      <c r="G10" s="21"/>
      <c r="H10" s="21"/>
      <c r="I10" s="21"/>
      <c r="J10" s="21"/>
      <c r="K10" s="21"/>
    </row>
    <row r="11" spans="1:11" ht="18" customHeight="1" x14ac:dyDescent="0.25">
      <c r="A11" s="50" t="s">
        <v>1782</v>
      </c>
      <c r="B11" s="20" t="s">
        <v>392</v>
      </c>
      <c r="C11" s="20" t="s">
        <v>1783</v>
      </c>
      <c r="D11" s="44" t="s">
        <v>18</v>
      </c>
      <c r="E11" s="44" t="s">
        <v>19</v>
      </c>
      <c r="F11" s="21"/>
      <c r="G11" s="21"/>
      <c r="H11" s="21"/>
      <c r="I11" s="21"/>
      <c r="J11" s="21"/>
      <c r="K11" s="21"/>
    </row>
    <row r="12" spans="1:11" ht="18" customHeight="1" x14ac:dyDescent="0.25">
      <c r="A12" s="50" t="s">
        <v>49</v>
      </c>
      <c r="B12" s="20" t="s">
        <v>1784</v>
      </c>
      <c r="C12" s="20" t="s">
        <v>1785</v>
      </c>
      <c r="D12" s="44" t="s">
        <v>18</v>
      </c>
      <c r="E12" s="44" t="s">
        <v>19</v>
      </c>
      <c r="F12" s="21"/>
      <c r="G12" s="21"/>
      <c r="H12" s="21"/>
      <c r="I12" s="21"/>
      <c r="J12" s="21"/>
      <c r="K12" s="21"/>
    </row>
    <row r="13" spans="1:11" ht="18" customHeight="1" x14ac:dyDescent="0.25">
      <c r="A13" s="50" t="s">
        <v>1786</v>
      </c>
      <c r="B13" s="20" t="s">
        <v>121</v>
      </c>
      <c r="C13" s="20" t="s">
        <v>1787</v>
      </c>
      <c r="D13" s="44" t="s">
        <v>18</v>
      </c>
      <c r="E13" s="44" t="s">
        <v>19</v>
      </c>
      <c r="F13" s="21"/>
      <c r="G13" s="21"/>
      <c r="H13" s="21"/>
      <c r="I13" s="21"/>
      <c r="J13" s="21"/>
      <c r="K13" s="21"/>
    </row>
    <row r="14" spans="1:11" ht="18" customHeight="1" x14ac:dyDescent="0.25">
      <c r="A14" s="50" t="s">
        <v>1788</v>
      </c>
      <c r="B14" s="20" t="s">
        <v>1789</v>
      </c>
      <c r="C14" s="20" t="s">
        <v>1790</v>
      </c>
      <c r="D14" s="44" t="s">
        <v>18</v>
      </c>
      <c r="E14" s="44" t="s">
        <v>19</v>
      </c>
      <c r="F14" s="21"/>
      <c r="G14" s="21"/>
      <c r="H14" s="21"/>
      <c r="I14" s="21"/>
      <c r="J14" s="21"/>
      <c r="K14" s="21"/>
    </row>
    <row r="15" spans="1:11" ht="18" customHeight="1" x14ac:dyDescent="0.25">
      <c r="A15" s="50" t="s">
        <v>1791</v>
      </c>
      <c r="B15" s="20" t="s">
        <v>823</v>
      </c>
      <c r="C15" s="20" t="s">
        <v>1792</v>
      </c>
      <c r="D15" s="44" t="s">
        <v>18</v>
      </c>
      <c r="E15" s="44" t="s">
        <v>19</v>
      </c>
      <c r="F15" s="21"/>
      <c r="G15" s="21"/>
      <c r="H15" s="21"/>
      <c r="I15" s="21"/>
      <c r="J15" s="21"/>
      <c r="K15" s="21"/>
    </row>
    <row r="16" spans="1:11" ht="18" customHeight="1" x14ac:dyDescent="0.25">
      <c r="A16" s="50" t="s">
        <v>1793</v>
      </c>
      <c r="B16" s="20" t="s">
        <v>1794</v>
      </c>
      <c r="C16" s="20" t="s">
        <v>1795</v>
      </c>
      <c r="D16" s="44" t="s">
        <v>18</v>
      </c>
      <c r="E16" s="44" t="s">
        <v>19</v>
      </c>
      <c r="F16" s="21"/>
      <c r="G16" s="21"/>
      <c r="H16" s="21"/>
      <c r="I16" s="21"/>
      <c r="J16" s="21"/>
      <c r="K16" s="21"/>
    </row>
    <row r="17" spans="1:11" ht="18" customHeight="1" x14ac:dyDescent="0.25">
      <c r="A17" s="50" t="s">
        <v>1796</v>
      </c>
      <c r="B17" s="20" t="s">
        <v>1797</v>
      </c>
      <c r="C17" s="20" t="s">
        <v>1798</v>
      </c>
      <c r="D17" s="44" t="s">
        <v>18</v>
      </c>
      <c r="E17" s="44" t="s">
        <v>19</v>
      </c>
      <c r="F17" s="21"/>
      <c r="G17" s="21"/>
      <c r="H17" s="21"/>
      <c r="I17" s="21"/>
      <c r="J17" s="21"/>
      <c r="K17" s="21"/>
    </row>
    <row r="18" spans="1:11" ht="18" customHeight="1" x14ac:dyDescent="0.25">
      <c r="A18" s="50" t="s">
        <v>1799</v>
      </c>
      <c r="B18" s="20" t="s">
        <v>1362</v>
      </c>
      <c r="C18" s="20" t="s">
        <v>1800</v>
      </c>
      <c r="D18" s="44" t="s">
        <v>18</v>
      </c>
      <c r="E18" s="44" t="s">
        <v>19</v>
      </c>
      <c r="F18" s="21"/>
      <c r="G18" s="21"/>
      <c r="H18" s="21"/>
      <c r="I18" s="21"/>
      <c r="J18" s="21"/>
      <c r="K18" s="21"/>
    </row>
    <row r="19" spans="1:11" ht="18" customHeight="1" x14ac:dyDescent="0.25">
      <c r="A19" s="50" t="s">
        <v>1801</v>
      </c>
      <c r="B19" s="20" t="s">
        <v>64</v>
      </c>
      <c r="C19" s="20" t="s">
        <v>1802</v>
      </c>
      <c r="D19" s="44" t="s">
        <v>18</v>
      </c>
      <c r="E19" s="44" t="s">
        <v>19</v>
      </c>
      <c r="F19" s="21"/>
      <c r="G19" s="21"/>
      <c r="H19" s="21"/>
      <c r="I19" s="21"/>
      <c r="J19" s="21"/>
      <c r="K19" s="21"/>
    </row>
    <row r="20" spans="1:11" ht="18" customHeight="1" x14ac:dyDescent="0.25">
      <c r="A20" s="50" t="s">
        <v>1803</v>
      </c>
      <c r="B20" s="20" t="s">
        <v>681</v>
      </c>
      <c r="C20" s="20" t="s">
        <v>1804</v>
      </c>
      <c r="D20" s="44" t="s">
        <v>18</v>
      </c>
      <c r="E20" s="44" t="s">
        <v>19</v>
      </c>
      <c r="F20" s="21"/>
      <c r="G20" s="21"/>
      <c r="H20" s="21"/>
      <c r="I20" s="21"/>
      <c r="J20" s="21"/>
      <c r="K20" s="21"/>
    </row>
    <row r="21" spans="1:11" ht="18" customHeight="1" x14ac:dyDescent="0.25">
      <c r="A21" s="50" t="s">
        <v>1805</v>
      </c>
      <c r="B21" s="20" t="s">
        <v>1806</v>
      </c>
      <c r="C21" s="20" t="s">
        <v>1807</v>
      </c>
      <c r="D21" s="44" t="s">
        <v>18</v>
      </c>
      <c r="E21" s="44" t="s">
        <v>19</v>
      </c>
      <c r="F21" s="21"/>
      <c r="G21" s="21"/>
      <c r="H21" s="21"/>
      <c r="I21" s="21"/>
      <c r="J21" s="21"/>
      <c r="K21" s="21"/>
    </row>
    <row r="22" spans="1:11" ht="18" customHeight="1" x14ac:dyDescent="0.25">
      <c r="A22" s="50" t="s">
        <v>1808</v>
      </c>
      <c r="B22" s="20" t="s">
        <v>392</v>
      </c>
      <c r="C22" s="20" t="s">
        <v>1809</v>
      </c>
      <c r="D22" s="44" t="s">
        <v>102</v>
      </c>
      <c r="E22" s="44" t="s">
        <v>19</v>
      </c>
      <c r="F22" s="21"/>
      <c r="G22" s="21"/>
      <c r="H22" s="21"/>
      <c r="I22" s="21"/>
      <c r="J22" s="21"/>
      <c r="K22" s="21"/>
    </row>
    <row r="23" spans="1:11" ht="18" customHeight="1" x14ac:dyDescent="0.25">
      <c r="A23" s="50" t="s">
        <v>1810</v>
      </c>
      <c r="B23" s="20" t="s">
        <v>82</v>
      </c>
      <c r="C23" s="20" t="s">
        <v>1811</v>
      </c>
      <c r="D23" s="44" t="s">
        <v>102</v>
      </c>
      <c r="E23" s="44" t="s">
        <v>19</v>
      </c>
      <c r="F23" s="21"/>
      <c r="G23" s="21"/>
      <c r="H23" s="21"/>
      <c r="I23" s="21"/>
      <c r="J23" s="21"/>
      <c r="K23" s="21"/>
    </row>
    <row r="24" spans="1:11" ht="18" customHeight="1" x14ac:dyDescent="0.25">
      <c r="A24" s="50" t="s">
        <v>1812</v>
      </c>
      <c r="B24" s="20" t="s">
        <v>1813</v>
      </c>
      <c r="C24" s="20" t="s">
        <v>1814</v>
      </c>
      <c r="D24" s="44" t="s">
        <v>102</v>
      </c>
      <c r="E24" s="44" t="s">
        <v>19</v>
      </c>
      <c r="F24" s="21"/>
      <c r="G24" s="21"/>
      <c r="H24" s="21"/>
      <c r="I24" s="21"/>
      <c r="J24" s="21"/>
      <c r="K24" s="21"/>
    </row>
    <row r="25" spans="1:11" ht="18" customHeight="1" x14ac:dyDescent="0.25">
      <c r="A25" s="50" t="s">
        <v>1342</v>
      </c>
      <c r="B25" s="20" t="s">
        <v>1815</v>
      </c>
      <c r="C25" s="20" t="s">
        <v>1816</v>
      </c>
      <c r="D25" s="44" t="s">
        <v>102</v>
      </c>
      <c r="E25" s="44" t="s">
        <v>19</v>
      </c>
      <c r="F25" s="21"/>
      <c r="G25" s="21"/>
      <c r="H25" s="21"/>
      <c r="I25" s="21"/>
      <c r="J25" s="21"/>
      <c r="K25" s="21"/>
    </row>
    <row r="26" spans="1:11" ht="18" customHeight="1" x14ac:dyDescent="0.25">
      <c r="A26" s="50" t="s">
        <v>1817</v>
      </c>
      <c r="B26" s="20" t="s">
        <v>568</v>
      </c>
      <c r="C26" s="20" t="s">
        <v>1818</v>
      </c>
      <c r="D26" s="44" t="s">
        <v>102</v>
      </c>
      <c r="E26" s="44" t="s">
        <v>19</v>
      </c>
      <c r="F26" s="21"/>
      <c r="G26" s="21"/>
      <c r="H26" s="21"/>
      <c r="I26" s="21"/>
      <c r="J26" s="21"/>
      <c r="K26" s="21"/>
    </row>
    <row r="27" spans="1:11" ht="18" customHeight="1" x14ac:dyDescent="0.25">
      <c r="A27" s="50" t="s">
        <v>1819</v>
      </c>
      <c r="B27" s="20" t="s">
        <v>817</v>
      </c>
      <c r="C27" s="20" t="s">
        <v>1820</v>
      </c>
      <c r="D27" s="44" t="s">
        <v>102</v>
      </c>
      <c r="E27" s="44" t="s">
        <v>19</v>
      </c>
      <c r="F27" s="21"/>
      <c r="G27" s="21"/>
      <c r="H27" s="21"/>
      <c r="I27" s="21"/>
      <c r="J27" s="21"/>
      <c r="K27" s="21"/>
    </row>
    <row r="28" spans="1:11" ht="18" customHeight="1" x14ac:dyDescent="0.25">
      <c r="A28" s="50" t="s">
        <v>1821</v>
      </c>
      <c r="B28" s="20" t="s">
        <v>1293</v>
      </c>
      <c r="C28" s="20" t="s">
        <v>1822</v>
      </c>
      <c r="D28" s="44" t="s">
        <v>102</v>
      </c>
      <c r="E28" s="44" t="s">
        <v>19</v>
      </c>
      <c r="F28" s="21"/>
      <c r="G28" s="21"/>
      <c r="H28" s="21"/>
      <c r="I28" s="21"/>
      <c r="J28" s="21"/>
      <c r="K28" s="21"/>
    </row>
    <row r="29" spans="1:11" ht="18" customHeight="1" x14ac:dyDescent="0.25">
      <c r="A29" s="50" t="s">
        <v>1823</v>
      </c>
      <c r="B29" s="20" t="s">
        <v>1824</v>
      </c>
      <c r="C29" s="20" t="s">
        <v>1825</v>
      </c>
      <c r="D29" s="44" t="s">
        <v>102</v>
      </c>
      <c r="E29" s="44" t="s">
        <v>19</v>
      </c>
      <c r="F29" s="21"/>
      <c r="G29" s="21"/>
      <c r="H29" s="21"/>
      <c r="I29" s="21"/>
      <c r="J29" s="21"/>
      <c r="K29" s="21"/>
    </row>
    <row r="30" spans="1:11" ht="18" customHeight="1" x14ac:dyDescent="0.25">
      <c r="A30" s="50" t="s">
        <v>1826</v>
      </c>
      <c r="B30" s="20" t="s">
        <v>547</v>
      </c>
      <c r="C30" s="20" t="s">
        <v>1827</v>
      </c>
      <c r="D30" s="44" t="s">
        <v>102</v>
      </c>
      <c r="E30" s="44" t="s">
        <v>19</v>
      </c>
      <c r="F30" s="21"/>
      <c r="G30" s="21"/>
      <c r="H30" s="21"/>
      <c r="I30" s="21"/>
      <c r="J30" s="21"/>
      <c r="K30" s="21"/>
    </row>
    <row r="31" spans="1:11" ht="18" customHeight="1" x14ac:dyDescent="0.25">
      <c r="A31" s="50" t="s">
        <v>1828</v>
      </c>
      <c r="B31" s="20" t="s">
        <v>1829</v>
      </c>
      <c r="C31" s="20" t="s">
        <v>1830</v>
      </c>
      <c r="D31" s="44" t="s">
        <v>102</v>
      </c>
      <c r="E31" s="44" t="s">
        <v>19</v>
      </c>
      <c r="F31" s="21"/>
      <c r="G31" s="21"/>
      <c r="H31" s="21"/>
      <c r="I31" s="21"/>
      <c r="J31" s="21"/>
      <c r="K31" s="21"/>
    </row>
    <row r="32" spans="1:11" ht="18" customHeight="1" x14ac:dyDescent="0.25">
      <c r="A32" s="50" t="s">
        <v>1831</v>
      </c>
      <c r="B32" s="20" t="s">
        <v>1832</v>
      </c>
      <c r="C32" s="20" t="s">
        <v>1833</v>
      </c>
      <c r="D32" s="44" t="s">
        <v>102</v>
      </c>
      <c r="E32" s="44" t="s">
        <v>19</v>
      </c>
      <c r="F32" s="21"/>
      <c r="G32" s="21"/>
      <c r="H32" s="21"/>
      <c r="I32" s="21"/>
      <c r="J32" s="21"/>
      <c r="K32" s="21"/>
    </row>
    <row r="33" spans="1:11" ht="18" customHeight="1" x14ac:dyDescent="0.25">
      <c r="A33" s="50" t="s">
        <v>1834</v>
      </c>
      <c r="B33" s="20" t="s">
        <v>54</v>
      </c>
      <c r="C33" s="20" t="s">
        <v>1835</v>
      </c>
      <c r="D33" s="44" t="s">
        <v>102</v>
      </c>
      <c r="E33" s="44" t="s">
        <v>19</v>
      </c>
      <c r="F33" s="21"/>
      <c r="G33" s="21"/>
      <c r="H33" s="21"/>
      <c r="I33" s="21"/>
      <c r="J33" s="21"/>
      <c r="K33" s="21"/>
    </row>
    <row r="34" spans="1:11" ht="18" customHeight="1" x14ac:dyDescent="0.25">
      <c r="A34" s="50" t="s">
        <v>1836</v>
      </c>
      <c r="B34" s="20" t="s">
        <v>1516</v>
      </c>
      <c r="C34" s="20" t="s">
        <v>1837</v>
      </c>
      <c r="D34" s="44" t="s">
        <v>102</v>
      </c>
      <c r="E34" s="44" t="s">
        <v>19</v>
      </c>
      <c r="F34" s="21"/>
      <c r="G34" s="21"/>
      <c r="H34" s="21"/>
      <c r="I34" s="21"/>
      <c r="J34" s="21"/>
      <c r="K34" s="21"/>
    </row>
    <row r="35" spans="1:11" ht="18" customHeight="1" x14ac:dyDescent="0.25">
      <c r="A35" s="50" t="s">
        <v>250</v>
      </c>
      <c r="B35" s="20" t="s">
        <v>1838</v>
      </c>
      <c r="C35" s="20" t="s">
        <v>1839</v>
      </c>
      <c r="D35" s="44" t="s">
        <v>102</v>
      </c>
      <c r="E35" s="44" t="s">
        <v>19</v>
      </c>
      <c r="F35" s="21"/>
      <c r="G35" s="21"/>
      <c r="H35" s="21"/>
      <c r="I35" s="21"/>
      <c r="J35" s="21"/>
      <c r="K35" s="21"/>
    </row>
    <row r="36" spans="1:11" ht="18" customHeight="1" x14ac:dyDescent="0.25">
      <c r="A36" s="50" t="s">
        <v>1840</v>
      </c>
      <c r="B36" s="20" t="s">
        <v>1841</v>
      </c>
      <c r="C36" s="20" t="s">
        <v>1842</v>
      </c>
      <c r="D36" s="44" t="s">
        <v>102</v>
      </c>
      <c r="E36" s="44" t="s">
        <v>19</v>
      </c>
      <c r="F36" s="21"/>
      <c r="G36" s="21"/>
      <c r="H36" s="21"/>
      <c r="I36" s="21"/>
      <c r="J36" s="21"/>
      <c r="K36" s="21"/>
    </row>
    <row r="37" spans="1:11" ht="18" customHeight="1" x14ac:dyDescent="0.25">
      <c r="A37" s="50" t="s">
        <v>1843</v>
      </c>
      <c r="B37" s="20" t="s">
        <v>1844</v>
      </c>
      <c r="C37" s="20" t="s">
        <v>1845</v>
      </c>
      <c r="D37" s="44" t="s">
        <v>102</v>
      </c>
      <c r="E37" s="44" t="s">
        <v>19</v>
      </c>
      <c r="F37" s="21"/>
      <c r="G37" s="21"/>
      <c r="H37" s="21"/>
      <c r="I37" s="21"/>
      <c r="J37" s="21"/>
      <c r="K37" s="21"/>
    </row>
    <row r="38" spans="1:11" ht="18" customHeight="1" x14ac:dyDescent="0.25">
      <c r="A38" s="50" t="s">
        <v>1846</v>
      </c>
      <c r="B38" s="20" t="s">
        <v>672</v>
      </c>
      <c r="C38" s="20" t="s">
        <v>1847</v>
      </c>
      <c r="D38" s="44" t="s">
        <v>102</v>
      </c>
      <c r="E38" s="44" t="s">
        <v>19</v>
      </c>
      <c r="F38" s="21"/>
      <c r="G38" s="21"/>
      <c r="H38" s="21"/>
      <c r="I38" s="21"/>
      <c r="J38" s="21"/>
      <c r="K38" s="21"/>
    </row>
    <row r="39" spans="1:11" ht="18" customHeight="1" x14ac:dyDescent="0.25">
      <c r="A39" s="50" t="s">
        <v>1848</v>
      </c>
      <c r="B39" s="20" t="s">
        <v>823</v>
      </c>
      <c r="C39" s="20" t="s">
        <v>1849</v>
      </c>
      <c r="D39" s="44" t="s">
        <v>102</v>
      </c>
      <c r="E39" s="44" t="s">
        <v>19</v>
      </c>
      <c r="F39" s="21"/>
      <c r="G39" s="21"/>
      <c r="H39" s="21"/>
      <c r="I39" s="21"/>
      <c r="J39" s="21"/>
      <c r="K39" s="21"/>
    </row>
    <row r="40" spans="1:11" ht="18" customHeight="1" x14ac:dyDescent="0.25">
      <c r="A40" s="50" t="s">
        <v>1850</v>
      </c>
      <c r="B40" s="20" t="s">
        <v>823</v>
      </c>
      <c r="C40" s="20" t="s">
        <v>1851</v>
      </c>
      <c r="D40" s="44" t="s">
        <v>102</v>
      </c>
      <c r="E40" s="44" t="s">
        <v>19</v>
      </c>
      <c r="F40" s="21"/>
      <c r="G40" s="21"/>
      <c r="H40" s="21"/>
      <c r="I40" s="21"/>
      <c r="J40" s="21"/>
      <c r="K40" s="21"/>
    </row>
    <row r="41" spans="1:11" ht="18" customHeight="1" x14ac:dyDescent="0.25">
      <c r="A41" s="50" t="s">
        <v>1852</v>
      </c>
      <c r="B41" s="20" t="s">
        <v>612</v>
      </c>
      <c r="C41" s="20" t="s">
        <v>1853</v>
      </c>
      <c r="D41" s="44" t="s">
        <v>279</v>
      </c>
      <c r="E41" s="44" t="s">
        <v>280</v>
      </c>
      <c r="F41" s="21"/>
      <c r="G41" s="21"/>
      <c r="H41" s="21"/>
      <c r="I41" s="21"/>
      <c r="J41" s="21"/>
      <c r="K41" s="21"/>
    </row>
    <row r="42" spans="1:11" ht="18" customHeight="1" x14ac:dyDescent="0.25">
      <c r="A42" s="50" t="s">
        <v>1854</v>
      </c>
      <c r="B42" s="20" t="s">
        <v>392</v>
      </c>
      <c r="C42" s="20" t="s">
        <v>1855</v>
      </c>
      <c r="D42" s="44" t="s">
        <v>279</v>
      </c>
      <c r="E42" s="44" t="s">
        <v>280</v>
      </c>
      <c r="F42" s="21"/>
      <c r="G42" s="21"/>
      <c r="H42" s="21"/>
      <c r="I42" s="21"/>
      <c r="J42" s="21"/>
      <c r="K42" s="21"/>
    </row>
    <row r="43" spans="1:11" ht="18" customHeight="1" x14ac:dyDescent="0.25">
      <c r="A43" s="50" t="s">
        <v>1856</v>
      </c>
      <c r="B43" s="20" t="s">
        <v>1857</v>
      </c>
      <c r="C43" s="19" t="s">
        <v>1858</v>
      </c>
      <c r="D43" s="44" t="s">
        <v>279</v>
      </c>
      <c r="E43" s="44" t="s">
        <v>280</v>
      </c>
      <c r="F43" s="21"/>
      <c r="G43" s="21"/>
      <c r="H43" s="21"/>
      <c r="I43" s="21"/>
      <c r="J43" s="21"/>
      <c r="K43" s="21"/>
    </row>
    <row r="44" spans="1:11" ht="18" customHeight="1" x14ac:dyDescent="0.25">
      <c r="A44" s="50" t="s">
        <v>1859</v>
      </c>
      <c r="B44" s="20" t="s">
        <v>739</v>
      </c>
      <c r="C44" s="20" t="s">
        <v>1860</v>
      </c>
      <c r="D44" s="44" t="s">
        <v>279</v>
      </c>
      <c r="E44" s="44" t="s">
        <v>280</v>
      </c>
      <c r="F44" s="21"/>
      <c r="G44" s="21"/>
      <c r="H44" s="21"/>
      <c r="I44" s="21"/>
      <c r="J44" s="21"/>
      <c r="K44" s="21"/>
    </row>
    <row r="45" spans="1:11" ht="18" customHeight="1" x14ac:dyDescent="0.25">
      <c r="A45" s="50" t="s">
        <v>1861</v>
      </c>
      <c r="B45" s="20" t="s">
        <v>1862</v>
      </c>
      <c r="C45" s="20" t="s">
        <v>1863</v>
      </c>
      <c r="D45" s="44" t="s">
        <v>279</v>
      </c>
      <c r="E45" s="44" t="s">
        <v>280</v>
      </c>
      <c r="F45" s="21"/>
      <c r="G45" s="21"/>
      <c r="H45" s="21"/>
      <c r="I45" s="21"/>
      <c r="J45" s="21"/>
      <c r="K45" s="21"/>
    </row>
    <row r="46" spans="1:11" ht="18" customHeight="1" x14ac:dyDescent="0.25">
      <c r="A46" s="50" t="s">
        <v>1864</v>
      </c>
      <c r="B46" s="20" t="s">
        <v>1865</v>
      </c>
      <c r="C46" s="20" t="s">
        <v>1866</v>
      </c>
      <c r="D46" s="44" t="s">
        <v>279</v>
      </c>
      <c r="E46" s="44" t="s">
        <v>280</v>
      </c>
      <c r="F46" s="21"/>
      <c r="G46" s="21"/>
      <c r="H46" s="21"/>
      <c r="I46" s="21"/>
      <c r="J46" s="21"/>
      <c r="K46" s="21"/>
    </row>
    <row r="47" spans="1:11" ht="18" customHeight="1" x14ac:dyDescent="0.25">
      <c r="A47" s="50" t="s">
        <v>1867</v>
      </c>
      <c r="B47" s="20" t="s">
        <v>1868</v>
      </c>
      <c r="C47" s="20" t="s">
        <v>1869</v>
      </c>
      <c r="D47" s="44" t="s">
        <v>279</v>
      </c>
      <c r="E47" s="44" t="s">
        <v>280</v>
      </c>
      <c r="F47" s="21"/>
      <c r="G47" s="21"/>
      <c r="H47" s="21"/>
      <c r="I47" s="21"/>
      <c r="J47" s="21"/>
      <c r="K47" s="21"/>
    </row>
    <row r="48" spans="1:11" ht="18" customHeight="1" x14ac:dyDescent="0.25">
      <c r="A48" s="50" t="s">
        <v>1870</v>
      </c>
      <c r="B48" s="20" t="s">
        <v>869</v>
      </c>
      <c r="C48" s="20" t="s">
        <v>1871</v>
      </c>
      <c r="D48" s="44" t="s">
        <v>279</v>
      </c>
      <c r="E48" s="44" t="s">
        <v>280</v>
      </c>
      <c r="F48" s="21"/>
      <c r="G48" s="21"/>
      <c r="H48" s="21"/>
      <c r="I48" s="21"/>
      <c r="J48" s="21"/>
      <c r="K48" s="21"/>
    </row>
    <row r="49" spans="1:11" ht="18" customHeight="1" x14ac:dyDescent="0.25">
      <c r="A49" s="50" t="s">
        <v>1872</v>
      </c>
      <c r="B49" s="20" t="s">
        <v>547</v>
      </c>
      <c r="C49" s="20" t="s">
        <v>1873</v>
      </c>
      <c r="D49" s="44" t="s">
        <v>279</v>
      </c>
      <c r="E49" s="44" t="s">
        <v>280</v>
      </c>
      <c r="F49" s="21"/>
      <c r="G49" s="21"/>
      <c r="H49" s="21"/>
      <c r="I49" s="21"/>
      <c r="J49" s="21"/>
      <c r="K49" s="21"/>
    </row>
    <row r="50" spans="1:11" ht="18" customHeight="1" x14ac:dyDescent="0.25">
      <c r="A50" s="50" t="s">
        <v>1874</v>
      </c>
      <c r="B50" s="20" t="s">
        <v>1875</v>
      </c>
      <c r="C50" s="20" t="s">
        <v>1876</v>
      </c>
      <c r="D50" s="44" t="s">
        <v>279</v>
      </c>
      <c r="E50" s="44" t="s">
        <v>280</v>
      </c>
      <c r="F50" s="21"/>
      <c r="G50" s="21"/>
      <c r="H50" s="21"/>
      <c r="I50" s="21"/>
      <c r="J50" s="21"/>
      <c r="K50" s="21"/>
    </row>
    <row r="51" spans="1:11" ht="18" customHeight="1" x14ac:dyDescent="0.25">
      <c r="A51" s="50" t="s">
        <v>1877</v>
      </c>
      <c r="B51" s="20" t="s">
        <v>1878</v>
      </c>
      <c r="C51" s="20" t="s">
        <v>1879</v>
      </c>
      <c r="D51" s="44" t="s">
        <v>279</v>
      </c>
      <c r="E51" s="44" t="s">
        <v>280</v>
      </c>
      <c r="F51" s="21"/>
      <c r="G51" s="21"/>
      <c r="H51" s="21"/>
      <c r="I51" s="21"/>
      <c r="J51" s="21"/>
      <c r="K51" s="21"/>
    </row>
    <row r="52" spans="1:11" ht="18" customHeight="1" x14ac:dyDescent="0.25">
      <c r="A52" s="50" t="s">
        <v>1880</v>
      </c>
      <c r="B52" s="20" t="s">
        <v>1838</v>
      </c>
      <c r="C52" s="20" t="s">
        <v>1881</v>
      </c>
      <c r="D52" s="44" t="s">
        <v>279</v>
      </c>
      <c r="E52" s="44" t="s">
        <v>280</v>
      </c>
      <c r="F52" s="21"/>
      <c r="G52" s="21"/>
      <c r="H52" s="21"/>
      <c r="I52" s="21"/>
      <c r="J52" s="21"/>
      <c r="K52" s="21"/>
    </row>
    <row r="53" spans="1:11" ht="18" customHeight="1" x14ac:dyDescent="0.25">
      <c r="A53" s="50" t="s">
        <v>1882</v>
      </c>
      <c r="B53" s="20" t="s">
        <v>582</v>
      </c>
      <c r="C53" s="20" t="s">
        <v>1883</v>
      </c>
      <c r="D53" s="44" t="s">
        <v>279</v>
      </c>
      <c r="E53" s="44" t="s">
        <v>280</v>
      </c>
      <c r="F53" s="21"/>
      <c r="G53" s="21"/>
      <c r="H53" s="21"/>
      <c r="I53" s="21"/>
      <c r="J53" s="21"/>
      <c r="K53" s="21"/>
    </row>
    <row r="54" spans="1:11" ht="18" customHeight="1" x14ac:dyDescent="0.25">
      <c r="A54" s="50" t="s">
        <v>1884</v>
      </c>
      <c r="B54" s="20" t="s">
        <v>1885</v>
      </c>
      <c r="C54" s="20" t="s">
        <v>1886</v>
      </c>
      <c r="D54" s="44" t="s">
        <v>279</v>
      </c>
      <c r="E54" s="44" t="s">
        <v>280</v>
      </c>
      <c r="F54" s="21"/>
      <c r="G54" s="21"/>
      <c r="H54" s="21"/>
      <c r="I54" s="21"/>
      <c r="J54" s="21"/>
      <c r="K54" s="21"/>
    </row>
    <row r="55" spans="1:11" ht="18" customHeight="1" x14ac:dyDescent="0.25">
      <c r="A55" s="50" t="s">
        <v>1887</v>
      </c>
      <c r="B55" s="20" t="s">
        <v>146</v>
      </c>
      <c r="C55" s="20" t="s">
        <v>1888</v>
      </c>
      <c r="D55" s="44" t="s">
        <v>279</v>
      </c>
      <c r="E55" s="44" t="s">
        <v>280</v>
      </c>
      <c r="F55" s="21"/>
      <c r="G55" s="21"/>
      <c r="H55" s="21"/>
      <c r="I55" s="21"/>
      <c r="J55" s="21"/>
      <c r="K55" s="21"/>
    </row>
    <row r="56" spans="1:11" ht="18" customHeight="1" x14ac:dyDescent="0.25">
      <c r="A56" s="50" t="s">
        <v>1889</v>
      </c>
      <c r="B56" s="20" t="s">
        <v>1890</v>
      </c>
      <c r="C56" s="20" t="s">
        <v>1891</v>
      </c>
      <c r="D56" s="44" t="s">
        <v>279</v>
      </c>
      <c r="E56" s="44" t="s">
        <v>280</v>
      </c>
      <c r="F56" s="21"/>
      <c r="G56" s="21"/>
      <c r="H56" s="21"/>
      <c r="I56" s="21"/>
      <c r="J56" s="21"/>
      <c r="K56" s="21"/>
    </row>
    <row r="57" spans="1:11" ht="18" customHeight="1" x14ac:dyDescent="0.25">
      <c r="A57" s="50" t="s">
        <v>1892</v>
      </c>
      <c r="B57" s="20" t="s">
        <v>1893</v>
      </c>
      <c r="C57" s="20" t="s">
        <v>1894</v>
      </c>
      <c r="D57" s="44" t="s">
        <v>279</v>
      </c>
      <c r="E57" s="44" t="s">
        <v>280</v>
      </c>
      <c r="F57" s="21"/>
      <c r="G57" s="21"/>
      <c r="H57" s="21"/>
      <c r="I57" s="21"/>
      <c r="J57" s="21"/>
      <c r="K57" s="21"/>
    </row>
    <row r="58" spans="1:11" ht="18" customHeight="1" x14ac:dyDescent="0.25">
      <c r="A58" s="50" t="s">
        <v>1895</v>
      </c>
      <c r="B58" s="20" t="s">
        <v>1896</v>
      </c>
      <c r="C58" s="20" t="s">
        <v>1897</v>
      </c>
      <c r="D58" s="44" t="s">
        <v>279</v>
      </c>
      <c r="E58" s="44" t="s">
        <v>280</v>
      </c>
      <c r="F58" s="21"/>
      <c r="G58" s="21"/>
      <c r="H58" s="21"/>
      <c r="I58" s="21"/>
      <c r="J58" s="21"/>
      <c r="K58" s="21"/>
    </row>
    <row r="59" spans="1:11" ht="18" customHeight="1" x14ac:dyDescent="0.25">
      <c r="A59" s="50" t="s">
        <v>1898</v>
      </c>
      <c r="B59" s="20" t="s">
        <v>1899</v>
      </c>
      <c r="C59" s="19" t="s">
        <v>1900</v>
      </c>
      <c r="D59" s="44" t="s">
        <v>279</v>
      </c>
      <c r="E59" s="44" t="s">
        <v>280</v>
      </c>
      <c r="F59" s="21"/>
      <c r="G59" s="21"/>
      <c r="H59" s="21"/>
      <c r="I59" s="21"/>
      <c r="J59" s="21"/>
      <c r="K59" s="21"/>
    </row>
    <row r="60" spans="1:11" ht="18" customHeight="1" x14ac:dyDescent="0.25">
      <c r="A60" s="50" t="s">
        <v>1901</v>
      </c>
      <c r="B60" s="20" t="s">
        <v>1902</v>
      </c>
      <c r="C60" s="20" t="s">
        <v>1903</v>
      </c>
      <c r="D60" s="44" t="s">
        <v>279</v>
      </c>
      <c r="E60" s="44" t="s">
        <v>280</v>
      </c>
      <c r="F60" s="21"/>
      <c r="G60" s="21"/>
      <c r="H60" s="21"/>
      <c r="I60" s="21"/>
      <c r="J60" s="21"/>
      <c r="K60" s="21"/>
    </row>
    <row r="61" spans="1:11" ht="18" customHeight="1" x14ac:dyDescent="0.25">
      <c r="A61" s="50"/>
      <c r="B61" s="20"/>
      <c r="C61" s="20"/>
      <c r="D61" s="44"/>
      <c r="E61" s="44"/>
      <c r="F61" s="21"/>
      <c r="G61" s="21"/>
      <c r="H61" s="21"/>
      <c r="I61" s="21"/>
      <c r="J61" s="21"/>
      <c r="K61" s="21"/>
    </row>
    <row r="62" spans="1:11" ht="18" customHeight="1" x14ac:dyDescent="0.25">
      <c r="A62" s="50"/>
      <c r="B62" s="20"/>
      <c r="C62" s="20"/>
      <c r="D62" s="44"/>
      <c r="E62" s="44"/>
      <c r="F62" s="21"/>
      <c r="G62" s="21"/>
      <c r="H62" s="21"/>
      <c r="I62" s="21"/>
      <c r="J62" s="21"/>
      <c r="K62" s="21"/>
    </row>
    <row r="63" spans="1:11" ht="18" customHeight="1" x14ac:dyDescent="0.25">
      <c r="A63" s="50"/>
      <c r="B63" s="20"/>
      <c r="C63" s="20"/>
      <c r="D63" s="44"/>
      <c r="E63" s="44"/>
      <c r="F63" s="21"/>
      <c r="G63" s="21"/>
      <c r="H63" s="21"/>
      <c r="I63" s="21"/>
      <c r="J63" s="21"/>
      <c r="K63" s="21"/>
    </row>
    <row r="64" spans="1:11" ht="18" customHeight="1" x14ac:dyDescent="0.25">
      <c r="A64" s="50"/>
      <c r="B64" s="20"/>
      <c r="C64" s="20"/>
      <c r="D64" s="44"/>
      <c r="E64" s="44"/>
      <c r="F64" s="21"/>
      <c r="G64" s="21"/>
      <c r="H64" s="21"/>
      <c r="I64" s="21"/>
      <c r="J64" s="21"/>
      <c r="K64" s="21"/>
    </row>
    <row r="65" spans="7:11" ht="18" customHeight="1" x14ac:dyDescent="0.25">
      <c r="G65" s="21"/>
      <c r="H65" s="21"/>
      <c r="I65" s="21"/>
      <c r="J65" s="21"/>
      <c r="K65" s="21"/>
    </row>
    <row r="66" spans="7:11" ht="18" customHeight="1" x14ac:dyDescent="0.25">
      <c r="G66" s="21"/>
      <c r="H66" s="21"/>
      <c r="I66" s="21"/>
      <c r="J66" s="21"/>
      <c r="K66" s="21"/>
    </row>
    <row r="67" spans="7:11" ht="18" customHeight="1" x14ac:dyDescent="0.25">
      <c r="G67" s="21"/>
      <c r="H67" s="21"/>
      <c r="I67" s="21"/>
      <c r="J67" s="21"/>
      <c r="K67" s="21"/>
    </row>
    <row r="68" spans="7:11" ht="18" customHeight="1" x14ac:dyDescent="0.25">
      <c r="G68" s="21"/>
      <c r="H68" s="21"/>
      <c r="I68" s="21"/>
      <c r="J68" s="21"/>
      <c r="K68" s="21"/>
    </row>
    <row r="69" spans="7:11" ht="18" customHeight="1" x14ac:dyDescent="0.25">
      <c r="G69" s="21"/>
      <c r="H69" s="21"/>
      <c r="I69" s="21"/>
      <c r="J69" s="21"/>
      <c r="K69" s="21"/>
    </row>
    <row r="70" spans="7:11" ht="18" customHeight="1" x14ac:dyDescent="0.25">
      <c r="G70" s="21"/>
      <c r="H70" s="21"/>
      <c r="I70" s="21"/>
      <c r="J70" s="21"/>
      <c r="K70" s="21"/>
    </row>
    <row r="71" spans="7:11" ht="18" customHeight="1" x14ac:dyDescent="0.25">
      <c r="G71" s="21"/>
      <c r="H71" s="21"/>
      <c r="I71" s="21"/>
      <c r="J71" s="21"/>
      <c r="K71" s="21"/>
    </row>
    <row r="72" spans="7:11" ht="18" customHeight="1" x14ac:dyDescent="0.25">
      <c r="G72" s="21"/>
      <c r="H72" s="21"/>
      <c r="I72" s="21"/>
      <c r="J72" s="21"/>
      <c r="K72" s="21"/>
    </row>
    <row r="73" spans="7:11" ht="18" customHeight="1" x14ac:dyDescent="0.25">
      <c r="G73" s="21"/>
      <c r="H73" s="21"/>
      <c r="I73" s="21"/>
      <c r="J73" s="21"/>
      <c r="K73" s="21"/>
    </row>
    <row r="74" spans="7:11" ht="18" customHeight="1" x14ac:dyDescent="0.25">
      <c r="G74" s="21"/>
      <c r="H74" s="21"/>
      <c r="I74" s="21"/>
      <c r="J74" s="21"/>
      <c r="K74" s="21"/>
    </row>
    <row r="75" spans="7:11" ht="18" customHeight="1" x14ac:dyDescent="0.25">
      <c r="G75" s="21"/>
      <c r="H75" s="21"/>
      <c r="I75" s="21"/>
      <c r="J75" s="21"/>
      <c r="K75" s="21"/>
    </row>
    <row r="76" spans="7:11" ht="18" customHeight="1" x14ac:dyDescent="0.25">
      <c r="G76" s="21"/>
      <c r="H76" s="21"/>
      <c r="I76" s="21"/>
      <c r="J76" s="21"/>
      <c r="K76" s="21"/>
    </row>
    <row r="77" spans="7:11" ht="18" customHeight="1" x14ac:dyDescent="0.25">
      <c r="G77" s="21"/>
      <c r="H77" s="21"/>
      <c r="I77" s="21"/>
      <c r="J77" s="21"/>
      <c r="K77" s="21"/>
    </row>
    <row r="78" spans="7:11" ht="18" customHeight="1" x14ac:dyDescent="0.25">
      <c r="G78" s="21"/>
      <c r="H78" s="21"/>
      <c r="I78" s="21"/>
      <c r="J78" s="21"/>
      <c r="K78" s="21"/>
    </row>
    <row r="79" spans="7:11" ht="18" customHeight="1" x14ac:dyDescent="0.25">
      <c r="G79" s="21"/>
      <c r="H79" s="21"/>
      <c r="I79" s="21"/>
      <c r="J79" s="21"/>
      <c r="K79" s="21"/>
    </row>
    <row r="80" spans="7:11" ht="18" customHeight="1" x14ac:dyDescent="0.25">
      <c r="G80" s="21"/>
      <c r="H80" s="21"/>
      <c r="I80" s="21"/>
      <c r="J80" s="21"/>
      <c r="K80" s="21"/>
    </row>
    <row r="81" spans="7:11" ht="18" customHeight="1" x14ac:dyDescent="0.25">
      <c r="G81" s="21"/>
      <c r="H81" s="21"/>
      <c r="I81" s="21"/>
      <c r="J81" s="21"/>
      <c r="K81" s="21"/>
    </row>
    <row r="82" spans="7:11" ht="18" customHeight="1" x14ac:dyDescent="0.25">
      <c r="G82" s="21"/>
      <c r="H82" s="21"/>
      <c r="I82" s="21"/>
      <c r="J82" s="21"/>
      <c r="K82" s="21"/>
    </row>
    <row r="83" spans="7:11" ht="18" customHeight="1" x14ac:dyDescent="0.25">
      <c r="G83" s="21"/>
      <c r="H83" s="21"/>
      <c r="I83" s="21"/>
      <c r="J83" s="21"/>
      <c r="K83" s="21"/>
    </row>
    <row r="84" spans="7:11" ht="18" customHeight="1" x14ac:dyDescent="0.25">
      <c r="G84" s="21"/>
      <c r="H84" s="21"/>
      <c r="I84" s="21"/>
      <c r="J84" s="21"/>
      <c r="K84" s="21"/>
    </row>
    <row r="85" spans="7:11" ht="18" customHeight="1" x14ac:dyDescent="0.25">
      <c r="G85" s="21"/>
      <c r="H85" s="21"/>
      <c r="I85" s="21"/>
      <c r="J85" s="21"/>
      <c r="K85" s="21"/>
    </row>
    <row r="86" spans="7:11" ht="18" customHeight="1" x14ac:dyDescent="0.25">
      <c r="G86" s="21"/>
      <c r="H86" s="21"/>
      <c r="I86" s="21"/>
      <c r="J86" s="21"/>
      <c r="K86" s="21"/>
    </row>
    <row r="87" spans="7:11" ht="18" customHeight="1" x14ac:dyDescent="0.25">
      <c r="G87" s="21"/>
      <c r="H87" s="21"/>
      <c r="I87" s="21"/>
      <c r="J87" s="21"/>
      <c r="K87" s="21"/>
    </row>
    <row r="88" spans="7:11" ht="18" customHeight="1" x14ac:dyDescent="0.25">
      <c r="G88" s="21"/>
      <c r="H88" s="21"/>
      <c r="I88" s="21"/>
      <c r="J88" s="21"/>
      <c r="K88" s="21"/>
    </row>
    <row r="89" spans="7:11" ht="18" customHeight="1" x14ac:dyDescent="0.25">
      <c r="G89" s="21"/>
      <c r="H89" s="21"/>
      <c r="I89" s="21"/>
      <c r="J89" s="21"/>
      <c r="K89" s="21"/>
    </row>
    <row r="90" spans="7:11" ht="18" customHeight="1" x14ac:dyDescent="0.25">
      <c r="G90" s="21"/>
      <c r="H90" s="21"/>
      <c r="I90" s="21"/>
      <c r="J90" s="21"/>
      <c r="K90" s="21"/>
    </row>
    <row r="91" spans="7:11" ht="18" customHeight="1" x14ac:dyDescent="0.25">
      <c r="G91" s="21"/>
      <c r="H91" s="21"/>
      <c r="I91" s="21"/>
      <c r="J91" s="21"/>
      <c r="K91" s="21"/>
    </row>
    <row r="92" spans="7:11" ht="18" customHeight="1" x14ac:dyDescent="0.25">
      <c r="G92" s="21"/>
      <c r="H92" s="21"/>
      <c r="I92" s="21"/>
      <c r="J92" s="21"/>
      <c r="K92" s="21"/>
    </row>
    <row r="93" spans="7:11" ht="18" customHeight="1" x14ac:dyDescent="0.25">
      <c r="G93" s="21"/>
      <c r="H93" s="21"/>
      <c r="I93" s="21"/>
      <c r="J93" s="21"/>
      <c r="K93" s="21"/>
    </row>
    <row r="94" spans="7:11" ht="18" customHeight="1" x14ac:dyDescent="0.25">
      <c r="G94" s="21"/>
      <c r="H94" s="21"/>
      <c r="I94" s="21"/>
      <c r="J94" s="21"/>
      <c r="K94" s="21"/>
    </row>
    <row r="95" spans="7:11" ht="18" customHeight="1" x14ac:dyDescent="0.25">
      <c r="G95" s="21"/>
      <c r="H95" s="21"/>
      <c r="I95" s="21"/>
      <c r="J95" s="21"/>
      <c r="K95" s="21"/>
    </row>
    <row r="96" spans="7:11" ht="18" customHeight="1" x14ac:dyDescent="0.25">
      <c r="G96" s="21"/>
      <c r="H96" s="21"/>
      <c r="I96" s="21"/>
      <c r="J96" s="21"/>
      <c r="K96" s="21"/>
    </row>
    <row r="97" spans="7:11" ht="18" customHeight="1" x14ac:dyDescent="0.25">
      <c r="G97" s="21"/>
      <c r="H97" s="21"/>
      <c r="I97" s="21"/>
      <c r="J97" s="21"/>
      <c r="K97" s="21"/>
    </row>
    <row r="98" spans="7:11" ht="18" customHeight="1" x14ac:dyDescent="0.25">
      <c r="G98" s="21"/>
      <c r="H98" s="21"/>
      <c r="I98" s="21"/>
      <c r="J98" s="21"/>
      <c r="K98" s="21"/>
    </row>
    <row r="99" spans="7:11" ht="18" customHeight="1" x14ac:dyDescent="0.25">
      <c r="G99" s="21"/>
      <c r="H99" s="21"/>
      <c r="I99" s="21"/>
      <c r="J99" s="21"/>
      <c r="K99" s="21"/>
    </row>
    <row r="100" spans="7:11" ht="18" customHeight="1" x14ac:dyDescent="0.25">
      <c r="G100" s="21"/>
      <c r="H100" s="21"/>
      <c r="I100" s="21"/>
      <c r="J100" s="21"/>
      <c r="K100" s="21"/>
    </row>
    <row r="101" spans="7:11" ht="18" customHeight="1" x14ac:dyDescent="0.25">
      <c r="G101" s="21"/>
      <c r="H101" s="21"/>
      <c r="I101" s="21"/>
      <c r="J101" s="21"/>
      <c r="K101" s="21"/>
    </row>
    <row r="102" spans="7:11" ht="18" customHeight="1" x14ac:dyDescent="0.25">
      <c r="G102" s="21"/>
      <c r="H102" s="21"/>
      <c r="I102" s="21"/>
      <c r="J102" s="21"/>
      <c r="K102" s="21"/>
    </row>
    <row r="103" spans="7:11" ht="18" customHeight="1" x14ac:dyDescent="0.25">
      <c r="G103" s="21"/>
      <c r="H103" s="21"/>
      <c r="I103" s="21"/>
      <c r="J103" s="21"/>
      <c r="K103" s="21"/>
    </row>
    <row r="104" spans="7:11" ht="18" customHeight="1" x14ac:dyDescent="0.25">
      <c r="G104" s="21"/>
      <c r="H104" s="21"/>
      <c r="I104" s="21"/>
      <c r="J104" s="21"/>
      <c r="K104" s="21"/>
    </row>
    <row r="105" spans="7:11" ht="18" customHeight="1" x14ac:dyDescent="0.25">
      <c r="G105" s="21"/>
      <c r="H105" s="21"/>
      <c r="I105" s="21"/>
      <c r="J105" s="21"/>
      <c r="K105" s="21"/>
    </row>
    <row r="106" spans="7:11" ht="18" customHeight="1" x14ac:dyDescent="0.25">
      <c r="G106" s="21"/>
      <c r="H106" s="21"/>
      <c r="I106" s="21"/>
      <c r="J106" s="21"/>
      <c r="K106" s="21"/>
    </row>
    <row r="107" spans="7:11" ht="18" customHeight="1" x14ac:dyDescent="0.25">
      <c r="G107" s="21"/>
      <c r="H107" s="21"/>
      <c r="I107" s="21"/>
      <c r="J107" s="21"/>
      <c r="K107" s="21"/>
    </row>
    <row r="108" spans="7:11" ht="18" customHeight="1" x14ac:dyDescent="0.25">
      <c r="G108" s="21"/>
      <c r="H108" s="21"/>
      <c r="I108" s="21"/>
      <c r="J108" s="21"/>
      <c r="K108" s="21"/>
    </row>
    <row r="109" spans="7:11" ht="18" customHeight="1" x14ac:dyDescent="0.25">
      <c r="G109" s="21"/>
      <c r="H109" s="21"/>
      <c r="I109" s="21"/>
      <c r="J109" s="21"/>
      <c r="K109" s="21"/>
    </row>
    <row r="110" spans="7:11" ht="18" customHeight="1" x14ac:dyDescent="0.25">
      <c r="G110" s="21"/>
      <c r="H110" s="21"/>
      <c r="I110" s="21"/>
      <c r="J110" s="21"/>
      <c r="K110" s="21"/>
    </row>
    <row r="111" spans="7:11" ht="18" customHeight="1" x14ac:dyDescent="0.25">
      <c r="G111" s="21"/>
      <c r="H111" s="21"/>
      <c r="I111" s="21"/>
      <c r="J111" s="21"/>
      <c r="K111" s="21"/>
    </row>
    <row r="112" spans="7:11" ht="18" customHeight="1" x14ac:dyDescent="0.25">
      <c r="G112" s="21"/>
      <c r="H112" s="21"/>
      <c r="I112" s="21"/>
      <c r="J112" s="21"/>
      <c r="K112" s="21"/>
    </row>
    <row r="113" spans="7:11" ht="18" customHeight="1" x14ac:dyDescent="0.25">
      <c r="G113" s="21"/>
      <c r="H113" s="21"/>
      <c r="I113" s="21"/>
      <c r="J113" s="21"/>
      <c r="K113" s="21"/>
    </row>
  </sheetData>
  <conditionalFormatting sqref="A1:XFD1 A61:XFD1048576 F2:XFD60">
    <cfRule type="cellIs" dxfId="379" priority="55" operator="equal">
      <formula>"oui"</formula>
    </cfRule>
    <cfRule type="cellIs" dxfId="378" priority="56" operator="equal">
      <formula>"G"</formula>
    </cfRule>
    <cfRule type="cellIs" dxfId="377" priority="57" operator="equal">
      <formula>"C"</formula>
    </cfRule>
    <cfRule type="cellIs" dxfId="376" priority="58" operator="equal">
      <formula>"A"</formula>
    </cfRule>
    <cfRule type="cellIs" dxfId="375" priority="59" operator="equal">
      <formula>"Game"</formula>
    </cfRule>
    <cfRule type="cellIs" dxfId="374" priority="60" operator="equal">
      <formula>"2D Anim"</formula>
    </cfRule>
    <cfRule type="cellIs" dxfId="373" priority="61" operator="equal">
      <formula>"3D Anim"</formula>
    </cfRule>
    <cfRule type="endsWith" dxfId="372" priority="62" operator="endsWith" text="?">
      <formula>RIGHT(A1,LEN("?"))="?"</formula>
    </cfRule>
    <cfRule type="containsText" dxfId="371" priority="63" operator="containsText" text="Erasmus">
      <formula>NOT(ISERROR(SEARCH("Erasmus",A1)))</formula>
    </cfRule>
    <cfRule type="cellIs" dxfId="370" priority="64" operator="equal">
      <formula>"Animation"</formula>
    </cfRule>
  </conditionalFormatting>
  <conditionalFormatting sqref="A2:B59 D2:E60">
    <cfRule type="containsText" dxfId="369" priority="40" operator="containsText" text="Redoublement">
      <formula>NOT(ISERROR(SEARCH("Redoublement",A2)))</formula>
    </cfRule>
    <cfRule type="cellIs" dxfId="368" priority="41" operator="equal">
      <formula>"oui"</formula>
    </cfRule>
    <cfRule type="cellIs" dxfId="367" priority="42" operator="equal">
      <formula>"G"</formula>
    </cfRule>
    <cfRule type="cellIs" dxfId="366" priority="43" operator="equal">
      <formula>"C"</formula>
    </cfRule>
    <cfRule type="cellIs" dxfId="365" priority="44" operator="equal">
      <formula>"A"</formula>
    </cfRule>
    <cfRule type="cellIs" dxfId="364" priority="45" operator="equal">
      <formula>"Game"</formula>
    </cfRule>
    <cfRule type="cellIs" dxfId="363" priority="46" operator="equal">
      <formula>"2D Anim"</formula>
    </cfRule>
    <cfRule type="cellIs" dxfId="362" priority="47" operator="equal">
      <formula>"3D Anim"</formula>
    </cfRule>
    <cfRule type="endsWith" dxfId="361" priority="48" operator="endsWith" text="?">
      <formula>RIGHT(A2,LEN("?"))="?"</formula>
    </cfRule>
    <cfRule type="containsText" dxfId="360" priority="49" operator="containsText" text="Erasmus">
      <formula>NOT(ISERROR(SEARCH("Erasmus",A2)))</formula>
    </cfRule>
    <cfRule type="cellIs" dxfId="359" priority="50" operator="equal">
      <formula>"Animation"</formula>
    </cfRule>
  </conditionalFormatting>
  <conditionalFormatting sqref="A60:B60">
    <cfRule type="containsText" dxfId="358" priority="27" operator="containsText" text="Redoublement">
      <formula>NOT(ISERROR(SEARCH("Redoublement",A60)))</formula>
    </cfRule>
    <cfRule type="cellIs" dxfId="357" priority="28" operator="equal">
      <formula>"oui"</formula>
    </cfRule>
    <cfRule type="cellIs" dxfId="356" priority="29" operator="equal">
      <formula>"G"</formula>
    </cfRule>
    <cfRule type="cellIs" dxfId="355" priority="30" operator="equal">
      <formula>"C"</formula>
    </cfRule>
    <cfRule type="cellIs" dxfId="354" priority="31" operator="equal">
      <formula>"A"</formula>
    </cfRule>
    <cfRule type="cellIs" dxfId="353" priority="33" operator="equal">
      <formula>"Game"</formula>
    </cfRule>
    <cfRule type="cellIs" dxfId="352" priority="34" operator="equal">
      <formula>"2D Anim"</formula>
    </cfRule>
    <cfRule type="cellIs" dxfId="351" priority="35" operator="equal">
      <formula>"3D Anim"</formula>
    </cfRule>
    <cfRule type="endsWith" dxfId="350" priority="36" operator="endsWith" text="?">
      <formula>RIGHT(A60,LEN("?"))="?"</formula>
    </cfRule>
    <cfRule type="containsText" dxfId="349" priority="38" operator="containsText" text="Erasmus">
      <formula>NOT(ISERROR(SEARCH("Erasmus",A60)))</formula>
    </cfRule>
    <cfRule type="cellIs" dxfId="348" priority="39" operator="equal">
      <formula>"Animation"</formula>
    </cfRule>
  </conditionalFormatting>
  <conditionalFormatting sqref="C2:C42 C44:C58">
    <cfRule type="containsText" dxfId="347" priority="14" operator="containsText" text="Redoublement">
      <formula>NOT(ISERROR(SEARCH("Redoublement",C2)))</formula>
    </cfRule>
    <cfRule type="cellIs" dxfId="346" priority="15" operator="equal">
      <formula>"oui"</formula>
    </cfRule>
    <cfRule type="cellIs" dxfId="345" priority="16" operator="equal">
      <formula>"G"</formula>
    </cfRule>
    <cfRule type="cellIs" dxfId="344" priority="17" operator="equal">
      <formula>"C"</formula>
    </cfRule>
    <cfRule type="cellIs" dxfId="343" priority="18" operator="equal">
      <formula>"A"</formula>
    </cfRule>
    <cfRule type="cellIs" dxfId="342" priority="19" operator="equal">
      <formula>"Game"</formula>
    </cfRule>
    <cfRule type="cellIs" dxfId="341" priority="20" operator="equal">
      <formula>"2D Anim"</formula>
    </cfRule>
    <cfRule type="cellIs" dxfId="340" priority="21" operator="equal">
      <formula>"3D Anim"</formula>
    </cfRule>
    <cfRule type="endsWith" dxfId="339" priority="22" operator="endsWith" text="?">
      <formula>RIGHT(C2,LEN("?"))="?"</formula>
    </cfRule>
    <cfRule type="containsText" dxfId="338" priority="23" operator="containsText" text="Erasmus">
      <formula>NOT(ISERROR(SEARCH("Erasmus",C2)))</formula>
    </cfRule>
    <cfRule type="cellIs" dxfId="337" priority="24" operator="equal">
      <formula>"Animation"</formula>
    </cfRule>
  </conditionalFormatting>
  <conditionalFormatting sqref="C60">
    <cfRule type="containsText" dxfId="336" priority="1" operator="containsText" text="Redoublement">
      <formula>NOT(ISERROR(SEARCH("Redoublement",C60)))</formula>
    </cfRule>
    <cfRule type="cellIs" dxfId="335" priority="2" operator="equal">
      <formula>"oui"</formula>
    </cfRule>
    <cfRule type="cellIs" dxfId="334" priority="3" operator="equal">
      <formula>"G"</formula>
    </cfRule>
    <cfRule type="cellIs" dxfId="333" priority="4" operator="equal">
      <formula>"C"</formula>
    </cfRule>
    <cfRule type="cellIs" dxfId="332" priority="5" operator="equal">
      <formula>"A"</formula>
    </cfRule>
    <cfRule type="cellIs" dxfId="331" priority="7" operator="equal">
      <formula>"Game"</formula>
    </cfRule>
    <cfRule type="cellIs" dxfId="330" priority="8" operator="equal">
      <formula>"2D Anim"</formula>
    </cfRule>
    <cfRule type="cellIs" dxfId="329" priority="9" operator="equal">
      <formula>"3D Anim"</formula>
    </cfRule>
    <cfRule type="endsWith" dxfId="328" priority="10" operator="endsWith" text="?">
      <formula>RIGHT(C60,LEN("?"))="?"</formula>
    </cfRule>
    <cfRule type="containsText" dxfId="327" priority="12" operator="containsText" text="Erasmus">
      <formula>NOT(ISERROR(SEARCH("Erasmus",C60)))</formula>
    </cfRule>
    <cfRule type="cellIs" dxfId="326" priority="13" operator="equal">
      <formula>"Animation"</formula>
    </cfRule>
  </conditionalFormatting>
  <dataValidations count="2">
    <dataValidation type="list" allowBlank="1" showErrorMessage="1" sqref="E2:E82">
      <formula1>Cursus</formula1>
    </dataValidation>
    <dataValidation type="list" allowBlank="1" showErrorMessage="1" sqref="D2:D82">
      <formula1>Classe</formula1>
    </dataValidation>
  </dataValidations>
  <printOptions horizontalCentered="1"/>
  <pageMargins left="0.25" right="0.25" top="0.75" bottom="0.75" header="0" footer="0"/>
  <pageSetup paperSize="9" pageOrder="overThenDown" orientation="portrait" cellComments="atEnd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3" operator="containsText" id="{3D1BF452-339F-46E1-87A4-262AA766FE84}">
            <xm:f>NOT(ISERROR(SEARCH("Est parti",A1)))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54" operator="containsText" id="{C51C45D4-7F17-41B9-AB15-01F4998CAABB}">
            <xm:f>NOT(ISERROR(SEARCH("Va quitter l'école",A1)))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A1:XFD1 A61:XFD1048576 F2:XFD60</xm:sqref>
        </x14:conditionalFormatting>
        <x14:conditionalFormatting xmlns:xm="http://schemas.microsoft.com/office/excel/2006/main">
          <x14:cfRule type="containsText" priority="51" operator="containsText" id="{F1AE2896-4AAD-4F68-9744-2B31C595AEA3}">
            <xm:f>NOT(ISERROR(SEARCH("Est parti",A2)))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52" operator="containsText" id="{D0B8EA92-0652-4126-84D9-C934EFDD2D03}">
            <xm:f>NOT(ISERROR(SEARCH("Va quitter l'école",A2)))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A2:B59 D2:E60</xm:sqref>
        </x14:conditionalFormatting>
        <x14:conditionalFormatting xmlns:xm="http://schemas.microsoft.com/office/excel/2006/main">
          <x14:cfRule type="containsText" priority="32" operator="containsText" id="{C173E0A3-2E87-4389-93C3-CACC4EBE4752}">
            <xm:f>NOT(ISERROR(SEARCH("Est parti",A60)))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37" operator="containsText" id="{4D89055F-CE54-4B51-B161-FD4D0B2FA51C}">
            <xm:f>NOT(ISERROR(SEARCH("Va quitter l'école",A60)))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A60:B60</xm:sqref>
        </x14:conditionalFormatting>
        <x14:conditionalFormatting xmlns:xm="http://schemas.microsoft.com/office/excel/2006/main">
          <x14:cfRule type="containsText" priority="25" operator="containsText" id="{B24A7D76-78B8-471C-8FCF-998FF354CC2C}">
            <xm:f>NOT(ISERROR(SEARCH("Est parti",C2)))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26" operator="containsText" id="{A6A5B9C3-5AC7-4525-91F7-E761828ECB69}">
            <xm:f>NOT(ISERROR(SEARCH("Va quitter l'école",C2)))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C2:C42 C44:C58</xm:sqref>
        </x14:conditionalFormatting>
        <x14:conditionalFormatting xmlns:xm="http://schemas.microsoft.com/office/excel/2006/main">
          <x14:cfRule type="containsText" priority="6" operator="containsText" id="{97D9BEB7-3A86-476B-B991-FA6475DE66AB}">
            <xm:f>NOT(ISERROR(SEARCH("Est parti",C60)))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1" operator="containsText" id="{05C40219-9016-4700-B189-78152B7E37C8}">
            <xm:f>NOT(ISERROR(SEARCH("Va quitter l'école",C60)))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C60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outlinePr summaryBelow="0" summaryRight="0"/>
  </sheetPr>
  <dimension ref="A1:K113"/>
  <sheetViews>
    <sheetView workbookViewId="0">
      <pane ySplit="1" topLeftCell="A12" activePane="bottomLeft" state="frozen"/>
      <selection activeCell="K41" sqref="K41"/>
      <selection pane="bottomLeft" activeCell="G13" sqref="G13"/>
    </sheetView>
  </sheetViews>
  <sheetFormatPr baseColWidth="10" defaultColWidth="27.28515625" defaultRowHeight="18" customHeight="1" x14ac:dyDescent="0.25"/>
  <cols>
    <col min="1" max="1" width="29.140625" style="2" customWidth="1"/>
    <col min="2" max="2" width="18.42578125" style="3" customWidth="1"/>
    <col min="3" max="3" width="37.140625" style="3" customWidth="1"/>
    <col min="4" max="4" width="10.5703125" style="6" customWidth="1"/>
    <col min="5" max="5" width="17.42578125" style="6" customWidth="1"/>
    <col min="6" max="6" width="17.85546875" style="5" customWidth="1"/>
    <col min="7" max="11" width="27.28515625" style="1"/>
    <col min="12" max="16384" width="27.28515625" style="5"/>
  </cols>
  <sheetData>
    <row r="1" spans="1:11" s="68" customFormat="1" ht="30" customHeight="1" x14ac:dyDescent="0.25">
      <c r="A1" s="68" t="s">
        <v>0</v>
      </c>
      <c r="B1" s="68" t="s">
        <v>1</v>
      </c>
      <c r="C1" s="68" t="s">
        <v>1740</v>
      </c>
      <c r="D1" s="68" t="s">
        <v>3</v>
      </c>
      <c r="E1" s="68" t="s">
        <v>4</v>
      </c>
      <c r="F1" s="68" t="s">
        <v>9</v>
      </c>
    </row>
    <row r="2" spans="1:11" ht="18" customHeight="1" x14ac:dyDescent="0.25">
      <c r="A2" s="50" t="s">
        <v>1904</v>
      </c>
      <c r="B2" s="20" t="s">
        <v>1905</v>
      </c>
      <c r="C2" s="11" t="str">
        <f>HYPERLINK("mailto:alexandrowicz.lucille@gmail.com","alexandrowicz.lucille@gmail.com")</f>
        <v>alexandrowicz.lucille@gmail.com</v>
      </c>
      <c r="D2" s="51" t="s">
        <v>18</v>
      </c>
      <c r="E2" s="51" t="s">
        <v>19</v>
      </c>
      <c r="F2" s="21"/>
      <c r="G2" s="21"/>
      <c r="H2" s="21"/>
      <c r="I2" s="21"/>
      <c r="J2" s="21"/>
      <c r="K2" s="21"/>
    </row>
    <row r="3" spans="1:11" ht="18" customHeight="1" x14ac:dyDescent="0.25">
      <c r="A3" s="50" t="s">
        <v>1906</v>
      </c>
      <c r="B3" s="20" t="s">
        <v>817</v>
      </c>
      <c r="C3" s="12" t="str">
        <f>HYPERLINK("mailto:bachmathilde2.0@gmail.com","bachmathilde2.0@gmail.com")</f>
        <v>bachmathilde2.0@gmail.com</v>
      </c>
      <c r="D3" s="44" t="s">
        <v>18</v>
      </c>
      <c r="E3" s="44" t="s">
        <v>19</v>
      </c>
      <c r="F3" s="21"/>
      <c r="G3" s="21"/>
      <c r="H3" s="21"/>
      <c r="I3" s="21"/>
      <c r="J3" s="21"/>
      <c r="K3" s="21"/>
    </row>
    <row r="4" spans="1:11" ht="18" customHeight="1" x14ac:dyDescent="0.25">
      <c r="A4" s="50" t="s">
        <v>773</v>
      </c>
      <c r="B4" s="20" t="s">
        <v>1907</v>
      </c>
      <c r="C4" s="12" t="str">
        <f>HYPERLINK("mailto:syl.benoit33@gmail.com","syl.benoit33@gmail.com")</f>
        <v>syl.benoit33@gmail.com</v>
      </c>
      <c r="D4" s="44" t="s">
        <v>18</v>
      </c>
      <c r="E4" s="44" t="s">
        <v>19</v>
      </c>
      <c r="F4" s="21"/>
      <c r="G4" s="21"/>
      <c r="H4" s="21"/>
      <c r="I4" s="21"/>
      <c r="J4" s="21"/>
      <c r="K4" s="21"/>
    </row>
    <row r="5" spans="1:11" ht="18" customHeight="1" x14ac:dyDescent="0.25">
      <c r="A5" s="50" t="s">
        <v>1908</v>
      </c>
      <c r="B5" s="20" t="s">
        <v>1909</v>
      </c>
      <c r="C5" s="12" t="str">
        <f>HYPERLINK("mailto:valerie.buchholzer@gmail.com","valerie.buchholzer@gmail.com")</f>
        <v>valerie.buchholzer@gmail.com</v>
      </c>
      <c r="D5" s="44" t="s">
        <v>18</v>
      </c>
      <c r="E5" s="44" t="s">
        <v>19</v>
      </c>
      <c r="F5" s="21"/>
      <c r="G5" s="21"/>
      <c r="H5" s="21"/>
      <c r="I5" s="21"/>
      <c r="J5" s="21"/>
      <c r="K5" s="21"/>
    </row>
    <row r="6" spans="1:11" ht="18" customHeight="1" x14ac:dyDescent="0.25">
      <c r="A6" s="50" t="s">
        <v>1910</v>
      </c>
      <c r="B6" s="20" t="s">
        <v>162</v>
      </c>
      <c r="C6" s="11" t="str">
        <f>HYPERLINK("mailto:chabaspauline@gmail.com","chabaspauline@gmail.com")</f>
        <v>chabaspauline@gmail.com</v>
      </c>
      <c r="D6" s="44" t="s">
        <v>18</v>
      </c>
      <c r="E6" s="44" t="s">
        <v>19</v>
      </c>
      <c r="F6" s="21"/>
      <c r="G6" s="21"/>
      <c r="H6" s="21"/>
      <c r="I6" s="21"/>
      <c r="J6" s="21"/>
      <c r="K6" s="21"/>
    </row>
    <row r="7" spans="1:11" ht="18" customHeight="1" x14ac:dyDescent="0.25">
      <c r="A7" s="50" t="s">
        <v>1911</v>
      </c>
      <c r="B7" s="20" t="s">
        <v>1912</v>
      </c>
      <c r="C7" s="12" t="str">
        <f>HYPERLINK("mailto:laetitia.chadeffaud@gmail.com","laetitia.chadeffaud@gmail.com")</f>
        <v>laetitia.chadeffaud@gmail.com</v>
      </c>
      <c r="D7" s="44" t="s">
        <v>18</v>
      </c>
      <c r="E7" s="44" t="s">
        <v>19</v>
      </c>
      <c r="F7" s="21"/>
      <c r="G7" s="21"/>
      <c r="H7" s="21"/>
      <c r="I7" s="21"/>
      <c r="J7" s="21"/>
      <c r="K7" s="21"/>
    </row>
    <row r="8" spans="1:11" ht="18" customHeight="1" x14ac:dyDescent="0.25">
      <c r="A8" s="50" t="s">
        <v>1913</v>
      </c>
      <c r="B8" s="20" t="s">
        <v>1914</v>
      </c>
      <c r="C8" s="12" t="str">
        <f>HYPERLINK("mailto:aleks.chochev@gmail.com","aleks.chochev@gmail.com")</f>
        <v>aleks.chochev@gmail.com</v>
      </c>
      <c r="D8" s="44" t="s">
        <v>18</v>
      </c>
      <c r="E8" s="44" t="s">
        <v>19</v>
      </c>
      <c r="F8" s="21"/>
      <c r="G8" s="21"/>
      <c r="H8" s="21"/>
      <c r="I8" s="21"/>
      <c r="J8" s="21"/>
      <c r="K8" s="21"/>
    </row>
    <row r="9" spans="1:11" ht="18" customHeight="1" x14ac:dyDescent="0.25">
      <c r="A9" s="50" t="s">
        <v>1915</v>
      </c>
      <c r="B9" s="20" t="s">
        <v>1916</v>
      </c>
      <c r="C9" s="12" t="str">
        <f>HYPERLINK("mailto:alexcrespinferru@gmail.com","alexcrespinferru@gmail.com")</f>
        <v>alexcrespinferru@gmail.com</v>
      </c>
      <c r="D9" s="44" t="s">
        <v>18</v>
      </c>
      <c r="E9" s="44" t="s">
        <v>19</v>
      </c>
      <c r="F9" s="21"/>
      <c r="G9" s="21"/>
      <c r="H9" s="21"/>
      <c r="I9" s="21"/>
      <c r="J9" s="21"/>
      <c r="K9" s="21"/>
    </row>
    <row r="10" spans="1:11" ht="18" customHeight="1" x14ac:dyDescent="0.25">
      <c r="A10" s="50" t="s">
        <v>571</v>
      </c>
      <c r="B10" s="20" t="s">
        <v>151</v>
      </c>
      <c r="C10" s="12" t="str">
        <f>HYPERLINK("mailto:timothe.dups@gmail.com","timothe.dups@gmail.com")</f>
        <v>timothe.dups@gmail.com</v>
      </c>
      <c r="D10" s="44" t="s">
        <v>18</v>
      </c>
      <c r="E10" s="44" t="s">
        <v>19</v>
      </c>
      <c r="F10" s="21"/>
      <c r="G10" s="21"/>
      <c r="H10" s="21"/>
      <c r="I10" s="21"/>
      <c r="J10" s="21"/>
      <c r="K10" s="21"/>
    </row>
    <row r="11" spans="1:11" ht="18" customHeight="1" x14ac:dyDescent="0.25">
      <c r="A11" s="50" t="s">
        <v>1236</v>
      </c>
      <c r="B11" s="20" t="s">
        <v>100</v>
      </c>
      <c r="C11" s="11" t="str">
        <f>HYPERLINK("mailto:hugodudu85@gmail.com","hugodudu85@gmail.com")</f>
        <v>hugodudu85@gmail.com</v>
      </c>
      <c r="D11" s="44" t="s">
        <v>18</v>
      </c>
      <c r="E11" s="44" t="s">
        <v>19</v>
      </c>
      <c r="F11" s="21"/>
      <c r="G11" s="21"/>
      <c r="H11" s="21"/>
      <c r="I11" s="21"/>
      <c r="J11" s="21"/>
      <c r="K11" s="21"/>
    </row>
    <row r="12" spans="1:11" ht="18" customHeight="1" x14ac:dyDescent="0.25">
      <c r="A12" s="50" t="s">
        <v>1917</v>
      </c>
      <c r="B12" s="20" t="s">
        <v>612</v>
      </c>
      <c r="C12" s="12" t="str">
        <f>HYPERLINK("mailto:nicolasfavre.13@gmail.com","nicolasfavre.13@gmail.com")</f>
        <v>nicolasfavre.13@gmail.com</v>
      </c>
      <c r="D12" s="44" t="s">
        <v>18</v>
      </c>
      <c r="E12" s="44" t="s">
        <v>19</v>
      </c>
      <c r="F12" s="21"/>
      <c r="G12" s="21"/>
      <c r="H12" s="21"/>
      <c r="I12" s="21"/>
      <c r="J12" s="21"/>
      <c r="K12" s="21"/>
    </row>
    <row r="13" spans="1:11" ht="18" customHeight="1" x14ac:dyDescent="0.25">
      <c r="A13" s="50" t="s">
        <v>1918</v>
      </c>
      <c r="B13" s="20" t="s">
        <v>1919</v>
      </c>
      <c r="C13" s="12" t="str">
        <f>HYPERLINK("mailto:lolopixelle@gmail.com","lolopixelle@gmail.com")</f>
        <v>lolopixelle@gmail.com</v>
      </c>
      <c r="D13" s="44" t="s">
        <v>18</v>
      </c>
      <c r="E13" s="44" t="s">
        <v>19</v>
      </c>
      <c r="F13" s="21"/>
      <c r="G13" s="21"/>
      <c r="H13" s="21"/>
      <c r="I13" s="21"/>
      <c r="J13" s="21"/>
      <c r="K13" s="21"/>
    </row>
    <row r="14" spans="1:11" ht="18" customHeight="1" x14ac:dyDescent="0.25">
      <c r="A14" s="50" t="s">
        <v>1920</v>
      </c>
      <c r="B14" s="20" t="s">
        <v>1921</v>
      </c>
      <c r="C14" s="11" t="str">
        <f>HYPERLINK("mailto:lucien.godin17@gmail.com","lucien.godin17@gmail.com")</f>
        <v>lucien.godin17@gmail.com</v>
      </c>
      <c r="D14" s="44" t="s">
        <v>18</v>
      </c>
      <c r="E14" s="44" t="s">
        <v>19</v>
      </c>
      <c r="F14" s="21"/>
      <c r="G14" s="21"/>
      <c r="H14" s="21"/>
      <c r="I14" s="21"/>
      <c r="J14" s="21"/>
      <c r="K14" s="21"/>
    </row>
    <row r="15" spans="1:11" ht="18" customHeight="1" x14ac:dyDescent="0.25">
      <c r="A15" s="50" t="s">
        <v>1922</v>
      </c>
      <c r="B15" s="20" t="s">
        <v>1923</v>
      </c>
      <c r="C15" s="11" t="s">
        <v>1924</v>
      </c>
      <c r="D15" s="44" t="s">
        <v>18</v>
      </c>
      <c r="E15" s="44" t="s">
        <v>19</v>
      </c>
      <c r="F15" s="21"/>
      <c r="G15" s="21"/>
      <c r="H15" s="21"/>
      <c r="I15" s="21"/>
      <c r="J15" s="21"/>
      <c r="K15" s="21"/>
    </row>
    <row r="16" spans="1:11" ht="18" customHeight="1" x14ac:dyDescent="0.25">
      <c r="A16" s="50" t="s">
        <v>1925</v>
      </c>
      <c r="B16" s="20" t="s">
        <v>553</v>
      </c>
      <c r="C16" s="14" t="str">
        <f>HYPERLINK("mailto:axellelamaud@gmail.com","axellelamaud@gmail.com")</f>
        <v>axellelamaud@gmail.com</v>
      </c>
      <c r="D16" s="44" t="s">
        <v>18</v>
      </c>
      <c r="E16" s="44" t="s">
        <v>19</v>
      </c>
      <c r="F16" s="21"/>
      <c r="G16" s="21"/>
      <c r="H16" s="21"/>
      <c r="I16" s="21"/>
      <c r="J16" s="21"/>
      <c r="K16" s="21"/>
    </row>
    <row r="17" spans="1:11" ht="18" customHeight="1" x14ac:dyDescent="0.25">
      <c r="A17" s="50" t="s">
        <v>1926</v>
      </c>
      <c r="B17" s="20" t="s">
        <v>1907</v>
      </c>
      <c r="C17" s="13" t="str">
        <f>HYPERLINK("mailto:massard.sylvain@gmail.com","massard.sylvain@gmail.com")</f>
        <v>massard.sylvain@gmail.com</v>
      </c>
      <c r="D17" s="44" t="s">
        <v>18</v>
      </c>
      <c r="E17" s="44" t="s">
        <v>19</v>
      </c>
      <c r="F17" s="21"/>
      <c r="G17" s="21"/>
      <c r="H17" s="21"/>
      <c r="I17" s="21"/>
      <c r="J17" s="21"/>
      <c r="K17" s="21"/>
    </row>
    <row r="18" spans="1:11" ht="18" customHeight="1" x14ac:dyDescent="0.25">
      <c r="A18" s="50" t="s">
        <v>1927</v>
      </c>
      <c r="B18" s="20" t="s">
        <v>183</v>
      </c>
      <c r="C18" s="13" t="str">
        <f>HYPERLINK("mailto:lespetitsbn@gmail.com","lespetitsbn@gmail.com")</f>
        <v>lespetitsbn@gmail.com</v>
      </c>
      <c r="D18" s="44" t="s">
        <v>18</v>
      </c>
      <c r="E18" s="44" t="s">
        <v>19</v>
      </c>
      <c r="F18" s="21"/>
      <c r="G18" s="21"/>
      <c r="H18" s="21"/>
      <c r="I18" s="21"/>
      <c r="J18" s="21"/>
      <c r="K18" s="21"/>
    </row>
    <row r="19" spans="1:11" ht="18" customHeight="1" x14ac:dyDescent="0.25">
      <c r="A19" s="50" t="s">
        <v>1928</v>
      </c>
      <c r="B19" s="20" t="s">
        <v>979</v>
      </c>
      <c r="C19" s="13" t="str">
        <f>HYPERLINK("mailto:peaster.natacha@gmail.com","peaster.natacha@gmail.com")</f>
        <v>peaster.natacha@gmail.com</v>
      </c>
      <c r="D19" s="44" t="s">
        <v>18</v>
      </c>
      <c r="E19" s="44" t="s">
        <v>19</v>
      </c>
      <c r="F19" s="21"/>
      <c r="G19" s="21"/>
      <c r="H19" s="21"/>
      <c r="I19" s="21"/>
      <c r="J19" s="21"/>
      <c r="K19" s="21"/>
    </row>
    <row r="20" spans="1:11" ht="18" customHeight="1" x14ac:dyDescent="0.25">
      <c r="A20" s="50" t="s">
        <v>1929</v>
      </c>
      <c r="B20" s="20" t="s">
        <v>756</v>
      </c>
      <c r="C20" s="13" t="str">
        <f>HYPERLINK("mailto:marion.rouyer.pro@gmail.com","marion.rouyer.pro@gmail.com")</f>
        <v>marion.rouyer.pro@gmail.com</v>
      </c>
      <c r="D20" s="44" t="s">
        <v>18</v>
      </c>
      <c r="E20" s="44" t="s">
        <v>19</v>
      </c>
      <c r="F20" s="21"/>
      <c r="G20" s="21"/>
      <c r="H20" s="21"/>
      <c r="I20" s="21"/>
      <c r="J20" s="21"/>
      <c r="K20" s="21"/>
    </row>
    <row r="21" spans="1:11" ht="18" customHeight="1" x14ac:dyDescent="0.25">
      <c r="A21" s="50" t="s">
        <v>1930</v>
      </c>
      <c r="B21" s="20" t="s">
        <v>1931</v>
      </c>
      <c r="C21" s="13" t="str">
        <f>HYPERLINK("mailto:tastet.mickael@gmail.com","tastet.mickael@gmail.com")</f>
        <v>tastet.mickael@gmail.com</v>
      </c>
      <c r="D21" s="44" t="s">
        <v>18</v>
      </c>
      <c r="E21" s="44" t="s">
        <v>19</v>
      </c>
      <c r="F21" s="21"/>
      <c r="G21" s="21"/>
      <c r="H21" s="21"/>
      <c r="I21" s="21"/>
      <c r="J21" s="21"/>
      <c r="K21" s="21"/>
    </row>
    <row r="22" spans="1:11" ht="18" customHeight="1" x14ac:dyDescent="0.25">
      <c r="A22" s="50" t="s">
        <v>1932</v>
      </c>
      <c r="B22" s="20" t="s">
        <v>1933</v>
      </c>
      <c r="C22" s="13" t="str">
        <f>HYPERLINK("mailto:orianetessier20@gmail.com","orianetessier20@gmail.com")</f>
        <v>orianetessier20@gmail.com</v>
      </c>
      <c r="D22" s="44" t="s">
        <v>18</v>
      </c>
      <c r="E22" s="44" t="s">
        <v>19</v>
      </c>
      <c r="F22" s="21"/>
      <c r="G22" s="21"/>
      <c r="H22" s="21"/>
      <c r="I22" s="21"/>
      <c r="J22" s="21"/>
      <c r="K22" s="21"/>
    </row>
    <row r="23" spans="1:11" ht="18" customHeight="1" x14ac:dyDescent="0.25">
      <c r="A23" s="50" t="s">
        <v>415</v>
      </c>
      <c r="B23" s="20" t="s">
        <v>1026</v>
      </c>
      <c r="C23" s="13" t="str">
        <f>HYPERLINK("mailto:morg.alvarez@gmail.com","morg.alvarez@gmail.com")</f>
        <v>morg.alvarez@gmail.com</v>
      </c>
      <c r="D23" s="44" t="s">
        <v>102</v>
      </c>
      <c r="E23" s="44" t="s">
        <v>19</v>
      </c>
      <c r="F23" s="21"/>
      <c r="G23" s="21"/>
      <c r="H23" s="21"/>
      <c r="I23" s="21"/>
      <c r="J23" s="21"/>
      <c r="K23" s="21"/>
    </row>
    <row r="24" spans="1:11" ht="18" customHeight="1" x14ac:dyDescent="0.25">
      <c r="A24" s="50" t="s">
        <v>1934</v>
      </c>
      <c r="B24" s="20" t="s">
        <v>756</v>
      </c>
      <c r="C24" s="13" t="str">
        <f>HYPERLINK("mailto:mardreani69@gmail.com","mardreani69@gmail.com")</f>
        <v>mardreani69@gmail.com</v>
      </c>
      <c r="D24" s="44" t="s">
        <v>102</v>
      </c>
      <c r="E24" s="44" t="s">
        <v>19</v>
      </c>
      <c r="F24" s="21"/>
      <c r="G24" s="21"/>
      <c r="H24" s="21"/>
      <c r="I24" s="21"/>
      <c r="J24" s="21"/>
      <c r="K24" s="21"/>
    </row>
    <row r="25" spans="1:11" ht="18" customHeight="1" x14ac:dyDescent="0.25">
      <c r="A25" s="50" t="s">
        <v>1935</v>
      </c>
      <c r="B25" s="20" t="s">
        <v>681</v>
      </c>
      <c r="C25" s="13" t="str">
        <f>HYPERLINK("mailto:mathieubarbz@gmail.com","mathieubarbz@gmail.com")</f>
        <v>mathieubarbz@gmail.com</v>
      </c>
      <c r="D25" s="44" t="s">
        <v>102</v>
      </c>
      <c r="E25" s="44" t="s">
        <v>19</v>
      </c>
      <c r="F25" s="21"/>
      <c r="G25" s="21"/>
      <c r="H25" s="21"/>
      <c r="I25" s="21"/>
      <c r="J25" s="21"/>
      <c r="K25" s="21"/>
    </row>
    <row r="26" spans="1:11" ht="18" customHeight="1" x14ac:dyDescent="0.25">
      <c r="A26" s="50" t="s">
        <v>1936</v>
      </c>
      <c r="B26" s="20" t="s">
        <v>156</v>
      </c>
      <c r="C26" s="13" t="str">
        <f>HYPERLINK("mailto:abeaumier93@gmail.com","abeaumier93@gmail.com")</f>
        <v>abeaumier93@gmail.com</v>
      </c>
      <c r="D26" s="44" t="s">
        <v>102</v>
      </c>
      <c r="E26" s="44" t="s">
        <v>19</v>
      </c>
      <c r="F26" s="21"/>
      <c r="G26" s="21"/>
      <c r="H26" s="21"/>
      <c r="I26" s="21"/>
      <c r="J26" s="21"/>
      <c r="K26" s="21"/>
    </row>
    <row r="27" spans="1:11" ht="18" customHeight="1" x14ac:dyDescent="0.25">
      <c r="A27" s="50" t="s">
        <v>1937</v>
      </c>
      <c r="B27" s="20" t="s">
        <v>881</v>
      </c>
      <c r="C27" s="13" t="str">
        <f>HYPERLINK("mailto:ju.skate31@gmail.com","ju.skate31@gmail.com")</f>
        <v>ju.skate31@gmail.com</v>
      </c>
      <c r="D27" s="44" t="s">
        <v>102</v>
      </c>
      <c r="E27" s="44" t="s">
        <v>19</v>
      </c>
      <c r="F27" s="21"/>
      <c r="G27" s="21"/>
      <c r="H27" s="21"/>
      <c r="I27" s="21"/>
      <c r="J27" s="21"/>
      <c r="K27" s="21"/>
    </row>
    <row r="28" spans="1:11" ht="18" customHeight="1" x14ac:dyDescent="0.25">
      <c r="A28" s="50" t="s">
        <v>1938</v>
      </c>
      <c r="B28" s="20" t="s">
        <v>1052</v>
      </c>
      <c r="C28" s="13" t="str">
        <f>HYPERLINK("mailto:saucepouletstudio@gmail.com","saucepouletstudio@gmail.com")</f>
        <v>saucepouletstudio@gmail.com</v>
      </c>
      <c r="D28" s="44" t="s">
        <v>102</v>
      </c>
      <c r="E28" s="44" t="s">
        <v>19</v>
      </c>
      <c r="F28" s="21"/>
      <c r="G28" s="21"/>
      <c r="H28" s="21"/>
      <c r="I28" s="21"/>
      <c r="J28" s="21"/>
      <c r="K28" s="21"/>
    </row>
    <row r="29" spans="1:11" ht="18" customHeight="1" x14ac:dyDescent="0.25">
      <c r="A29" s="50" t="s">
        <v>1939</v>
      </c>
      <c r="B29" s="20" t="s">
        <v>392</v>
      </c>
      <c r="C29" s="13" t="str">
        <f>HYPERLINK("mailto:amarogcheckmate@gmail.com","amarogcheckmate@gmail.com")</f>
        <v>amarogcheckmate@gmail.com</v>
      </c>
      <c r="D29" s="44" t="s">
        <v>102</v>
      </c>
      <c r="E29" s="44" t="s">
        <v>19</v>
      </c>
      <c r="F29" s="21"/>
      <c r="G29" s="21"/>
      <c r="H29" s="21"/>
      <c r="I29" s="21"/>
      <c r="J29" s="21"/>
      <c r="K29" s="21"/>
    </row>
    <row r="30" spans="1:11" ht="18" customHeight="1" x14ac:dyDescent="0.25">
      <c r="A30" s="50" t="s">
        <v>1940</v>
      </c>
      <c r="B30" s="20" t="s">
        <v>1650</v>
      </c>
      <c r="C30" s="13" t="str">
        <f>HYPERLINK("mailto:aarcangues@gmail.com","aarcangues@gmail.com")</f>
        <v>aarcangues@gmail.com</v>
      </c>
      <c r="D30" s="44" t="s">
        <v>102</v>
      </c>
      <c r="E30" s="44" t="s">
        <v>19</v>
      </c>
      <c r="F30" s="21"/>
      <c r="G30" s="21"/>
      <c r="H30" s="21"/>
      <c r="I30" s="21"/>
      <c r="J30" s="21"/>
      <c r="K30" s="21"/>
    </row>
    <row r="31" spans="1:11" ht="18" customHeight="1" x14ac:dyDescent="0.25">
      <c r="A31" s="50" t="s">
        <v>1941</v>
      </c>
      <c r="B31" s="20" t="s">
        <v>257</v>
      </c>
      <c r="C31" s="13" t="str">
        <f>HYPERLINK("mailto:luc.desdunes@gmail.com","luc.desdunes@gmail.com")</f>
        <v>luc.desdunes@gmail.com</v>
      </c>
      <c r="D31" s="44" t="s">
        <v>102</v>
      </c>
      <c r="E31" s="44" t="s">
        <v>19</v>
      </c>
      <c r="F31" s="21"/>
      <c r="G31" s="21"/>
      <c r="H31" s="21"/>
      <c r="I31" s="21"/>
      <c r="J31" s="21"/>
      <c r="K31" s="21"/>
    </row>
    <row r="32" spans="1:11" ht="18" customHeight="1" x14ac:dyDescent="0.25">
      <c r="A32" s="50" t="s">
        <v>1942</v>
      </c>
      <c r="B32" s="20" t="s">
        <v>736</v>
      </c>
      <c r="C32" s="13" t="str">
        <f>HYPERLINK("mailto:dades.64@gmail.com","dades.64@gmail.com")</f>
        <v>dades.64@gmail.com</v>
      </c>
      <c r="D32" s="44" t="s">
        <v>102</v>
      </c>
      <c r="E32" s="44" t="s">
        <v>19</v>
      </c>
      <c r="F32" s="21"/>
      <c r="G32" s="21"/>
      <c r="H32" s="21"/>
      <c r="I32" s="21"/>
      <c r="J32" s="21"/>
      <c r="K32" s="21"/>
    </row>
    <row r="33" spans="1:11" ht="18" customHeight="1" x14ac:dyDescent="0.25">
      <c r="A33" s="50" t="s">
        <v>1943</v>
      </c>
      <c r="B33" s="20" t="s">
        <v>1944</v>
      </c>
      <c r="C33" s="13" t="str">
        <f>HYPERLINK("mailto:remy.drouhin@gmail.com","remy.drouhin@gmail.com")</f>
        <v>remy.drouhin@gmail.com</v>
      </c>
      <c r="D33" s="44" t="s">
        <v>102</v>
      </c>
      <c r="E33" s="44" t="s">
        <v>19</v>
      </c>
      <c r="F33" s="21"/>
      <c r="G33" s="21"/>
      <c r="H33" s="21"/>
      <c r="I33" s="21"/>
      <c r="J33" s="21"/>
      <c r="K33" s="21"/>
    </row>
    <row r="34" spans="1:11" ht="18" customHeight="1" x14ac:dyDescent="0.25">
      <c r="A34" s="50" t="s">
        <v>1945</v>
      </c>
      <c r="B34" s="20" t="s">
        <v>1946</v>
      </c>
      <c r="C34" s="13" t="str">
        <f>HYPERLINK("mailto:albertfauryecv@gmail.com","albertfauryecv@gmail.com")</f>
        <v>albertfauryecv@gmail.com</v>
      </c>
      <c r="D34" s="44" t="s">
        <v>102</v>
      </c>
      <c r="E34" s="44" t="s">
        <v>19</v>
      </c>
      <c r="F34" s="21"/>
      <c r="G34" s="21"/>
      <c r="H34" s="21"/>
      <c r="I34" s="21"/>
      <c r="J34" s="21"/>
      <c r="K34" s="21"/>
    </row>
    <row r="35" spans="1:11" ht="18" customHeight="1" x14ac:dyDescent="0.25">
      <c r="A35" s="50" t="s">
        <v>1947</v>
      </c>
      <c r="B35" s="20" t="s">
        <v>1948</v>
      </c>
      <c r="C35" s="13" t="str">
        <f>HYPERLINK("mailto:vh.haye@gmail.com","vh.haye@gmail.com")</f>
        <v>vh.haye@gmail.com</v>
      </c>
      <c r="D35" s="44" t="s">
        <v>102</v>
      </c>
      <c r="E35" s="44" t="s">
        <v>19</v>
      </c>
      <c r="F35" s="21"/>
      <c r="G35" s="21"/>
      <c r="H35" s="21"/>
      <c r="I35" s="21"/>
      <c r="J35" s="21"/>
      <c r="K35" s="21"/>
    </row>
    <row r="36" spans="1:11" ht="18" customHeight="1" x14ac:dyDescent="0.25">
      <c r="A36" s="50" t="s">
        <v>1949</v>
      </c>
      <c r="B36" s="20" t="s">
        <v>1950</v>
      </c>
      <c r="C36" s="13" t="str">
        <f>HYPERLINK("mailto:judith.larrede19@gmail.com","judith.larrede19@gmail.com")</f>
        <v>judith.larrede19@gmail.com</v>
      </c>
      <c r="D36" s="44" t="s">
        <v>102</v>
      </c>
      <c r="E36" s="44" t="s">
        <v>19</v>
      </c>
      <c r="F36" s="21"/>
      <c r="G36" s="21"/>
      <c r="H36" s="21"/>
      <c r="I36" s="21"/>
      <c r="J36" s="21"/>
      <c r="K36" s="21"/>
    </row>
    <row r="37" spans="1:11" ht="18" customHeight="1" x14ac:dyDescent="0.25">
      <c r="A37" s="50" t="s">
        <v>1951</v>
      </c>
      <c r="B37" s="20" t="s">
        <v>897</v>
      </c>
      <c r="C37" s="13" t="str">
        <f>HYPERLINK("mailto:marinelepron.ecv@gmail.com","marinelepron.ecv@gmail.com")</f>
        <v>marinelepron.ecv@gmail.com</v>
      </c>
      <c r="D37" s="44" t="s">
        <v>102</v>
      </c>
      <c r="E37" s="44" t="s">
        <v>19</v>
      </c>
      <c r="F37" s="21"/>
      <c r="G37" s="21"/>
      <c r="H37" s="21"/>
      <c r="I37" s="21"/>
      <c r="J37" s="21"/>
      <c r="K37" s="21"/>
    </row>
    <row r="38" spans="1:11" ht="18" customHeight="1" x14ac:dyDescent="0.25">
      <c r="A38" s="50" t="s">
        <v>1952</v>
      </c>
      <c r="B38" s="20" t="s">
        <v>156</v>
      </c>
      <c r="C38" s="13" t="str">
        <f>HYPERLINK("mailto:antoinelienard.animation@gmail.com","antoinelienard.animation@gmail.com")</f>
        <v>antoinelienard.animation@gmail.com</v>
      </c>
      <c r="D38" s="44" t="s">
        <v>102</v>
      </c>
      <c r="E38" s="44" t="s">
        <v>19</v>
      </c>
      <c r="F38" s="21"/>
      <c r="G38" s="21"/>
      <c r="H38" s="21"/>
      <c r="I38" s="21"/>
      <c r="J38" s="21"/>
      <c r="K38" s="21"/>
    </row>
    <row r="39" spans="1:11" ht="18" customHeight="1" x14ac:dyDescent="0.25">
      <c r="A39" s="50" t="s">
        <v>1953</v>
      </c>
      <c r="B39" s="20" t="s">
        <v>817</v>
      </c>
      <c r="C39" s="13" t="str">
        <f>HYPERLINK("mailto:mathildeprevost71@gmail.com","mathildeprevost71@gmail.com")</f>
        <v>mathildeprevost71@gmail.com</v>
      </c>
      <c r="D39" s="44" t="s">
        <v>102</v>
      </c>
      <c r="E39" s="44" t="s">
        <v>19</v>
      </c>
      <c r="F39" s="21"/>
      <c r="G39" s="21"/>
      <c r="H39" s="21"/>
      <c r="I39" s="21"/>
      <c r="J39" s="21"/>
      <c r="K39" s="21"/>
    </row>
    <row r="40" spans="1:11" ht="18" customHeight="1" x14ac:dyDescent="0.25">
      <c r="A40" s="50" t="s">
        <v>1954</v>
      </c>
      <c r="B40" s="20" t="s">
        <v>296</v>
      </c>
      <c r="C40" s="13" t="str">
        <f>HYPERLINK("mailto:lea.rocton@gmail.com","lea.rocton@gmail.com")</f>
        <v>lea.rocton@gmail.com</v>
      </c>
      <c r="D40" s="44" t="s">
        <v>102</v>
      </c>
      <c r="E40" s="44" t="s">
        <v>19</v>
      </c>
      <c r="F40" s="21"/>
      <c r="G40" s="21"/>
      <c r="H40" s="21"/>
      <c r="I40" s="21"/>
      <c r="J40" s="21"/>
      <c r="K40" s="21"/>
    </row>
    <row r="41" spans="1:11" ht="18" customHeight="1" x14ac:dyDescent="0.25">
      <c r="A41" s="50" t="s">
        <v>1955</v>
      </c>
      <c r="B41" s="20" t="s">
        <v>526</v>
      </c>
      <c r="C41" s="13" t="str">
        <f>HYPERLINK("mailto:thomasruiz33700@gmail.com","thomasruiz33700@gmail.com")</f>
        <v>thomasruiz33700@gmail.com</v>
      </c>
      <c r="D41" s="44" t="s">
        <v>102</v>
      </c>
      <c r="E41" s="44" t="s">
        <v>19</v>
      </c>
      <c r="F41" s="21"/>
      <c r="G41" s="21"/>
      <c r="H41" s="21"/>
      <c r="I41" s="21"/>
      <c r="J41" s="21"/>
      <c r="K41" s="21"/>
    </row>
    <row r="42" spans="1:11" ht="18" customHeight="1" x14ac:dyDescent="0.25">
      <c r="A42" s="50" t="s">
        <v>1956</v>
      </c>
      <c r="B42" s="20" t="s">
        <v>672</v>
      </c>
      <c r="C42" s="13" t="str">
        <f>HYPERLINK("mailto:vanherreweghe.romain@gmail.com","vanherreweghe.romain@gmail.com")</f>
        <v>vanherreweghe.romain@gmail.com</v>
      </c>
      <c r="D42" s="44" t="s">
        <v>102</v>
      </c>
      <c r="E42" s="44" t="s">
        <v>19</v>
      </c>
      <c r="F42" s="21"/>
      <c r="G42" s="21"/>
      <c r="H42" s="21"/>
      <c r="I42" s="21"/>
      <c r="J42" s="21"/>
      <c r="K42" s="21"/>
    </row>
    <row r="43" spans="1:11" ht="18" customHeight="1" x14ac:dyDescent="0.25">
      <c r="A43" s="50" t="s">
        <v>1957</v>
      </c>
      <c r="B43" s="20" t="s">
        <v>230</v>
      </c>
      <c r="C43" s="13" t="str">
        <f>HYPERLINK("mailto:wachromane@gmail.com","wachromane@gmail.com")</f>
        <v>wachromane@gmail.com</v>
      </c>
      <c r="D43" s="44" t="s">
        <v>102</v>
      </c>
      <c r="E43" s="44" t="s">
        <v>19</v>
      </c>
      <c r="F43" s="21"/>
      <c r="G43" s="21"/>
      <c r="H43" s="21"/>
      <c r="I43" s="21"/>
      <c r="J43" s="21"/>
      <c r="K43" s="21"/>
    </row>
    <row r="44" spans="1:11" ht="18" customHeight="1" x14ac:dyDescent="0.25">
      <c r="A44" s="50" t="s">
        <v>1958</v>
      </c>
      <c r="B44" s="20" t="s">
        <v>100</v>
      </c>
      <c r="C44" s="13" t="str">
        <f>HYPERLINK("mailto:hugo.aubert@gmail.com","hugo.aubert@gmail.com")</f>
        <v>hugo.aubert@gmail.com</v>
      </c>
      <c r="D44" s="44" t="s">
        <v>279</v>
      </c>
      <c r="E44" s="44" t="s">
        <v>280</v>
      </c>
      <c r="F44" s="21"/>
      <c r="G44" s="21"/>
      <c r="H44" s="21"/>
      <c r="I44" s="21"/>
      <c r="J44" s="21"/>
      <c r="K44" s="21"/>
    </row>
    <row r="45" spans="1:11" ht="18" customHeight="1" x14ac:dyDescent="0.25">
      <c r="A45" s="50" t="s">
        <v>1959</v>
      </c>
      <c r="B45" s="20" t="s">
        <v>290</v>
      </c>
      <c r="C45" s="13" t="str">
        <f>HYPERLINK("mailto:maugartt@gmail.com","maugartt@gmail.com")</f>
        <v>maugartt@gmail.com</v>
      </c>
      <c r="D45" s="44" t="s">
        <v>279</v>
      </c>
      <c r="E45" s="44" t="s">
        <v>280</v>
      </c>
      <c r="F45" s="21"/>
      <c r="G45" s="21"/>
      <c r="H45" s="21"/>
      <c r="I45" s="21"/>
      <c r="J45" s="21"/>
      <c r="K45" s="21"/>
    </row>
    <row r="46" spans="1:11" ht="18" customHeight="1" x14ac:dyDescent="0.25">
      <c r="A46" s="50" t="s">
        <v>1960</v>
      </c>
      <c r="B46" s="20" t="s">
        <v>1961</v>
      </c>
      <c r="C46" s="13" t="str">
        <f>HYPERLINK("mailto:augustin.cagnat@gmail.com","augustin.cagnat@gmail.com")</f>
        <v>augustin.cagnat@gmail.com</v>
      </c>
      <c r="D46" s="44" t="s">
        <v>279</v>
      </c>
      <c r="E46" s="44" t="s">
        <v>280</v>
      </c>
      <c r="F46" s="21"/>
      <c r="G46" s="21"/>
      <c r="H46" s="21"/>
      <c r="I46" s="21"/>
      <c r="J46" s="21"/>
      <c r="K46" s="21"/>
    </row>
    <row r="47" spans="1:11" ht="18" customHeight="1" x14ac:dyDescent="0.25">
      <c r="A47" s="50" t="s">
        <v>1962</v>
      </c>
      <c r="B47" s="20" t="s">
        <v>1009</v>
      </c>
      <c r="C47" s="13" t="s">
        <v>1963</v>
      </c>
      <c r="D47" s="44" t="s">
        <v>279</v>
      </c>
      <c r="E47" s="44" t="s">
        <v>280</v>
      </c>
      <c r="F47" s="21"/>
      <c r="G47" s="21"/>
      <c r="H47" s="21"/>
      <c r="I47" s="21"/>
      <c r="J47" s="21"/>
      <c r="K47" s="21"/>
    </row>
    <row r="48" spans="1:11" ht="18" customHeight="1" x14ac:dyDescent="0.25">
      <c r="A48" s="50" t="s">
        <v>1964</v>
      </c>
      <c r="B48" s="20" t="s">
        <v>881</v>
      </c>
      <c r="C48" s="13" t="str">
        <f>HYPERLINK("mailto:julieglafeuille@gmail.com","julieglafeuille@gmail.com")</f>
        <v>julieglafeuille@gmail.com</v>
      </c>
      <c r="D48" s="44" t="s">
        <v>279</v>
      </c>
      <c r="E48" s="44" t="s">
        <v>280</v>
      </c>
      <c r="F48" s="21"/>
      <c r="G48" s="21"/>
      <c r="H48" s="21"/>
      <c r="I48" s="21"/>
      <c r="J48" s="21"/>
      <c r="K48" s="21"/>
    </row>
    <row r="49" spans="1:11" ht="18" customHeight="1" x14ac:dyDescent="0.25">
      <c r="A49" s="50" t="s">
        <v>1965</v>
      </c>
      <c r="B49" s="20" t="s">
        <v>235</v>
      </c>
      <c r="C49" s="13" t="str">
        <f>HYPERLINK("mailto:magere.coralie@gmail.com","magere.coralie@gmail.com")</f>
        <v>magere.coralie@gmail.com</v>
      </c>
      <c r="D49" s="44" t="s">
        <v>279</v>
      </c>
      <c r="E49" s="44" t="s">
        <v>280</v>
      </c>
      <c r="F49" s="21"/>
      <c r="G49" s="21"/>
      <c r="H49" s="21"/>
      <c r="I49" s="21"/>
      <c r="J49" s="21"/>
      <c r="K49" s="21"/>
    </row>
    <row r="50" spans="1:11" ht="18" customHeight="1" x14ac:dyDescent="0.25">
      <c r="A50" s="50" t="s">
        <v>1966</v>
      </c>
      <c r="B50" s="20" t="s">
        <v>1967</v>
      </c>
      <c r="C50" s="13" t="str">
        <f>HYPERLINK("mailto:cromlekwork@gmail.com","cromlekwork@gmail.com")</f>
        <v>cromlekwork@gmail.com</v>
      </c>
      <c r="D50" s="44" t="s">
        <v>279</v>
      </c>
      <c r="E50" s="44" t="s">
        <v>280</v>
      </c>
      <c r="F50" s="21"/>
      <c r="G50" s="21"/>
      <c r="H50" s="21"/>
      <c r="I50" s="21"/>
      <c r="J50" s="21"/>
      <c r="K50" s="21"/>
    </row>
    <row r="51" spans="1:11" ht="18" customHeight="1" x14ac:dyDescent="0.25">
      <c r="A51" s="50" t="s">
        <v>1968</v>
      </c>
      <c r="B51" s="20" t="s">
        <v>1969</v>
      </c>
      <c r="C51" s="13" t="str">
        <f>HYPERLINK("mailto:audesmile.twom@gmail.com","audesmile.twom@gmail.com")</f>
        <v>audesmile.twom@gmail.com</v>
      </c>
      <c r="D51" s="44" t="s">
        <v>279</v>
      </c>
      <c r="E51" s="44" t="s">
        <v>280</v>
      </c>
      <c r="F51" s="21"/>
      <c r="G51" s="21"/>
      <c r="H51" s="21"/>
      <c r="I51" s="21"/>
      <c r="J51" s="21"/>
      <c r="K51" s="21"/>
    </row>
    <row r="52" spans="1:11" ht="18" customHeight="1" x14ac:dyDescent="0.25">
      <c r="A52" s="50" t="s">
        <v>1970</v>
      </c>
      <c r="B52" s="20" t="s">
        <v>910</v>
      </c>
      <c r="C52" s="13" t="str">
        <f>HYPERLINK("mailto:saigonoeru@gmail.com","saigonoeru@gmail.com")</f>
        <v>saigonoeru@gmail.com</v>
      </c>
      <c r="D52" s="44" t="s">
        <v>279</v>
      </c>
      <c r="E52" s="44" t="s">
        <v>280</v>
      </c>
      <c r="F52" s="21"/>
      <c r="G52" s="21"/>
      <c r="H52" s="21"/>
      <c r="I52" s="21"/>
      <c r="J52" s="21"/>
      <c r="K52" s="21"/>
    </row>
    <row r="53" spans="1:11" ht="18" customHeight="1" x14ac:dyDescent="0.25">
      <c r="A53" s="50" t="s">
        <v>1971</v>
      </c>
      <c r="B53" s="20" t="s">
        <v>146</v>
      </c>
      <c r="C53" s="13" t="str">
        <f>HYPERLINK("mailto:ambre.sedogbo@gmail.com","ambre.sedogbo@gmail.com")</f>
        <v>ambre.sedogbo@gmail.com</v>
      </c>
      <c r="D53" s="44" t="s">
        <v>279</v>
      </c>
      <c r="E53" s="44" t="s">
        <v>280</v>
      </c>
      <c r="F53" s="21"/>
      <c r="G53" s="21"/>
      <c r="H53" s="21"/>
      <c r="I53" s="21"/>
      <c r="J53" s="21"/>
      <c r="K53" s="21"/>
    </row>
    <row r="54" spans="1:11" ht="18" customHeight="1" x14ac:dyDescent="0.25">
      <c r="A54" s="50" t="s">
        <v>1972</v>
      </c>
      <c r="B54" s="20" t="s">
        <v>1222</v>
      </c>
      <c r="C54" s="13" t="str">
        <f>HYPERLINK("mailto:louis.sorbon@gmail.com","louis.sorbon@gmail.com")</f>
        <v>louis.sorbon@gmail.com</v>
      </c>
      <c r="D54" s="44" t="s">
        <v>279</v>
      </c>
      <c r="E54" s="44" t="s">
        <v>280</v>
      </c>
      <c r="F54" s="21"/>
      <c r="G54" s="21"/>
      <c r="H54" s="21"/>
      <c r="I54" s="21"/>
      <c r="J54" s="21"/>
      <c r="K54" s="21"/>
    </row>
    <row r="55" spans="1:11" ht="18" customHeight="1" x14ac:dyDescent="0.25">
      <c r="A55" s="50"/>
      <c r="B55" s="20"/>
      <c r="C55" s="20"/>
      <c r="D55" s="44"/>
      <c r="E55" s="44"/>
      <c r="F55" s="21"/>
      <c r="G55" s="21"/>
      <c r="H55" s="21"/>
      <c r="I55" s="21"/>
      <c r="J55" s="21"/>
      <c r="K55" s="21"/>
    </row>
    <row r="56" spans="1:11" ht="18" customHeight="1" x14ac:dyDescent="0.25">
      <c r="A56" s="50"/>
      <c r="B56" s="20"/>
      <c r="C56" s="20"/>
      <c r="D56" s="44"/>
      <c r="E56" s="44"/>
      <c r="F56" s="21"/>
      <c r="G56" s="21"/>
      <c r="H56" s="21"/>
      <c r="I56" s="21"/>
      <c r="J56" s="21"/>
      <c r="K56" s="21"/>
    </row>
    <row r="57" spans="1:11" ht="18" customHeight="1" x14ac:dyDescent="0.25">
      <c r="A57" s="50"/>
      <c r="B57" s="20"/>
      <c r="C57" s="20"/>
      <c r="D57" s="44"/>
      <c r="E57" s="44"/>
      <c r="F57" s="21"/>
      <c r="G57" s="21"/>
      <c r="H57" s="21"/>
      <c r="I57" s="21"/>
      <c r="J57" s="21"/>
      <c r="K57" s="21"/>
    </row>
    <row r="58" spans="1:11" ht="18" customHeight="1" x14ac:dyDescent="0.25">
      <c r="A58" s="50"/>
      <c r="B58" s="20"/>
      <c r="C58" s="20"/>
      <c r="D58" s="44"/>
      <c r="E58" s="44"/>
      <c r="F58" s="21"/>
      <c r="G58" s="21"/>
      <c r="H58" s="21"/>
      <c r="I58" s="21"/>
      <c r="J58" s="21"/>
      <c r="K58" s="21"/>
    </row>
    <row r="59" spans="1:11" ht="18" customHeight="1" x14ac:dyDescent="0.25">
      <c r="A59" s="50"/>
      <c r="B59" s="20"/>
      <c r="C59" s="20"/>
      <c r="D59" s="44"/>
      <c r="E59" s="44"/>
      <c r="F59" s="21"/>
      <c r="G59" s="21"/>
      <c r="H59" s="21"/>
      <c r="I59" s="21"/>
      <c r="J59" s="21"/>
      <c r="K59" s="21"/>
    </row>
    <row r="60" spans="1:11" ht="18" customHeight="1" x14ac:dyDescent="0.25">
      <c r="A60" s="50"/>
      <c r="B60" s="20"/>
      <c r="C60" s="20"/>
      <c r="D60" s="44"/>
      <c r="E60" s="44"/>
      <c r="F60" s="21"/>
      <c r="G60" s="21"/>
      <c r="H60" s="21"/>
      <c r="I60" s="21"/>
      <c r="J60" s="21"/>
      <c r="K60" s="21"/>
    </row>
    <row r="61" spans="1:11" ht="18" customHeight="1" x14ac:dyDescent="0.25">
      <c r="A61" s="50"/>
      <c r="B61" s="20"/>
      <c r="C61" s="20"/>
      <c r="D61" s="44"/>
      <c r="E61" s="44"/>
      <c r="F61" s="21"/>
      <c r="G61" s="21"/>
      <c r="H61" s="21"/>
      <c r="I61" s="21"/>
      <c r="J61" s="21"/>
      <c r="K61" s="21"/>
    </row>
    <row r="62" spans="1:11" ht="18" customHeight="1" x14ac:dyDescent="0.25">
      <c r="A62" s="50"/>
      <c r="B62" s="20"/>
      <c r="C62" s="20"/>
      <c r="D62" s="44"/>
      <c r="E62" s="44"/>
      <c r="F62" s="21"/>
      <c r="G62" s="21"/>
      <c r="H62" s="21"/>
      <c r="I62" s="21"/>
      <c r="J62" s="21"/>
      <c r="K62" s="21"/>
    </row>
    <row r="63" spans="1:11" ht="18" customHeight="1" x14ac:dyDescent="0.25">
      <c r="A63" s="50"/>
      <c r="B63" s="20"/>
      <c r="C63" s="20"/>
      <c r="D63" s="44"/>
      <c r="E63" s="44"/>
      <c r="F63" s="21"/>
      <c r="G63" s="21"/>
      <c r="H63" s="21"/>
      <c r="I63" s="21"/>
      <c r="J63" s="21"/>
      <c r="K63" s="21"/>
    </row>
    <row r="64" spans="1:11" ht="18" customHeight="1" x14ac:dyDescent="0.25">
      <c r="A64" s="50"/>
      <c r="B64" s="20"/>
      <c r="C64" s="20"/>
      <c r="D64" s="44"/>
      <c r="E64" s="44"/>
      <c r="F64" s="21"/>
      <c r="G64" s="21"/>
      <c r="H64" s="21"/>
      <c r="I64" s="21"/>
      <c r="J64" s="21"/>
      <c r="K64" s="21"/>
    </row>
    <row r="65" spans="7:11" ht="18" customHeight="1" x14ac:dyDescent="0.25">
      <c r="G65" s="21"/>
      <c r="H65" s="21"/>
      <c r="I65" s="21"/>
      <c r="J65" s="21"/>
      <c r="K65" s="21"/>
    </row>
    <row r="66" spans="7:11" ht="18" customHeight="1" x14ac:dyDescent="0.25">
      <c r="G66" s="21"/>
      <c r="H66" s="21"/>
      <c r="I66" s="21"/>
      <c r="J66" s="21"/>
      <c r="K66" s="21"/>
    </row>
    <row r="67" spans="7:11" ht="18" customHeight="1" x14ac:dyDescent="0.25">
      <c r="G67" s="21"/>
      <c r="H67" s="21"/>
      <c r="I67" s="21"/>
      <c r="J67" s="21"/>
      <c r="K67" s="21"/>
    </row>
    <row r="68" spans="7:11" ht="18" customHeight="1" x14ac:dyDescent="0.25">
      <c r="G68" s="21"/>
      <c r="H68" s="21"/>
      <c r="I68" s="21"/>
      <c r="J68" s="21"/>
      <c r="K68" s="21"/>
    </row>
    <row r="69" spans="7:11" ht="18" customHeight="1" x14ac:dyDescent="0.25">
      <c r="G69" s="21"/>
      <c r="H69" s="21"/>
      <c r="I69" s="21"/>
      <c r="J69" s="21"/>
      <c r="K69" s="21"/>
    </row>
    <row r="70" spans="7:11" ht="18" customHeight="1" x14ac:dyDescent="0.25">
      <c r="G70" s="21"/>
      <c r="H70" s="21"/>
      <c r="I70" s="21"/>
      <c r="J70" s="21"/>
      <c r="K70" s="21"/>
    </row>
    <row r="71" spans="7:11" ht="18" customHeight="1" x14ac:dyDescent="0.25">
      <c r="G71" s="21"/>
      <c r="H71" s="21"/>
      <c r="I71" s="21"/>
      <c r="J71" s="21"/>
      <c r="K71" s="21"/>
    </row>
    <row r="72" spans="7:11" ht="18" customHeight="1" x14ac:dyDescent="0.25">
      <c r="G72" s="21"/>
      <c r="H72" s="21"/>
      <c r="I72" s="21"/>
      <c r="J72" s="21"/>
      <c r="K72" s="21"/>
    </row>
    <row r="73" spans="7:11" ht="18" customHeight="1" x14ac:dyDescent="0.25">
      <c r="G73" s="21"/>
      <c r="H73" s="21"/>
      <c r="I73" s="21"/>
      <c r="J73" s="21"/>
      <c r="K73" s="21"/>
    </row>
    <row r="74" spans="7:11" ht="18" customHeight="1" x14ac:dyDescent="0.25">
      <c r="G74" s="21"/>
      <c r="H74" s="21"/>
      <c r="I74" s="21"/>
      <c r="J74" s="21"/>
      <c r="K74" s="21"/>
    </row>
    <row r="75" spans="7:11" ht="18" customHeight="1" x14ac:dyDescent="0.25">
      <c r="G75" s="21"/>
      <c r="H75" s="21"/>
      <c r="I75" s="21"/>
      <c r="J75" s="21"/>
      <c r="K75" s="21"/>
    </row>
    <row r="76" spans="7:11" ht="18" customHeight="1" x14ac:dyDescent="0.25">
      <c r="G76" s="21"/>
      <c r="H76" s="21"/>
      <c r="I76" s="21"/>
      <c r="J76" s="21"/>
      <c r="K76" s="21"/>
    </row>
    <row r="77" spans="7:11" ht="18" customHeight="1" x14ac:dyDescent="0.25">
      <c r="G77" s="21"/>
      <c r="H77" s="21"/>
      <c r="I77" s="21"/>
      <c r="J77" s="21"/>
      <c r="K77" s="21"/>
    </row>
    <row r="78" spans="7:11" ht="18" customHeight="1" x14ac:dyDescent="0.25">
      <c r="G78" s="21"/>
      <c r="H78" s="21"/>
      <c r="I78" s="21"/>
      <c r="J78" s="21"/>
      <c r="K78" s="21"/>
    </row>
    <row r="79" spans="7:11" ht="18" customHeight="1" x14ac:dyDescent="0.25">
      <c r="G79" s="21"/>
      <c r="H79" s="21"/>
      <c r="I79" s="21"/>
      <c r="J79" s="21"/>
      <c r="K79" s="21"/>
    </row>
    <row r="80" spans="7:11" ht="18" customHeight="1" x14ac:dyDescent="0.25">
      <c r="G80" s="21"/>
      <c r="H80" s="21"/>
      <c r="I80" s="21"/>
      <c r="J80" s="21"/>
      <c r="K80" s="21"/>
    </row>
    <row r="81" spans="7:11" ht="18" customHeight="1" x14ac:dyDescent="0.25">
      <c r="G81" s="21"/>
      <c r="H81" s="21"/>
      <c r="I81" s="21"/>
      <c r="J81" s="21"/>
      <c r="K81" s="21"/>
    </row>
    <row r="82" spans="7:11" ht="18" customHeight="1" x14ac:dyDescent="0.25">
      <c r="G82" s="21"/>
      <c r="H82" s="21"/>
      <c r="I82" s="21"/>
      <c r="J82" s="21"/>
      <c r="K82" s="21"/>
    </row>
    <row r="83" spans="7:11" ht="18" customHeight="1" x14ac:dyDescent="0.25">
      <c r="G83" s="21"/>
      <c r="H83" s="21"/>
      <c r="I83" s="21"/>
      <c r="J83" s="21"/>
      <c r="K83" s="21"/>
    </row>
    <row r="84" spans="7:11" ht="18" customHeight="1" x14ac:dyDescent="0.25">
      <c r="G84" s="21"/>
      <c r="H84" s="21"/>
      <c r="I84" s="21"/>
      <c r="J84" s="21"/>
      <c r="K84" s="21"/>
    </row>
    <row r="85" spans="7:11" ht="18" customHeight="1" x14ac:dyDescent="0.25">
      <c r="G85" s="21"/>
      <c r="H85" s="21"/>
      <c r="I85" s="21"/>
      <c r="J85" s="21"/>
      <c r="K85" s="21"/>
    </row>
    <row r="86" spans="7:11" ht="18" customHeight="1" x14ac:dyDescent="0.25">
      <c r="G86" s="21"/>
      <c r="H86" s="21"/>
      <c r="I86" s="21"/>
      <c r="J86" s="21"/>
      <c r="K86" s="21"/>
    </row>
    <row r="87" spans="7:11" ht="18" customHeight="1" x14ac:dyDescent="0.25">
      <c r="G87" s="21"/>
      <c r="H87" s="21"/>
      <c r="I87" s="21"/>
      <c r="J87" s="21"/>
      <c r="K87" s="21"/>
    </row>
    <row r="88" spans="7:11" ht="18" customHeight="1" x14ac:dyDescent="0.25">
      <c r="G88" s="21"/>
      <c r="H88" s="21"/>
      <c r="I88" s="21"/>
      <c r="J88" s="21"/>
      <c r="K88" s="21"/>
    </row>
    <row r="89" spans="7:11" ht="18" customHeight="1" x14ac:dyDescent="0.25">
      <c r="G89" s="21"/>
      <c r="H89" s="21"/>
      <c r="I89" s="21"/>
      <c r="J89" s="21"/>
      <c r="K89" s="21"/>
    </row>
    <row r="90" spans="7:11" ht="18" customHeight="1" x14ac:dyDescent="0.25">
      <c r="G90" s="21"/>
      <c r="H90" s="21"/>
      <c r="I90" s="21"/>
      <c r="J90" s="21"/>
      <c r="K90" s="21"/>
    </row>
    <row r="91" spans="7:11" ht="18" customHeight="1" x14ac:dyDescent="0.25">
      <c r="G91" s="21"/>
      <c r="H91" s="21"/>
      <c r="I91" s="21"/>
      <c r="J91" s="21"/>
      <c r="K91" s="21"/>
    </row>
    <row r="92" spans="7:11" ht="18" customHeight="1" x14ac:dyDescent="0.25">
      <c r="G92" s="21"/>
      <c r="H92" s="21"/>
      <c r="I92" s="21"/>
      <c r="J92" s="21"/>
      <c r="K92" s="21"/>
    </row>
    <row r="93" spans="7:11" ht="18" customHeight="1" x14ac:dyDescent="0.25">
      <c r="G93" s="21"/>
      <c r="H93" s="21"/>
      <c r="I93" s="21"/>
      <c r="J93" s="21"/>
      <c r="K93" s="21"/>
    </row>
    <row r="94" spans="7:11" ht="18" customHeight="1" x14ac:dyDescent="0.25">
      <c r="G94" s="21"/>
      <c r="H94" s="21"/>
      <c r="I94" s="21"/>
      <c r="J94" s="21"/>
      <c r="K94" s="21"/>
    </row>
    <row r="95" spans="7:11" ht="18" customHeight="1" x14ac:dyDescent="0.25">
      <c r="G95" s="21"/>
      <c r="H95" s="21"/>
      <c r="I95" s="21"/>
      <c r="J95" s="21"/>
      <c r="K95" s="21"/>
    </row>
    <row r="96" spans="7:11" ht="18" customHeight="1" x14ac:dyDescent="0.25">
      <c r="G96" s="21"/>
      <c r="H96" s="21"/>
      <c r="I96" s="21"/>
      <c r="J96" s="21"/>
      <c r="K96" s="21"/>
    </row>
    <row r="97" spans="7:11" ht="18" customHeight="1" x14ac:dyDescent="0.25">
      <c r="G97" s="21"/>
      <c r="H97" s="21"/>
      <c r="I97" s="21"/>
      <c r="J97" s="21"/>
      <c r="K97" s="21"/>
    </row>
    <row r="98" spans="7:11" ht="18" customHeight="1" x14ac:dyDescent="0.25">
      <c r="G98" s="21"/>
      <c r="H98" s="21"/>
      <c r="I98" s="21"/>
      <c r="J98" s="21"/>
      <c r="K98" s="21"/>
    </row>
    <row r="99" spans="7:11" ht="18" customHeight="1" x14ac:dyDescent="0.25">
      <c r="G99" s="21"/>
      <c r="H99" s="21"/>
      <c r="I99" s="21"/>
      <c r="J99" s="21"/>
      <c r="K99" s="21"/>
    </row>
    <row r="100" spans="7:11" ht="18" customHeight="1" x14ac:dyDescent="0.25">
      <c r="G100" s="21"/>
      <c r="H100" s="21"/>
      <c r="I100" s="21"/>
      <c r="J100" s="21"/>
      <c r="K100" s="21"/>
    </row>
    <row r="101" spans="7:11" ht="18" customHeight="1" x14ac:dyDescent="0.25">
      <c r="G101" s="21"/>
      <c r="H101" s="21"/>
      <c r="I101" s="21"/>
      <c r="J101" s="21"/>
      <c r="K101" s="21"/>
    </row>
    <row r="102" spans="7:11" ht="18" customHeight="1" x14ac:dyDescent="0.25">
      <c r="G102" s="21"/>
      <c r="H102" s="21"/>
      <c r="I102" s="21"/>
      <c r="J102" s="21"/>
      <c r="K102" s="21"/>
    </row>
    <row r="103" spans="7:11" ht="18" customHeight="1" x14ac:dyDescent="0.25">
      <c r="G103" s="21"/>
      <c r="H103" s="21"/>
      <c r="I103" s="21"/>
      <c r="J103" s="21"/>
      <c r="K103" s="21"/>
    </row>
    <row r="104" spans="7:11" ht="18" customHeight="1" x14ac:dyDescent="0.25">
      <c r="G104" s="21"/>
      <c r="H104" s="21"/>
      <c r="I104" s="21"/>
      <c r="J104" s="21"/>
      <c r="K104" s="21"/>
    </row>
    <row r="105" spans="7:11" ht="18" customHeight="1" x14ac:dyDescent="0.25">
      <c r="G105" s="21"/>
      <c r="H105" s="21"/>
      <c r="I105" s="21"/>
      <c r="J105" s="21"/>
      <c r="K105" s="21"/>
    </row>
    <row r="106" spans="7:11" ht="18" customHeight="1" x14ac:dyDescent="0.25">
      <c r="G106" s="21"/>
      <c r="H106" s="21"/>
      <c r="I106" s="21"/>
      <c r="J106" s="21"/>
      <c r="K106" s="21"/>
    </row>
    <row r="107" spans="7:11" ht="18" customHeight="1" x14ac:dyDescent="0.25">
      <c r="G107" s="21"/>
      <c r="H107" s="21"/>
      <c r="I107" s="21"/>
      <c r="J107" s="21"/>
      <c r="K107" s="21"/>
    </row>
    <row r="108" spans="7:11" ht="18" customHeight="1" x14ac:dyDescent="0.25">
      <c r="G108" s="21"/>
      <c r="H108" s="21"/>
      <c r="I108" s="21"/>
      <c r="J108" s="21"/>
      <c r="K108" s="21"/>
    </row>
    <row r="109" spans="7:11" ht="18" customHeight="1" x14ac:dyDescent="0.25">
      <c r="G109" s="21"/>
      <c r="H109" s="21"/>
      <c r="I109" s="21"/>
      <c r="J109" s="21"/>
      <c r="K109" s="21"/>
    </row>
    <row r="110" spans="7:11" ht="18" customHeight="1" x14ac:dyDescent="0.25">
      <c r="G110" s="21"/>
      <c r="H110" s="21"/>
      <c r="I110" s="21"/>
      <c r="J110" s="21"/>
      <c r="K110" s="21"/>
    </row>
    <row r="111" spans="7:11" ht="18" customHeight="1" x14ac:dyDescent="0.25">
      <c r="G111" s="21"/>
      <c r="H111" s="21"/>
      <c r="I111" s="21"/>
      <c r="J111" s="21"/>
      <c r="K111" s="21"/>
    </row>
    <row r="112" spans="7:11" ht="18" customHeight="1" x14ac:dyDescent="0.25">
      <c r="G112" s="21"/>
      <c r="H112" s="21"/>
      <c r="I112" s="21"/>
      <c r="J112" s="21"/>
      <c r="K112" s="21"/>
    </row>
    <row r="113" spans="7:11" ht="18" customHeight="1" x14ac:dyDescent="0.25">
      <c r="G113" s="21"/>
      <c r="H113" s="21"/>
      <c r="I113" s="21"/>
      <c r="J113" s="21"/>
      <c r="K113" s="21"/>
    </row>
  </sheetData>
  <conditionalFormatting sqref="A1:XFD1048576">
    <cfRule type="cellIs" dxfId="315" priority="62" operator="equal">
      <formula>"oui"</formula>
    </cfRule>
    <cfRule type="cellIs" dxfId="314" priority="63" operator="equal">
      <formula>"G"</formula>
    </cfRule>
    <cfRule type="cellIs" dxfId="313" priority="64" operator="equal">
      <formula>"C"</formula>
    </cfRule>
    <cfRule type="cellIs" dxfId="312" priority="65" operator="equal">
      <formula>"A"</formula>
    </cfRule>
    <cfRule type="cellIs" dxfId="311" priority="67" operator="equal">
      <formula>"Game"</formula>
    </cfRule>
    <cfRule type="cellIs" dxfId="310" priority="68" operator="equal">
      <formula>"2D Anim"</formula>
    </cfRule>
    <cfRule type="cellIs" dxfId="309" priority="69" operator="equal">
      <formula>"3D Anim"</formula>
    </cfRule>
    <cfRule type="endsWith" dxfId="308" priority="70" operator="endsWith" text="?">
      <formula>RIGHT(A1,LEN("?"))="?"</formula>
    </cfRule>
    <cfRule type="containsText" dxfId="307" priority="72" operator="containsText" text="Erasmus">
      <formula>NOT(ISERROR(SEARCH("Erasmus",A1)))</formula>
    </cfRule>
    <cfRule type="cellIs" dxfId="306" priority="73" operator="equal">
      <formula>"Animation"</formula>
    </cfRule>
  </conditionalFormatting>
  <dataValidations count="3">
    <dataValidation type="list" allowBlank="1" showErrorMessage="1" sqref="D2:D18">
      <formula1>#REF!</formula1>
    </dataValidation>
    <dataValidation type="list" allowBlank="1" showErrorMessage="1" sqref="D19:D82">
      <formula1>Classe</formula1>
    </dataValidation>
    <dataValidation type="list" allowBlank="1" showErrorMessage="1" sqref="E2:E82">
      <formula1>Cursus</formula1>
    </dataValidation>
  </dataValidations>
  <printOptions horizontalCentered="1"/>
  <pageMargins left="0.25" right="0.25" top="0.75" bottom="0.75" header="0" footer="0"/>
  <pageSetup paperSize="9" pageOrder="overThenDown" orientation="portrait" cellComments="atEnd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4" operator="containsText" id="{276ACCD9-C2B6-4DFB-A897-CC2F0DF35D1F}">
            <xm:f>NOT(ISERROR(SEARCH("Est parti",A1)))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59" operator="containsText" id="{F00F1C72-A8A4-4C84-A0DC-4201C3E8D0CB}">
            <xm:f>NOT(ISERROR(SEARCH("Va quitter l'école",A1)))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A1:XFD1048576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outlinePr summaryBelow="0" summaryRight="0"/>
  </sheetPr>
  <dimension ref="A1:K113"/>
  <sheetViews>
    <sheetView workbookViewId="0">
      <pane ySplit="1" topLeftCell="A2" activePane="bottomLeft" state="frozen"/>
      <selection activeCell="K41" sqref="K41"/>
      <selection pane="bottomLeft" activeCell="C25" sqref="C25"/>
    </sheetView>
  </sheetViews>
  <sheetFormatPr baseColWidth="10" defaultColWidth="27.28515625" defaultRowHeight="18" customHeight="1" x14ac:dyDescent="0.25"/>
  <cols>
    <col min="1" max="1" width="29.140625" style="2" customWidth="1"/>
    <col min="2" max="2" width="18.42578125" style="3" customWidth="1"/>
    <col min="3" max="3" width="37.140625" style="3" customWidth="1"/>
    <col min="4" max="4" width="10.5703125" style="6" customWidth="1"/>
    <col min="5" max="5" width="20" style="6" customWidth="1"/>
    <col min="6" max="6" width="30" style="5" customWidth="1"/>
    <col min="7" max="11" width="27.28515625" style="1"/>
    <col min="12" max="16384" width="27.28515625" style="5"/>
  </cols>
  <sheetData>
    <row r="1" spans="1:11" s="68" customFormat="1" ht="30" customHeight="1" x14ac:dyDescent="0.25">
      <c r="A1" s="68" t="s">
        <v>0</v>
      </c>
      <c r="B1" s="68" t="s">
        <v>1</v>
      </c>
      <c r="C1" s="74" t="s">
        <v>1740</v>
      </c>
      <c r="D1" s="68" t="s">
        <v>3</v>
      </c>
      <c r="E1" s="68" t="s">
        <v>4</v>
      </c>
      <c r="F1" s="68" t="s">
        <v>9</v>
      </c>
    </row>
    <row r="2" spans="1:11" ht="18" customHeight="1" x14ac:dyDescent="0.25">
      <c r="A2" s="50" t="s">
        <v>1973</v>
      </c>
      <c r="B2" s="20" t="s">
        <v>1026</v>
      </c>
      <c r="C2" s="13" t="str">
        <f>HYPERLINK("mailto:morganbarsacq@gmail.com","morganbarsacq@gmail.com")</f>
        <v>morganbarsacq@gmail.com</v>
      </c>
      <c r="D2" s="44" t="s">
        <v>18</v>
      </c>
      <c r="E2" s="51" t="s">
        <v>19</v>
      </c>
      <c r="F2" s="21"/>
      <c r="G2" s="21"/>
      <c r="H2" s="21"/>
      <c r="I2" s="21"/>
      <c r="J2" s="21"/>
      <c r="K2" s="21"/>
    </row>
    <row r="3" spans="1:11" ht="18" customHeight="1" x14ac:dyDescent="0.25">
      <c r="A3" s="50" t="s">
        <v>1974</v>
      </c>
      <c r="B3" s="20" t="s">
        <v>1896</v>
      </c>
      <c r="C3" s="13" t="str">
        <f>HYPERLINK("mailto:valentin.bescos@gmail.com","valentin.bescos@gmail.com")</f>
        <v>valentin.bescos@gmail.com</v>
      </c>
      <c r="D3" s="44" t="s">
        <v>18</v>
      </c>
      <c r="E3" s="44" t="s">
        <v>19</v>
      </c>
      <c r="F3" s="21"/>
      <c r="G3" s="21"/>
      <c r="H3" s="21"/>
      <c r="I3" s="21"/>
      <c r="J3" s="21"/>
      <c r="K3" s="21"/>
    </row>
    <row r="4" spans="1:11" ht="18" customHeight="1" x14ac:dyDescent="0.25">
      <c r="A4" s="50" t="s">
        <v>1975</v>
      </c>
      <c r="B4" s="20" t="s">
        <v>897</v>
      </c>
      <c r="C4" s="13" t="str">
        <f>HYPERLINK("mailto:marine.braut1993@gmail.com","marine.braut1993@gmail.com")</f>
        <v>marine.braut1993@gmail.com</v>
      </c>
      <c r="D4" s="44" t="s">
        <v>18</v>
      </c>
      <c r="E4" s="44" t="s">
        <v>19</v>
      </c>
      <c r="F4" s="21"/>
      <c r="G4" s="21"/>
      <c r="H4" s="21"/>
      <c r="I4" s="21"/>
      <c r="J4" s="21"/>
      <c r="K4" s="21"/>
    </row>
    <row r="5" spans="1:11" ht="18" customHeight="1" x14ac:dyDescent="0.25">
      <c r="A5" s="50" t="s">
        <v>1976</v>
      </c>
      <c r="B5" s="20" t="s">
        <v>1977</v>
      </c>
      <c r="C5" s="13" t="str">
        <f>HYPERLINK("mailto:senipx@gmail.com","senipx@gmail.com")</f>
        <v>senipx@gmail.com</v>
      </c>
      <c r="D5" s="44" t="s">
        <v>18</v>
      </c>
      <c r="E5" s="44" t="s">
        <v>19</v>
      </c>
      <c r="F5" s="21"/>
      <c r="G5" s="21"/>
      <c r="H5" s="21"/>
      <c r="I5" s="21"/>
      <c r="J5" s="21"/>
      <c r="K5" s="21"/>
    </row>
    <row r="6" spans="1:11" ht="18" customHeight="1" x14ac:dyDescent="0.25">
      <c r="A6" s="50" t="s">
        <v>1978</v>
      </c>
      <c r="B6" s="20" t="s">
        <v>1437</v>
      </c>
      <c r="C6" s="13" t="str">
        <f>HYPERLINK("mailto:estelle.cantillac@gmail.com","estelle.cantillac@gmail.com")</f>
        <v>estelle.cantillac@gmail.com</v>
      </c>
      <c r="D6" s="44" t="s">
        <v>18</v>
      </c>
      <c r="E6" s="44" t="s">
        <v>19</v>
      </c>
      <c r="F6" s="21"/>
      <c r="G6" s="21"/>
      <c r="H6" s="21"/>
      <c r="I6" s="21"/>
      <c r="J6" s="21"/>
      <c r="K6" s="21"/>
    </row>
    <row r="7" spans="1:11" ht="18" customHeight="1" x14ac:dyDescent="0.25">
      <c r="A7" s="50" t="s">
        <v>1979</v>
      </c>
      <c r="B7" s="20" t="s">
        <v>201</v>
      </c>
      <c r="C7" s="13" t="str">
        <f>HYPERLINK("mailto:sophie.czb@gmail.com","sophie.czb@gmail.com")</f>
        <v>sophie.czb@gmail.com</v>
      </c>
      <c r="D7" s="44" t="s">
        <v>18</v>
      </c>
      <c r="E7" s="44" t="s">
        <v>19</v>
      </c>
      <c r="F7" s="21"/>
      <c r="G7" s="21"/>
      <c r="H7" s="21"/>
      <c r="I7" s="21"/>
      <c r="J7" s="21"/>
      <c r="K7" s="21"/>
    </row>
    <row r="8" spans="1:11" ht="18" customHeight="1" x14ac:dyDescent="0.25">
      <c r="A8" s="50" t="s">
        <v>1980</v>
      </c>
      <c r="B8" s="20" t="s">
        <v>1981</v>
      </c>
      <c r="C8" s="13" t="str">
        <f>HYPERLINK("mailto:a.chypre@gmail.com","a.chypre@gmail.com")</f>
        <v>a.chypre@gmail.com</v>
      </c>
      <c r="D8" s="44" t="s">
        <v>18</v>
      </c>
      <c r="E8" s="44" t="s">
        <v>19</v>
      </c>
      <c r="F8" s="21"/>
      <c r="G8" s="21"/>
      <c r="H8" s="21"/>
      <c r="I8" s="21"/>
      <c r="J8" s="21"/>
      <c r="K8" s="21"/>
    </row>
    <row r="9" spans="1:11" ht="18" customHeight="1" x14ac:dyDescent="0.25">
      <c r="A9" s="50" t="s">
        <v>1982</v>
      </c>
      <c r="B9" s="20" t="s">
        <v>1983</v>
      </c>
      <c r="C9" s="13" t="str">
        <f>HYPERLINK("mailto:corentin.h.dillay@gmail.com","corentin.h.dillay@gmail.com")</f>
        <v>corentin.h.dillay@gmail.com</v>
      </c>
      <c r="D9" s="44" t="s">
        <v>18</v>
      </c>
      <c r="E9" s="44" t="s">
        <v>19</v>
      </c>
      <c r="F9" s="21"/>
      <c r="G9" s="21"/>
      <c r="H9" s="21"/>
      <c r="I9" s="21"/>
      <c r="J9" s="21"/>
      <c r="K9" s="21"/>
    </row>
    <row r="10" spans="1:11" ht="18" customHeight="1" x14ac:dyDescent="0.25">
      <c r="A10" s="50" t="s">
        <v>1984</v>
      </c>
      <c r="B10" s="20" t="s">
        <v>1985</v>
      </c>
      <c r="C10" s="13" t="str">
        <f>HYPERLINK("mailto:maiaesquerre@gmail.com","maiaesquerre@gmail.com")</f>
        <v>maiaesquerre@gmail.com</v>
      </c>
      <c r="D10" s="44" t="s">
        <v>18</v>
      </c>
      <c r="E10" s="44" t="s">
        <v>19</v>
      </c>
      <c r="F10" s="21"/>
      <c r="G10" s="21"/>
      <c r="H10" s="21"/>
      <c r="I10" s="21"/>
      <c r="J10" s="21"/>
      <c r="K10" s="21"/>
    </row>
    <row r="11" spans="1:11" ht="18" customHeight="1" x14ac:dyDescent="0.25">
      <c r="A11" s="50" t="s">
        <v>1986</v>
      </c>
      <c r="B11" s="20" t="s">
        <v>1987</v>
      </c>
      <c r="C11" s="13" t="str">
        <f>HYPERLINK("mailto:ame.faucon@gmail.com","ame.faucon@gmail.com")</f>
        <v>ame.faucon@gmail.com</v>
      </c>
      <c r="D11" s="44" t="s">
        <v>18</v>
      </c>
      <c r="E11" s="44" t="s">
        <v>19</v>
      </c>
      <c r="F11" s="21"/>
      <c r="G11" s="21"/>
      <c r="H11" s="21"/>
      <c r="I11" s="21"/>
      <c r="J11" s="21"/>
      <c r="K11" s="21"/>
    </row>
    <row r="12" spans="1:11" ht="18" customHeight="1" x14ac:dyDescent="0.25">
      <c r="A12" s="50" t="s">
        <v>1988</v>
      </c>
      <c r="B12" s="20" t="s">
        <v>1989</v>
      </c>
      <c r="C12" s="13" t="s">
        <v>1990</v>
      </c>
      <c r="D12" s="44" t="s">
        <v>18</v>
      </c>
      <c r="E12" s="44" t="s">
        <v>19</v>
      </c>
      <c r="F12" s="21"/>
      <c r="G12" s="21"/>
      <c r="H12" s="21"/>
      <c r="I12" s="21"/>
      <c r="J12" s="21"/>
      <c r="K12" s="21"/>
    </row>
    <row r="13" spans="1:11" ht="18" customHeight="1" x14ac:dyDescent="0.25">
      <c r="A13" s="50" t="s">
        <v>1991</v>
      </c>
      <c r="B13" s="20" t="s">
        <v>1992</v>
      </c>
      <c r="C13" s="13" t="str">
        <f>HYPERLINK("mailto:gager.olivier@gmail.com","gager.olivier@gmail.com")</f>
        <v>gager.olivier@gmail.com</v>
      </c>
      <c r="D13" s="44" t="s">
        <v>18</v>
      </c>
      <c r="E13" s="44" t="s">
        <v>19</v>
      </c>
      <c r="F13" s="21"/>
      <c r="G13" s="21"/>
      <c r="H13" s="21"/>
      <c r="I13" s="21"/>
      <c r="J13" s="21"/>
      <c r="K13" s="21"/>
    </row>
    <row r="14" spans="1:11" ht="18" customHeight="1" x14ac:dyDescent="0.25">
      <c r="A14" s="50" t="s">
        <v>1993</v>
      </c>
      <c r="B14" s="20" t="s">
        <v>1994</v>
      </c>
      <c r="C14" s="13" t="str">
        <f>HYPERLINK("mailto:gaelleg.gaudin@gmail.com","gaelleg.gaudin@gmail.com")</f>
        <v>gaelleg.gaudin@gmail.com</v>
      </c>
      <c r="D14" s="44" t="s">
        <v>18</v>
      </c>
      <c r="E14" s="44" t="s">
        <v>19</v>
      </c>
      <c r="F14" s="21"/>
      <c r="G14" s="21"/>
      <c r="H14" s="21"/>
      <c r="I14" s="21"/>
      <c r="J14" s="21"/>
      <c r="K14" s="21"/>
    </row>
    <row r="15" spans="1:11" ht="18" customHeight="1" x14ac:dyDescent="0.25">
      <c r="A15" s="50" t="s">
        <v>1995</v>
      </c>
      <c r="B15" s="20" t="s">
        <v>54</v>
      </c>
      <c r="C15" s="13" t="str">
        <f>HYPERLINK("mailto:clara.gerber0@gmail.com","clara.gerber0@gmail.com")</f>
        <v>clara.gerber0@gmail.com</v>
      </c>
      <c r="D15" s="44" t="s">
        <v>18</v>
      </c>
      <c r="E15" s="44" t="s">
        <v>19</v>
      </c>
      <c r="F15" s="21"/>
      <c r="G15" s="21"/>
      <c r="H15" s="21"/>
      <c r="I15" s="21"/>
      <c r="J15" s="21"/>
      <c r="K15" s="21"/>
    </row>
    <row r="16" spans="1:11" ht="18" customHeight="1" x14ac:dyDescent="0.25">
      <c r="A16" s="50" t="s">
        <v>1996</v>
      </c>
      <c r="B16" s="20" t="s">
        <v>1672</v>
      </c>
      <c r="C16" s="13" t="str">
        <f>HYPERLINK("mailto:hauss.margaux@gmail.com","hauss.margaux@gmail.com")</f>
        <v>hauss.margaux@gmail.com</v>
      </c>
      <c r="D16" s="44" t="s">
        <v>18</v>
      </c>
      <c r="E16" s="44" t="s">
        <v>19</v>
      </c>
      <c r="F16" s="21"/>
      <c r="G16" s="21"/>
      <c r="H16" s="21"/>
      <c r="I16" s="21"/>
      <c r="J16" s="21"/>
      <c r="K16" s="21"/>
    </row>
    <row r="17" spans="1:11" ht="18" customHeight="1" x14ac:dyDescent="0.25">
      <c r="A17" s="50" t="s">
        <v>1997</v>
      </c>
      <c r="B17" s="20" t="s">
        <v>1989</v>
      </c>
      <c r="C17" s="13" t="s">
        <v>1998</v>
      </c>
      <c r="D17" s="44" t="s">
        <v>18</v>
      </c>
      <c r="E17" s="44" t="s">
        <v>19</v>
      </c>
      <c r="F17" s="21"/>
      <c r="G17" s="21"/>
      <c r="H17" s="21"/>
      <c r="I17" s="21"/>
      <c r="J17" s="21"/>
      <c r="K17" s="21"/>
    </row>
    <row r="18" spans="1:11" ht="18" customHeight="1" x14ac:dyDescent="0.25">
      <c r="A18" s="50" t="s">
        <v>1999</v>
      </c>
      <c r="B18" s="20" t="s">
        <v>2000</v>
      </c>
      <c r="C18" s="13" t="str">
        <f>HYPERLINK("mailto:lebonfrederique29@gmail.com","lebonfrederique29@gmail.com")</f>
        <v>lebonfrederique29@gmail.com</v>
      </c>
      <c r="D18" s="44" t="s">
        <v>18</v>
      </c>
      <c r="E18" s="44" t="s">
        <v>19</v>
      </c>
      <c r="F18" s="21"/>
      <c r="G18" s="21"/>
      <c r="H18" s="21"/>
      <c r="I18" s="21"/>
      <c r="J18" s="21"/>
      <c r="K18" s="21"/>
    </row>
    <row r="19" spans="1:11" ht="18" customHeight="1" x14ac:dyDescent="0.25">
      <c r="A19" s="50" t="s">
        <v>2001</v>
      </c>
      <c r="B19" s="20" t="s">
        <v>2002</v>
      </c>
      <c r="C19" s="13" t="str">
        <f>HYPERLINK("mailto:caroline.lechien@gmail.com","caroline.lechien@gmail.com")</f>
        <v>caroline.lechien@gmail.com</v>
      </c>
      <c r="D19" s="44" t="s">
        <v>18</v>
      </c>
      <c r="E19" s="44" t="s">
        <v>19</v>
      </c>
      <c r="F19" s="21"/>
      <c r="G19" s="21"/>
      <c r="H19" s="21"/>
      <c r="I19" s="21"/>
      <c r="J19" s="21"/>
      <c r="K19" s="21"/>
    </row>
    <row r="20" spans="1:11" ht="18" customHeight="1" x14ac:dyDescent="0.25">
      <c r="A20" s="50" t="s">
        <v>2003</v>
      </c>
      <c r="B20" s="20" t="s">
        <v>1516</v>
      </c>
      <c r="C20" s="13" t="str">
        <f>HYPERLINK("mailto:nolwenn.magne0@gmail.com","nolwenn.magne0@gmail.com")</f>
        <v>nolwenn.magne0@gmail.com</v>
      </c>
      <c r="D20" s="44" t="s">
        <v>18</v>
      </c>
      <c r="E20" s="44" t="s">
        <v>19</v>
      </c>
      <c r="F20" s="21"/>
      <c r="G20" s="21"/>
      <c r="H20" s="21"/>
      <c r="I20" s="21"/>
      <c r="J20" s="21"/>
      <c r="K20" s="21"/>
    </row>
    <row r="21" spans="1:11" ht="18" customHeight="1" x14ac:dyDescent="0.25">
      <c r="A21" s="50" t="s">
        <v>743</v>
      </c>
      <c r="B21" s="20" t="s">
        <v>296</v>
      </c>
      <c r="C21" s="13" t="str">
        <f>HYPERLINK("mailto:martinlea04@gmail.com","martinlea04@gmail.com")</f>
        <v>martinlea04@gmail.com</v>
      </c>
      <c r="D21" s="44" t="s">
        <v>18</v>
      </c>
      <c r="E21" s="44" t="s">
        <v>19</v>
      </c>
      <c r="F21" s="21"/>
      <c r="G21" s="21"/>
      <c r="H21" s="21"/>
      <c r="I21" s="21"/>
      <c r="J21" s="21"/>
      <c r="K21" s="21"/>
    </row>
    <row r="22" spans="1:11" ht="18" customHeight="1" x14ac:dyDescent="0.25">
      <c r="A22" s="50" t="s">
        <v>743</v>
      </c>
      <c r="B22" s="20" t="s">
        <v>612</v>
      </c>
      <c r="C22" s="13" t="str">
        <f>HYPERLINK("mailto:nick222nick222@gmail.com","nick222nick222@gmail.com")</f>
        <v>nick222nick222@gmail.com</v>
      </c>
      <c r="D22" s="44" t="s">
        <v>18</v>
      </c>
      <c r="E22" s="44" t="s">
        <v>19</v>
      </c>
      <c r="F22" s="21"/>
      <c r="G22" s="21"/>
      <c r="H22" s="21"/>
      <c r="I22" s="21"/>
      <c r="J22" s="21"/>
      <c r="K22" s="21"/>
    </row>
    <row r="23" spans="1:11" ht="18" customHeight="1" x14ac:dyDescent="0.25">
      <c r="A23" s="50" t="s">
        <v>2004</v>
      </c>
      <c r="B23" s="20" t="s">
        <v>121</v>
      </c>
      <c r="C23" s="13" t="str">
        <f>HYPERLINK("mailto:maryjuli.m@gmail.com","maryjuli.m@gmail.com")</f>
        <v>maryjuli.m@gmail.com</v>
      </c>
      <c r="D23" s="44" t="s">
        <v>18</v>
      </c>
      <c r="E23" s="44" t="s">
        <v>19</v>
      </c>
      <c r="F23" s="21"/>
      <c r="G23" s="21"/>
      <c r="H23" s="21"/>
      <c r="I23" s="21"/>
      <c r="J23" s="21"/>
      <c r="K23" s="21"/>
    </row>
    <row r="24" spans="1:11" ht="18" customHeight="1" x14ac:dyDescent="0.25">
      <c r="A24" s="50" t="s">
        <v>2005</v>
      </c>
      <c r="B24" s="20" t="s">
        <v>82</v>
      </c>
      <c r="C24" s="13" t="str">
        <f>HYPERLINK("mailto:sarahmorgado1830@gmail.com","sarahmorgado1830@gmail.com")</f>
        <v>sarahmorgado1830@gmail.com</v>
      </c>
      <c r="D24" s="44" t="s">
        <v>18</v>
      </c>
      <c r="E24" s="44" t="s">
        <v>19</v>
      </c>
      <c r="F24" s="21"/>
      <c r="G24" s="21"/>
      <c r="H24" s="21"/>
      <c r="I24" s="21"/>
      <c r="J24" s="21"/>
      <c r="K24" s="21"/>
    </row>
    <row r="25" spans="1:11" ht="18" customHeight="1" x14ac:dyDescent="0.25">
      <c r="A25" s="50" t="s">
        <v>2006</v>
      </c>
      <c r="B25" s="20" t="s">
        <v>1042</v>
      </c>
      <c r="C25" s="13" t="str">
        <f>HYPERLINK("mailto:charlotte.moyen@gmail.com","charlotte.moyen@gmail.com")</f>
        <v>charlotte.moyen@gmail.com</v>
      </c>
      <c r="D25" s="44" t="s">
        <v>18</v>
      </c>
      <c r="E25" s="44" t="s">
        <v>19</v>
      </c>
      <c r="F25" s="21"/>
      <c r="G25" s="21"/>
      <c r="H25" s="21"/>
      <c r="I25" s="21"/>
      <c r="J25" s="21"/>
      <c r="K25" s="21"/>
    </row>
    <row r="26" spans="1:11" ht="18" customHeight="1" x14ac:dyDescent="0.25">
      <c r="A26" s="50" t="s">
        <v>2007</v>
      </c>
      <c r="B26" s="20" t="s">
        <v>2008</v>
      </c>
      <c r="C26" s="13" t="str">
        <f>HYPERLINK("mailto:frohsties@gmail.com","frohsties@gmail.com")</f>
        <v>frohsties@gmail.com</v>
      </c>
      <c r="D26" s="44" t="s">
        <v>18</v>
      </c>
      <c r="E26" s="44" t="s">
        <v>19</v>
      </c>
      <c r="F26" s="21"/>
      <c r="G26" s="21"/>
      <c r="H26" s="21"/>
      <c r="I26" s="21"/>
      <c r="J26" s="21"/>
      <c r="K26" s="21"/>
    </row>
    <row r="27" spans="1:11" ht="18" customHeight="1" x14ac:dyDescent="0.25">
      <c r="A27" s="50" t="s">
        <v>2009</v>
      </c>
      <c r="B27" s="20" t="s">
        <v>220</v>
      </c>
      <c r="C27" s="13" t="s">
        <v>2010</v>
      </c>
      <c r="D27" s="44" t="s">
        <v>18</v>
      </c>
      <c r="E27" s="44" t="s">
        <v>19</v>
      </c>
      <c r="F27" s="21"/>
      <c r="G27" s="21"/>
      <c r="H27" s="21"/>
      <c r="I27" s="21"/>
      <c r="J27" s="21"/>
      <c r="K27" s="21"/>
    </row>
    <row r="28" spans="1:11" ht="18" customHeight="1" x14ac:dyDescent="0.25">
      <c r="A28" s="50" t="s">
        <v>2011</v>
      </c>
      <c r="B28" s="20" t="s">
        <v>2012</v>
      </c>
      <c r="C28" s="13" t="str">
        <f>HYPERLINK("mailto:tailhades.florent@gmail.com","tailhades.florent@gmail.com")</f>
        <v>tailhades.florent@gmail.com</v>
      </c>
      <c r="D28" s="44" t="s">
        <v>18</v>
      </c>
      <c r="E28" s="44" t="s">
        <v>19</v>
      </c>
      <c r="F28" s="21"/>
      <c r="G28" s="21"/>
      <c r="H28" s="21"/>
      <c r="I28" s="21"/>
      <c r="J28" s="21"/>
      <c r="K28" s="21"/>
    </row>
    <row r="29" spans="1:11" ht="18" customHeight="1" x14ac:dyDescent="0.25">
      <c r="A29" s="50" t="s">
        <v>2013</v>
      </c>
      <c r="B29" s="20" t="s">
        <v>172</v>
      </c>
      <c r="C29" s="13" t="str">
        <f>HYPERLINK("mailto:gamawyleur@gmail.com","gamawyleur@gmail.com")</f>
        <v>gamawyleur@gmail.com</v>
      </c>
      <c r="D29" s="44" t="s">
        <v>18</v>
      </c>
      <c r="E29" s="44" t="s">
        <v>19</v>
      </c>
      <c r="F29" s="21"/>
      <c r="G29" s="21"/>
      <c r="H29" s="21"/>
      <c r="I29" s="21"/>
      <c r="J29" s="21"/>
      <c r="K29" s="21"/>
    </row>
    <row r="30" spans="1:11" ht="18" customHeight="1" x14ac:dyDescent="0.25">
      <c r="A30" s="50" t="s">
        <v>2014</v>
      </c>
      <c r="B30" s="20" t="s">
        <v>2015</v>
      </c>
      <c r="C30" s="13" t="str">
        <f>HYPERLINK("mailto:iftane.takarroumt@gmail.com","iftane.takarroumt@gmail.com")</f>
        <v>iftane.takarroumt@gmail.com</v>
      </c>
      <c r="D30" s="44" t="s">
        <v>18</v>
      </c>
      <c r="E30" s="44" t="s">
        <v>19</v>
      </c>
      <c r="F30" s="21"/>
      <c r="G30" s="21"/>
      <c r="H30" s="21"/>
      <c r="I30" s="21"/>
      <c r="J30" s="21"/>
      <c r="K30" s="21"/>
    </row>
    <row r="31" spans="1:11" ht="18" customHeight="1" x14ac:dyDescent="0.25">
      <c r="A31" s="50" t="s">
        <v>2016</v>
      </c>
      <c r="B31" s="20" t="s">
        <v>2017</v>
      </c>
      <c r="C31" s="13" t="str">
        <f>HYPERLINK("mailto:cha.verlaine@gmail.com","cha.verlaine@gmail.com")</f>
        <v>cha.verlaine@gmail.com</v>
      </c>
      <c r="D31" s="44" t="s">
        <v>18</v>
      </c>
      <c r="E31" s="44" t="s">
        <v>19</v>
      </c>
      <c r="F31" s="21"/>
      <c r="G31" s="21"/>
      <c r="H31" s="21"/>
      <c r="I31" s="21"/>
      <c r="J31" s="21"/>
      <c r="K31" s="21"/>
    </row>
    <row r="32" spans="1:11" ht="18" customHeight="1" x14ac:dyDescent="0.25">
      <c r="A32" s="50" t="s">
        <v>268</v>
      </c>
      <c r="B32" s="20" t="s">
        <v>2018</v>
      </c>
      <c r="C32" s="13" t="s">
        <v>2019</v>
      </c>
      <c r="D32" s="44" t="s">
        <v>18</v>
      </c>
      <c r="E32" s="44" t="s">
        <v>19</v>
      </c>
      <c r="F32" s="21"/>
      <c r="G32" s="21"/>
      <c r="H32" s="21"/>
      <c r="I32" s="21"/>
      <c r="J32" s="21"/>
      <c r="K32" s="21"/>
    </row>
    <row r="33" spans="1:11" ht="18" customHeight="1" x14ac:dyDescent="0.25">
      <c r="A33" s="50" t="s">
        <v>2020</v>
      </c>
      <c r="B33" s="20" t="s">
        <v>2021</v>
      </c>
      <c r="C33" s="13" t="s">
        <v>2022</v>
      </c>
      <c r="D33" s="44" t="s">
        <v>279</v>
      </c>
      <c r="E33" s="44" t="s">
        <v>280</v>
      </c>
      <c r="F33" s="21"/>
      <c r="G33" s="21"/>
      <c r="H33" s="21"/>
      <c r="I33" s="21"/>
      <c r="J33" s="21"/>
      <c r="K33" s="21"/>
    </row>
    <row r="34" spans="1:11" ht="18" customHeight="1" x14ac:dyDescent="0.25">
      <c r="A34" s="50" t="s">
        <v>2023</v>
      </c>
      <c r="B34" s="20" t="s">
        <v>1562</v>
      </c>
      <c r="C34" s="13" t="s">
        <v>2024</v>
      </c>
      <c r="D34" s="44" t="s">
        <v>279</v>
      </c>
      <c r="E34" s="44" t="s">
        <v>280</v>
      </c>
      <c r="F34" s="21"/>
      <c r="G34" s="21"/>
      <c r="H34" s="21"/>
      <c r="I34" s="21"/>
      <c r="J34" s="21"/>
      <c r="K34" s="21"/>
    </row>
    <row r="35" spans="1:11" ht="18" customHeight="1" x14ac:dyDescent="0.25">
      <c r="A35" s="50" t="s">
        <v>2025</v>
      </c>
      <c r="B35" s="20" t="s">
        <v>2026</v>
      </c>
      <c r="C35" s="13" t="str">
        <f>HYPERLINK("mailto:tagadark@gmail.com","tagadark@gmail.com")</f>
        <v>tagadark@gmail.com</v>
      </c>
      <c r="D35" s="44" t="s">
        <v>279</v>
      </c>
      <c r="E35" s="44" t="s">
        <v>280</v>
      </c>
      <c r="F35" s="21"/>
      <c r="G35" s="21"/>
      <c r="H35" s="21"/>
      <c r="I35" s="21"/>
      <c r="J35" s="21"/>
      <c r="K35" s="21"/>
    </row>
    <row r="36" spans="1:11" ht="18" customHeight="1" x14ac:dyDescent="0.25">
      <c r="A36" s="50" t="s">
        <v>2027</v>
      </c>
      <c r="B36" s="20" t="s">
        <v>69</v>
      </c>
      <c r="C36" s="13" t="str">
        <f>HYPERLINK("mailto:clement.lavarenne@gmail.com","clement.lavarenne@gmail.com")</f>
        <v>clement.lavarenne@gmail.com</v>
      </c>
      <c r="D36" s="44" t="s">
        <v>279</v>
      </c>
      <c r="E36" s="44" t="s">
        <v>280</v>
      </c>
      <c r="F36" s="21"/>
      <c r="G36" s="21"/>
      <c r="H36" s="21"/>
      <c r="I36" s="21"/>
      <c r="J36" s="21"/>
      <c r="K36" s="21"/>
    </row>
    <row r="37" spans="1:11" ht="18" customHeight="1" x14ac:dyDescent="0.25">
      <c r="A37" s="50" t="s">
        <v>2028</v>
      </c>
      <c r="B37" s="20" t="s">
        <v>1448</v>
      </c>
      <c r="C37" s="13" t="str">
        <f>HYPERLINK("mailto:anaislinkowski@gmail.com","anaislinkowski@gmail.com")</f>
        <v>anaislinkowski@gmail.com</v>
      </c>
      <c r="D37" s="44" t="s">
        <v>279</v>
      </c>
      <c r="E37" s="44" t="s">
        <v>280</v>
      </c>
      <c r="F37" s="21"/>
      <c r="G37" s="21"/>
      <c r="H37" s="21"/>
      <c r="I37" s="21"/>
      <c r="J37" s="21"/>
      <c r="K37" s="21"/>
    </row>
    <row r="38" spans="1:11" ht="18" customHeight="1" x14ac:dyDescent="0.25">
      <c r="A38" s="50" t="s">
        <v>2029</v>
      </c>
      <c r="B38" s="20" t="s">
        <v>2030</v>
      </c>
      <c r="C38" s="13" t="str">
        <f>HYPERLINK("mailto:characterunited@gmail.com","characterunited@gmail.com")</f>
        <v>characterunited@gmail.com</v>
      </c>
      <c r="D38" s="44" t="s">
        <v>279</v>
      </c>
      <c r="E38" s="44" t="s">
        <v>280</v>
      </c>
      <c r="F38" s="21"/>
      <c r="G38" s="21"/>
      <c r="H38" s="21"/>
      <c r="I38" s="21"/>
      <c r="J38" s="21"/>
      <c r="K38" s="21"/>
    </row>
    <row r="39" spans="1:11" ht="18" customHeight="1" x14ac:dyDescent="0.25">
      <c r="A39" s="50" t="s">
        <v>2031</v>
      </c>
      <c r="B39" s="20" t="s">
        <v>1912</v>
      </c>
      <c r="C39" s="13" t="str">
        <f>HYPERLINK("mailto:l.milh@outlook.com","l.milh@outlook.com")</f>
        <v>l.milh@outlook.com</v>
      </c>
      <c r="D39" s="44" t="s">
        <v>279</v>
      </c>
      <c r="E39" s="44" t="s">
        <v>280</v>
      </c>
      <c r="F39" s="21"/>
      <c r="G39" s="21"/>
      <c r="H39" s="21"/>
      <c r="I39" s="21"/>
      <c r="J39" s="21"/>
      <c r="K39" s="21"/>
    </row>
    <row r="40" spans="1:11" ht="18" customHeight="1" x14ac:dyDescent="0.25">
      <c r="A40" s="50" t="s">
        <v>2032</v>
      </c>
      <c r="B40" s="20" t="s">
        <v>96</v>
      </c>
      <c r="C40" s="13" t="str">
        <f>HYPERLINK("mailto:manon05salomon@gmail.com","manon05salomon@gmail.com")</f>
        <v>manon05salomon@gmail.com</v>
      </c>
      <c r="D40" s="44" t="s">
        <v>279</v>
      </c>
      <c r="E40" s="44" t="s">
        <v>280</v>
      </c>
      <c r="F40" s="21"/>
      <c r="G40" s="21"/>
      <c r="H40" s="21"/>
      <c r="I40" s="21"/>
      <c r="J40" s="21"/>
      <c r="K40" s="21"/>
    </row>
    <row r="41" spans="1:11" ht="18" customHeight="1" x14ac:dyDescent="0.25">
      <c r="A41" s="50" t="s">
        <v>2033</v>
      </c>
      <c r="B41" s="20" t="s">
        <v>2034</v>
      </c>
      <c r="C41" s="13" t="str">
        <f>HYPERLINK("mailto:eikikuun@gmail.com","eikikuun@gmail.com")</f>
        <v>eikikuun@gmail.com</v>
      </c>
      <c r="D41" s="44" t="s">
        <v>279</v>
      </c>
      <c r="E41" s="44" t="s">
        <v>280</v>
      </c>
      <c r="F41" s="21"/>
      <c r="G41" s="21"/>
      <c r="H41" s="21"/>
      <c r="I41" s="21"/>
      <c r="J41" s="21"/>
      <c r="K41" s="21"/>
    </row>
    <row r="42" spans="1:11" ht="18" customHeight="1" x14ac:dyDescent="0.25">
      <c r="A42" s="50" t="s">
        <v>2035</v>
      </c>
      <c r="B42" s="20" t="s">
        <v>2036</v>
      </c>
      <c r="C42" s="13" t="str">
        <f>HYPERLINK("mailto:aurore.goupill@gmail.com","aurore.goupill@gmail.com")</f>
        <v>aurore.goupill@gmail.com</v>
      </c>
      <c r="D42" s="44" t="s">
        <v>279</v>
      </c>
      <c r="E42" s="44" t="s">
        <v>280</v>
      </c>
      <c r="F42" s="21"/>
      <c r="G42" s="21"/>
      <c r="H42" s="21"/>
      <c r="I42" s="21"/>
      <c r="J42" s="21"/>
      <c r="K42" s="21"/>
    </row>
    <row r="43" spans="1:11" ht="18" customHeight="1" x14ac:dyDescent="0.25">
      <c r="A43" s="50" t="s">
        <v>2037</v>
      </c>
      <c r="B43" s="20" t="s">
        <v>2038</v>
      </c>
      <c r="C43" s="13" t="str">
        <f>HYPERLINK("mailto:touchet.dood@gmail.com","touchet.dood@gmail.com")</f>
        <v>touchet.dood@gmail.com</v>
      </c>
      <c r="D43" s="44" t="s">
        <v>279</v>
      </c>
      <c r="E43" s="44" t="s">
        <v>280</v>
      </c>
      <c r="F43" s="21"/>
      <c r="G43" s="21"/>
      <c r="H43" s="21"/>
      <c r="I43" s="21"/>
      <c r="J43" s="21"/>
      <c r="K43" s="21"/>
    </row>
    <row r="44" spans="1:11" ht="18" customHeight="1" x14ac:dyDescent="0.25">
      <c r="A44" s="50" t="s">
        <v>2039</v>
      </c>
      <c r="B44" s="20" t="s">
        <v>2040</v>
      </c>
      <c r="C44" s="13" t="str">
        <f>HYPERLINK("mailto:yoanvernet@gmail.com","yoanvernet@gmail.com")</f>
        <v>yoanvernet@gmail.com</v>
      </c>
      <c r="D44" s="44" t="s">
        <v>279</v>
      </c>
      <c r="E44" s="44" t="s">
        <v>280</v>
      </c>
      <c r="F44" s="21"/>
      <c r="G44" s="21"/>
      <c r="H44" s="21"/>
      <c r="I44" s="21"/>
      <c r="J44" s="21"/>
      <c r="K44" s="21"/>
    </row>
    <row r="45" spans="1:11" ht="18" customHeight="1" x14ac:dyDescent="0.25">
      <c r="A45" s="20"/>
      <c r="B45" s="20"/>
      <c r="C45" s="10"/>
      <c r="D45" s="44"/>
      <c r="E45" s="44"/>
      <c r="F45" s="21"/>
      <c r="G45" s="21"/>
      <c r="H45" s="21"/>
      <c r="I45" s="21"/>
      <c r="J45" s="21"/>
      <c r="K45" s="21"/>
    </row>
    <row r="46" spans="1:11" ht="18" customHeight="1" x14ac:dyDescent="0.25">
      <c r="A46" s="20"/>
      <c r="B46" s="20"/>
      <c r="C46" s="20"/>
      <c r="D46" s="44"/>
      <c r="E46" s="44"/>
      <c r="F46" s="21"/>
      <c r="G46" s="21"/>
      <c r="H46" s="21"/>
      <c r="I46" s="21"/>
      <c r="J46" s="21"/>
      <c r="K46" s="21"/>
    </row>
    <row r="47" spans="1:11" ht="18" customHeight="1" x14ac:dyDescent="0.25">
      <c r="A47" s="20"/>
      <c r="B47" s="20"/>
      <c r="C47" s="20"/>
      <c r="D47" s="44"/>
      <c r="E47" s="44"/>
      <c r="F47" s="21"/>
      <c r="G47" s="21"/>
      <c r="H47" s="21"/>
      <c r="I47" s="21"/>
      <c r="J47" s="21"/>
      <c r="K47" s="21"/>
    </row>
    <row r="48" spans="1:11" ht="18" customHeight="1" x14ac:dyDescent="0.25">
      <c r="A48" s="20"/>
      <c r="B48" s="20"/>
      <c r="C48" s="20"/>
      <c r="D48" s="44"/>
      <c r="E48" s="44"/>
      <c r="F48" s="21"/>
      <c r="G48" s="21"/>
      <c r="H48" s="21"/>
      <c r="I48" s="21"/>
      <c r="J48" s="21"/>
      <c r="K48" s="21"/>
    </row>
    <row r="49" spans="1:11" ht="18" customHeight="1" x14ac:dyDescent="0.25">
      <c r="A49" s="20"/>
      <c r="B49" s="20"/>
      <c r="C49" s="20"/>
      <c r="D49" s="44"/>
      <c r="E49" s="44"/>
      <c r="F49" s="21"/>
      <c r="G49" s="21"/>
      <c r="H49" s="21"/>
      <c r="I49" s="21"/>
      <c r="J49" s="21"/>
      <c r="K49" s="21"/>
    </row>
    <row r="50" spans="1:11" ht="18" customHeight="1" x14ac:dyDescent="0.25">
      <c r="A50" s="20"/>
      <c r="B50" s="20"/>
      <c r="C50" s="20"/>
      <c r="D50" s="44"/>
      <c r="E50" s="44"/>
      <c r="F50" s="21"/>
      <c r="G50" s="21"/>
      <c r="H50" s="21"/>
      <c r="I50" s="21"/>
      <c r="J50" s="21"/>
      <c r="K50" s="21"/>
    </row>
    <row r="51" spans="1:11" ht="18" customHeight="1" x14ac:dyDescent="0.25">
      <c r="A51" s="20"/>
      <c r="B51" s="20"/>
      <c r="C51" s="20"/>
      <c r="D51" s="44"/>
      <c r="E51" s="44"/>
      <c r="F51" s="21"/>
      <c r="G51" s="21"/>
      <c r="H51" s="21"/>
      <c r="I51" s="21"/>
      <c r="J51" s="21"/>
      <c r="K51" s="21"/>
    </row>
    <row r="52" spans="1:11" ht="18" customHeight="1" x14ac:dyDescent="0.25">
      <c r="A52" s="20"/>
      <c r="B52" s="20"/>
      <c r="C52" s="20"/>
      <c r="D52" s="44"/>
      <c r="E52" s="44"/>
      <c r="F52" s="21"/>
      <c r="G52" s="21"/>
      <c r="H52" s="21"/>
      <c r="I52" s="21"/>
      <c r="J52" s="21"/>
      <c r="K52" s="21"/>
    </row>
    <row r="53" spans="1:11" ht="18" customHeight="1" x14ac:dyDescent="0.25">
      <c r="A53" s="20"/>
      <c r="B53" s="20"/>
      <c r="C53" s="20"/>
      <c r="D53" s="44"/>
      <c r="E53" s="44"/>
      <c r="F53" s="21"/>
      <c r="G53" s="21"/>
      <c r="H53" s="21"/>
      <c r="I53" s="21"/>
      <c r="J53" s="21"/>
      <c r="K53" s="21"/>
    </row>
    <row r="54" spans="1:11" ht="18" customHeight="1" x14ac:dyDescent="0.25">
      <c r="A54" s="20"/>
      <c r="B54" s="20"/>
      <c r="C54" s="20"/>
      <c r="D54" s="44"/>
      <c r="E54" s="44"/>
      <c r="F54" s="21"/>
      <c r="G54" s="21"/>
      <c r="H54" s="21"/>
      <c r="I54" s="21"/>
      <c r="J54" s="21"/>
      <c r="K54" s="21"/>
    </row>
    <row r="55" spans="1:11" ht="18" customHeight="1" x14ac:dyDescent="0.25">
      <c r="A55" s="50"/>
      <c r="B55" s="20"/>
      <c r="C55" s="20"/>
      <c r="D55" s="44"/>
      <c r="E55" s="44"/>
      <c r="F55" s="21"/>
      <c r="G55" s="21"/>
      <c r="H55" s="21"/>
      <c r="I55" s="21"/>
      <c r="J55" s="21"/>
      <c r="K55" s="21"/>
    </row>
    <row r="56" spans="1:11" ht="18" customHeight="1" x14ac:dyDescent="0.25">
      <c r="A56" s="50"/>
      <c r="B56" s="20"/>
      <c r="C56" s="20"/>
      <c r="D56" s="44"/>
      <c r="E56" s="44"/>
      <c r="F56" s="21"/>
      <c r="G56" s="21"/>
      <c r="H56" s="21"/>
      <c r="I56" s="21"/>
      <c r="J56" s="21"/>
      <c r="K56" s="21"/>
    </row>
    <row r="57" spans="1:11" ht="18" customHeight="1" x14ac:dyDescent="0.25">
      <c r="A57" s="50"/>
      <c r="B57" s="20"/>
      <c r="C57" s="20"/>
      <c r="D57" s="44"/>
      <c r="E57" s="44"/>
      <c r="F57" s="21"/>
      <c r="G57" s="21"/>
      <c r="H57" s="21"/>
      <c r="I57" s="21"/>
      <c r="J57" s="21"/>
      <c r="K57" s="21"/>
    </row>
    <row r="58" spans="1:11" ht="18" customHeight="1" x14ac:dyDescent="0.25">
      <c r="A58" s="50"/>
      <c r="B58" s="20"/>
      <c r="C58" s="20"/>
      <c r="D58" s="44"/>
      <c r="E58" s="44"/>
      <c r="F58" s="21"/>
      <c r="G58" s="21"/>
      <c r="H58" s="21"/>
      <c r="I58" s="21"/>
      <c r="J58" s="21"/>
      <c r="K58" s="21"/>
    </row>
    <row r="59" spans="1:11" ht="18" customHeight="1" x14ac:dyDescent="0.25">
      <c r="A59" s="50"/>
      <c r="B59" s="20"/>
      <c r="C59" s="20"/>
      <c r="D59" s="44"/>
      <c r="E59" s="44"/>
      <c r="F59" s="21"/>
      <c r="G59" s="21"/>
      <c r="H59" s="21"/>
      <c r="I59" s="21"/>
      <c r="J59" s="21"/>
      <c r="K59" s="21"/>
    </row>
    <row r="60" spans="1:11" ht="18" customHeight="1" x14ac:dyDescent="0.25">
      <c r="A60" s="50"/>
      <c r="B60" s="20"/>
      <c r="C60" s="20"/>
      <c r="D60" s="44"/>
      <c r="E60" s="44"/>
      <c r="F60" s="21"/>
      <c r="G60" s="21"/>
      <c r="H60" s="21"/>
      <c r="I60" s="21"/>
      <c r="J60" s="21"/>
      <c r="K60" s="21"/>
    </row>
    <row r="61" spans="1:11" ht="18" customHeight="1" x14ac:dyDescent="0.25">
      <c r="A61" s="50"/>
      <c r="B61" s="20"/>
      <c r="C61" s="20"/>
      <c r="D61" s="44"/>
      <c r="E61" s="44"/>
      <c r="F61" s="21"/>
      <c r="G61" s="21"/>
      <c r="H61" s="21"/>
      <c r="I61" s="21"/>
      <c r="J61" s="21"/>
      <c r="K61" s="21"/>
    </row>
    <row r="62" spans="1:11" ht="18" customHeight="1" x14ac:dyDescent="0.25">
      <c r="A62" s="50"/>
      <c r="B62" s="20"/>
      <c r="C62" s="20"/>
      <c r="D62" s="44"/>
      <c r="E62" s="44"/>
      <c r="F62" s="21"/>
      <c r="G62" s="21"/>
      <c r="H62" s="21"/>
      <c r="I62" s="21"/>
      <c r="J62" s="21"/>
      <c r="K62" s="21"/>
    </row>
    <row r="63" spans="1:11" ht="18" customHeight="1" x14ac:dyDescent="0.25">
      <c r="A63" s="50"/>
      <c r="B63" s="20"/>
      <c r="C63" s="20"/>
      <c r="D63" s="44"/>
      <c r="E63" s="44"/>
      <c r="F63" s="21"/>
      <c r="G63" s="21"/>
      <c r="H63" s="21"/>
      <c r="I63" s="21"/>
      <c r="J63" s="21"/>
      <c r="K63" s="21"/>
    </row>
    <row r="64" spans="1:11" ht="18" customHeight="1" x14ac:dyDescent="0.25">
      <c r="A64" s="50"/>
      <c r="B64" s="20"/>
      <c r="C64" s="20"/>
      <c r="D64" s="44"/>
      <c r="E64" s="44"/>
      <c r="F64" s="21"/>
      <c r="G64" s="21"/>
      <c r="H64" s="21"/>
      <c r="I64" s="21"/>
      <c r="J64" s="21"/>
      <c r="K64" s="21"/>
    </row>
    <row r="65" spans="7:11" ht="18" customHeight="1" x14ac:dyDescent="0.25">
      <c r="G65" s="21"/>
      <c r="H65" s="21"/>
      <c r="I65" s="21"/>
      <c r="J65" s="21"/>
      <c r="K65" s="21"/>
    </row>
    <row r="66" spans="7:11" ht="18" customHeight="1" x14ac:dyDescent="0.25">
      <c r="G66" s="21"/>
      <c r="H66" s="21"/>
      <c r="I66" s="21"/>
      <c r="J66" s="21"/>
      <c r="K66" s="21"/>
    </row>
    <row r="67" spans="7:11" ht="18" customHeight="1" x14ac:dyDescent="0.25">
      <c r="G67" s="21"/>
      <c r="H67" s="21"/>
      <c r="I67" s="21"/>
      <c r="J67" s="21"/>
      <c r="K67" s="21"/>
    </row>
    <row r="68" spans="7:11" ht="18" customHeight="1" x14ac:dyDescent="0.25">
      <c r="G68" s="21"/>
      <c r="H68" s="21"/>
      <c r="I68" s="21"/>
      <c r="J68" s="21"/>
      <c r="K68" s="21"/>
    </row>
    <row r="69" spans="7:11" ht="18" customHeight="1" x14ac:dyDescent="0.25">
      <c r="G69" s="21"/>
      <c r="H69" s="21"/>
      <c r="I69" s="21"/>
      <c r="J69" s="21"/>
      <c r="K69" s="21"/>
    </row>
    <row r="70" spans="7:11" ht="18" customHeight="1" x14ac:dyDescent="0.25">
      <c r="G70" s="21"/>
      <c r="H70" s="21"/>
      <c r="I70" s="21"/>
      <c r="J70" s="21"/>
      <c r="K70" s="21"/>
    </row>
    <row r="71" spans="7:11" ht="18" customHeight="1" x14ac:dyDescent="0.25">
      <c r="G71" s="21"/>
      <c r="H71" s="21"/>
      <c r="I71" s="21"/>
      <c r="J71" s="21"/>
      <c r="K71" s="21"/>
    </row>
    <row r="72" spans="7:11" ht="18" customHeight="1" x14ac:dyDescent="0.25">
      <c r="G72" s="21"/>
      <c r="H72" s="21"/>
      <c r="I72" s="21"/>
      <c r="J72" s="21"/>
      <c r="K72" s="21"/>
    </row>
    <row r="73" spans="7:11" ht="18" customHeight="1" x14ac:dyDescent="0.25">
      <c r="G73" s="21"/>
      <c r="H73" s="21"/>
      <c r="I73" s="21"/>
      <c r="J73" s="21"/>
      <c r="K73" s="21"/>
    </row>
    <row r="74" spans="7:11" ht="18" customHeight="1" x14ac:dyDescent="0.25">
      <c r="G74" s="21"/>
      <c r="H74" s="21"/>
      <c r="I74" s="21"/>
      <c r="J74" s="21"/>
      <c r="K74" s="21"/>
    </row>
    <row r="75" spans="7:11" ht="18" customHeight="1" x14ac:dyDescent="0.25">
      <c r="G75" s="21"/>
      <c r="H75" s="21"/>
      <c r="I75" s="21"/>
      <c r="J75" s="21"/>
      <c r="K75" s="21"/>
    </row>
    <row r="76" spans="7:11" ht="18" customHeight="1" x14ac:dyDescent="0.25">
      <c r="G76" s="21"/>
      <c r="H76" s="21"/>
      <c r="I76" s="21"/>
      <c r="J76" s="21"/>
      <c r="K76" s="21"/>
    </row>
    <row r="77" spans="7:11" ht="18" customHeight="1" x14ac:dyDescent="0.25">
      <c r="G77" s="21"/>
      <c r="H77" s="21"/>
      <c r="I77" s="21"/>
      <c r="J77" s="21"/>
      <c r="K77" s="21"/>
    </row>
    <row r="78" spans="7:11" ht="18" customHeight="1" x14ac:dyDescent="0.25">
      <c r="G78" s="21"/>
      <c r="H78" s="21"/>
      <c r="I78" s="21"/>
      <c r="J78" s="21"/>
      <c r="K78" s="21"/>
    </row>
    <row r="79" spans="7:11" ht="18" customHeight="1" x14ac:dyDescent="0.25">
      <c r="G79" s="21"/>
      <c r="H79" s="21"/>
      <c r="I79" s="21"/>
      <c r="J79" s="21"/>
      <c r="K79" s="21"/>
    </row>
    <row r="80" spans="7:11" ht="18" customHeight="1" x14ac:dyDescent="0.25">
      <c r="G80" s="21"/>
      <c r="H80" s="21"/>
      <c r="I80" s="21"/>
      <c r="J80" s="21"/>
      <c r="K80" s="21"/>
    </row>
    <row r="81" spans="7:11" ht="18" customHeight="1" x14ac:dyDescent="0.25">
      <c r="G81" s="21"/>
      <c r="H81" s="21"/>
      <c r="I81" s="21"/>
      <c r="J81" s="21"/>
      <c r="K81" s="21"/>
    </row>
    <row r="82" spans="7:11" ht="18" customHeight="1" x14ac:dyDescent="0.25">
      <c r="G82" s="21"/>
      <c r="H82" s="21"/>
      <c r="I82" s="21"/>
      <c r="J82" s="21"/>
      <c r="K82" s="21"/>
    </row>
    <row r="83" spans="7:11" ht="18" customHeight="1" x14ac:dyDescent="0.25">
      <c r="G83" s="21"/>
      <c r="H83" s="21"/>
      <c r="I83" s="21"/>
      <c r="J83" s="21"/>
      <c r="K83" s="21"/>
    </row>
    <row r="84" spans="7:11" ht="18" customHeight="1" x14ac:dyDescent="0.25">
      <c r="G84" s="21"/>
      <c r="H84" s="21"/>
      <c r="I84" s="21"/>
      <c r="J84" s="21"/>
      <c r="K84" s="21"/>
    </row>
    <row r="85" spans="7:11" ht="18" customHeight="1" x14ac:dyDescent="0.25">
      <c r="G85" s="21"/>
      <c r="H85" s="21"/>
      <c r="I85" s="21"/>
      <c r="J85" s="21"/>
      <c r="K85" s="21"/>
    </row>
    <row r="86" spans="7:11" ht="18" customHeight="1" x14ac:dyDescent="0.25">
      <c r="G86" s="21"/>
      <c r="H86" s="21"/>
      <c r="I86" s="21"/>
      <c r="J86" s="21"/>
      <c r="K86" s="21"/>
    </row>
    <row r="87" spans="7:11" ht="18" customHeight="1" x14ac:dyDescent="0.25">
      <c r="G87" s="21"/>
      <c r="H87" s="21"/>
      <c r="I87" s="21"/>
      <c r="J87" s="21"/>
      <c r="K87" s="21"/>
    </row>
    <row r="88" spans="7:11" ht="18" customHeight="1" x14ac:dyDescent="0.25">
      <c r="G88" s="21"/>
      <c r="H88" s="21"/>
      <c r="I88" s="21"/>
      <c r="J88" s="21"/>
      <c r="K88" s="21"/>
    </row>
    <row r="89" spans="7:11" ht="18" customHeight="1" x14ac:dyDescent="0.25">
      <c r="G89" s="21"/>
      <c r="H89" s="21"/>
      <c r="I89" s="21"/>
      <c r="J89" s="21"/>
      <c r="K89" s="21"/>
    </row>
    <row r="90" spans="7:11" ht="18" customHeight="1" x14ac:dyDescent="0.25">
      <c r="G90" s="21"/>
      <c r="H90" s="21"/>
      <c r="I90" s="21"/>
      <c r="J90" s="21"/>
      <c r="K90" s="21"/>
    </row>
    <row r="91" spans="7:11" ht="18" customHeight="1" x14ac:dyDescent="0.25">
      <c r="G91" s="21"/>
      <c r="H91" s="21"/>
      <c r="I91" s="21"/>
      <c r="J91" s="21"/>
      <c r="K91" s="21"/>
    </row>
    <row r="92" spans="7:11" ht="18" customHeight="1" x14ac:dyDescent="0.25">
      <c r="G92" s="21"/>
      <c r="H92" s="21"/>
      <c r="I92" s="21"/>
      <c r="J92" s="21"/>
      <c r="K92" s="21"/>
    </row>
    <row r="93" spans="7:11" ht="18" customHeight="1" x14ac:dyDescent="0.25">
      <c r="G93" s="21"/>
      <c r="H93" s="21"/>
      <c r="I93" s="21"/>
      <c r="J93" s="21"/>
      <c r="K93" s="21"/>
    </row>
    <row r="94" spans="7:11" ht="18" customHeight="1" x14ac:dyDescent="0.25">
      <c r="G94" s="21"/>
      <c r="H94" s="21"/>
      <c r="I94" s="21"/>
      <c r="J94" s="21"/>
      <c r="K94" s="21"/>
    </row>
    <row r="95" spans="7:11" ht="18" customHeight="1" x14ac:dyDescent="0.25">
      <c r="G95" s="21"/>
      <c r="H95" s="21"/>
      <c r="I95" s="21"/>
      <c r="J95" s="21"/>
      <c r="K95" s="21"/>
    </row>
    <row r="96" spans="7:11" ht="18" customHeight="1" x14ac:dyDescent="0.25">
      <c r="G96" s="21"/>
      <c r="H96" s="21"/>
      <c r="I96" s="21"/>
      <c r="J96" s="21"/>
      <c r="K96" s="21"/>
    </row>
    <row r="97" spans="7:11" ht="18" customHeight="1" x14ac:dyDescent="0.25">
      <c r="G97" s="21"/>
      <c r="H97" s="21"/>
      <c r="I97" s="21"/>
      <c r="J97" s="21"/>
      <c r="K97" s="21"/>
    </row>
    <row r="98" spans="7:11" ht="18" customHeight="1" x14ac:dyDescent="0.25">
      <c r="G98" s="21"/>
      <c r="H98" s="21"/>
      <c r="I98" s="21"/>
      <c r="J98" s="21"/>
      <c r="K98" s="21"/>
    </row>
    <row r="99" spans="7:11" ht="18" customHeight="1" x14ac:dyDescent="0.25">
      <c r="G99" s="21"/>
      <c r="H99" s="21"/>
      <c r="I99" s="21"/>
      <c r="J99" s="21"/>
      <c r="K99" s="21"/>
    </row>
    <row r="100" spans="7:11" ht="18" customHeight="1" x14ac:dyDescent="0.25">
      <c r="G100" s="21"/>
      <c r="H100" s="21"/>
      <c r="I100" s="21"/>
      <c r="J100" s="21"/>
      <c r="K100" s="21"/>
    </row>
    <row r="101" spans="7:11" ht="18" customHeight="1" x14ac:dyDescent="0.25">
      <c r="G101" s="21"/>
      <c r="H101" s="21"/>
      <c r="I101" s="21"/>
      <c r="J101" s="21"/>
      <c r="K101" s="21"/>
    </row>
    <row r="102" spans="7:11" ht="18" customHeight="1" x14ac:dyDescent="0.25">
      <c r="G102" s="21"/>
      <c r="H102" s="21"/>
      <c r="I102" s="21"/>
      <c r="J102" s="21"/>
      <c r="K102" s="21"/>
    </row>
    <row r="103" spans="7:11" ht="18" customHeight="1" x14ac:dyDescent="0.25">
      <c r="G103" s="21"/>
      <c r="H103" s="21"/>
      <c r="I103" s="21"/>
      <c r="J103" s="21"/>
      <c r="K103" s="21"/>
    </row>
    <row r="104" spans="7:11" ht="18" customHeight="1" x14ac:dyDescent="0.25">
      <c r="G104" s="21"/>
      <c r="H104" s="21"/>
      <c r="I104" s="21"/>
      <c r="J104" s="21"/>
      <c r="K104" s="21"/>
    </row>
    <row r="105" spans="7:11" ht="18" customHeight="1" x14ac:dyDescent="0.25">
      <c r="G105" s="21"/>
      <c r="H105" s="21"/>
      <c r="I105" s="21"/>
      <c r="J105" s="21"/>
      <c r="K105" s="21"/>
    </row>
    <row r="106" spans="7:11" ht="18" customHeight="1" x14ac:dyDescent="0.25">
      <c r="G106" s="21"/>
      <c r="H106" s="21"/>
      <c r="I106" s="21"/>
      <c r="J106" s="21"/>
      <c r="K106" s="21"/>
    </row>
    <row r="107" spans="7:11" ht="18" customHeight="1" x14ac:dyDescent="0.25">
      <c r="G107" s="21"/>
      <c r="H107" s="21"/>
      <c r="I107" s="21"/>
      <c r="J107" s="21"/>
      <c r="K107" s="21"/>
    </row>
    <row r="108" spans="7:11" ht="18" customHeight="1" x14ac:dyDescent="0.25">
      <c r="G108" s="21"/>
      <c r="H108" s="21"/>
      <c r="I108" s="21"/>
      <c r="J108" s="21"/>
      <c r="K108" s="21"/>
    </row>
    <row r="109" spans="7:11" ht="18" customHeight="1" x14ac:dyDescent="0.25">
      <c r="G109" s="21"/>
      <c r="H109" s="21"/>
      <c r="I109" s="21"/>
      <c r="J109" s="21"/>
      <c r="K109" s="21"/>
    </row>
    <row r="110" spans="7:11" ht="18" customHeight="1" x14ac:dyDescent="0.25">
      <c r="G110" s="21"/>
      <c r="H110" s="21"/>
      <c r="I110" s="21"/>
      <c r="J110" s="21"/>
      <c r="K110" s="21"/>
    </row>
    <row r="111" spans="7:11" ht="18" customHeight="1" x14ac:dyDescent="0.25">
      <c r="G111" s="21"/>
      <c r="H111" s="21"/>
      <c r="I111" s="21"/>
      <c r="J111" s="21"/>
      <c r="K111" s="21"/>
    </row>
    <row r="112" spans="7:11" ht="18" customHeight="1" x14ac:dyDescent="0.25">
      <c r="G112" s="21"/>
      <c r="H112" s="21"/>
      <c r="I112" s="21"/>
      <c r="J112" s="21"/>
      <c r="K112" s="21"/>
    </row>
    <row r="113" spans="7:11" ht="18" customHeight="1" x14ac:dyDescent="0.25">
      <c r="G113" s="21"/>
      <c r="H113" s="21"/>
      <c r="I113" s="21"/>
      <c r="J113" s="21"/>
      <c r="K113" s="21"/>
    </row>
  </sheetData>
  <conditionalFormatting sqref="A1:XFD1048576">
    <cfRule type="cellIs" dxfId="303" priority="3" operator="equal">
      <formula>"oui"</formula>
    </cfRule>
    <cfRule type="cellIs" dxfId="302" priority="4" operator="equal">
      <formula>"G"</formula>
    </cfRule>
    <cfRule type="cellIs" dxfId="301" priority="5" operator="equal">
      <formula>"C"</formula>
    </cfRule>
    <cfRule type="cellIs" dxfId="300" priority="6" operator="equal">
      <formula>"A"</formula>
    </cfRule>
    <cfRule type="cellIs" dxfId="299" priority="7" operator="equal">
      <formula>"Game"</formula>
    </cfRule>
    <cfRule type="cellIs" dxfId="298" priority="8" operator="equal">
      <formula>"2D Anim"</formula>
    </cfRule>
    <cfRule type="cellIs" dxfId="297" priority="9" operator="equal">
      <formula>"3D Anim"</formula>
    </cfRule>
    <cfRule type="endsWith" dxfId="296" priority="10" operator="endsWith" text="?">
      <formula>RIGHT(A1,LEN("?"))="?"</formula>
    </cfRule>
    <cfRule type="containsText" dxfId="295" priority="11" operator="containsText" text="Erasmus">
      <formula>NOT(ISERROR(SEARCH("Erasmus",A1)))</formula>
    </cfRule>
    <cfRule type="cellIs" dxfId="294" priority="12" operator="equal">
      <formula>"Animation"</formula>
    </cfRule>
  </conditionalFormatting>
  <dataValidations count="3">
    <dataValidation type="list" allowBlank="1" showErrorMessage="1" sqref="E2:E82">
      <formula1>Cursus</formula1>
    </dataValidation>
    <dataValidation type="list" allowBlank="1" showErrorMessage="1" sqref="D19:D82">
      <formula1>Classe</formula1>
    </dataValidation>
    <dataValidation type="list" allowBlank="1" showErrorMessage="1" sqref="D2:D18">
      <formula1>#REF!</formula1>
    </dataValidation>
  </dataValidations>
  <printOptions horizontalCentered="1"/>
  <pageMargins left="0.25" right="0.25" top="0.75" bottom="0.75" header="0" footer="0"/>
  <pageSetup paperSize="9" pageOrder="overThenDown" orientation="portrait" cellComments="atEnd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283620FF-CB06-4872-8421-82DB6FF091DF}">
            <xm:f>NOT(ISERROR(SEARCH("Est parti",A1)))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2" operator="containsText" id="{1EB01CED-563B-4679-8DA5-67DA22B95F84}">
            <xm:f>NOT(ISERROR(SEARCH("Va quitter l'école",A1)))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A1:XFD1048576</xm:sqref>
        </x14:conditionalFormatting>
      </x14:conditionalFormatting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U138"/>
  <sheetViews>
    <sheetView tabSelected="1" workbookViewId="0">
      <selection activeCell="C14" sqref="C14"/>
    </sheetView>
  </sheetViews>
  <sheetFormatPr baseColWidth="10" defaultColWidth="9.140625" defaultRowHeight="15" x14ac:dyDescent="0.25"/>
  <cols>
    <col min="1" max="1" width="22.85546875" style="146" customWidth="1"/>
    <col min="2" max="2" width="17.42578125" style="145" customWidth="1"/>
    <col min="3" max="3" width="36.42578125" style="145" customWidth="1"/>
    <col min="4" max="5" width="36.7109375" style="147" customWidth="1"/>
    <col min="6" max="6" width="19.7109375" style="147" customWidth="1"/>
    <col min="7" max="7" width="35.28515625" style="144" customWidth="1"/>
    <col min="8" max="9" width="18.7109375" style="147" customWidth="1"/>
    <col min="10" max="10" width="33.140625" style="145" customWidth="1"/>
    <col min="11" max="11" width="28.28515625" style="145" customWidth="1"/>
    <col min="12" max="12" width="32" style="147" customWidth="1"/>
  </cols>
  <sheetData>
    <row r="1" spans="1:13" ht="30" customHeight="1" x14ac:dyDescent="0.25">
      <c r="A1" s="142" t="s">
        <v>2072</v>
      </c>
      <c r="B1" s="142"/>
      <c r="C1" s="142"/>
      <c r="D1" s="158"/>
      <c r="F1" s="98"/>
    </row>
    <row r="2" spans="1:13" s="157" customFormat="1" ht="18" customHeight="1" x14ac:dyDescent="0.25">
      <c r="A2" s="111"/>
      <c r="B2" s="111" t="b">
        <v>0</v>
      </c>
      <c r="C2" s="111" t="b">
        <v>0</v>
      </c>
      <c r="D2" s="155"/>
      <c r="E2" s="155"/>
      <c r="F2" s="155"/>
      <c r="G2" s="156"/>
      <c r="H2" s="155"/>
      <c r="I2" s="155"/>
      <c r="J2" s="111"/>
      <c r="K2" s="111"/>
      <c r="L2" s="155"/>
    </row>
    <row r="3" spans="1:13" s="157" customFormat="1" ht="18" customHeight="1" x14ac:dyDescent="0.25">
      <c r="A3" s="111"/>
      <c r="B3" s="111" t="b">
        <v>0</v>
      </c>
      <c r="C3" s="111" t="b">
        <v>0</v>
      </c>
      <c r="D3" s="155" t="b">
        <v>0</v>
      </c>
      <c r="E3" s="155"/>
      <c r="F3" s="155"/>
      <c r="G3" s="156"/>
      <c r="H3" s="155"/>
      <c r="I3" s="155"/>
      <c r="J3" s="111"/>
      <c r="K3" s="111"/>
      <c r="L3" s="155"/>
    </row>
    <row r="4" spans="1:13" s="157" customFormat="1" ht="18" customHeight="1" x14ac:dyDescent="0.25">
      <c r="A4" s="111"/>
      <c r="B4" s="111" t="b">
        <v>0</v>
      </c>
      <c r="C4" s="111" t="b">
        <v>0</v>
      </c>
      <c r="D4" s="155" t="b">
        <v>0</v>
      </c>
      <c r="E4" s="155"/>
      <c r="F4" s="155"/>
      <c r="G4" s="156"/>
      <c r="H4" s="155"/>
      <c r="I4" s="155"/>
      <c r="J4" s="111"/>
      <c r="K4" s="111"/>
      <c r="L4" s="155"/>
    </row>
    <row r="5" spans="1:13" s="157" customFormat="1" ht="18" customHeight="1" x14ac:dyDescent="0.25">
      <c r="A5" s="111"/>
      <c r="B5" s="111" t="b">
        <v>0</v>
      </c>
      <c r="C5" s="111" t="b">
        <v>0</v>
      </c>
      <c r="D5" s="155" t="b">
        <v>0</v>
      </c>
      <c r="E5" s="155"/>
      <c r="F5" s="155"/>
      <c r="G5" s="156"/>
      <c r="H5" s="155"/>
      <c r="I5" s="155"/>
      <c r="J5" s="111"/>
      <c r="K5" s="111"/>
      <c r="L5" s="155"/>
    </row>
    <row r="6" spans="1:13" s="148" customFormat="1" ht="30" customHeight="1" x14ac:dyDescent="0.25">
      <c r="A6" s="142" t="s">
        <v>0</v>
      </c>
      <c r="B6" s="142" t="s">
        <v>1</v>
      </c>
      <c r="C6" s="142" t="s">
        <v>2</v>
      </c>
      <c r="D6" s="143" t="s">
        <v>2041</v>
      </c>
      <c r="E6" s="143" t="s">
        <v>2042</v>
      </c>
      <c r="F6" s="142" t="s">
        <v>7</v>
      </c>
      <c r="G6" s="142" t="s">
        <v>2043</v>
      </c>
      <c r="H6" s="142" t="s">
        <v>2044</v>
      </c>
      <c r="I6" s="142" t="s">
        <v>2045</v>
      </c>
      <c r="J6" s="142" t="s">
        <v>2046</v>
      </c>
      <c r="K6" s="142" t="s">
        <v>2047</v>
      </c>
      <c r="L6" s="143" t="s">
        <v>9</v>
      </c>
    </row>
    <row r="7" spans="1:13" ht="18" customHeight="1" x14ac:dyDescent="0.25">
      <c r="A7" s="111" t="s">
        <v>2073</v>
      </c>
      <c r="B7" s="112"/>
      <c r="C7" s="20"/>
      <c r="D7" s="21"/>
      <c r="E7" s="98" t="s">
        <v>2048</v>
      </c>
      <c r="F7" s="21"/>
      <c r="G7" s="122"/>
      <c r="H7" s="21"/>
      <c r="I7" s="21"/>
      <c r="J7" s="20"/>
      <c r="K7" s="20"/>
      <c r="L7" s="21"/>
      <c r="M7" s="149"/>
    </row>
    <row r="8" spans="1:13" ht="18" customHeight="1" x14ac:dyDescent="0.25">
      <c r="A8" s="111" t="s">
        <v>2074</v>
      </c>
      <c r="B8" s="112"/>
      <c r="C8" s="20"/>
      <c r="D8" s="21"/>
      <c r="E8" s="98" t="s">
        <v>2049</v>
      </c>
      <c r="F8" s="21"/>
      <c r="G8" s="122"/>
      <c r="H8" s="21"/>
      <c r="I8" s="21"/>
      <c r="J8" s="20"/>
      <c r="K8" s="20"/>
      <c r="L8" s="21"/>
      <c r="M8" s="149"/>
    </row>
    <row r="9" spans="1:13" ht="18" customHeight="1" x14ac:dyDescent="0.25">
      <c r="A9" s="111" t="s">
        <v>2075</v>
      </c>
      <c r="B9" s="112"/>
      <c r="C9" s="20"/>
      <c r="D9" s="21"/>
      <c r="E9" s="98" t="s">
        <v>2050</v>
      </c>
      <c r="F9" s="21"/>
      <c r="G9" s="122"/>
      <c r="H9" s="21"/>
      <c r="I9" s="21"/>
      <c r="J9" s="20"/>
      <c r="K9" s="20"/>
      <c r="L9" s="21"/>
      <c r="M9" s="149"/>
    </row>
    <row r="10" spans="1:13" ht="18" customHeight="1" x14ac:dyDescent="0.25">
      <c r="A10" s="111" t="s">
        <v>2076</v>
      </c>
      <c r="B10" s="112"/>
      <c r="C10" s="20"/>
      <c r="D10" s="21"/>
      <c r="E10" s="98" t="s">
        <v>2051</v>
      </c>
      <c r="F10" s="21"/>
      <c r="G10" s="122"/>
      <c r="H10" s="21"/>
      <c r="I10" s="21"/>
      <c r="J10" s="20"/>
      <c r="K10" s="20"/>
      <c r="L10" s="21"/>
      <c r="M10" s="149"/>
    </row>
    <row r="11" spans="1:13" ht="18" customHeight="1" x14ac:dyDescent="0.25">
      <c r="A11" s="111" t="s">
        <v>2077</v>
      </c>
      <c r="B11" s="112"/>
      <c r="C11" s="20"/>
      <c r="D11" s="21"/>
      <c r="E11" s="98" t="s">
        <v>2052</v>
      </c>
      <c r="F11" s="21"/>
      <c r="G11" s="122"/>
      <c r="H11" s="21"/>
      <c r="I11" s="21"/>
      <c r="J11" s="20"/>
      <c r="K11" s="20"/>
      <c r="L11" s="21"/>
      <c r="M11" s="149"/>
    </row>
    <row r="12" spans="1:13" ht="18" customHeight="1" x14ac:dyDescent="0.25">
      <c r="A12" s="111" t="s">
        <v>2078</v>
      </c>
      <c r="B12" s="112"/>
      <c r="C12" s="20"/>
      <c r="D12" s="21"/>
      <c r="E12" s="98" t="s">
        <v>2053</v>
      </c>
      <c r="F12" s="21"/>
      <c r="G12" s="122"/>
      <c r="H12" s="21"/>
      <c r="I12" s="21"/>
      <c r="J12" s="20"/>
      <c r="K12" s="20"/>
      <c r="L12" s="21"/>
      <c r="M12" s="149"/>
    </row>
    <row r="13" spans="1:13" ht="18" customHeight="1" x14ac:dyDescent="0.25">
      <c r="A13" s="111" t="s">
        <v>2079</v>
      </c>
      <c r="B13" s="112"/>
      <c r="C13" s="20"/>
      <c r="D13" s="21"/>
      <c r="E13" s="98" t="s">
        <v>2054</v>
      </c>
      <c r="F13" s="21"/>
      <c r="G13" s="122"/>
      <c r="H13" s="21"/>
      <c r="I13" s="21"/>
      <c r="J13" s="20"/>
      <c r="K13" s="20"/>
      <c r="L13" s="21"/>
      <c r="M13" s="149"/>
    </row>
    <row r="14" spans="1:13" ht="18" customHeight="1" x14ac:dyDescent="0.25">
      <c r="A14" s="111" t="s">
        <v>2080</v>
      </c>
      <c r="B14" s="112"/>
      <c r="C14" s="20"/>
      <c r="D14" s="21"/>
      <c r="E14" s="98" t="s">
        <v>2048</v>
      </c>
      <c r="F14" s="21"/>
      <c r="G14" s="122"/>
      <c r="H14" s="21"/>
      <c r="I14" s="21"/>
      <c r="J14" s="20"/>
      <c r="K14" s="20"/>
      <c r="L14" s="21"/>
      <c r="M14" s="149"/>
    </row>
    <row r="15" spans="1:13" ht="18" customHeight="1" x14ac:dyDescent="0.25">
      <c r="A15" s="111" t="s">
        <v>2081</v>
      </c>
      <c r="B15" s="112"/>
      <c r="C15" s="20"/>
      <c r="D15" s="21"/>
      <c r="E15" s="98" t="s">
        <v>2055</v>
      </c>
      <c r="F15" s="21"/>
      <c r="G15" s="122"/>
      <c r="H15" s="21"/>
      <c r="I15" s="21"/>
      <c r="J15" s="20"/>
      <c r="K15" s="20"/>
      <c r="L15" s="21"/>
      <c r="M15" s="149"/>
    </row>
    <row r="16" spans="1:13" ht="18" customHeight="1" x14ac:dyDescent="0.25">
      <c r="A16" s="111" t="s">
        <v>2082</v>
      </c>
      <c r="B16" s="112"/>
      <c r="C16" s="20"/>
      <c r="D16" s="21"/>
      <c r="E16" s="98" t="s">
        <v>2052</v>
      </c>
      <c r="F16" s="21"/>
      <c r="G16" s="122"/>
      <c r="H16" s="21"/>
      <c r="I16" s="21"/>
      <c r="J16" s="20"/>
      <c r="K16" s="20"/>
      <c r="L16" s="21"/>
      <c r="M16" s="149"/>
    </row>
    <row r="17" spans="1:13" ht="18" customHeight="1" x14ac:dyDescent="0.25">
      <c r="A17" s="111" t="s">
        <v>2083</v>
      </c>
      <c r="B17" s="112"/>
      <c r="C17" s="20"/>
      <c r="D17" s="21"/>
      <c r="E17" s="98" t="s">
        <v>2056</v>
      </c>
      <c r="F17" s="21"/>
      <c r="G17" s="122"/>
      <c r="H17" s="21"/>
      <c r="I17" s="21"/>
      <c r="J17" s="20"/>
      <c r="K17" s="20"/>
      <c r="L17" s="21"/>
      <c r="M17" s="149"/>
    </row>
    <row r="18" spans="1:13" ht="18" customHeight="1" x14ac:dyDescent="0.25">
      <c r="A18" s="111" t="s">
        <v>2084</v>
      </c>
      <c r="B18" s="112"/>
      <c r="C18" s="20"/>
      <c r="D18" s="21"/>
      <c r="E18" s="98" t="s">
        <v>2052</v>
      </c>
      <c r="F18" s="21"/>
      <c r="G18" s="122"/>
      <c r="H18" s="21"/>
      <c r="I18" s="21"/>
      <c r="J18" s="20"/>
      <c r="K18" s="20"/>
      <c r="L18" s="21"/>
      <c r="M18" s="149"/>
    </row>
    <row r="19" spans="1:13" ht="18" customHeight="1" x14ac:dyDescent="0.25">
      <c r="A19" s="111" t="s">
        <v>2085</v>
      </c>
      <c r="B19" s="112"/>
      <c r="C19" s="20"/>
      <c r="D19" s="21"/>
      <c r="E19" s="98" t="s">
        <v>2057</v>
      </c>
      <c r="F19" s="21"/>
      <c r="G19" s="122"/>
      <c r="H19" s="21"/>
      <c r="I19" s="21"/>
      <c r="J19" s="20"/>
      <c r="K19" s="20"/>
      <c r="L19" s="21"/>
      <c r="M19" s="149"/>
    </row>
    <row r="20" spans="1:13" ht="18" customHeight="1" x14ac:dyDescent="0.25">
      <c r="A20" s="111" t="s">
        <v>2086</v>
      </c>
      <c r="B20" s="112"/>
      <c r="C20" s="20"/>
      <c r="D20" s="21"/>
      <c r="E20" s="98" t="s">
        <v>2052</v>
      </c>
      <c r="F20" s="21"/>
      <c r="G20" s="122"/>
      <c r="H20" s="21"/>
      <c r="I20" s="21"/>
      <c r="J20" s="20"/>
      <c r="K20" s="20"/>
      <c r="L20" s="21"/>
      <c r="M20" s="149"/>
    </row>
    <row r="21" spans="1:13" ht="18" customHeight="1" x14ac:dyDescent="0.25">
      <c r="A21" s="111" t="s">
        <v>2087</v>
      </c>
      <c r="B21" s="112"/>
      <c r="C21" s="20"/>
      <c r="D21" s="21"/>
      <c r="E21" s="98" t="s">
        <v>2052</v>
      </c>
      <c r="F21" s="21"/>
      <c r="G21" s="122"/>
      <c r="H21" s="21"/>
      <c r="I21" s="21"/>
      <c r="J21" s="20"/>
      <c r="K21" s="20"/>
      <c r="L21" s="21"/>
      <c r="M21" s="149"/>
    </row>
    <row r="22" spans="1:13" ht="18" customHeight="1" x14ac:dyDescent="0.25">
      <c r="A22" s="111" t="s">
        <v>2088</v>
      </c>
      <c r="B22" s="112"/>
      <c r="C22" s="20"/>
      <c r="D22" s="21"/>
      <c r="E22" s="98" t="s">
        <v>2058</v>
      </c>
      <c r="F22" s="21"/>
      <c r="G22" s="122"/>
      <c r="H22" s="21"/>
      <c r="I22" s="21"/>
      <c r="J22" s="20"/>
      <c r="K22" s="20"/>
      <c r="L22" s="21"/>
      <c r="M22" s="149"/>
    </row>
    <row r="23" spans="1:13" ht="18" customHeight="1" x14ac:dyDescent="0.25">
      <c r="A23" s="111" t="s">
        <v>2089</v>
      </c>
      <c r="B23" s="112"/>
      <c r="C23" s="20"/>
      <c r="D23" s="21"/>
      <c r="E23" s="98" t="s">
        <v>2051</v>
      </c>
      <c r="F23" s="21"/>
      <c r="G23" s="122"/>
      <c r="H23" s="21"/>
      <c r="I23" s="21"/>
      <c r="J23" s="20"/>
      <c r="K23" s="20"/>
      <c r="L23" s="21"/>
      <c r="M23" s="149"/>
    </row>
    <row r="24" spans="1:13" ht="18" customHeight="1" x14ac:dyDescent="0.25">
      <c r="A24" s="111" t="s">
        <v>2090</v>
      </c>
      <c r="B24" s="112"/>
      <c r="C24" s="20"/>
      <c r="D24" s="21"/>
      <c r="E24" s="98" t="s">
        <v>2059</v>
      </c>
      <c r="F24" s="21"/>
      <c r="G24" s="122"/>
      <c r="H24" s="21"/>
      <c r="I24" s="21"/>
      <c r="J24" s="20"/>
      <c r="K24" s="20"/>
      <c r="L24" s="21"/>
      <c r="M24" s="149"/>
    </row>
    <row r="25" spans="1:13" ht="18" customHeight="1" x14ac:dyDescent="0.25">
      <c r="A25" s="111" t="s">
        <v>2091</v>
      </c>
      <c r="B25" s="112"/>
      <c r="C25" s="20"/>
      <c r="D25" s="21"/>
      <c r="E25" s="98" t="s">
        <v>2058</v>
      </c>
      <c r="F25" s="21"/>
      <c r="G25" s="122"/>
      <c r="H25" s="21"/>
      <c r="I25" s="21"/>
      <c r="J25" s="20"/>
      <c r="K25" s="20"/>
      <c r="L25" s="21"/>
      <c r="M25" s="149"/>
    </row>
    <row r="26" spans="1:13" ht="18" customHeight="1" x14ac:dyDescent="0.25">
      <c r="A26" s="111" t="s">
        <v>2092</v>
      </c>
      <c r="B26" s="112"/>
      <c r="C26" s="20"/>
      <c r="D26" s="21"/>
      <c r="E26" s="98" t="s">
        <v>2060</v>
      </c>
      <c r="F26" s="21"/>
      <c r="G26" s="122"/>
      <c r="H26" s="21"/>
      <c r="I26" s="21"/>
      <c r="J26" s="20"/>
      <c r="K26" s="20"/>
      <c r="L26" s="21"/>
      <c r="M26" s="149"/>
    </row>
    <row r="27" spans="1:13" ht="18" customHeight="1" x14ac:dyDescent="0.25">
      <c r="A27" s="111" t="s">
        <v>2093</v>
      </c>
      <c r="B27" s="112"/>
      <c r="C27" s="20"/>
      <c r="D27" s="21"/>
      <c r="E27" s="98" t="s">
        <v>2061</v>
      </c>
      <c r="F27" s="21"/>
      <c r="G27" s="122"/>
      <c r="H27" s="21"/>
      <c r="I27" s="21"/>
      <c r="J27" s="20"/>
      <c r="K27" s="20"/>
      <c r="L27" s="21"/>
      <c r="M27" s="149"/>
    </row>
    <row r="28" spans="1:13" ht="18" customHeight="1" x14ac:dyDescent="0.25">
      <c r="A28" s="111" t="s">
        <v>2094</v>
      </c>
      <c r="B28" s="112"/>
      <c r="C28" s="20"/>
      <c r="D28" s="21"/>
      <c r="E28" s="98" t="s">
        <v>2062</v>
      </c>
      <c r="F28" s="21"/>
      <c r="G28" s="122"/>
      <c r="H28" s="21"/>
      <c r="I28" s="21"/>
      <c r="J28" s="20"/>
      <c r="K28" s="20"/>
      <c r="L28" s="21"/>
      <c r="M28" s="149"/>
    </row>
    <row r="29" spans="1:13" ht="18" customHeight="1" x14ac:dyDescent="0.25">
      <c r="A29" s="111" t="s">
        <v>2095</v>
      </c>
      <c r="B29" s="112"/>
      <c r="C29" s="20"/>
      <c r="D29" s="21"/>
      <c r="E29" s="98" t="s">
        <v>2063</v>
      </c>
      <c r="F29" s="21"/>
      <c r="G29" s="122"/>
      <c r="H29" s="21"/>
      <c r="I29" s="21"/>
      <c r="J29" s="20"/>
      <c r="K29" s="20"/>
      <c r="L29" s="21"/>
      <c r="M29" s="149"/>
    </row>
    <row r="30" spans="1:13" ht="18" customHeight="1" x14ac:dyDescent="0.25">
      <c r="A30" s="111" t="s">
        <v>2096</v>
      </c>
      <c r="B30" s="112"/>
      <c r="C30" s="20"/>
      <c r="D30" s="21"/>
      <c r="E30" s="98" t="s">
        <v>2055</v>
      </c>
      <c r="F30" s="21"/>
      <c r="G30" s="122"/>
      <c r="H30" s="21"/>
      <c r="I30" s="21"/>
      <c r="J30" s="20"/>
      <c r="K30" s="20"/>
      <c r="L30" s="21"/>
      <c r="M30" s="149"/>
    </row>
    <row r="31" spans="1:13" ht="18" customHeight="1" x14ac:dyDescent="0.25">
      <c r="A31" s="111" t="s">
        <v>2097</v>
      </c>
      <c r="B31" s="112"/>
      <c r="C31" s="20"/>
      <c r="D31" s="21"/>
      <c r="E31" s="98" t="s">
        <v>2064</v>
      </c>
      <c r="F31" s="21"/>
      <c r="G31" s="122"/>
      <c r="H31" s="21"/>
      <c r="I31" s="21"/>
      <c r="J31" s="20"/>
      <c r="K31" s="20"/>
      <c r="L31" s="21"/>
      <c r="M31" s="149"/>
    </row>
    <row r="32" spans="1:13" ht="18" customHeight="1" x14ac:dyDescent="0.25">
      <c r="A32" s="111" t="s">
        <v>2098</v>
      </c>
      <c r="B32" s="112"/>
      <c r="C32" s="20"/>
      <c r="D32" s="21"/>
      <c r="E32" s="98" t="s">
        <v>2056</v>
      </c>
      <c r="F32" s="21"/>
      <c r="G32" s="122"/>
      <c r="H32" s="21"/>
      <c r="I32" s="21"/>
      <c r="J32" s="20"/>
      <c r="K32" s="20"/>
      <c r="L32" s="21"/>
      <c r="M32" s="149"/>
    </row>
    <row r="33" spans="1:21" ht="18" customHeight="1" x14ac:dyDescent="0.25">
      <c r="A33" s="111" t="s">
        <v>2099</v>
      </c>
      <c r="B33" s="112"/>
      <c r="C33" s="20"/>
      <c r="D33" s="21"/>
      <c r="E33" s="98"/>
      <c r="F33" s="21"/>
      <c r="G33" s="122"/>
      <c r="H33" s="21"/>
      <c r="I33" s="21"/>
      <c r="J33" s="20"/>
      <c r="K33" s="20"/>
      <c r="L33" s="21"/>
      <c r="M33" s="149"/>
    </row>
    <row r="34" spans="1:21" ht="18" customHeight="1" x14ac:dyDescent="0.25">
      <c r="A34" s="111" t="s">
        <v>2100</v>
      </c>
      <c r="B34" s="112"/>
      <c r="C34" s="20"/>
      <c r="D34" s="21"/>
      <c r="E34" s="98" t="s">
        <v>2052</v>
      </c>
      <c r="F34" s="21"/>
      <c r="G34" s="122"/>
      <c r="H34" s="21"/>
      <c r="I34" s="21"/>
      <c r="J34" s="20"/>
      <c r="K34" s="20"/>
      <c r="L34" s="21"/>
      <c r="M34" s="149"/>
    </row>
    <row r="35" spans="1:21" ht="18" customHeight="1" x14ac:dyDescent="0.25">
      <c r="A35" s="111" t="s">
        <v>2101</v>
      </c>
      <c r="B35" s="112"/>
      <c r="C35" s="20"/>
      <c r="D35" s="21"/>
      <c r="E35" s="98" t="s">
        <v>2065</v>
      </c>
      <c r="F35" s="21"/>
      <c r="G35" s="122"/>
      <c r="H35" s="21"/>
      <c r="I35" s="21"/>
      <c r="J35" s="20"/>
      <c r="K35" s="20"/>
      <c r="L35" s="21"/>
      <c r="M35" s="149"/>
    </row>
    <row r="36" spans="1:21" ht="18" customHeight="1" x14ac:dyDescent="0.25">
      <c r="A36" s="111" t="s">
        <v>2102</v>
      </c>
      <c r="B36" s="112"/>
      <c r="C36" s="20"/>
      <c r="D36" s="21"/>
      <c r="E36" s="98" t="s">
        <v>2066</v>
      </c>
      <c r="F36" s="21"/>
      <c r="G36" s="122"/>
      <c r="H36" s="21"/>
      <c r="I36" s="21"/>
      <c r="J36" s="20"/>
      <c r="K36" s="20"/>
      <c r="L36" s="21"/>
      <c r="M36" s="149"/>
    </row>
    <row r="37" spans="1:21" ht="18" customHeight="1" x14ac:dyDescent="0.25">
      <c r="A37" s="111" t="s">
        <v>2103</v>
      </c>
      <c r="B37" s="112"/>
      <c r="C37" s="20"/>
      <c r="D37" s="21"/>
      <c r="E37" s="98" t="s">
        <v>2067</v>
      </c>
      <c r="F37" s="21"/>
      <c r="G37" s="122"/>
      <c r="H37" s="21"/>
      <c r="I37" s="21"/>
      <c r="J37" s="20"/>
      <c r="K37" s="20"/>
      <c r="L37" s="21"/>
      <c r="M37" s="149"/>
    </row>
    <row r="38" spans="1:21" ht="18" customHeight="1" x14ac:dyDescent="0.25">
      <c r="A38" s="111" t="s">
        <v>2104</v>
      </c>
      <c r="B38" s="112"/>
      <c r="C38" s="20"/>
      <c r="D38" s="21"/>
      <c r="E38" s="98" t="s">
        <v>2068</v>
      </c>
      <c r="F38" s="21"/>
      <c r="G38" s="122"/>
      <c r="H38" s="21"/>
      <c r="I38" s="21"/>
      <c r="J38" s="20"/>
      <c r="K38" s="20"/>
      <c r="L38" s="21"/>
      <c r="M38" s="149"/>
    </row>
    <row r="39" spans="1:21" ht="18" customHeight="1" x14ac:dyDescent="0.25">
      <c r="A39" s="111" t="s">
        <v>2105</v>
      </c>
      <c r="B39" s="112"/>
      <c r="C39" s="20"/>
      <c r="D39" s="21"/>
      <c r="E39" s="98" t="s">
        <v>2069</v>
      </c>
      <c r="F39" s="21"/>
      <c r="G39" s="122"/>
      <c r="H39" s="21"/>
      <c r="I39" s="21"/>
      <c r="J39" s="20"/>
      <c r="K39" s="20"/>
      <c r="L39" s="21"/>
      <c r="M39" s="149"/>
    </row>
    <row r="40" spans="1:21" ht="18" customHeight="1" x14ac:dyDescent="0.25">
      <c r="A40" s="111" t="s">
        <v>2106</v>
      </c>
      <c r="B40" s="112"/>
      <c r="C40" s="20"/>
      <c r="D40" s="21"/>
      <c r="E40" s="98" t="s">
        <v>2070</v>
      </c>
      <c r="F40" s="21"/>
      <c r="G40" s="122"/>
      <c r="H40" s="21"/>
      <c r="I40" s="21"/>
      <c r="J40" s="20"/>
      <c r="K40" s="20"/>
      <c r="L40" s="21"/>
      <c r="M40" s="149"/>
    </row>
    <row r="41" spans="1:21" ht="18" customHeight="1" x14ac:dyDescent="0.25">
      <c r="A41" s="111" t="s">
        <v>2107</v>
      </c>
      <c r="B41" s="112"/>
      <c r="C41" s="20"/>
      <c r="D41" s="21"/>
      <c r="E41" s="98" t="s">
        <v>2071</v>
      </c>
      <c r="F41" s="21"/>
      <c r="G41" s="122"/>
      <c r="H41" s="21"/>
      <c r="I41" s="21"/>
      <c r="J41" s="20"/>
      <c r="K41" s="20"/>
      <c r="L41" s="21"/>
      <c r="M41" s="149"/>
    </row>
    <row r="42" spans="1:21" ht="18" customHeight="1" x14ac:dyDescent="0.25">
      <c r="A42" s="50"/>
      <c r="B42" s="20"/>
      <c r="C42" s="20"/>
      <c r="D42" s="21"/>
      <c r="E42" s="21"/>
      <c r="F42" s="21"/>
      <c r="G42" s="122"/>
      <c r="H42" s="21"/>
      <c r="I42" s="21"/>
      <c r="J42" s="20"/>
      <c r="K42" s="20"/>
      <c r="L42" s="21"/>
      <c r="M42" s="149"/>
      <c r="N42" s="149"/>
      <c r="O42" s="149"/>
      <c r="P42" s="149"/>
      <c r="Q42" s="149"/>
      <c r="R42" s="149"/>
      <c r="S42" s="149"/>
      <c r="T42" s="149"/>
      <c r="U42" s="149"/>
    </row>
    <row r="43" spans="1:21" ht="18" customHeight="1" x14ac:dyDescent="0.25">
      <c r="A43" s="50"/>
      <c r="B43" s="20"/>
      <c r="C43" s="20"/>
      <c r="D43" s="21"/>
      <c r="E43" s="21"/>
      <c r="F43" s="21"/>
      <c r="G43" s="122"/>
      <c r="H43" s="21"/>
      <c r="I43" s="21"/>
      <c r="J43" s="20"/>
      <c r="K43" s="20"/>
      <c r="L43" s="21"/>
      <c r="M43" s="149"/>
      <c r="N43" s="149"/>
      <c r="O43" s="149"/>
      <c r="P43" s="149"/>
      <c r="Q43" s="149"/>
      <c r="R43" s="149"/>
      <c r="S43" s="149"/>
      <c r="T43" s="149"/>
      <c r="U43" s="149"/>
    </row>
    <row r="44" spans="1:21" ht="18" customHeight="1" x14ac:dyDescent="0.25">
      <c r="A44" s="50"/>
      <c r="B44" s="20"/>
      <c r="C44" s="20"/>
      <c r="D44" s="21"/>
      <c r="E44" s="21"/>
      <c r="F44" s="21"/>
      <c r="G44" s="122"/>
      <c r="H44" s="21"/>
      <c r="I44" s="21"/>
      <c r="J44" s="20"/>
      <c r="K44" s="20"/>
      <c r="L44" s="21"/>
      <c r="M44" s="149"/>
      <c r="N44" s="149"/>
      <c r="O44" s="149"/>
      <c r="P44" s="149"/>
      <c r="Q44" s="149"/>
      <c r="R44" s="149"/>
      <c r="S44" s="149"/>
      <c r="T44" s="149"/>
      <c r="U44" s="149"/>
    </row>
    <row r="45" spans="1:21" ht="18" customHeight="1" x14ac:dyDescent="0.25">
      <c r="A45" s="50"/>
      <c r="B45" s="20"/>
      <c r="C45" s="20"/>
      <c r="D45" s="21"/>
      <c r="E45" s="21"/>
      <c r="F45" s="21"/>
      <c r="G45" s="122"/>
      <c r="H45" s="21"/>
      <c r="I45" s="21"/>
      <c r="J45" s="20"/>
      <c r="K45" s="20"/>
      <c r="L45" s="21"/>
      <c r="M45" s="149"/>
      <c r="N45" s="149"/>
      <c r="O45" s="149"/>
      <c r="P45" s="149"/>
      <c r="Q45" s="149"/>
      <c r="R45" s="149"/>
      <c r="S45" s="149"/>
      <c r="T45" s="149"/>
      <c r="U45" s="149"/>
    </row>
    <row r="46" spans="1:21" ht="18" customHeight="1" x14ac:dyDescent="0.25">
      <c r="A46" s="50"/>
      <c r="B46" s="20"/>
      <c r="C46" s="20"/>
      <c r="D46" s="21"/>
      <c r="E46" s="21"/>
      <c r="F46" s="21"/>
      <c r="G46" s="122"/>
      <c r="H46" s="21"/>
      <c r="I46" s="21"/>
      <c r="J46" s="20"/>
      <c r="K46" s="20"/>
      <c r="L46" s="21"/>
      <c r="M46" s="149"/>
      <c r="N46" s="149"/>
      <c r="O46" s="149"/>
      <c r="P46" s="149"/>
      <c r="Q46" s="149"/>
      <c r="R46" s="149"/>
      <c r="S46" s="149"/>
      <c r="T46" s="149"/>
      <c r="U46" s="149"/>
    </row>
    <row r="47" spans="1:21" ht="18" customHeight="1" x14ac:dyDescent="0.25">
      <c r="A47" s="50"/>
      <c r="B47" s="20"/>
      <c r="C47" s="20"/>
      <c r="D47" s="21"/>
      <c r="E47" s="21"/>
      <c r="F47" s="21"/>
      <c r="G47" s="122"/>
      <c r="H47" s="21"/>
      <c r="I47" s="21"/>
      <c r="J47" s="20"/>
      <c r="K47" s="20"/>
      <c r="L47" s="21"/>
      <c r="M47" s="149"/>
      <c r="N47" s="149"/>
      <c r="O47" s="149"/>
      <c r="P47" s="149"/>
      <c r="Q47" s="149"/>
      <c r="R47" s="149"/>
      <c r="S47" s="149"/>
      <c r="T47" s="149"/>
      <c r="U47" s="149"/>
    </row>
    <row r="48" spans="1:21" ht="18" customHeight="1" x14ac:dyDescent="0.25">
      <c r="A48" s="50"/>
      <c r="B48" s="20"/>
      <c r="C48" s="20"/>
      <c r="D48" s="21"/>
      <c r="E48" s="21"/>
      <c r="F48" s="21"/>
      <c r="G48" s="122"/>
      <c r="H48" s="21"/>
      <c r="I48" s="21"/>
      <c r="J48" s="20"/>
      <c r="K48" s="20"/>
      <c r="L48" s="21"/>
      <c r="M48" s="149"/>
      <c r="N48" s="149"/>
      <c r="O48" s="149"/>
      <c r="P48" s="149"/>
      <c r="Q48" s="149"/>
      <c r="R48" s="149"/>
      <c r="S48" s="149"/>
      <c r="T48" s="149"/>
      <c r="U48" s="149"/>
    </row>
    <row r="49" spans="1:21" ht="18" customHeight="1" x14ac:dyDescent="0.25">
      <c r="A49" s="50"/>
      <c r="B49" s="20"/>
      <c r="C49" s="20"/>
      <c r="D49" s="21"/>
      <c r="E49" s="21"/>
      <c r="F49" s="21"/>
      <c r="G49" s="122"/>
      <c r="H49" s="21"/>
      <c r="I49" s="21"/>
      <c r="J49" s="20"/>
      <c r="K49" s="20"/>
      <c r="L49" s="21"/>
      <c r="M49" s="149"/>
      <c r="N49" s="149"/>
      <c r="O49" s="149"/>
      <c r="P49" s="149"/>
      <c r="Q49" s="149"/>
      <c r="R49" s="149"/>
      <c r="S49" s="149"/>
      <c r="T49" s="149"/>
      <c r="U49" s="149"/>
    </row>
    <row r="50" spans="1:21" ht="18" customHeight="1" x14ac:dyDescent="0.25">
      <c r="A50" s="50"/>
      <c r="B50" s="20"/>
      <c r="C50" s="20"/>
      <c r="D50" s="21"/>
      <c r="E50" s="21"/>
      <c r="F50" s="21"/>
      <c r="G50" s="122"/>
      <c r="H50" s="21"/>
      <c r="I50" s="21"/>
      <c r="J50" s="20"/>
      <c r="K50" s="20"/>
      <c r="L50" s="21"/>
      <c r="M50" s="149"/>
      <c r="N50" s="149"/>
      <c r="O50" s="149"/>
      <c r="P50" s="149"/>
      <c r="Q50" s="149"/>
      <c r="R50" s="149"/>
      <c r="S50" s="149"/>
      <c r="T50" s="149"/>
      <c r="U50" s="149"/>
    </row>
    <row r="51" spans="1:21" ht="18" customHeight="1" x14ac:dyDescent="0.25">
      <c r="A51" s="50"/>
      <c r="B51" s="20"/>
      <c r="C51" s="20"/>
      <c r="D51" s="21"/>
      <c r="E51" s="21"/>
      <c r="F51" s="21"/>
      <c r="G51" s="122"/>
      <c r="H51" s="21"/>
      <c r="I51" s="21"/>
      <c r="J51" s="20"/>
      <c r="K51" s="20"/>
      <c r="L51" s="21"/>
      <c r="M51" s="149"/>
      <c r="N51" s="149"/>
      <c r="O51" s="149"/>
      <c r="P51" s="149"/>
      <c r="Q51" s="149"/>
      <c r="R51" s="149"/>
      <c r="S51" s="149"/>
      <c r="T51" s="149"/>
      <c r="U51" s="149"/>
    </row>
    <row r="52" spans="1:21" ht="18" customHeight="1" x14ac:dyDescent="0.25">
      <c r="A52" s="50"/>
      <c r="B52" s="20"/>
      <c r="C52" s="20"/>
      <c r="D52" s="21"/>
      <c r="E52" s="21"/>
      <c r="F52" s="21"/>
      <c r="G52" s="122"/>
      <c r="H52" s="21"/>
      <c r="I52" s="21"/>
      <c r="J52" s="20"/>
      <c r="K52" s="20"/>
      <c r="L52" s="21"/>
      <c r="M52" s="149"/>
      <c r="N52" s="149"/>
      <c r="O52" s="149"/>
      <c r="P52" s="149"/>
      <c r="Q52" s="149"/>
      <c r="R52" s="149"/>
      <c r="S52" s="149"/>
      <c r="T52" s="149"/>
      <c r="U52" s="149"/>
    </row>
    <row r="53" spans="1:21" ht="18" customHeight="1" x14ac:dyDescent="0.25">
      <c r="A53" s="50"/>
      <c r="B53" s="20"/>
      <c r="C53" s="20"/>
      <c r="D53" s="21"/>
      <c r="E53" s="21"/>
      <c r="F53" s="21"/>
      <c r="G53" s="122"/>
      <c r="H53" s="21"/>
      <c r="I53" s="21"/>
      <c r="J53" s="20"/>
      <c r="K53" s="20"/>
      <c r="L53" s="21"/>
      <c r="M53" s="149"/>
      <c r="N53" s="149"/>
      <c r="O53" s="149"/>
      <c r="P53" s="149"/>
      <c r="Q53" s="149"/>
      <c r="R53" s="149"/>
      <c r="S53" s="149"/>
      <c r="T53" s="149"/>
      <c r="U53" s="149"/>
    </row>
    <row r="54" spans="1:21" ht="18" customHeight="1" x14ac:dyDescent="0.25">
      <c r="A54" s="50"/>
      <c r="B54" s="20"/>
      <c r="C54" s="20"/>
      <c r="D54" s="21"/>
      <c r="E54" s="21"/>
      <c r="F54" s="21"/>
      <c r="G54" s="122"/>
      <c r="H54" s="21"/>
      <c r="I54" s="21"/>
      <c r="J54" s="20"/>
      <c r="K54" s="20"/>
      <c r="L54" s="21"/>
      <c r="M54" s="149"/>
      <c r="N54" s="149"/>
      <c r="O54" s="149"/>
      <c r="P54" s="149"/>
      <c r="Q54" s="149"/>
      <c r="R54" s="149"/>
      <c r="S54" s="149"/>
      <c r="T54" s="149"/>
      <c r="U54" s="149"/>
    </row>
    <row r="55" spans="1:21" x14ac:dyDescent="0.25">
      <c r="A55" s="50"/>
      <c r="B55" s="20"/>
      <c r="C55" s="20"/>
      <c r="D55" s="21"/>
      <c r="E55" s="21"/>
      <c r="F55" s="21"/>
      <c r="G55" s="122"/>
      <c r="H55" s="21"/>
      <c r="I55" s="21"/>
      <c r="J55" s="20"/>
      <c r="K55" s="20"/>
      <c r="L55" s="21"/>
      <c r="M55" s="149"/>
      <c r="N55" s="149"/>
      <c r="O55" s="149"/>
      <c r="P55" s="149"/>
      <c r="Q55" s="149"/>
      <c r="R55" s="149"/>
      <c r="S55" s="149"/>
      <c r="T55" s="149"/>
      <c r="U55" s="149"/>
    </row>
    <row r="56" spans="1:21" x14ac:dyDescent="0.25">
      <c r="A56" s="50"/>
      <c r="B56" s="20"/>
      <c r="C56" s="20"/>
      <c r="D56" s="21"/>
      <c r="E56" s="21"/>
      <c r="F56" s="21"/>
      <c r="G56" s="122"/>
      <c r="H56" s="21"/>
      <c r="I56" s="21"/>
      <c r="J56" s="20"/>
      <c r="K56" s="20"/>
      <c r="L56" s="150"/>
      <c r="M56" s="149"/>
      <c r="N56" s="149"/>
      <c r="O56" s="149"/>
      <c r="P56" s="149"/>
      <c r="Q56" s="149"/>
      <c r="R56" s="149"/>
      <c r="S56" s="149"/>
      <c r="T56" s="149"/>
      <c r="U56" s="149"/>
    </row>
    <row r="57" spans="1:21" x14ac:dyDescent="0.25">
      <c r="A57" s="50"/>
      <c r="B57" s="20"/>
      <c r="C57" s="20"/>
      <c r="D57" s="21"/>
      <c r="E57" s="21"/>
      <c r="F57" s="21"/>
      <c r="G57" s="122"/>
      <c r="H57" s="21"/>
      <c r="I57" s="21"/>
      <c r="J57" s="20"/>
      <c r="K57" s="20"/>
      <c r="L57" s="21"/>
      <c r="M57" s="149"/>
      <c r="N57" s="149"/>
      <c r="O57" s="149"/>
      <c r="P57" s="149"/>
      <c r="Q57" s="149"/>
      <c r="R57" s="149"/>
      <c r="S57" s="149"/>
      <c r="T57" s="149"/>
      <c r="U57" s="149"/>
    </row>
    <row r="58" spans="1:21" x14ac:dyDescent="0.25">
      <c r="A58" s="50"/>
      <c r="B58" s="20"/>
      <c r="C58" s="20"/>
      <c r="D58" s="21"/>
      <c r="E58" s="21"/>
      <c r="F58" s="21"/>
      <c r="G58" s="122"/>
      <c r="H58" s="21"/>
      <c r="I58" s="21"/>
      <c r="J58" s="20"/>
      <c r="K58" s="20"/>
      <c r="L58" s="21"/>
      <c r="M58" s="149"/>
      <c r="N58" s="149"/>
      <c r="O58" s="149"/>
      <c r="P58" s="149"/>
      <c r="Q58" s="149"/>
      <c r="R58" s="149"/>
      <c r="S58" s="149"/>
      <c r="T58" s="149"/>
      <c r="U58" s="149"/>
    </row>
    <row r="59" spans="1:21" x14ac:dyDescent="0.25">
      <c r="A59" s="50"/>
      <c r="B59" s="20"/>
      <c r="C59" s="20"/>
      <c r="D59" s="21"/>
      <c r="E59" s="21"/>
      <c r="F59" s="21"/>
      <c r="G59" s="122"/>
      <c r="H59" s="21"/>
      <c r="I59" s="21"/>
      <c r="J59" s="20"/>
      <c r="K59" s="20"/>
      <c r="L59" s="21"/>
      <c r="M59" s="149"/>
      <c r="N59" s="149"/>
      <c r="O59" s="149"/>
      <c r="P59" s="149"/>
      <c r="Q59" s="149"/>
      <c r="R59" s="149"/>
      <c r="S59" s="149"/>
      <c r="T59" s="149"/>
      <c r="U59" s="149"/>
    </row>
    <row r="60" spans="1:21" x14ac:dyDescent="0.25">
      <c r="A60" s="50"/>
      <c r="B60" s="20"/>
      <c r="C60" s="20"/>
      <c r="D60" s="21"/>
      <c r="E60" s="21"/>
      <c r="F60" s="21"/>
      <c r="G60" s="122"/>
      <c r="H60" s="21"/>
      <c r="I60" s="21"/>
      <c r="J60" s="20"/>
      <c r="K60" s="20"/>
      <c r="L60" s="21"/>
      <c r="M60" s="149"/>
      <c r="N60" s="149"/>
      <c r="O60" s="149"/>
      <c r="P60" s="149"/>
      <c r="Q60" s="149"/>
      <c r="R60" s="149"/>
      <c r="S60" s="149"/>
      <c r="T60" s="149"/>
      <c r="U60" s="149"/>
    </row>
    <row r="61" spans="1:21" x14ac:dyDescent="0.25">
      <c r="A61" s="50"/>
      <c r="B61" s="20"/>
      <c r="C61" s="20"/>
      <c r="D61" s="21"/>
      <c r="E61" s="21"/>
      <c r="F61" s="21"/>
      <c r="G61" s="122"/>
      <c r="H61" s="21"/>
      <c r="I61" s="21"/>
      <c r="J61" s="20"/>
      <c r="K61" s="20"/>
      <c r="L61" s="21"/>
      <c r="M61" s="149"/>
      <c r="N61" s="149"/>
      <c r="O61" s="149"/>
      <c r="P61" s="149"/>
      <c r="Q61" s="149"/>
      <c r="R61" s="149"/>
      <c r="S61" s="149"/>
      <c r="T61" s="149"/>
      <c r="U61" s="149"/>
    </row>
    <row r="62" spans="1:21" x14ac:dyDescent="0.25">
      <c r="A62" s="50"/>
      <c r="B62" s="20"/>
      <c r="C62" s="20"/>
      <c r="D62" s="21"/>
      <c r="E62" s="21"/>
      <c r="F62" s="21"/>
      <c r="G62" s="122"/>
      <c r="H62" s="21"/>
      <c r="I62" s="21"/>
      <c r="J62" s="20"/>
      <c r="K62" s="20"/>
      <c r="L62" s="21"/>
      <c r="M62" s="149"/>
      <c r="N62" s="149"/>
      <c r="O62" s="149"/>
      <c r="P62" s="149"/>
      <c r="Q62" s="149"/>
      <c r="R62" s="149"/>
      <c r="S62" s="149"/>
      <c r="T62" s="149"/>
      <c r="U62" s="149"/>
    </row>
    <row r="63" spans="1:21" x14ac:dyDescent="0.25">
      <c r="A63" s="50"/>
      <c r="B63" s="20"/>
      <c r="C63" s="20"/>
      <c r="D63" s="21"/>
      <c r="E63" s="21"/>
      <c r="F63" s="21"/>
      <c r="G63" s="122"/>
      <c r="H63" s="21"/>
      <c r="I63" s="21"/>
      <c r="J63" s="20"/>
      <c r="K63" s="20"/>
      <c r="L63" s="21"/>
      <c r="M63" s="149"/>
      <c r="N63" s="149"/>
      <c r="O63" s="149"/>
      <c r="P63" s="149"/>
      <c r="Q63" s="149"/>
      <c r="R63" s="149"/>
      <c r="S63" s="149"/>
      <c r="T63" s="149"/>
      <c r="U63" s="149"/>
    </row>
    <row r="64" spans="1:21" x14ac:dyDescent="0.25">
      <c r="A64" s="50"/>
      <c r="B64" s="20"/>
      <c r="C64" s="20"/>
      <c r="D64" s="21"/>
      <c r="E64" s="21"/>
      <c r="F64" s="21"/>
      <c r="G64" s="122"/>
      <c r="H64" s="21"/>
      <c r="I64" s="21"/>
      <c r="J64" s="20"/>
      <c r="K64" s="20"/>
      <c r="L64" s="21"/>
      <c r="M64" s="149"/>
      <c r="N64" s="149"/>
      <c r="O64" s="149"/>
      <c r="P64" s="149"/>
      <c r="Q64" s="149"/>
      <c r="R64" s="149"/>
      <c r="S64" s="149"/>
      <c r="T64" s="149"/>
      <c r="U64" s="149"/>
    </row>
    <row r="65" spans="1:21" x14ac:dyDescent="0.25">
      <c r="A65" s="50"/>
      <c r="B65" s="20"/>
      <c r="C65" s="20"/>
      <c r="D65" s="21"/>
      <c r="E65" s="21"/>
      <c r="F65" s="21"/>
      <c r="G65" s="122"/>
      <c r="H65" s="21"/>
      <c r="I65" s="21"/>
      <c r="J65" s="20"/>
      <c r="K65" s="20"/>
      <c r="L65" s="21"/>
      <c r="M65" s="149"/>
      <c r="N65" s="149"/>
      <c r="O65" s="149"/>
      <c r="P65" s="149"/>
      <c r="Q65" s="149"/>
      <c r="R65" s="149"/>
      <c r="S65" s="149"/>
      <c r="T65" s="149"/>
      <c r="U65" s="149"/>
    </row>
    <row r="66" spans="1:21" x14ac:dyDescent="0.25">
      <c r="A66" s="50"/>
      <c r="B66" s="20"/>
      <c r="C66" s="20"/>
      <c r="D66" s="21"/>
      <c r="E66" s="21"/>
      <c r="F66" s="21"/>
      <c r="G66" s="122"/>
      <c r="H66" s="21"/>
      <c r="I66" s="21"/>
      <c r="J66" s="20"/>
      <c r="K66" s="20"/>
      <c r="L66" s="21"/>
      <c r="M66" s="149"/>
      <c r="N66" s="149"/>
      <c r="O66" s="149"/>
      <c r="P66" s="149"/>
      <c r="Q66" s="149"/>
      <c r="R66" s="149"/>
      <c r="S66" s="149"/>
      <c r="T66" s="149"/>
      <c r="U66" s="149"/>
    </row>
    <row r="67" spans="1:21" x14ac:dyDescent="0.25">
      <c r="A67" s="50"/>
      <c r="B67" s="20"/>
      <c r="C67" s="20"/>
      <c r="D67" s="21"/>
      <c r="E67" s="21"/>
      <c r="F67" s="21"/>
      <c r="G67" s="122"/>
      <c r="H67" s="21"/>
      <c r="I67" s="21"/>
      <c r="J67" s="20"/>
      <c r="K67" s="20"/>
      <c r="L67" s="21"/>
      <c r="M67" s="149"/>
      <c r="N67" s="149"/>
      <c r="O67" s="149"/>
      <c r="P67" s="149"/>
      <c r="Q67" s="149"/>
      <c r="R67" s="149"/>
      <c r="S67" s="149"/>
      <c r="T67" s="149"/>
      <c r="U67" s="149"/>
    </row>
    <row r="68" spans="1:21" x14ac:dyDescent="0.25">
      <c r="A68" s="50"/>
      <c r="B68" s="20"/>
      <c r="C68" s="20"/>
      <c r="D68" s="21"/>
      <c r="E68" s="21"/>
      <c r="F68" s="21"/>
      <c r="G68" s="122"/>
      <c r="H68" s="21"/>
      <c r="I68" s="21"/>
      <c r="J68" s="20"/>
      <c r="K68" s="20"/>
      <c r="L68" s="21"/>
      <c r="M68" s="149"/>
      <c r="N68" s="149"/>
      <c r="O68" s="149"/>
      <c r="P68" s="149"/>
      <c r="Q68" s="149"/>
      <c r="R68" s="149"/>
      <c r="S68" s="149"/>
      <c r="T68" s="149"/>
      <c r="U68" s="149"/>
    </row>
    <row r="69" spans="1:21" x14ac:dyDescent="0.25">
      <c r="A69" s="50"/>
      <c r="B69" s="20"/>
      <c r="C69" s="20"/>
      <c r="D69" s="21"/>
      <c r="E69" s="21"/>
      <c r="F69" s="21"/>
      <c r="G69" s="122"/>
      <c r="H69" s="21"/>
      <c r="I69" s="21"/>
      <c r="J69" s="20"/>
      <c r="K69" s="20"/>
      <c r="L69" s="21"/>
      <c r="M69" s="149"/>
      <c r="N69" s="149"/>
      <c r="O69" s="149"/>
      <c r="P69" s="149"/>
      <c r="Q69" s="149"/>
      <c r="R69" s="149"/>
      <c r="S69" s="149"/>
      <c r="T69" s="149"/>
      <c r="U69" s="149"/>
    </row>
    <row r="70" spans="1:21" x14ac:dyDescent="0.25">
      <c r="A70" s="50"/>
      <c r="B70" s="20"/>
      <c r="C70" s="20"/>
      <c r="D70" s="21"/>
      <c r="E70" s="21"/>
      <c r="F70" s="21"/>
      <c r="G70" s="122"/>
      <c r="H70" s="21"/>
      <c r="I70" s="21"/>
      <c r="J70" s="20"/>
      <c r="K70" s="20"/>
      <c r="L70" s="21"/>
      <c r="M70" s="149"/>
      <c r="N70" s="149"/>
      <c r="O70" s="149"/>
      <c r="P70" s="149"/>
      <c r="Q70" s="149"/>
      <c r="R70" s="149"/>
      <c r="S70" s="149"/>
      <c r="T70" s="149"/>
      <c r="U70" s="149"/>
    </row>
    <row r="71" spans="1:21" x14ac:dyDescent="0.25">
      <c r="A71" s="50"/>
      <c r="B71" s="20"/>
      <c r="C71" s="20"/>
      <c r="D71" s="21"/>
      <c r="E71" s="21"/>
      <c r="F71" s="21"/>
      <c r="G71" s="122"/>
      <c r="H71" s="21"/>
      <c r="I71" s="21"/>
      <c r="J71" s="20"/>
      <c r="K71" s="20"/>
      <c r="L71" s="21"/>
      <c r="M71" s="149"/>
      <c r="N71" s="149"/>
      <c r="O71" s="149"/>
      <c r="P71" s="149"/>
      <c r="Q71" s="149"/>
      <c r="R71" s="149"/>
      <c r="S71" s="149"/>
      <c r="T71" s="149"/>
      <c r="U71" s="149"/>
    </row>
    <row r="72" spans="1:21" x14ac:dyDescent="0.25">
      <c r="A72" s="50"/>
      <c r="B72" s="20"/>
      <c r="C72" s="20"/>
      <c r="D72" s="21"/>
      <c r="E72" s="21"/>
      <c r="F72" s="21"/>
      <c r="G72" s="122"/>
      <c r="H72" s="21"/>
      <c r="I72" s="21"/>
      <c r="J72" s="20"/>
      <c r="K72" s="20"/>
      <c r="L72" s="21"/>
      <c r="M72" s="149"/>
      <c r="N72" s="149"/>
      <c r="O72" s="149"/>
      <c r="P72" s="149"/>
      <c r="Q72" s="149"/>
      <c r="R72" s="149"/>
      <c r="S72" s="149"/>
      <c r="T72" s="149"/>
      <c r="U72" s="149"/>
    </row>
    <row r="73" spans="1:21" x14ac:dyDescent="0.25">
      <c r="A73" s="50"/>
      <c r="B73" s="20"/>
      <c r="C73" s="20"/>
      <c r="D73" s="21"/>
      <c r="E73" s="21"/>
      <c r="F73" s="21"/>
      <c r="G73" s="122"/>
      <c r="H73" s="21"/>
      <c r="I73" s="21"/>
      <c r="J73" s="20"/>
      <c r="K73" s="20"/>
      <c r="L73" s="21"/>
      <c r="M73" s="149"/>
      <c r="N73" s="149"/>
      <c r="O73" s="149"/>
      <c r="P73" s="149"/>
      <c r="Q73" s="149"/>
      <c r="R73" s="149"/>
      <c r="S73" s="149"/>
      <c r="T73" s="149"/>
      <c r="U73" s="149"/>
    </row>
    <row r="74" spans="1:21" x14ac:dyDescent="0.25">
      <c r="A74" s="50"/>
      <c r="B74" s="20"/>
      <c r="C74" s="20"/>
      <c r="D74" s="21"/>
      <c r="E74" s="21"/>
      <c r="F74" s="21"/>
      <c r="G74" s="122"/>
      <c r="H74" s="21"/>
      <c r="I74" s="21"/>
      <c r="J74" s="20"/>
      <c r="K74" s="20"/>
      <c r="L74" s="21"/>
      <c r="M74" s="149"/>
      <c r="N74" s="149"/>
      <c r="O74" s="149"/>
      <c r="P74" s="149"/>
      <c r="Q74" s="149"/>
      <c r="R74" s="149"/>
      <c r="S74" s="149"/>
      <c r="T74" s="149"/>
      <c r="U74" s="149"/>
    </row>
    <row r="75" spans="1:21" x14ac:dyDescent="0.25">
      <c r="A75" s="50"/>
      <c r="B75" s="20"/>
      <c r="C75" s="20"/>
      <c r="D75" s="21"/>
      <c r="E75" s="21"/>
      <c r="F75" s="21"/>
      <c r="G75" s="122"/>
      <c r="H75" s="21"/>
      <c r="I75" s="21"/>
      <c r="J75" s="20"/>
      <c r="K75" s="20"/>
      <c r="L75" s="21"/>
      <c r="M75" s="149"/>
      <c r="N75" s="149"/>
      <c r="O75" s="149"/>
      <c r="P75" s="149"/>
      <c r="Q75" s="149"/>
      <c r="R75" s="149"/>
      <c r="S75" s="149"/>
      <c r="T75" s="149"/>
      <c r="U75" s="149"/>
    </row>
    <row r="76" spans="1:21" x14ac:dyDescent="0.25">
      <c r="A76" s="50"/>
      <c r="B76" s="20"/>
      <c r="C76" s="20"/>
      <c r="D76" s="21"/>
      <c r="E76" s="21"/>
      <c r="F76" s="21"/>
      <c r="G76" s="122"/>
      <c r="H76" s="21"/>
      <c r="I76" s="21"/>
      <c r="J76" s="20"/>
      <c r="K76" s="20"/>
      <c r="L76" s="21"/>
      <c r="M76" s="149"/>
      <c r="N76" s="149"/>
      <c r="O76" s="149"/>
      <c r="P76" s="149"/>
      <c r="Q76" s="149"/>
      <c r="R76" s="149"/>
      <c r="S76" s="149"/>
      <c r="T76" s="149"/>
      <c r="U76" s="149"/>
    </row>
    <row r="77" spans="1:21" x14ac:dyDescent="0.25">
      <c r="A77" s="50"/>
      <c r="B77" s="20"/>
      <c r="C77" s="20"/>
      <c r="D77" s="21"/>
      <c r="E77" s="21"/>
      <c r="F77" s="21"/>
      <c r="G77" s="122"/>
      <c r="H77" s="21"/>
      <c r="I77" s="21"/>
      <c r="J77" s="20"/>
      <c r="K77" s="20"/>
      <c r="L77" s="21"/>
      <c r="M77" s="149"/>
      <c r="N77" s="149"/>
      <c r="O77" s="149"/>
      <c r="P77" s="149"/>
      <c r="Q77" s="149"/>
      <c r="R77" s="149"/>
      <c r="S77" s="149"/>
      <c r="T77" s="149"/>
      <c r="U77" s="149"/>
    </row>
    <row r="78" spans="1:21" x14ac:dyDescent="0.25">
      <c r="A78" s="50"/>
      <c r="B78" s="20"/>
      <c r="C78" s="20"/>
      <c r="D78" s="21"/>
      <c r="E78" s="21"/>
      <c r="F78" s="21"/>
      <c r="G78" s="122"/>
      <c r="H78" s="21"/>
      <c r="I78" s="21"/>
      <c r="J78" s="20"/>
      <c r="K78" s="20"/>
      <c r="L78" s="21"/>
      <c r="M78" s="149"/>
      <c r="N78" s="149"/>
      <c r="O78" s="149"/>
      <c r="P78" s="149"/>
      <c r="Q78" s="149"/>
      <c r="R78" s="149"/>
      <c r="S78" s="149"/>
      <c r="T78" s="149"/>
      <c r="U78" s="149"/>
    </row>
    <row r="79" spans="1:21" x14ac:dyDescent="0.25">
      <c r="A79" s="50"/>
      <c r="B79" s="20"/>
      <c r="C79" s="20"/>
      <c r="D79" s="21"/>
      <c r="E79" s="21"/>
      <c r="F79" s="21"/>
      <c r="G79" s="122"/>
      <c r="H79" s="21"/>
      <c r="I79" s="21"/>
      <c r="J79" s="20"/>
      <c r="K79" s="20"/>
      <c r="L79" s="21"/>
      <c r="M79" s="149"/>
      <c r="N79" s="149"/>
      <c r="O79" s="149"/>
      <c r="P79" s="149"/>
      <c r="Q79" s="149"/>
      <c r="R79" s="149"/>
      <c r="S79" s="149"/>
      <c r="T79" s="149"/>
      <c r="U79" s="149"/>
    </row>
    <row r="80" spans="1:21" x14ac:dyDescent="0.25">
      <c r="A80" s="50"/>
      <c r="B80" s="20"/>
      <c r="C80" s="20"/>
      <c r="D80" s="21"/>
      <c r="E80" s="21"/>
      <c r="F80" s="21"/>
      <c r="G80" s="122"/>
      <c r="H80" s="21"/>
      <c r="I80" s="21"/>
      <c r="J80" s="20"/>
      <c r="K80" s="20"/>
      <c r="L80" s="21"/>
      <c r="M80" s="149"/>
      <c r="N80" s="149"/>
      <c r="O80" s="149"/>
      <c r="P80" s="149"/>
      <c r="Q80" s="149"/>
      <c r="R80" s="149"/>
      <c r="S80" s="149"/>
      <c r="T80" s="149"/>
      <c r="U80" s="149"/>
    </row>
    <row r="81" spans="1:21" x14ac:dyDescent="0.25">
      <c r="A81" s="50"/>
      <c r="B81" s="20"/>
      <c r="C81" s="20"/>
      <c r="D81" s="21"/>
      <c r="E81" s="21"/>
      <c r="F81" s="21"/>
      <c r="G81" s="122"/>
      <c r="H81" s="21"/>
      <c r="I81" s="21"/>
      <c r="J81" s="20"/>
      <c r="K81" s="20"/>
      <c r="L81" s="21"/>
      <c r="M81" s="149"/>
      <c r="N81" s="149"/>
      <c r="O81" s="149"/>
      <c r="P81" s="149"/>
      <c r="Q81" s="149"/>
      <c r="R81" s="149"/>
      <c r="S81" s="149"/>
      <c r="T81" s="149"/>
      <c r="U81" s="149"/>
    </row>
    <row r="82" spans="1:21" x14ac:dyDescent="0.25">
      <c r="A82" s="50"/>
      <c r="B82" s="20"/>
      <c r="C82" s="20"/>
      <c r="D82" s="21"/>
      <c r="E82" s="21"/>
      <c r="F82" s="21"/>
      <c r="G82" s="122"/>
      <c r="H82" s="21"/>
      <c r="I82" s="21"/>
      <c r="J82" s="20"/>
      <c r="K82" s="20"/>
      <c r="L82" s="21"/>
      <c r="M82" s="149"/>
      <c r="N82" s="149"/>
      <c r="O82" s="149"/>
      <c r="P82" s="149"/>
      <c r="Q82" s="149"/>
      <c r="R82" s="149"/>
      <c r="S82" s="149"/>
      <c r="T82" s="149"/>
      <c r="U82" s="149"/>
    </row>
    <row r="83" spans="1:21" x14ac:dyDescent="0.25">
      <c r="A83" s="50"/>
      <c r="B83" s="20"/>
      <c r="C83" s="20"/>
      <c r="D83" s="21"/>
      <c r="E83" s="21"/>
      <c r="F83" s="21"/>
      <c r="G83" s="122"/>
      <c r="H83" s="21"/>
      <c r="I83" s="21"/>
      <c r="J83" s="20"/>
      <c r="K83" s="20"/>
      <c r="L83" s="21"/>
      <c r="M83" s="149"/>
      <c r="N83" s="149"/>
      <c r="O83" s="149"/>
      <c r="P83" s="149"/>
      <c r="Q83" s="149"/>
      <c r="R83" s="149"/>
      <c r="S83" s="149"/>
      <c r="T83" s="149"/>
      <c r="U83" s="149"/>
    </row>
    <row r="84" spans="1:21" x14ac:dyDescent="0.25">
      <c r="A84" s="50"/>
      <c r="B84" s="20"/>
      <c r="C84" s="20"/>
      <c r="D84" s="21"/>
      <c r="E84" s="21"/>
      <c r="F84" s="21"/>
      <c r="G84" s="122"/>
      <c r="H84" s="21"/>
      <c r="I84" s="21"/>
      <c r="J84" s="20"/>
      <c r="K84" s="20"/>
      <c r="L84" s="21"/>
      <c r="M84" s="149"/>
      <c r="N84" s="149"/>
      <c r="O84" s="149"/>
      <c r="P84" s="149"/>
      <c r="Q84" s="149"/>
      <c r="R84" s="149"/>
      <c r="S84" s="149"/>
      <c r="T84" s="149"/>
      <c r="U84" s="149"/>
    </row>
    <row r="85" spans="1:21" x14ac:dyDescent="0.25">
      <c r="A85" s="50"/>
      <c r="B85" s="20"/>
      <c r="C85" s="20"/>
      <c r="D85" s="21"/>
      <c r="E85" s="21"/>
      <c r="F85" s="21"/>
      <c r="G85" s="122"/>
      <c r="H85" s="21"/>
      <c r="I85" s="21"/>
      <c r="J85" s="20"/>
      <c r="K85" s="20"/>
      <c r="L85" s="21"/>
      <c r="M85" s="149"/>
      <c r="N85" s="149"/>
      <c r="O85" s="149"/>
      <c r="P85" s="149"/>
      <c r="Q85" s="149"/>
      <c r="R85" s="149"/>
      <c r="S85" s="149"/>
      <c r="T85" s="149"/>
      <c r="U85" s="149"/>
    </row>
    <row r="86" spans="1:21" x14ac:dyDescent="0.25">
      <c r="A86" s="50"/>
      <c r="B86" s="20"/>
      <c r="C86" s="20"/>
      <c r="D86" s="21"/>
      <c r="E86" s="21"/>
      <c r="F86" s="21"/>
      <c r="G86" s="122"/>
      <c r="H86" s="21"/>
      <c r="I86" s="21"/>
      <c r="J86" s="20"/>
      <c r="K86" s="20"/>
      <c r="L86" s="21"/>
      <c r="M86" s="149"/>
      <c r="N86" s="149"/>
      <c r="O86" s="149"/>
      <c r="P86" s="149"/>
      <c r="Q86" s="149"/>
      <c r="R86" s="149"/>
      <c r="S86" s="149"/>
      <c r="T86" s="149"/>
      <c r="U86" s="149"/>
    </row>
    <row r="87" spans="1:21" x14ac:dyDescent="0.25">
      <c r="A87" s="50"/>
      <c r="B87" s="20"/>
      <c r="C87" s="20"/>
      <c r="D87" s="21"/>
      <c r="E87" s="21"/>
      <c r="F87" s="21"/>
      <c r="G87" s="122"/>
      <c r="H87" s="21"/>
      <c r="I87" s="21"/>
      <c r="J87" s="20"/>
      <c r="K87" s="20"/>
      <c r="L87" s="21"/>
      <c r="M87" s="149"/>
      <c r="N87" s="149"/>
      <c r="O87" s="149"/>
      <c r="P87" s="149"/>
      <c r="Q87" s="149"/>
      <c r="R87" s="149"/>
      <c r="S87" s="149"/>
      <c r="T87" s="149"/>
      <c r="U87" s="149"/>
    </row>
    <row r="88" spans="1:21" x14ac:dyDescent="0.25">
      <c r="A88" s="50"/>
      <c r="B88" s="20"/>
      <c r="C88" s="20"/>
      <c r="D88" s="21"/>
      <c r="E88" s="21"/>
      <c r="F88" s="21"/>
      <c r="G88" s="122"/>
      <c r="H88" s="21"/>
      <c r="I88" s="21"/>
      <c r="J88" s="20"/>
      <c r="K88" s="20"/>
      <c r="L88" s="21"/>
      <c r="M88" s="149"/>
      <c r="N88" s="149"/>
      <c r="O88" s="149"/>
      <c r="P88" s="149"/>
      <c r="Q88" s="149"/>
      <c r="R88" s="149"/>
      <c r="S88" s="149"/>
      <c r="T88" s="149"/>
      <c r="U88" s="149"/>
    </row>
    <row r="89" spans="1:21" x14ac:dyDescent="0.25">
      <c r="A89" s="50"/>
      <c r="B89" s="20"/>
      <c r="C89" s="20"/>
      <c r="D89" s="21"/>
      <c r="E89" s="21"/>
      <c r="F89" s="21"/>
      <c r="G89" s="122"/>
      <c r="H89" s="21"/>
      <c r="I89" s="21"/>
      <c r="J89" s="20"/>
      <c r="K89" s="20"/>
      <c r="L89" s="21"/>
      <c r="M89" s="149"/>
      <c r="N89" s="149"/>
      <c r="O89" s="149"/>
      <c r="P89" s="149"/>
      <c r="Q89" s="149"/>
      <c r="R89" s="149"/>
      <c r="S89" s="149"/>
      <c r="T89" s="149"/>
      <c r="U89" s="149"/>
    </row>
    <row r="90" spans="1:21" x14ac:dyDescent="0.25">
      <c r="A90" s="50"/>
      <c r="B90" s="20"/>
      <c r="C90" s="20"/>
      <c r="D90" s="21"/>
      <c r="E90" s="21"/>
      <c r="F90" s="21"/>
      <c r="G90" s="122"/>
      <c r="H90" s="21"/>
      <c r="I90" s="21"/>
      <c r="J90" s="20"/>
      <c r="K90" s="20"/>
      <c r="L90" s="21"/>
      <c r="M90" s="149"/>
      <c r="N90" s="149"/>
      <c r="O90" s="149"/>
      <c r="P90" s="149"/>
      <c r="Q90" s="149"/>
      <c r="R90" s="149"/>
      <c r="S90" s="149"/>
      <c r="T90" s="149"/>
      <c r="U90" s="149"/>
    </row>
    <row r="91" spans="1:21" x14ac:dyDescent="0.25">
      <c r="A91" s="50"/>
      <c r="B91" s="20"/>
      <c r="C91" s="20"/>
      <c r="D91" s="21"/>
      <c r="E91" s="21"/>
      <c r="F91" s="21"/>
      <c r="G91" s="122"/>
      <c r="H91" s="21"/>
      <c r="I91" s="21"/>
      <c r="J91" s="20"/>
      <c r="K91" s="20"/>
      <c r="L91" s="21"/>
      <c r="M91" s="149"/>
      <c r="N91" s="149"/>
      <c r="O91" s="149"/>
      <c r="P91" s="149"/>
      <c r="Q91" s="149"/>
      <c r="R91" s="149"/>
      <c r="S91" s="149"/>
      <c r="T91" s="149"/>
      <c r="U91" s="149"/>
    </row>
    <row r="92" spans="1:21" x14ac:dyDescent="0.25">
      <c r="A92" s="50"/>
      <c r="B92" s="20"/>
      <c r="C92" s="20"/>
      <c r="D92" s="21"/>
      <c r="E92" s="21"/>
      <c r="F92" s="21"/>
      <c r="G92" s="122"/>
      <c r="H92" s="21"/>
      <c r="I92" s="21"/>
      <c r="J92" s="20"/>
      <c r="K92" s="20"/>
      <c r="L92" s="21"/>
      <c r="M92" s="149"/>
      <c r="N92" s="149"/>
      <c r="O92" s="149"/>
      <c r="P92" s="149"/>
      <c r="Q92" s="149"/>
      <c r="R92" s="149"/>
      <c r="S92" s="149"/>
      <c r="T92" s="149"/>
      <c r="U92" s="149"/>
    </row>
    <row r="93" spans="1:21" x14ac:dyDescent="0.25">
      <c r="A93" s="50"/>
      <c r="B93" s="20"/>
      <c r="C93" s="20"/>
      <c r="D93" s="21"/>
      <c r="E93" s="21"/>
      <c r="F93" s="21"/>
      <c r="G93" s="122"/>
      <c r="H93" s="21"/>
      <c r="I93" s="21"/>
      <c r="J93" s="20"/>
      <c r="K93" s="20"/>
      <c r="L93" s="21"/>
      <c r="M93" s="149"/>
      <c r="N93" s="149"/>
      <c r="O93" s="149"/>
      <c r="P93" s="149"/>
      <c r="Q93" s="149"/>
      <c r="R93" s="149"/>
      <c r="S93" s="149"/>
      <c r="T93" s="149"/>
      <c r="U93" s="149"/>
    </row>
    <row r="94" spans="1:21" x14ac:dyDescent="0.25">
      <c r="A94" s="50"/>
      <c r="B94" s="20"/>
      <c r="C94" s="20"/>
      <c r="D94" s="21"/>
      <c r="E94" s="21"/>
      <c r="F94" s="21"/>
      <c r="G94" s="122"/>
      <c r="H94" s="21"/>
      <c r="I94" s="21"/>
      <c r="J94" s="20"/>
      <c r="K94" s="20"/>
      <c r="L94" s="21"/>
      <c r="M94" s="149"/>
      <c r="N94" s="149"/>
      <c r="O94" s="149"/>
      <c r="P94" s="149"/>
      <c r="Q94" s="149"/>
      <c r="R94" s="149"/>
      <c r="S94" s="149"/>
      <c r="T94" s="149"/>
      <c r="U94" s="149"/>
    </row>
    <row r="95" spans="1:21" x14ac:dyDescent="0.25">
      <c r="A95" s="50"/>
      <c r="B95" s="20"/>
      <c r="C95" s="20"/>
      <c r="D95" s="21"/>
      <c r="E95" s="21"/>
      <c r="F95" s="21"/>
      <c r="G95" s="122"/>
      <c r="H95" s="21"/>
      <c r="I95" s="21"/>
      <c r="J95" s="20"/>
      <c r="K95" s="20"/>
      <c r="L95" s="21"/>
      <c r="M95" s="149"/>
      <c r="N95" s="149"/>
      <c r="O95" s="149"/>
      <c r="P95" s="149"/>
      <c r="Q95" s="149"/>
      <c r="R95" s="149"/>
      <c r="S95" s="149"/>
      <c r="T95" s="149"/>
      <c r="U95" s="149"/>
    </row>
    <row r="96" spans="1:21" x14ac:dyDescent="0.25">
      <c r="A96" s="50"/>
      <c r="B96" s="20"/>
      <c r="C96" s="20"/>
      <c r="D96" s="21"/>
      <c r="E96" s="21"/>
      <c r="F96" s="21"/>
      <c r="G96" s="122"/>
      <c r="H96" s="21"/>
      <c r="I96" s="21"/>
      <c r="J96" s="20"/>
      <c r="K96" s="20"/>
      <c r="L96" s="21"/>
      <c r="M96" s="149"/>
      <c r="N96" s="149"/>
      <c r="O96" s="149"/>
      <c r="P96" s="149"/>
      <c r="Q96" s="149"/>
      <c r="R96" s="149"/>
      <c r="S96" s="149"/>
      <c r="T96" s="149"/>
      <c r="U96" s="149"/>
    </row>
    <row r="97" spans="1:21" x14ac:dyDescent="0.25">
      <c r="A97" s="50"/>
      <c r="B97" s="20"/>
      <c r="C97" s="20"/>
      <c r="D97" s="21"/>
      <c r="E97" s="21"/>
      <c r="F97" s="21"/>
      <c r="G97" s="122"/>
      <c r="H97" s="21"/>
      <c r="I97" s="21"/>
      <c r="J97" s="20"/>
      <c r="K97" s="20"/>
      <c r="L97" s="21"/>
      <c r="M97" s="149"/>
      <c r="N97" s="149"/>
      <c r="O97" s="149"/>
      <c r="P97" s="149"/>
      <c r="Q97" s="149"/>
      <c r="R97" s="149"/>
      <c r="S97" s="149"/>
      <c r="T97" s="149"/>
      <c r="U97" s="149"/>
    </row>
    <row r="98" spans="1:21" x14ac:dyDescent="0.25">
      <c r="A98" s="50"/>
      <c r="B98" s="20"/>
      <c r="C98" s="20"/>
      <c r="D98" s="21"/>
      <c r="E98" s="21"/>
      <c r="F98" s="21"/>
      <c r="G98" s="122"/>
      <c r="H98" s="21"/>
      <c r="I98" s="21"/>
      <c r="J98" s="20"/>
      <c r="K98" s="20"/>
      <c r="L98" s="21"/>
      <c r="M98" s="149"/>
      <c r="N98" s="149"/>
      <c r="O98" s="149"/>
      <c r="P98" s="149"/>
      <c r="Q98" s="149"/>
      <c r="R98" s="149"/>
      <c r="S98" s="149"/>
      <c r="T98" s="149"/>
      <c r="U98" s="149"/>
    </row>
    <row r="99" spans="1:21" x14ac:dyDescent="0.25">
      <c r="A99" s="50"/>
      <c r="B99" s="20"/>
      <c r="C99" s="20"/>
      <c r="D99" s="21"/>
      <c r="E99" s="21"/>
      <c r="F99" s="21"/>
      <c r="G99" s="122"/>
      <c r="H99" s="21"/>
      <c r="I99" s="21"/>
      <c r="J99" s="20"/>
      <c r="K99" s="20"/>
      <c r="L99" s="21"/>
      <c r="M99" s="149"/>
      <c r="N99" s="149"/>
      <c r="O99" s="149"/>
      <c r="P99" s="149"/>
      <c r="Q99" s="149"/>
      <c r="R99" s="149"/>
      <c r="S99" s="149"/>
      <c r="T99" s="149"/>
      <c r="U99" s="149"/>
    </row>
    <row r="100" spans="1:21" x14ac:dyDescent="0.25">
      <c r="A100" s="50"/>
      <c r="B100" s="20"/>
      <c r="C100" s="20"/>
      <c r="D100" s="21"/>
      <c r="E100" s="21"/>
      <c r="F100" s="21"/>
      <c r="G100" s="122"/>
      <c r="H100" s="21"/>
      <c r="I100" s="21"/>
      <c r="J100" s="20"/>
      <c r="K100" s="20"/>
      <c r="L100" s="21"/>
      <c r="M100" s="149"/>
      <c r="N100" s="149"/>
      <c r="O100" s="149"/>
      <c r="P100" s="149"/>
      <c r="Q100" s="149"/>
      <c r="R100" s="149"/>
      <c r="S100" s="149"/>
      <c r="T100" s="149"/>
      <c r="U100" s="149"/>
    </row>
    <row r="101" spans="1:21" x14ac:dyDescent="0.25">
      <c r="A101" s="50"/>
      <c r="B101" s="20"/>
      <c r="C101" s="20"/>
      <c r="D101" s="21"/>
      <c r="E101" s="21"/>
      <c r="F101" s="21"/>
      <c r="G101" s="122"/>
      <c r="H101" s="21"/>
      <c r="I101" s="21"/>
      <c r="J101" s="20"/>
      <c r="K101" s="20"/>
      <c r="L101" s="21"/>
      <c r="M101" s="149"/>
      <c r="N101" s="149"/>
      <c r="O101" s="149"/>
      <c r="P101" s="149"/>
      <c r="Q101" s="149"/>
      <c r="R101" s="149"/>
      <c r="S101" s="149"/>
      <c r="T101" s="149"/>
      <c r="U101" s="149"/>
    </row>
    <row r="102" spans="1:21" x14ac:dyDescent="0.25">
      <c r="A102" s="50"/>
      <c r="B102" s="20"/>
      <c r="C102" s="20"/>
      <c r="D102" s="21"/>
      <c r="E102" s="21"/>
      <c r="F102" s="21"/>
      <c r="G102" s="122"/>
      <c r="H102" s="21"/>
      <c r="I102" s="21"/>
      <c r="J102" s="20"/>
      <c r="K102" s="20"/>
      <c r="L102" s="21"/>
      <c r="M102" s="149"/>
      <c r="N102" s="149"/>
      <c r="O102" s="149"/>
      <c r="P102" s="149"/>
      <c r="Q102" s="149"/>
      <c r="R102" s="149"/>
      <c r="S102" s="149"/>
      <c r="T102" s="149"/>
      <c r="U102" s="149"/>
    </row>
    <row r="103" spans="1:21" x14ac:dyDescent="0.25">
      <c r="A103" s="50"/>
      <c r="B103" s="20"/>
      <c r="C103" s="20"/>
      <c r="D103" s="21"/>
      <c r="E103" s="21"/>
      <c r="F103" s="21"/>
      <c r="G103" s="122"/>
      <c r="H103" s="21"/>
      <c r="I103" s="21"/>
      <c r="J103" s="20"/>
      <c r="K103" s="20"/>
      <c r="L103" s="21"/>
      <c r="M103" s="149"/>
      <c r="N103" s="149"/>
      <c r="O103" s="149"/>
      <c r="P103" s="149"/>
      <c r="Q103" s="149"/>
      <c r="R103" s="149"/>
      <c r="S103" s="149"/>
      <c r="T103" s="149"/>
      <c r="U103" s="149"/>
    </row>
    <row r="104" spans="1:21" x14ac:dyDescent="0.25">
      <c r="A104" s="50"/>
      <c r="B104" s="20"/>
      <c r="C104" s="20"/>
      <c r="D104" s="21"/>
      <c r="E104" s="21"/>
      <c r="F104" s="21"/>
      <c r="G104" s="122"/>
      <c r="H104" s="21"/>
      <c r="I104" s="21"/>
      <c r="J104" s="20"/>
      <c r="K104" s="20"/>
      <c r="L104" s="21"/>
      <c r="M104" s="149"/>
      <c r="N104" s="149"/>
      <c r="O104" s="149"/>
      <c r="P104" s="149"/>
      <c r="Q104" s="149"/>
      <c r="R104" s="149"/>
      <c r="S104" s="149"/>
      <c r="T104" s="149"/>
      <c r="U104" s="149"/>
    </row>
    <row r="105" spans="1:21" x14ac:dyDescent="0.25">
      <c r="A105" s="50"/>
      <c r="B105" s="20"/>
      <c r="C105" s="20"/>
      <c r="D105" s="21"/>
      <c r="E105" s="21"/>
      <c r="F105" s="21"/>
      <c r="G105" s="122"/>
      <c r="H105" s="21"/>
      <c r="I105" s="21"/>
      <c r="J105" s="20"/>
      <c r="K105" s="20"/>
      <c r="L105" s="21"/>
      <c r="M105" s="149"/>
      <c r="N105" s="149"/>
      <c r="O105" s="149"/>
      <c r="P105" s="149"/>
      <c r="Q105" s="149"/>
      <c r="R105" s="149"/>
      <c r="S105" s="149"/>
      <c r="T105" s="149"/>
      <c r="U105" s="149"/>
    </row>
    <row r="106" spans="1:21" x14ac:dyDescent="0.25">
      <c r="A106" s="50"/>
      <c r="B106" s="20"/>
      <c r="C106" s="20"/>
      <c r="D106" s="21"/>
      <c r="E106" s="21"/>
      <c r="F106" s="21"/>
      <c r="G106" s="122"/>
      <c r="H106" s="21"/>
      <c r="I106" s="21"/>
      <c r="J106" s="20"/>
      <c r="K106" s="20"/>
      <c r="L106" s="21"/>
      <c r="M106" s="149"/>
      <c r="N106" s="149"/>
      <c r="O106" s="149"/>
      <c r="P106" s="149"/>
      <c r="Q106" s="149"/>
      <c r="R106" s="149"/>
      <c r="S106" s="149"/>
      <c r="T106" s="149"/>
      <c r="U106" s="149"/>
    </row>
    <row r="107" spans="1:21" x14ac:dyDescent="0.25">
      <c r="A107" s="50"/>
      <c r="B107" s="20"/>
      <c r="C107" s="20"/>
      <c r="D107" s="21"/>
      <c r="E107" s="21"/>
      <c r="F107" s="21"/>
      <c r="G107" s="122"/>
      <c r="H107" s="21"/>
      <c r="I107" s="21"/>
      <c r="J107" s="20"/>
      <c r="K107" s="20"/>
      <c r="L107" s="21"/>
      <c r="M107" s="149"/>
      <c r="N107" s="149"/>
      <c r="O107" s="149"/>
      <c r="P107" s="149"/>
      <c r="Q107" s="149"/>
      <c r="R107" s="149"/>
      <c r="S107" s="149"/>
      <c r="T107" s="149"/>
      <c r="U107" s="149"/>
    </row>
    <row r="108" spans="1:21" x14ac:dyDescent="0.25">
      <c r="A108" s="153"/>
      <c r="B108" s="154"/>
      <c r="C108" s="154"/>
      <c r="D108" s="151"/>
      <c r="E108" s="151"/>
      <c r="F108" s="151"/>
      <c r="G108" s="152"/>
      <c r="H108" s="151"/>
      <c r="I108" s="151"/>
      <c r="J108" s="154"/>
      <c r="K108" s="154"/>
      <c r="L108" s="151"/>
    </row>
    <row r="109" spans="1:21" x14ac:dyDescent="0.25">
      <c r="A109" s="111"/>
      <c r="B109" s="112"/>
      <c r="C109" s="112"/>
      <c r="D109" s="98"/>
      <c r="E109" s="98"/>
      <c r="F109" s="98"/>
      <c r="H109" s="98"/>
      <c r="I109" s="98"/>
      <c r="J109" s="112"/>
      <c r="K109" s="112"/>
      <c r="L109" s="98"/>
    </row>
    <row r="110" spans="1:21" x14ac:dyDescent="0.25">
      <c r="A110" s="111"/>
      <c r="B110" s="112"/>
      <c r="C110" s="112"/>
      <c r="D110" s="98"/>
      <c r="E110" s="98"/>
      <c r="F110" s="98"/>
      <c r="H110" s="98"/>
      <c r="I110" s="98"/>
      <c r="J110" s="112"/>
      <c r="K110" s="112"/>
      <c r="L110" s="98"/>
    </row>
    <row r="111" spans="1:21" x14ac:dyDescent="0.25">
      <c r="A111" s="111"/>
      <c r="B111" s="112"/>
      <c r="C111" s="112"/>
      <c r="D111" s="98"/>
      <c r="E111" s="98"/>
      <c r="F111" s="98"/>
      <c r="H111" s="98"/>
      <c r="I111" s="98"/>
      <c r="J111" s="112"/>
      <c r="K111" s="112"/>
      <c r="L111" s="98"/>
    </row>
    <row r="112" spans="1:21" x14ac:dyDescent="0.25">
      <c r="A112" s="111"/>
      <c r="B112" s="112"/>
      <c r="C112" s="112"/>
      <c r="D112" s="98"/>
      <c r="E112" s="98"/>
      <c r="F112" s="98"/>
      <c r="H112" s="98"/>
      <c r="I112" s="98"/>
      <c r="J112" s="112"/>
      <c r="K112" s="112"/>
      <c r="L112" s="98"/>
    </row>
    <row r="113" spans="1:12" x14ac:dyDescent="0.25">
      <c r="A113" s="111"/>
      <c r="B113" s="112"/>
      <c r="C113" s="112"/>
      <c r="D113" s="98"/>
      <c r="E113" s="98"/>
      <c r="F113" s="98"/>
      <c r="H113" s="98"/>
      <c r="I113" s="98"/>
      <c r="J113" s="112"/>
      <c r="K113" s="112"/>
      <c r="L113" s="98"/>
    </row>
    <row r="114" spans="1:12" x14ac:dyDescent="0.25">
      <c r="A114" s="111"/>
      <c r="B114" s="112"/>
      <c r="C114" s="112"/>
      <c r="D114" s="98"/>
      <c r="E114" s="98"/>
      <c r="F114" s="98"/>
      <c r="H114" s="98"/>
      <c r="I114" s="98"/>
      <c r="J114" s="112"/>
      <c r="K114" s="112"/>
      <c r="L114" s="98"/>
    </row>
    <row r="115" spans="1:12" x14ac:dyDescent="0.25">
      <c r="A115" s="111"/>
      <c r="B115" s="112"/>
      <c r="C115" s="112"/>
      <c r="D115" s="98"/>
      <c r="E115" s="98"/>
      <c r="F115" s="98"/>
      <c r="H115" s="98"/>
      <c r="I115" s="98"/>
      <c r="J115" s="112"/>
      <c r="K115" s="112"/>
      <c r="L115" s="98"/>
    </row>
    <row r="116" spans="1:12" x14ac:dyDescent="0.25">
      <c r="A116" s="111"/>
      <c r="B116" s="112"/>
      <c r="C116" s="112"/>
      <c r="D116" s="98"/>
      <c r="E116" s="98"/>
      <c r="F116" s="98"/>
      <c r="H116" s="98"/>
      <c r="I116" s="98"/>
      <c r="J116" s="112"/>
      <c r="K116" s="112"/>
      <c r="L116" s="98"/>
    </row>
    <row r="117" spans="1:12" x14ac:dyDescent="0.25">
      <c r="A117" s="111"/>
      <c r="B117" s="112"/>
      <c r="C117" s="112"/>
      <c r="D117" s="98"/>
      <c r="E117" s="98"/>
      <c r="F117" s="98"/>
      <c r="H117" s="98"/>
      <c r="I117" s="98"/>
      <c r="J117" s="112"/>
      <c r="K117" s="112"/>
      <c r="L117" s="98"/>
    </row>
    <row r="118" spans="1:12" x14ac:dyDescent="0.25">
      <c r="A118" s="111"/>
      <c r="B118" s="112"/>
      <c r="C118" s="112"/>
      <c r="D118" s="98"/>
      <c r="E118" s="98"/>
      <c r="F118" s="98"/>
      <c r="H118" s="98"/>
      <c r="I118" s="98"/>
      <c r="J118" s="112"/>
      <c r="K118" s="112"/>
      <c r="L118" s="98"/>
    </row>
    <row r="119" spans="1:12" x14ac:dyDescent="0.25">
      <c r="A119" s="111"/>
      <c r="B119" s="112"/>
      <c r="C119" s="112"/>
      <c r="D119" s="98"/>
      <c r="E119" s="98"/>
      <c r="F119" s="98"/>
      <c r="H119" s="98"/>
      <c r="I119" s="98"/>
      <c r="J119" s="112"/>
      <c r="K119" s="112"/>
      <c r="L119" s="98"/>
    </row>
    <row r="120" spans="1:12" x14ac:dyDescent="0.25">
      <c r="A120" s="111"/>
      <c r="B120" s="112"/>
      <c r="C120" s="112"/>
      <c r="D120" s="98"/>
      <c r="E120" s="98"/>
      <c r="F120" s="98"/>
      <c r="H120" s="98"/>
      <c r="I120" s="98"/>
      <c r="J120" s="112"/>
      <c r="K120" s="112"/>
      <c r="L120" s="98"/>
    </row>
    <row r="121" spans="1:12" x14ac:dyDescent="0.25">
      <c r="A121" s="111"/>
      <c r="B121" s="112"/>
      <c r="C121" s="112"/>
      <c r="D121" s="98"/>
      <c r="E121" s="98"/>
      <c r="F121" s="98"/>
      <c r="H121" s="98"/>
      <c r="I121" s="98"/>
      <c r="J121" s="112"/>
      <c r="K121" s="112"/>
      <c r="L121" s="98"/>
    </row>
    <row r="122" spans="1:12" x14ac:dyDescent="0.25">
      <c r="A122" s="111"/>
      <c r="B122" s="112"/>
      <c r="C122" s="112"/>
      <c r="D122" s="98"/>
      <c r="E122" s="98"/>
      <c r="F122" s="98"/>
      <c r="H122" s="98"/>
      <c r="I122" s="98"/>
      <c r="J122" s="112"/>
      <c r="K122" s="112"/>
      <c r="L122" s="98"/>
    </row>
    <row r="123" spans="1:12" x14ac:dyDescent="0.25">
      <c r="A123" s="111"/>
      <c r="B123" s="112"/>
      <c r="C123" s="112"/>
      <c r="D123" s="98"/>
      <c r="E123" s="98"/>
      <c r="F123" s="98"/>
      <c r="H123" s="98"/>
      <c r="I123" s="98"/>
      <c r="J123" s="112"/>
      <c r="K123" s="112"/>
      <c r="L123" s="98"/>
    </row>
    <row r="124" spans="1:12" x14ac:dyDescent="0.25">
      <c r="A124" s="111"/>
      <c r="B124" s="112"/>
      <c r="C124" s="112"/>
      <c r="D124" s="98"/>
      <c r="E124" s="98"/>
      <c r="F124" s="98"/>
      <c r="H124" s="98"/>
      <c r="I124" s="98"/>
      <c r="J124" s="112"/>
      <c r="K124" s="112"/>
      <c r="L124" s="98"/>
    </row>
    <row r="125" spans="1:12" x14ac:dyDescent="0.25">
      <c r="A125" s="111"/>
      <c r="B125" s="112"/>
      <c r="C125" s="112"/>
      <c r="D125" s="98"/>
      <c r="E125" s="98"/>
      <c r="F125" s="98"/>
      <c r="H125" s="98"/>
      <c r="I125" s="98"/>
      <c r="J125" s="112"/>
      <c r="K125" s="112"/>
      <c r="L125" s="98"/>
    </row>
    <row r="126" spans="1:12" x14ac:dyDescent="0.25">
      <c r="A126" s="111"/>
      <c r="B126" s="112"/>
      <c r="C126" s="112"/>
      <c r="D126" s="98"/>
      <c r="E126" s="98"/>
      <c r="F126" s="98"/>
      <c r="H126" s="98"/>
      <c r="I126" s="98"/>
      <c r="J126" s="112"/>
      <c r="K126" s="112"/>
      <c r="L126" s="98"/>
    </row>
    <row r="127" spans="1:12" x14ac:dyDescent="0.25">
      <c r="A127" s="111"/>
      <c r="B127" s="112"/>
      <c r="C127" s="112"/>
      <c r="D127" s="98"/>
      <c r="E127" s="98"/>
      <c r="F127" s="98"/>
      <c r="H127" s="98"/>
      <c r="I127" s="98"/>
      <c r="J127" s="112"/>
      <c r="K127" s="112"/>
      <c r="L127" s="98"/>
    </row>
    <row r="128" spans="1:12" x14ac:dyDescent="0.25">
      <c r="A128" s="111"/>
      <c r="B128" s="112"/>
      <c r="C128" s="112"/>
      <c r="D128" s="98"/>
      <c r="E128" s="98"/>
      <c r="F128" s="98"/>
      <c r="H128" s="98"/>
      <c r="I128" s="98"/>
      <c r="J128" s="112"/>
      <c r="K128" s="112"/>
      <c r="L128" s="98"/>
    </row>
    <row r="129" spans="1:12" x14ac:dyDescent="0.25">
      <c r="A129" s="111"/>
      <c r="B129" s="112"/>
      <c r="C129" s="112"/>
      <c r="D129" s="98"/>
      <c r="E129" s="98"/>
      <c r="F129" s="98"/>
      <c r="H129" s="98"/>
      <c r="I129" s="98"/>
      <c r="J129" s="112"/>
      <c r="K129" s="112"/>
      <c r="L129" s="98"/>
    </row>
    <row r="130" spans="1:12" x14ac:dyDescent="0.25">
      <c r="A130" s="111"/>
      <c r="B130" s="112"/>
      <c r="C130" s="112"/>
      <c r="D130" s="98"/>
      <c r="E130" s="98"/>
      <c r="F130" s="98"/>
      <c r="H130" s="98"/>
      <c r="I130" s="98"/>
      <c r="J130" s="112"/>
      <c r="K130" s="112"/>
      <c r="L130" s="98"/>
    </row>
    <row r="131" spans="1:12" x14ac:dyDescent="0.25">
      <c r="A131" s="111"/>
      <c r="B131" s="112"/>
      <c r="C131" s="112"/>
      <c r="D131" s="98"/>
      <c r="E131" s="98"/>
      <c r="F131" s="98"/>
      <c r="H131" s="98"/>
      <c r="I131" s="98"/>
      <c r="J131" s="112"/>
      <c r="K131" s="112"/>
      <c r="L131" s="98"/>
    </row>
    <row r="132" spans="1:12" x14ac:dyDescent="0.25">
      <c r="A132" s="111"/>
      <c r="B132" s="112"/>
      <c r="C132" s="112"/>
      <c r="D132" s="98"/>
      <c r="E132" s="98"/>
      <c r="F132" s="98"/>
      <c r="H132" s="98"/>
      <c r="I132" s="98"/>
      <c r="J132" s="112"/>
      <c r="K132" s="112"/>
      <c r="L132" s="98"/>
    </row>
    <row r="133" spans="1:12" x14ac:dyDescent="0.25">
      <c r="A133" s="111"/>
      <c r="B133" s="112"/>
      <c r="C133" s="112"/>
      <c r="D133" s="98"/>
      <c r="E133" s="98"/>
      <c r="F133" s="98"/>
      <c r="H133" s="98"/>
      <c r="I133" s="98"/>
      <c r="J133" s="112"/>
      <c r="K133" s="112"/>
      <c r="L133" s="98"/>
    </row>
    <row r="134" spans="1:12" x14ac:dyDescent="0.25">
      <c r="A134" s="111"/>
      <c r="B134" s="112"/>
      <c r="C134" s="112"/>
      <c r="D134" s="98"/>
      <c r="E134" s="98"/>
      <c r="F134" s="98"/>
      <c r="H134" s="98"/>
      <c r="I134" s="98"/>
      <c r="J134" s="112"/>
      <c r="K134" s="112"/>
      <c r="L134" s="98"/>
    </row>
    <row r="135" spans="1:12" x14ac:dyDescent="0.25">
      <c r="A135" s="111"/>
      <c r="B135" s="112"/>
      <c r="C135" s="112"/>
      <c r="D135" s="98"/>
      <c r="E135" s="98"/>
      <c r="F135" s="98"/>
      <c r="H135" s="98"/>
      <c r="I135" s="98"/>
      <c r="J135" s="112"/>
      <c r="K135" s="112"/>
      <c r="L135" s="98"/>
    </row>
    <row r="136" spans="1:12" x14ac:dyDescent="0.25">
      <c r="A136" s="111"/>
      <c r="B136" s="112"/>
      <c r="C136" s="112"/>
      <c r="D136" s="98"/>
      <c r="E136" s="98"/>
      <c r="F136" s="98"/>
      <c r="H136" s="98"/>
      <c r="I136" s="98"/>
      <c r="J136" s="112"/>
      <c r="K136" s="112"/>
      <c r="L136" s="98"/>
    </row>
    <row r="137" spans="1:12" x14ac:dyDescent="0.25">
      <c r="A137" s="111"/>
      <c r="B137" s="112"/>
      <c r="C137" s="112"/>
      <c r="D137" s="98"/>
      <c r="E137" s="98"/>
      <c r="F137" s="98"/>
      <c r="H137" s="98"/>
      <c r="I137" s="98"/>
      <c r="J137" s="112"/>
      <c r="K137" s="112"/>
      <c r="L137" s="98"/>
    </row>
    <row r="138" spans="1:12" x14ac:dyDescent="0.25">
      <c r="A138" s="111"/>
      <c r="B138" s="112"/>
      <c r="C138" s="112"/>
      <c r="D138" s="98"/>
      <c r="E138" s="98"/>
      <c r="F138" s="98"/>
      <c r="H138" s="98"/>
      <c r="I138" s="98"/>
      <c r="J138" s="112"/>
      <c r="K138" s="112"/>
      <c r="L138" s="98"/>
    </row>
  </sheetData>
  <autoFilter ref="E6:E146"/>
  <sortState ref="A2:L133">
    <sortCondition ref="A2:A133"/>
  </sortState>
  <conditionalFormatting sqref="A6:C6 A42:C1048576 L6 L115 L117:L1048576 L110:L113 L95:L108 E6:E107 C7:C41">
    <cfRule type="containsText" dxfId="291" priority="525" operator="containsText" text="Redoublement">
      <formula>NOT(ISERROR(SEARCH("Redoublement",A6)))</formula>
    </cfRule>
    <cfRule type="cellIs" dxfId="290" priority="528" operator="equal">
      <formula>"oui"</formula>
    </cfRule>
    <cfRule type="cellIs" dxfId="289" priority="529" operator="equal">
      <formula>"G"</formula>
    </cfRule>
    <cfRule type="cellIs" dxfId="288" priority="530" operator="equal">
      <formula>"C"</formula>
    </cfRule>
    <cfRule type="cellIs" dxfId="287" priority="531" operator="equal">
      <formula>"A"</formula>
    </cfRule>
    <cfRule type="cellIs" dxfId="286" priority="532" operator="equal">
      <formula>"Game"</formula>
    </cfRule>
    <cfRule type="cellIs" dxfId="285" priority="533" operator="equal">
      <formula>"2D Anim"</formula>
    </cfRule>
    <cfRule type="cellIs" dxfId="284" priority="534" operator="equal">
      <formula>"3D Anim"</formula>
    </cfRule>
    <cfRule type="endsWith" dxfId="283" priority="535" operator="endsWith" text="?">
      <formula>RIGHT(A6,LEN("?"))="?"</formula>
    </cfRule>
    <cfRule type="containsText" dxfId="282" priority="536" operator="containsText" text="Erasmus">
      <formula>NOT(ISERROR(SEARCH("Erasmus",A6)))</formula>
    </cfRule>
    <cfRule type="cellIs" dxfId="281" priority="537" operator="equal">
      <formula>"Animation"</formula>
    </cfRule>
  </conditionalFormatting>
  <conditionalFormatting sqref="L109 A7:B41">
    <cfRule type="cellIs" dxfId="280" priority="515" operator="equal">
      <formula>"oui"</formula>
    </cfRule>
    <cfRule type="cellIs" dxfId="279" priority="516" operator="equal">
      <formula>"G"</formula>
    </cfRule>
    <cfRule type="cellIs" dxfId="278" priority="517" operator="equal">
      <formula>"C"</formula>
    </cfRule>
    <cfRule type="cellIs" dxfId="277" priority="518" operator="equal">
      <formula>"A"</formula>
    </cfRule>
    <cfRule type="cellIs" dxfId="276" priority="519" operator="equal">
      <formula>"Game"</formula>
    </cfRule>
    <cfRule type="cellIs" dxfId="275" priority="520" operator="equal">
      <formula>"2D Anim"</formula>
    </cfRule>
    <cfRule type="cellIs" dxfId="274" priority="521" operator="equal">
      <formula>"3D Anim"</formula>
    </cfRule>
    <cfRule type="endsWith" dxfId="273" priority="522" operator="endsWith" text="?">
      <formula>RIGHT(A7,LEN("?"))="?"</formula>
    </cfRule>
    <cfRule type="containsText" dxfId="272" priority="523" operator="containsText" text="Erasmus">
      <formula>NOT(ISERROR(SEARCH("Erasmus",A7)))</formula>
    </cfRule>
    <cfRule type="cellIs" dxfId="271" priority="524" operator="equal">
      <formula>"Animation"</formula>
    </cfRule>
  </conditionalFormatting>
  <conditionalFormatting sqref="G7:G1048576">
    <cfRule type="containsText" dxfId="260" priority="445" operator="containsText" text="Redoublement">
      <formula>NOT(ISERROR(SEARCH("Redoublement",G7)))</formula>
    </cfRule>
    <cfRule type="cellIs" dxfId="259" priority="448" operator="equal">
      <formula>"oui"</formula>
    </cfRule>
    <cfRule type="cellIs" dxfId="258" priority="449" operator="equal">
      <formula>"G"</formula>
    </cfRule>
    <cfRule type="cellIs" dxfId="257" priority="450" operator="equal">
      <formula>"C"</formula>
    </cfRule>
    <cfRule type="cellIs" dxfId="256" priority="451" operator="equal">
      <formula>"A"</formula>
    </cfRule>
    <cfRule type="cellIs" dxfId="255" priority="452" operator="equal">
      <formula>"Game"</formula>
    </cfRule>
    <cfRule type="cellIs" dxfId="254" priority="453" operator="equal">
      <formula>"2D Anim"</formula>
    </cfRule>
    <cfRule type="cellIs" dxfId="253" priority="454" operator="equal">
      <formula>"3D Anim"</formula>
    </cfRule>
    <cfRule type="endsWith" dxfId="252" priority="455" operator="endsWith" text="?">
      <formula>RIGHT(G7,LEN("?"))="?"</formula>
    </cfRule>
    <cfRule type="containsText" dxfId="251" priority="456" operator="containsText" text="Erasmus">
      <formula>NOT(ISERROR(SEARCH("Erasmus",G7)))</formula>
    </cfRule>
    <cfRule type="cellIs" dxfId="250" priority="457" operator="equal">
      <formula>"Animation"</formula>
    </cfRule>
  </conditionalFormatting>
  <conditionalFormatting sqref="G6">
    <cfRule type="cellIs" dxfId="249" priority="435" operator="equal">
      <formula>"oui"</formula>
    </cfRule>
    <cfRule type="cellIs" dxfId="248" priority="436" operator="equal">
      <formula>"G"</formula>
    </cfRule>
    <cfRule type="cellIs" dxfId="247" priority="437" operator="equal">
      <formula>"C"</formula>
    </cfRule>
    <cfRule type="cellIs" dxfId="246" priority="438" operator="equal">
      <formula>"A"</formula>
    </cfRule>
    <cfRule type="cellIs" dxfId="245" priority="439" operator="equal">
      <formula>"Game"</formula>
    </cfRule>
    <cfRule type="cellIs" dxfId="244" priority="440" operator="equal">
      <formula>"2D Anim"</formula>
    </cfRule>
    <cfRule type="cellIs" dxfId="243" priority="441" operator="equal">
      <formula>"3D Anim"</formula>
    </cfRule>
    <cfRule type="endsWith" dxfId="242" priority="442" operator="endsWith" text="?">
      <formula>RIGHT(G6,LEN("?"))="?"</formula>
    </cfRule>
    <cfRule type="containsText" dxfId="241" priority="443" operator="containsText" text="Erasmus">
      <formula>NOT(ISERROR(SEARCH("Erasmus",G6)))</formula>
    </cfRule>
    <cfRule type="cellIs" dxfId="240" priority="444" operator="equal">
      <formula>"Animation"</formula>
    </cfRule>
  </conditionalFormatting>
  <conditionalFormatting sqref="L71:L94 L7:L69">
    <cfRule type="containsText" dxfId="239" priority="369" operator="containsText" text="Redoublement">
      <formula>NOT(ISERROR(SEARCH("Redoublement",L7)))</formula>
    </cfRule>
    <cfRule type="cellIs" dxfId="238" priority="372" operator="equal">
      <formula>"oui"</formula>
    </cfRule>
    <cfRule type="cellIs" dxfId="237" priority="373" operator="equal">
      <formula>"G"</formula>
    </cfRule>
    <cfRule type="cellIs" dxfId="236" priority="374" operator="equal">
      <formula>"C"</formula>
    </cfRule>
    <cfRule type="cellIs" dxfId="235" priority="375" operator="equal">
      <formula>"A"</formula>
    </cfRule>
    <cfRule type="cellIs" dxfId="234" priority="377" operator="equal">
      <formula>"Game"</formula>
    </cfRule>
    <cfRule type="cellIs" dxfId="233" priority="378" operator="equal">
      <formula>"2D Anim"</formula>
    </cfRule>
    <cfRule type="cellIs" dxfId="232" priority="379" operator="equal">
      <formula>"3D Anim"</formula>
    </cfRule>
    <cfRule type="endsWith" dxfId="231" priority="380" operator="endsWith" text="?">
      <formula>RIGHT(L7,LEN("?"))="?"</formula>
    </cfRule>
    <cfRule type="containsText" dxfId="230" priority="382" operator="containsText" text="Erasmus">
      <formula>NOT(ISERROR(SEARCH("Erasmus",L7)))</formula>
    </cfRule>
    <cfRule type="cellIs" dxfId="229" priority="383" operator="equal">
      <formula>"Animation"</formula>
    </cfRule>
  </conditionalFormatting>
  <conditionalFormatting sqref="H6:K1048576">
    <cfRule type="containsText" dxfId="217" priority="239" operator="containsText" text="Redoublement">
      <formula>NOT(ISERROR(SEARCH("Redoublement",H6)))</formula>
    </cfRule>
    <cfRule type="cellIs" dxfId="216" priority="242" operator="equal">
      <formula>"oui"</formula>
    </cfRule>
    <cfRule type="cellIs" dxfId="215" priority="243" operator="equal">
      <formula>"G"</formula>
    </cfRule>
    <cfRule type="cellIs" dxfId="214" priority="244" operator="equal">
      <formula>"C"</formula>
    </cfRule>
    <cfRule type="cellIs" dxfId="213" priority="245" operator="equal">
      <formula>"A"</formula>
    </cfRule>
    <cfRule type="cellIs" dxfId="212" priority="246" operator="equal">
      <formula>"Game"</formula>
    </cfRule>
    <cfRule type="cellIs" dxfId="211" priority="247" operator="equal">
      <formula>"2D Anim"</formula>
    </cfRule>
    <cfRule type="cellIs" dxfId="210" priority="248" operator="equal">
      <formula>"3D Anim"</formula>
    </cfRule>
    <cfRule type="endsWith" dxfId="209" priority="249" operator="endsWith" text="?">
      <formula>RIGHT(H6,LEN("?"))="?"</formula>
    </cfRule>
    <cfRule type="containsText" dxfId="208" priority="250" operator="containsText" text="Erasmus">
      <formula>NOT(ISERROR(SEARCH("Erasmus",H6)))</formula>
    </cfRule>
    <cfRule type="cellIs" dxfId="207" priority="251" operator="equal">
      <formula>"Animation"</formula>
    </cfRule>
  </conditionalFormatting>
  <conditionalFormatting sqref="H6:K1048576">
    <cfRule type="containsText" dxfId="206" priority="238" operator="containsText" text="oui">
      <formula>NOT(ISERROR(SEARCH("oui",H6)))</formula>
    </cfRule>
  </conditionalFormatting>
  <conditionalFormatting sqref="E115 E117:E1048576 E110:E113">
    <cfRule type="containsText" dxfId="194" priority="174" operator="containsText" text="Redoublement">
      <formula>NOT(ISERROR(SEARCH("Redoublement",E110)))</formula>
    </cfRule>
    <cfRule type="cellIs" dxfId="193" priority="177" operator="equal">
      <formula>"oui"</formula>
    </cfRule>
    <cfRule type="cellIs" dxfId="192" priority="178" operator="equal">
      <formula>"G"</formula>
    </cfRule>
    <cfRule type="cellIs" dxfId="191" priority="179" operator="equal">
      <formula>"C"</formula>
    </cfRule>
    <cfRule type="cellIs" dxfId="190" priority="180" operator="equal">
      <formula>"A"</formula>
    </cfRule>
    <cfRule type="cellIs" dxfId="189" priority="182" operator="equal">
      <formula>"Game"</formula>
    </cfRule>
    <cfRule type="cellIs" dxfId="188" priority="183" operator="equal">
      <formula>"2D Anim"</formula>
    </cfRule>
    <cfRule type="cellIs" dxfId="187" priority="184" operator="equal">
      <formula>"3D Anim"</formula>
    </cfRule>
    <cfRule type="endsWith" dxfId="186" priority="185" operator="endsWith" text="?">
      <formula>RIGHT(E110,LEN("?"))="?"</formula>
    </cfRule>
    <cfRule type="containsText" dxfId="185" priority="187" operator="containsText" text="Erasmus">
      <formula>NOT(ISERROR(SEARCH("Erasmus",E110)))</formula>
    </cfRule>
    <cfRule type="cellIs" dxfId="184" priority="188" operator="equal">
      <formula>"Animation"</formula>
    </cfRule>
  </conditionalFormatting>
  <conditionalFormatting sqref="E108">
    <cfRule type="containsText" dxfId="183" priority="161" operator="containsText" text="Redoublement">
      <formula>NOT(ISERROR(SEARCH("Redoublement",E108)))</formula>
    </cfRule>
    <cfRule type="cellIs" dxfId="182" priority="162" operator="equal">
      <formula>"oui"</formula>
    </cfRule>
    <cfRule type="cellIs" dxfId="181" priority="163" operator="equal">
      <formula>"G"</formula>
    </cfRule>
    <cfRule type="cellIs" dxfId="180" priority="164" operator="equal">
      <formula>"C"</formula>
    </cfRule>
    <cfRule type="cellIs" dxfId="179" priority="165" operator="equal">
      <formula>"A"</formula>
    </cfRule>
    <cfRule type="cellIs" dxfId="178" priority="166" operator="equal">
      <formula>"Game"</formula>
    </cfRule>
    <cfRule type="cellIs" dxfId="177" priority="167" operator="equal">
      <formula>"2D Anim"</formula>
    </cfRule>
    <cfRule type="cellIs" dxfId="176" priority="168" operator="equal">
      <formula>"3D Anim"</formula>
    </cfRule>
    <cfRule type="endsWith" dxfId="175" priority="169" operator="endsWith" text="?">
      <formula>RIGHT(E108,LEN("?"))="?"</formula>
    </cfRule>
    <cfRule type="containsText" dxfId="174" priority="170" operator="containsText" text="Erasmus">
      <formula>NOT(ISERROR(SEARCH("Erasmus",E108)))</formula>
    </cfRule>
    <cfRule type="cellIs" dxfId="173" priority="171" operator="equal">
      <formula>"Animation"</formula>
    </cfRule>
  </conditionalFormatting>
  <conditionalFormatting sqref="E109">
    <cfRule type="cellIs" dxfId="172" priority="151" operator="equal">
      <formula>"oui"</formula>
    </cfRule>
    <cfRule type="cellIs" dxfId="171" priority="152" operator="equal">
      <formula>"G"</formula>
    </cfRule>
    <cfRule type="cellIs" dxfId="170" priority="153" operator="equal">
      <formula>"C"</formula>
    </cfRule>
    <cfRule type="cellIs" dxfId="169" priority="154" operator="equal">
      <formula>"A"</formula>
    </cfRule>
    <cfRule type="cellIs" dxfId="168" priority="155" operator="equal">
      <formula>"Game"</formula>
    </cfRule>
    <cfRule type="cellIs" dxfId="167" priority="156" operator="equal">
      <formula>"2D Anim"</formula>
    </cfRule>
    <cfRule type="cellIs" dxfId="166" priority="157" operator="equal">
      <formula>"3D Anim"</formula>
    </cfRule>
    <cfRule type="endsWith" dxfId="165" priority="158" operator="endsWith" text="?">
      <formula>RIGHT(E109,LEN("?"))="?"</formula>
    </cfRule>
    <cfRule type="containsText" dxfId="164" priority="159" operator="containsText" text="Erasmus">
      <formula>NOT(ISERROR(SEARCH("Erasmus",E109)))</formula>
    </cfRule>
    <cfRule type="cellIs" dxfId="163" priority="160" operator="equal">
      <formula>"Animation"</formula>
    </cfRule>
  </conditionalFormatting>
  <conditionalFormatting sqref="E109">
    <cfRule type="containsText" dxfId="162" priority="147" operator="containsText" text="en attente">
      <formula>NOT(ISERROR(SEARCH("en attente",E109)))</formula>
    </cfRule>
    <cfRule type="containsText" dxfId="161" priority="148" operator="containsText" text="validé">
      <formula>NOT(ISERROR(SEARCH("validé",E109)))</formula>
    </cfRule>
  </conditionalFormatting>
  <conditionalFormatting sqref="F6:F1048576">
    <cfRule type="containsText" dxfId="160" priority="121" operator="containsText" text="Redoublement">
      <formula>NOT(ISERROR(SEARCH("Redoublement",F6)))</formula>
    </cfRule>
    <cfRule type="cellIs" dxfId="159" priority="124" operator="equal">
      <formula>"oui"</formula>
    </cfRule>
    <cfRule type="cellIs" dxfId="158" priority="125" operator="equal">
      <formula>"G"</formula>
    </cfRule>
    <cfRule type="cellIs" dxfId="157" priority="126" operator="equal">
      <formula>"C"</formula>
    </cfRule>
    <cfRule type="cellIs" dxfId="156" priority="127" operator="equal">
      <formula>"A"</formula>
    </cfRule>
    <cfRule type="cellIs" dxfId="155" priority="128" operator="equal">
      <formula>"Game"</formula>
    </cfRule>
    <cfRule type="cellIs" dxfId="154" priority="129" operator="equal">
      <formula>"2D Anim"</formula>
    </cfRule>
    <cfRule type="cellIs" dxfId="153" priority="130" operator="equal">
      <formula>"3D Anim"</formula>
    </cfRule>
    <cfRule type="endsWith" dxfId="152" priority="131" operator="endsWith" text="?">
      <formula>RIGHT(F6,LEN("?"))="?"</formula>
    </cfRule>
    <cfRule type="containsText" dxfId="151" priority="132" operator="containsText" text="Erasmus">
      <formula>NOT(ISERROR(SEARCH("Erasmus",F6)))</formula>
    </cfRule>
    <cfRule type="cellIs" dxfId="150" priority="133" operator="equal">
      <formula>"Animation"</formula>
    </cfRule>
  </conditionalFormatting>
  <conditionalFormatting sqref="F6:F1048576">
    <cfRule type="containsText" dxfId="149" priority="120" operator="containsText" text="oui">
      <formula>NOT(ISERROR(SEARCH("oui",F6)))</formula>
    </cfRule>
  </conditionalFormatting>
  <conditionalFormatting sqref="D6:D107">
    <cfRule type="containsText" dxfId="138" priority="95" operator="containsText" text="Redoublement">
      <formula>NOT(ISERROR(SEARCH("Redoublement",D6)))</formula>
    </cfRule>
    <cfRule type="cellIs" dxfId="137" priority="98" operator="equal">
      <formula>"oui"</formula>
    </cfRule>
    <cfRule type="cellIs" dxfId="136" priority="99" operator="equal">
      <formula>"G"</formula>
    </cfRule>
    <cfRule type="cellIs" dxfId="135" priority="100" operator="equal">
      <formula>"C"</formula>
    </cfRule>
    <cfRule type="cellIs" dxfId="134" priority="101" operator="equal">
      <formula>"A"</formula>
    </cfRule>
    <cfRule type="cellIs" dxfId="133" priority="102" operator="equal">
      <formula>"Game"</formula>
    </cfRule>
    <cfRule type="cellIs" dxfId="132" priority="103" operator="equal">
      <formula>"2D Anim"</formula>
    </cfRule>
    <cfRule type="cellIs" dxfId="131" priority="104" operator="equal">
      <formula>"3D Anim"</formula>
    </cfRule>
    <cfRule type="endsWith" dxfId="130" priority="105" operator="endsWith" text="?">
      <formula>RIGHT(D6,LEN("?"))="?"</formula>
    </cfRule>
    <cfRule type="containsText" dxfId="129" priority="106" operator="containsText" text="Erasmus">
      <formula>NOT(ISERROR(SEARCH("Erasmus",D6)))</formula>
    </cfRule>
    <cfRule type="cellIs" dxfId="128" priority="107" operator="equal">
      <formula>"Animation"</formula>
    </cfRule>
  </conditionalFormatting>
  <conditionalFormatting sqref="D115 D117:D1048576 D110:D113">
    <cfRule type="containsText" dxfId="127" priority="80" operator="containsText" text="Redoublement">
      <formula>NOT(ISERROR(SEARCH("Redoublement",D110)))</formula>
    </cfRule>
    <cfRule type="cellIs" dxfId="126" priority="83" operator="equal">
      <formula>"oui"</formula>
    </cfRule>
    <cfRule type="cellIs" dxfId="125" priority="84" operator="equal">
      <formula>"G"</formula>
    </cfRule>
    <cfRule type="cellIs" dxfId="124" priority="85" operator="equal">
      <formula>"C"</formula>
    </cfRule>
    <cfRule type="cellIs" dxfId="123" priority="86" operator="equal">
      <formula>"A"</formula>
    </cfRule>
    <cfRule type="cellIs" dxfId="122" priority="88" operator="equal">
      <formula>"Game"</formula>
    </cfRule>
    <cfRule type="cellIs" dxfId="121" priority="89" operator="equal">
      <formula>"2D Anim"</formula>
    </cfRule>
    <cfRule type="cellIs" dxfId="120" priority="90" operator="equal">
      <formula>"3D Anim"</formula>
    </cfRule>
    <cfRule type="endsWith" dxfId="119" priority="91" operator="endsWith" text="?">
      <formula>RIGHT(D110,LEN("?"))="?"</formula>
    </cfRule>
    <cfRule type="containsText" dxfId="118" priority="93" operator="containsText" text="Erasmus">
      <formula>NOT(ISERROR(SEARCH("Erasmus",D110)))</formula>
    </cfRule>
    <cfRule type="cellIs" dxfId="117" priority="94" operator="equal">
      <formula>"Animation"</formula>
    </cfRule>
  </conditionalFormatting>
  <conditionalFormatting sqref="D108">
    <cfRule type="containsText" dxfId="116" priority="67" operator="containsText" text="Redoublement">
      <formula>NOT(ISERROR(SEARCH("Redoublement",D108)))</formula>
    </cfRule>
    <cfRule type="cellIs" dxfId="115" priority="68" operator="equal">
      <formula>"oui"</formula>
    </cfRule>
    <cfRule type="cellIs" dxfId="114" priority="69" operator="equal">
      <formula>"G"</formula>
    </cfRule>
    <cfRule type="cellIs" dxfId="113" priority="70" operator="equal">
      <formula>"C"</formula>
    </cfRule>
    <cfRule type="cellIs" dxfId="112" priority="71" operator="equal">
      <formula>"A"</formula>
    </cfRule>
    <cfRule type="cellIs" dxfId="111" priority="72" operator="equal">
      <formula>"Game"</formula>
    </cfRule>
    <cfRule type="cellIs" dxfId="110" priority="73" operator="equal">
      <formula>"2D Anim"</formula>
    </cfRule>
    <cfRule type="cellIs" dxfId="109" priority="74" operator="equal">
      <formula>"3D Anim"</formula>
    </cfRule>
    <cfRule type="endsWith" dxfId="108" priority="75" operator="endsWith" text="?">
      <formula>RIGHT(D108,LEN("?"))="?"</formula>
    </cfRule>
    <cfRule type="containsText" dxfId="107" priority="76" operator="containsText" text="Erasmus">
      <formula>NOT(ISERROR(SEARCH("Erasmus",D108)))</formula>
    </cfRule>
    <cfRule type="cellIs" dxfId="106" priority="77" operator="equal">
      <formula>"Animation"</formula>
    </cfRule>
  </conditionalFormatting>
  <conditionalFormatting sqref="D109">
    <cfRule type="cellIs" dxfId="105" priority="57" operator="equal">
      <formula>"oui"</formula>
    </cfRule>
    <cfRule type="cellIs" dxfId="104" priority="58" operator="equal">
      <formula>"G"</formula>
    </cfRule>
    <cfRule type="cellIs" dxfId="103" priority="59" operator="equal">
      <formula>"C"</formula>
    </cfRule>
    <cfRule type="cellIs" dxfId="102" priority="60" operator="equal">
      <formula>"A"</formula>
    </cfRule>
    <cfRule type="cellIs" dxfId="101" priority="61" operator="equal">
      <formula>"Game"</formula>
    </cfRule>
    <cfRule type="cellIs" dxfId="100" priority="62" operator="equal">
      <formula>"2D Anim"</formula>
    </cfRule>
    <cfRule type="cellIs" dxfId="99" priority="63" operator="equal">
      <formula>"3D Anim"</formula>
    </cfRule>
    <cfRule type="endsWith" dxfId="98" priority="64" operator="endsWith" text="?">
      <formula>RIGHT(D109,LEN("?"))="?"</formula>
    </cfRule>
    <cfRule type="containsText" dxfId="97" priority="65" operator="containsText" text="Erasmus">
      <formula>NOT(ISERROR(SEARCH("Erasmus",D109)))</formula>
    </cfRule>
    <cfRule type="cellIs" dxfId="96" priority="66" operator="equal">
      <formula>"Animation"</formula>
    </cfRule>
  </conditionalFormatting>
  <conditionalFormatting sqref="D109">
    <cfRule type="containsText" dxfId="95" priority="53" operator="containsText" text="en attente">
      <formula>NOT(ISERROR(SEARCH("en attente",D109)))</formula>
    </cfRule>
    <cfRule type="containsText" dxfId="94" priority="54" operator="containsText" text="validé">
      <formula>NOT(ISERROR(SEARCH("validé",D109)))</formula>
    </cfRule>
  </conditionalFormatting>
  <conditionalFormatting sqref="A1">
    <cfRule type="containsText" dxfId="82" priority="27" operator="containsText" text="Redoublement">
      <formula>NOT(ISERROR(SEARCH("Redoublement",A1)))</formula>
    </cfRule>
    <cfRule type="cellIs" dxfId="81" priority="30" operator="equal">
      <formula>"oui"</formula>
    </cfRule>
    <cfRule type="cellIs" dxfId="80" priority="31" operator="equal">
      <formula>"G"</formula>
    </cfRule>
    <cfRule type="cellIs" dxfId="79" priority="32" operator="equal">
      <formula>"C"</formula>
    </cfRule>
    <cfRule type="cellIs" dxfId="78" priority="33" operator="equal">
      <formula>"A"</formula>
    </cfRule>
    <cfRule type="cellIs" dxfId="77" priority="34" operator="equal">
      <formula>"Game"</formula>
    </cfRule>
    <cfRule type="cellIs" dxfId="76" priority="35" operator="equal">
      <formula>"2D Anim"</formula>
    </cfRule>
    <cfRule type="cellIs" dxfId="75" priority="36" operator="equal">
      <formula>"3D Anim"</formula>
    </cfRule>
    <cfRule type="endsWith" dxfId="74" priority="37" operator="endsWith" text="?">
      <formula>RIGHT(A1,LEN("?"))="?"</formula>
    </cfRule>
    <cfRule type="containsText" dxfId="73" priority="38" operator="containsText" text="Erasmus">
      <formula>NOT(ISERROR(SEARCH("Erasmus",A1)))</formula>
    </cfRule>
    <cfRule type="cellIs" dxfId="72" priority="39" operator="equal">
      <formula>"Animation"</formula>
    </cfRule>
  </conditionalFormatting>
  <conditionalFormatting sqref="B1">
    <cfRule type="containsText" dxfId="25" priority="14" operator="containsText" text="Redoublement">
      <formula>NOT(ISERROR(SEARCH("Redoublement",B1)))</formula>
    </cfRule>
    <cfRule type="cellIs" dxfId="24" priority="17" operator="equal">
      <formula>"oui"</formula>
    </cfRule>
    <cfRule type="cellIs" dxfId="23" priority="18" operator="equal">
      <formula>"G"</formula>
    </cfRule>
    <cfRule type="cellIs" dxfId="22" priority="19" operator="equal">
      <formula>"C"</formula>
    </cfRule>
    <cfRule type="cellIs" dxfId="21" priority="20" operator="equal">
      <formula>"A"</formula>
    </cfRule>
    <cfRule type="cellIs" dxfId="20" priority="21" operator="equal">
      <formula>"Game"</formula>
    </cfRule>
    <cfRule type="cellIs" dxfId="19" priority="22" operator="equal">
      <formula>"2D Anim"</formula>
    </cfRule>
    <cfRule type="cellIs" dxfId="18" priority="23" operator="equal">
      <formula>"3D Anim"</formula>
    </cfRule>
    <cfRule type="endsWith" dxfId="17" priority="24" operator="endsWith" text="?">
      <formula>RIGHT(B1,LEN("?"))="?"</formula>
    </cfRule>
    <cfRule type="containsText" dxfId="16" priority="25" operator="containsText" text="Erasmus">
      <formula>NOT(ISERROR(SEARCH("Erasmus",B1)))</formula>
    </cfRule>
    <cfRule type="cellIs" dxfId="15" priority="26" operator="equal">
      <formula>"Animation"</formula>
    </cfRule>
  </conditionalFormatting>
  <conditionalFormatting sqref="C1">
    <cfRule type="containsText" dxfId="12" priority="1" operator="containsText" text="Redoublement">
      <formula>NOT(ISERROR(SEARCH("Redoublement",C1)))</formula>
    </cfRule>
    <cfRule type="cellIs" dxfId="11" priority="4" operator="equal">
      <formula>"oui"</formula>
    </cfRule>
    <cfRule type="cellIs" dxfId="10" priority="5" operator="equal">
      <formula>"G"</formula>
    </cfRule>
    <cfRule type="cellIs" dxfId="9" priority="6" operator="equal">
      <formula>"C"</formula>
    </cfRule>
    <cfRule type="cellIs" dxfId="8" priority="7" operator="equal">
      <formula>"A"</formula>
    </cfRule>
    <cfRule type="cellIs" dxfId="7" priority="8" operator="equal">
      <formula>"Game"</formula>
    </cfRule>
    <cfRule type="cellIs" dxfId="6" priority="9" operator="equal">
      <formula>"2D Anim"</formula>
    </cfRule>
    <cfRule type="cellIs" dxfId="5" priority="10" operator="equal">
      <formula>"3D Anim"</formula>
    </cfRule>
    <cfRule type="endsWith" dxfId="4" priority="11" operator="endsWith" text="?">
      <formula>RIGHT(C1,LEN("?"))="?"</formula>
    </cfRule>
    <cfRule type="containsText" dxfId="3" priority="12" operator="containsText" text="Erasmus">
      <formula>NOT(ISERROR(SEARCH("Erasmus",C1)))</formula>
    </cfRule>
    <cfRule type="cellIs" dxfId="2" priority="13" operator="equal">
      <formula>"Animation"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 macro="[0]!cocheA2">
                <anchor moveWithCells="1">
                  <from>
                    <xdr:col>0</xdr:col>
                    <xdr:colOff>57150</xdr:colOff>
                    <xdr:row>1</xdr:row>
                    <xdr:rowOff>9525</xdr:rowOff>
                  </from>
                  <to>
                    <xdr:col>0</xdr:col>
                    <xdr:colOff>1028700</xdr:colOff>
                    <xdr:row>1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 macro="[0]!cocheG2">
                <anchor moveWithCells="1">
                  <from>
                    <xdr:col>0</xdr:col>
                    <xdr:colOff>609600</xdr:colOff>
                    <xdr:row>1</xdr:row>
                    <xdr:rowOff>0</xdr:rowOff>
                  </from>
                  <to>
                    <xdr:col>1</xdr:col>
                    <xdr:colOff>57150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Check Box 4">
              <controlPr defaultSize="0" autoFill="0" autoLine="0" autoPict="0">
                <anchor moveWithCells="1">
                  <from>
                    <xdr:col>0</xdr:col>
                    <xdr:colOff>47625</xdr:colOff>
                    <xdr:row>2</xdr:row>
                    <xdr:rowOff>19050</xdr:rowOff>
                  </from>
                  <to>
                    <xdr:col>0</xdr:col>
                    <xdr:colOff>1019175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Check Box 5">
              <controlPr defaultSize="0" autoFill="0" autoLine="0" autoPict="0">
                <anchor moveWithCells="1">
                  <from>
                    <xdr:col>0</xdr:col>
                    <xdr:colOff>590550</xdr:colOff>
                    <xdr:row>2</xdr:row>
                    <xdr:rowOff>9525</xdr:rowOff>
                  </from>
                  <to>
                    <xdr:col>1</xdr:col>
                    <xdr:colOff>38100</xdr:colOff>
                    <xdr:row>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Check Box 6">
              <controlPr defaultSize="0" autoFill="0" autoLine="0" autoPict="0">
                <anchor moveWithCells="1">
                  <from>
                    <xdr:col>0</xdr:col>
                    <xdr:colOff>1114425</xdr:colOff>
                    <xdr:row>2</xdr:row>
                    <xdr:rowOff>9525</xdr:rowOff>
                  </from>
                  <to>
                    <xdr:col>1</xdr:col>
                    <xdr:colOff>561975</xdr:colOff>
                    <xdr:row>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Check Box 7">
              <controlPr defaultSize="0" autoFill="0" autoLine="0" autoPict="0">
                <anchor moveWithCells="1">
                  <from>
                    <xdr:col>0</xdr:col>
                    <xdr:colOff>47625</xdr:colOff>
                    <xdr:row>3</xdr:row>
                    <xdr:rowOff>19050</xdr:rowOff>
                  </from>
                  <to>
                    <xdr:col>0</xdr:col>
                    <xdr:colOff>1019175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Check Box 8">
              <controlPr defaultSize="0" autoFill="0" autoLine="0" autoPict="0">
                <anchor moveWithCells="1">
                  <from>
                    <xdr:col>0</xdr:col>
                    <xdr:colOff>590550</xdr:colOff>
                    <xdr:row>3</xdr:row>
                    <xdr:rowOff>9525</xdr:rowOff>
                  </from>
                  <to>
                    <xdr:col>1</xdr:col>
                    <xdr:colOff>38100</xdr:colOff>
                    <xdr:row>3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1" name="Check Box 9">
              <controlPr defaultSize="0" autoFill="0" autoLine="0" autoPict="0">
                <anchor moveWithCells="1">
                  <from>
                    <xdr:col>0</xdr:col>
                    <xdr:colOff>1104900</xdr:colOff>
                    <xdr:row>3</xdr:row>
                    <xdr:rowOff>9525</xdr:rowOff>
                  </from>
                  <to>
                    <xdr:col>1</xdr:col>
                    <xdr:colOff>552450</xdr:colOff>
                    <xdr:row>3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2" name="Check Box 10">
              <controlPr defaultSize="0" autoFill="0" autoLine="0" autoPict="0">
                <anchor moveWithCells="1">
                  <from>
                    <xdr:col>0</xdr:col>
                    <xdr:colOff>47625</xdr:colOff>
                    <xdr:row>4</xdr:row>
                    <xdr:rowOff>0</xdr:rowOff>
                  </from>
                  <to>
                    <xdr:col>0</xdr:col>
                    <xdr:colOff>828675</xdr:colOff>
                    <xdr:row>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3" name="Check Box 11">
              <controlPr defaultSize="0" autoFill="0" autoLine="0" autoPict="0">
                <anchor moveWithCells="1">
                  <from>
                    <xdr:col>0</xdr:col>
                    <xdr:colOff>600075</xdr:colOff>
                    <xdr:row>4</xdr:row>
                    <xdr:rowOff>0</xdr:rowOff>
                  </from>
                  <to>
                    <xdr:col>1</xdr:col>
                    <xdr:colOff>47625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4" name="Check Box 12">
              <controlPr defaultSize="0" autoFill="0" autoLine="0" autoPict="0">
                <anchor moveWithCells="1">
                  <from>
                    <xdr:col>0</xdr:col>
                    <xdr:colOff>1114425</xdr:colOff>
                    <xdr:row>4</xdr:row>
                    <xdr:rowOff>19050</xdr:rowOff>
                  </from>
                  <to>
                    <xdr:col>1</xdr:col>
                    <xdr:colOff>561975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26" operator="containsText" id="{AFB38325-5CD9-472E-9957-9A1A3348454A}">
            <xm:f>NOT(ISERROR(SEARCH("Est parti",A6)))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527" operator="containsText" id="{7D71EE42-6774-4289-8E11-BC78E17F2B16}">
            <xm:f>NOT(ISERROR(SEARCH("Va quitter l'école",A6)))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L115 L117:L1048576 L6 L95:L113 E7:E107 A6:C1048576</xm:sqref>
        </x14:conditionalFormatting>
        <x14:conditionalFormatting xmlns:xm="http://schemas.microsoft.com/office/excel/2006/main">
          <x14:cfRule type="containsText" priority="446" operator="containsText" id="{B62F9229-D4EA-479D-A148-5451391C1B14}">
            <xm:f>NOT(ISERROR(SEARCH("Est parti",G7)))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447" operator="containsText" id="{98486FDF-40C0-4216-B067-8C5DAD616DCE}">
            <xm:f>NOT(ISERROR(SEARCH("Va quitter l'école",G7)))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G7:G1048576</xm:sqref>
        </x14:conditionalFormatting>
        <x14:conditionalFormatting xmlns:xm="http://schemas.microsoft.com/office/excel/2006/main">
          <x14:cfRule type="containsText" priority="433" operator="containsText" id="{6578A163-614B-4118-9989-22DD40B87060}">
            <xm:f>NOT(ISERROR(SEARCH("Est parti",G6)))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434" operator="containsText" id="{234506B3-0251-4E78-A644-5BA064B74E2B}">
            <xm:f>NOT(ISERROR(SEARCH("Va quitter l'école",G6)))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G6</xm:sqref>
        </x14:conditionalFormatting>
        <x14:conditionalFormatting xmlns:xm="http://schemas.microsoft.com/office/excel/2006/main">
          <x14:cfRule type="containsText" priority="370" operator="containsText" id="{B0E2A516-9227-44D0-B6DC-46DD8EBD4504}">
            <xm:f>NOT(ISERROR(SEARCH("Est parti",L7)))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371" operator="containsText" id="{7F19D7E1-839D-4B23-9806-A8E76F925599}">
            <xm:f>NOT(ISERROR(SEARCH("Va quitter l'école",L7)))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L58:L69 L71:L94 L7:L56</xm:sqref>
        </x14:conditionalFormatting>
        <x14:conditionalFormatting xmlns:xm="http://schemas.microsoft.com/office/excel/2006/main">
          <x14:cfRule type="containsText" priority="367" operator="containsText" id="{F68E3093-F416-4054-AC4A-C3A4B7C44DD3}">
            <xm:f>NOT(ISERROR(SEARCH("Est parti",L57)))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368" operator="containsText" id="{CE202511-E4A3-47BF-8D14-9B67C88D54D0}">
            <xm:f>NOT(ISERROR(SEARCH("Va quitter l'école",L57)))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L57</xm:sqref>
        </x14:conditionalFormatting>
        <x14:conditionalFormatting xmlns:xm="http://schemas.microsoft.com/office/excel/2006/main">
          <x14:cfRule type="containsText" priority="240" operator="containsText" id="{BADED996-7792-4941-BF6D-A3F491DC0A7C}">
            <xm:f>NOT(ISERROR(SEARCH("Est parti",H6)))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241" operator="containsText" id="{CEFA48A9-20CE-45A6-BD81-276ABCC4A1CD}">
            <xm:f>NOT(ISERROR(SEARCH("Va quitter l'école",H6)))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H6:K1048576</xm:sqref>
        </x14:conditionalFormatting>
        <x14:conditionalFormatting xmlns:xm="http://schemas.microsoft.com/office/excel/2006/main">
          <x14:cfRule type="containsText" priority="175" operator="containsText" id="{71D67FC7-AB8C-4DE7-A996-A858A9223174}">
            <xm:f>NOT(ISERROR(SEARCH("Est parti",E110)))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76" operator="containsText" id="{8EBA35F4-E40F-44A7-9A34-9285ACD9A58C}">
            <xm:f>NOT(ISERROR(SEARCH("Va quitter l'école",E110)))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E115 E117:E1048576 E110:E113</xm:sqref>
        </x14:conditionalFormatting>
        <x14:conditionalFormatting xmlns:xm="http://schemas.microsoft.com/office/excel/2006/main">
          <x14:cfRule type="containsText" priority="181" operator="containsText" id="{04B7FDC3-6093-4994-A1FB-72E41F686BE4}">
            <xm:f>NOT(ISERROR(SEARCH("Est parti",E6)))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86" operator="containsText" id="{842D683F-CFC2-4A16-AF81-ADED2751A7EC}">
            <xm:f>NOT(ISERROR(SEARCH("Va quitter l'école",E6)))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E6</xm:sqref>
        </x14:conditionalFormatting>
        <x14:conditionalFormatting xmlns:xm="http://schemas.microsoft.com/office/excel/2006/main">
          <x14:cfRule type="containsText" priority="172" operator="containsText" id="{0C32FF30-51E8-42F9-9938-891C00967C4B}">
            <xm:f>NOT(ISERROR(SEARCH("Est parti",E108)))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73" operator="containsText" id="{9565C729-975B-4A72-95AE-82980E6EB474}">
            <xm:f>NOT(ISERROR(SEARCH("Va quitter l'école",E108)))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E108</xm:sqref>
        </x14:conditionalFormatting>
        <x14:conditionalFormatting xmlns:xm="http://schemas.microsoft.com/office/excel/2006/main">
          <x14:cfRule type="containsText" priority="149" operator="containsText" id="{4DA529C7-51AC-4EAA-9390-5CA38C49841A}">
            <xm:f>NOT(ISERROR(SEARCH("Est parti",E109)))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50" operator="containsText" id="{B8E1EEB5-47B0-45E7-A403-E59D4A980B84}">
            <xm:f>NOT(ISERROR(SEARCH("Va quitter l'école",E109)))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E109</xm:sqref>
        </x14:conditionalFormatting>
        <x14:conditionalFormatting xmlns:xm="http://schemas.microsoft.com/office/excel/2006/main">
          <x14:cfRule type="containsText" priority="122" operator="containsText" id="{D466F1E2-FE09-4099-92B1-F65DCB37B236}">
            <xm:f>NOT(ISERROR(SEARCH("Est parti",F6)))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23" operator="containsText" id="{A71B7845-B950-4AA9-9D6E-CE91FAB2811D}">
            <xm:f>NOT(ISERROR(SEARCH("Va quitter l'école",F6)))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F6:F1048576</xm:sqref>
        </x14:conditionalFormatting>
        <x14:conditionalFormatting xmlns:xm="http://schemas.microsoft.com/office/excel/2006/main">
          <x14:cfRule type="containsText" priority="96" operator="containsText" id="{828AB9D5-3326-4824-BAC8-1CCBB7D03670}">
            <xm:f>NOT(ISERROR(SEARCH("Est parti",D7)))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97" operator="containsText" id="{120C791F-C639-42B8-8705-D475AAAF8CB5}">
            <xm:f>NOT(ISERROR(SEARCH("Va quitter l'école",D7)))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D7:D107</xm:sqref>
        </x14:conditionalFormatting>
        <x14:conditionalFormatting xmlns:xm="http://schemas.microsoft.com/office/excel/2006/main">
          <x14:cfRule type="containsText" priority="81" operator="containsText" id="{01777D00-9DE4-4197-A026-875A5BC279DD}">
            <xm:f>NOT(ISERROR(SEARCH("Est parti",D110)))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82" operator="containsText" id="{5AC297EF-0726-4D9F-889F-DCAE66284DAB}">
            <xm:f>NOT(ISERROR(SEARCH("Va quitter l'école",D110)))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D115 D117:D1048576 D110:D113</xm:sqref>
        </x14:conditionalFormatting>
        <x14:conditionalFormatting xmlns:xm="http://schemas.microsoft.com/office/excel/2006/main">
          <x14:cfRule type="containsText" priority="87" operator="containsText" id="{FE137AEF-BD48-4DAB-9532-343DD8923EF5}">
            <xm:f>NOT(ISERROR(SEARCH("Est parti",D6)))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92" operator="containsText" id="{06258A49-E294-4765-931A-42B9A13275AD}">
            <xm:f>NOT(ISERROR(SEARCH("Va quitter l'école",D6)))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D6</xm:sqref>
        </x14:conditionalFormatting>
        <x14:conditionalFormatting xmlns:xm="http://schemas.microsoft.com/office/excel/2006/main">
          <x14:cfRule type="containsText" priority="78" operator="containsText" id="{A204A655-88FE-415A-9F37-9BE243A6ACDD}">
            <xm:f>NOT(ISERROR(SEARCH("Est parti",D108)))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79" operator="containsText" id="{7E467A60-F7A4-49CE-A9FB-7FD4FE4400EF}">
            <xm:f>NOT(ISERROR(SEARCH("Va quitter l'école",D108)))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D108</xm:sqref>
        </x14:conditionalFormatting>
        <x14:conditionalFormatting xmlns:xm="http://schemas.microsoft.com/office/excel/2006/main">
          <x14:cfRule type="containsText" priority="55" operator="containsText" id="{7C131507-270C-4F20-9125-DE3601426FC6}">
            <xm:f>NOT(ISERROR(SEARCH("Est parti",D109)))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56" operator="containsText" id="{BE9BDD7E-489A-4B98-AB13-68FE68ABA0B9}">
            <xm:f>NOT(ISERROR(SEARCH("Va quitter l'école",D109)))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D109</xm:sqref>
        </x14:conditionalFormatting>
        <x14:conditionalFormatting xmlns:xm="http://schemas.microsoft.com/office/excel/2006/main">
          <x14:cfRule type="containsText" priority="28" operator="containsText" id="{7E6A78D6-DCB3-4514-8F80-4473576C70F7}">
            <xm:f>NOT(ISERROR(SEARCH("Est parti",A1)))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29" operator="containsText" id="{731B909C-F9D7-4250-80F1-C933B62DC1AA}">
            <xm:f>NOT(ISERROR(SEARCH("Va quitter l'école",A1)))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A1</xm:sqref>
        </x14:conditionalFormatting>
        <x14:conditionalFormatting xmlns:xm="http://schemas.microsoft.com/office/excel/2006/main">
          <x14:cfRule type="containsText" priority="15" operator="containsText" id="{9B5AB59B-D04D-4159-B21F-768AA83933A9}">
            <xm:f>NOT(ISERROR(SEARCH("Est parti",B1)))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16" operator="containsText" id="{77FF3CFF-909F-4365-9FD6-D8BB257312C7}">
            <xm:f>NOT(ISERROR(SEARCH("Va quitter l'école",B1)))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B1</xm:sqref>
        </x14:conditionalFormatting>
        <x14:conditionalFormatting xmlns:xm="http://schemas.microsoft.com/office/excel/2006/main">
          <x14:cfRule type="containsText" priority="2" operator="containsText" id="{F5D6E851-D073-40DE-9094-8715FB6BD187}">
            <xm:f>NOT(ISERROR(SEARCH("Est parti",C1)))</xm:f>
            <xm:f>"Est parti"</xm:f>
            <x14:dxf>
              <font>
                <color theme="0"/>
              </font>
              <fill>
                <patternFill>
                  <bgColor theme="1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1"/>
                </top>
                <bottom style="thin">
                  <color theme="1"/>
                </bottom>
              </border>
            </x14:dxf>
          </x14:cfRule>
          <x14:cfRule type="containsText" priority="3" operator="containsText" id="{6D3D923A-BB71-4372-A474-798AAF42805A}">
            <xm:f>NOT(ISERROR(SEARCH("Va quitter l'école",C1)))</xm:f>
            <xm:f>"Va quitter l'école"</xm:f>
            <x14:dxf>
              <font>
                <color rgb="FFFFFFFF"/>
              </font>
              <fill>
                <patternFill patternType="solid">
                  <fgColor rgb="FFCC0000"/>
                  <bgColor rgb="FFCC0000"/>
                </patternFill>
              </fill>
            </x14:dxf>
          </x14:cfRule>
          <xm:sqref>C1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3628D961E64424994D24CCFC908EDE9" ma:contentTypeVersion="10" ma:contentTypeDescription="Create a new document." ma:contentTypeScope="" ma:versionID="f1b64a4778d084721731333b4b1cfb1e">
  <xsd:schema xmlns:xsd="http://www.w3.org/2001/XMLSchema" xmlns:xs="http://www.w3.org/2001/XMLSchema" xmlns:p="http://schemas.microsoft.com/office/2006/metadata/properties" xmlns:ns3="cfbf748d-709c-4a5e-93eb-b0ed2c1b9199" xmlns:ns4="83647d03-355f-4a9c-9078-eced4eee8cbb" targetNamespace="http://schemas.microsoft.com/office/2006/metadata/properties" ma:root="true" ma:fieldsID="32b218b16dd9a6eb47de50fb003cc993" ns3:_="" ns4:_="">
    <xsd:import namespace="cfbf748d-709c-4a5e-93eb-b0ed2c1b9199"/>
    <xsd:import namespace="83647d03-355f-4a9c-9078-eced4eee8cbb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fbf748d-709c-4a5e-93eb-b0ed2c1b919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3647d03-355f-4a9c-9078-eced4eee8cbb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80DA148A-BAF0-47EF-AB53-89D74555906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fbf748d-709c-4a5e-93eb-b0ed2c1b9199"/>
    <ds:schemaRef ds:uri="83647d03-355f-4a9c-9078-eced4eee8cb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8318A9FC-3DB7-495A-845C-0A16FB42EFBE}">
  <ds:schemaRefs>
    <ds:schemaRef ds:uri="cfbf748d-709c-4a5e-93eb-b0ed2c1b9199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83647d03-355f-4a9c-9078-eced4eee8cbb"/>
    <ds:schemaRef ds:uri="http://purl.org/dc/terms/"/>
    <ds:schemaRef ds:uri="http://schemas.openxmlformats.org/package/2006/metadata/core-properties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D68A49D3-46D8-4F5C-9291-0A53209A97E0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5</vt:i4>
      </vt:variant>
    </vt:vector>
  </HeadingPairs>
  <TitlesOfParts>
    <vt:vector size="19" baseType="lpstr">
      <vt:lpstr>B1</vt:lpstr>
      <vt:lpstr>B2</vt:lpstr>
      <vt:lpstr>B3</vt:lpstr>
      <vt:lpstr>M1</vt:lpstr>
      <vt:lpstr>M2</vt:lpstr>
      <vt:lpstr>Année en cours</vt:lpstr>
      <vt:lpstr>Elèves 2021</vt:lpstr>
      <vt:lpstr>Année prochaine</vt:lpstr>
      <vt:lpstr>Admissions</vt:lpstr>
      <vt:lpstr>Salles BAF</vt:lpstr>
      <vt:lpstr>Promo 2020</vt:lpstr>
      <vt:lpstr>Promo 2019</vt:lpstr>
      <vt:lpstr>Promo 2018</vt:lpstr>
      <vt:lpstr>Profs</vt:lpstr>
      <vt:lpstr>admissions</vt:lpstr>
      <vt:lpstr>Classe</vt:lpstr>
      <vt:lpstr>Cursus</vt:lpstr>
      <vt:lpstr>Promo</vt:lpstr>
      <vt:lpstr>Spécialisation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r.martinak</dc:creator>
  <cp:keywords/>
  <dc:description/>
  <cp:lastModifiedBy>r.martinak</cp:lastModifiedBy>
  <cp:revision/>
  <dcterms:created xsi:type="dcterms:W3CDTF">2020-03-18T22:54:35Z</dcterms:created>
  <dcterms:modified xsi:type="dcterms:W3CDTF">2020-08-27T15:17:27Z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0x01010063628D961E64424994D24CCFC908EDE9</vt:lpwstr>
  </property>
</Properties>
</file>