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ELAN\Elan distanciel\Excel\"/>
    </mc:Choice>
  </mc:AlternateContent>
  <xr:revisionPtr revIDLastSave="0" documentId="13_ncr:1_{D461A54C-4A76-4662-81F8-D888C1D53B2B}" xr6:coauthVersionLast="45" xr6:coauthVersionMax="45" xr10:uidLastSave="{00000000-0000-0000-0000-000000000000}"/>
  <bookViews>
    <workbookView xWindow="-120" yWindow="-120" windowWidth="29040" windowHeight="15840" firstSheet="1" activeTab="3" xr2:uid="{00000000-000D-0000-FFFF-FFFF00000000}"/>
  </bookViews>
  <sheets>
    <sheet name="Horaires" sheetId="1" r:id="rId1"/>
    <sheet name="Consignes planning octobre" sheetId="2" r:id="rId2"/>
    <sheet name="Consignes planning novembre" sheetId="4" r:id="rId3"/>
    <sheet name="Consignes planning décembre" sheetId="5" r:id="rId4"/>
    <sheet name="Données" sheetId="7" r:id="rId5"/>
    <sheet name="Consignes planning recap" sheetId="3" r:id="rId6"/>
    <sheet name="Consigne planning Consolidation" sheetId="6" r:id="rId7"/>
  </sheets>
  <definedNames>
    <definedName name="FERIE">'Consignes planning décembre'!$AQ$2:$AQ$14</definedName>
    <definedName name="TAB" localSheetId="3">'Consignes planning décembre'!$C$2:$AG$13</definedName>
    <definedName name="TAB" localSheetId="2">'Consignes planning novembre'!$C$2:$AG$13</definedName>
    <definedName name="TAB">'Consignes planning octobre'!$C$2:$AG$13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6" l="1"/>
  <c r="C5" i="6" s="1"/>
  <c r="C3" i="6"/>
  <c r="C4" i="6"/>
  <c r="C6" i="6"/>
  <c r="C9" i="6" s="1"/>
  <c r="C7" i="6"/>
  <c r="C8" i="6"/>
  <c r="C10" i="6"/>
  <c r="C11" i="6"/>
  <c r="C12" i="6"/>
  <c r="C13" i="6"/>
  <c r="C14" i="6"/>
  <c r="C17" i="6" s="1"/>
  <c r="C15" i="6"/>
  <c r="C16" i="6"/>
  <c r="C18" i="6"/>
  <c r="C19" i="6"/>
  <c r="C20" i="6"/>
  <c r="C21" i="6"/>
  <c r="C22" i="6"/>
  <c r="C25" i="6" s="1"/>
  <c r="C23" i="6"/>
  <c r="C24" i="6"/>
  <c r="C26" i="6"/>
  <c r="C27" i="6"/>
  <c r="C28" i="6"/>
  <c r="C29" i="6"/>
  <c r="AJ12" i="2"/>
  <c r="AJ11" i="2"/>
  <c r="W14" i="3" l="1"/>
  <c r="X14" i="3"/>
  <c r="Y14" i="3"/>
  <c r="V14" i="3"/>
  <c r="S14" i="3"/>
  <c r="T14" i="3"/>
  <c r="U14" i="3"/>
  <c r="R14" i="3"/>
  <c r="Q14" i="3"/>
  <c r="O14" i="3"/>
  <c r="P14" i="3"/>
  <c r="N14" i="3"/>
  <c r="K14" i="3"/>
  <c r="L14" i="3"/>
  <c r="M14" i="3"/>
  <c r="J14" i="3"/>
  <c r="G14" i="3"/>
  <c r="H14" i="3"/>
  <c r="I14" i="3"/>
  <c r="F14" i="3"/>
  <c r="C14" i="3"/>
  <c r="D14" i="3"/>
  <c r="E14" i="3"/>
  <c r="B14" i="3"/>
  <c r="AM11" i="5"/>
  <c r="AL11" i="5"/>
  <c r="AK11" i="5"/>
  <c r="AJ11" i="5"/>
  <c r="AJ21" i="5" s="1"/>
  <c r="AM10" i="5"/>
  <c r="AL10" i="5"/>
  <c r="AK10" i="5"/>
  <c r="AJ10" i="5"/>
  <c r="AJ20" i="5" s="1"/>
  <c r="AM9" i="5"/>
  <c r="AL9" i="5"/>
  <c r="AK9" i="5"/>
  <c r="AJ9" i="5"/>
  <c r="AJ19" i="5" s="1"/>
  <c r="AM8" i="5"/>
  <c r="AL8" i="5"/>
  <c r="AK8" i="5"/>
  <c r="AJ8" i="5"/>
  <c r="AJ18" i="5" s="1"/>
  <c r="AM7" i="5"/>
  <c r="AL7" i="5"/>
  <c r="AK7" i="5"/>
  <c r="AJ7" i="5"/>
  <c r="AJ17" i="5" s="1"/>
  <c r="AM6" i="5"/>
  <c r="AL6" i="5"/>
  <c r="AK6" i="5"/>
  <c r="AJ6" i="5"/>
  <c r="D1" i="5"/>
  <c r="E1" i="5" s="1"/>
  <c r="F1" i="5" s="1"/>
  <c r="G1" i="5" s="1"/>
  <c r="H1" i="5" s="1"/>
  <c r="I1" i="5" s="1"/>
  <c r="J1" i="5" s="1"/>
  <c r="K1" i="5" s="1"/>
  <c r="L1" i="5" s="1"/>
  <c r="M1" i="5" s="1"/>
  <c r="N1" i="5" s="1"/>
  <c r="O1" i="5" s="1"/>
  <c r="P1" i="5" s="1"/>
  <c r="Q1" i="5" s="1"/>
  <c r="R1" i="5" s="1"/>
  <c r="S1" i="5" s="1"/>
  <c r="T1" i="5" s="1"/>
  <c r="U1" i="5" s="1"/>
  <c r="V1" i="5" s="1"/>
  <c r="W1" i="5" s="1"/>
  <c r="X1" i="5" s="1"/>
  <c r="Y1" i="5" s="1"/>
  <c r="Z1" i="5" s="1"/>
  <c r="AA1" i="5" s="1"/>
  <c r="AB1" i="5" s="1"/>
  <c r="AC1" i="5" s="1"/>
  <c r="AD1" i="5" s="1"/>
  <c r="AE1" i="5" s="1"/>
  <c r="AF1" i="5" s="1"/>
  <c r="AG1" i="5" s="1"/>
  <c r="W13" i="3"/>
  <c r="X13" i="3"/>
  <c r="Y13" i="3"/>
  <c r="V13" i="3"/>
  <c r="S13" i="3"/>
  <c r="T13" i="3"/>
  <c r="U13" i="3"/>
  <c r="R13" i="3"/>
  <c r="O13" i="3"/>
  <c r="P13" i="3"/>
  <c r="Q13" i="3"/>
  <c r="N13" i="3"/>
  <c r="K13" i="3"/>
  <c r="L13" i="3"/>
  <c r="M13" i="3"/>
  <c r="J13" i="3"/>
  <c r="I13" i="3"/>
  <c r="G13" i="3"/>
  <c r="H13" i="3"/>
  <c r="F13" i="3"/>
  <c r="C13" i="3"/>
  <c r="D13" i="3"/>
  <c r="E13" i="3"/>
  <c r="B13" i="3"/>
  <c r="AM11" i="4"/>
  <c r="AL11" i="4"/>
  <c r="AK11" i="4"/>
  <c r="AJ11" i="4"/>
  <c r="AJ21" i="4" s="1"/>
  <c r="AM10" i="4"/>
  <c r="AL10" i="4"/>
  <c r="AK10" i="4"/>
  <c r="AJ10" i="4"/>
  <c r="AJ20" i="4" s="1"/>
  <c r="AM9" i="4"/>
  <c r="AL9" i="4"/>
  <c r="AK9" i="4"/>
  <c r="AJ9" i="4"/>
  <c r="AJ19" i="4" s="1"/>
  <c r="AM8" i="4"/>
  <c r="AL8" i="4"/>
  <c r="AK8" i="4"/>
  <c r="AJ8" i="4"/>
  <c r="AJ18" i="4" s="1"/>
  <c r="AM7" i="4"/>
  <c r="AL7" i="4"/>
  <c r="AK7" i="4"/>
  <c r="AJ7" i="4"/>
  <c r="AJ17" i="4" s="1"/>
  <c r="AM6" i="4"/>
  <c r="AM12" i="4" s="1"/>
  <c r="AL6" i="4"/>
  <c r="AL12" i="4" s="1"/>
  <c r="AK6" i="4"/>
  <c r="AK12" i="4" s="1"/>
  <c r="AJ6" i="4"/>
  <c r="AJ12" i="4" s="1"/>
  <c r="E1" i="4"/>
  <c r="F1" i="4" s="1"/>
  <c r="G1" i="4" s="1"/>
  <c r="H1" i="4" s="1"/>
  <c r="I1" i="4" s="1"/>
  <c r="J1" i="4" s="1"/>
  <c r="K1" i="4" s="1"/>
  <c r="L1" i="4" s="1"/>
  <c r="M1" i="4" s="1"/>
  <c r="N1" i="4" s="1"/>
  <c r="O1" i="4" s="1"/>
  <c r="P1" i="4" s="1"/>
  <c r="Q1" i="4" s="1"/>
  <c r="R1" i="4" s="1"/>
  <c r="S1" i="4" s="1"/>
  <c r="T1" i="4" s="1"/>
  <c r="U1" i="4" s="1"/>
  <c r="V1" i="4" s="1"/>
  <c r="W1" i="4" s="1"/>
  <c r="X1" i="4" s="1"/>
  <c r="Y1" i="4" s="1"/>
  <c r="Z1" i="4" s="1"/>
  <c r="AA1" i="4" s="1"/>
  <c r="AB1" i="4" s="1"/>
  <c r="AC1" i="4" s="1"/>
  <c r="AD1" i="4" s="1"/>
  <c r="AE1" i="4" s="1"/>
  <c r="AF1" i="4" s="1"/>
  <c r="AG1" i="4" s="1"/>
  <c r="D1" i="4"/>
  <c r="AM11" i="2"/>
  <c r="Y12" i="3" s="1"/>
  <c r="Y15" i="3" s="1"/>
  <c r="AM10" i="2"/>
  <c r="U12" i="3" s="1"/>
  <c r="AM9" i="2"/>
  <c r="Q12" i="3" s="1"/>
  <c r="AM8" i="2"/>
  <c r="M12" i="3" s="1"/>
  <c r="AM7" i="2"/>
  <c r="I12" i="3" s="1"/>
  <c r="AM6" i="2"/>
  <c r="E12" i="3" s="1"/>
  <c r="AL11" i="2"/>
  <c r="X12" i="3" s="1"/>
  <c r="AL10" i="2"/>
  <c r="T12" i="3" s="1"/>
  <c r="AL9" i="2"/>
  <c r="P12" i="3" s="1"/>
  <c r="AL8" i="2"/>
  <c r="AL7" i="2"/>
  <c r="H12" i="3" s="1"/>
  <c r="AL6" i="2"/>
  <c r="D12" i="3" s="1"/>
  <c r="AK11" i="2"/>
  <c r="W12" i="3" s="1"/>
  <c r="AK10" i="2"/>
  <c r="S12" i="3" s="1"/>
  <c r="AK9" i="2"/>
  <c r="O12" i="3" s="1"/>
  <c r="AK8" i="2"/>
  <c r="K12" i="3" s="1"/>
  <c r="AK7" i="2"/>
  <c r="G12" i="3" s="1"/>
  <c r="AK6" i="2"/>
  <c r="AJ21" i="2"/>
  <c r="AJ10" i="2"/>
  <c r="AJ20" i="2" s="1"/>
  <c r="AJ9" i="2"/>
  <c r="AJ19" i="2" s="1"/>
  <c r="AJ8" i="2"/>
  <c r="AJ18" i="2" s="1"/>
  <c r="AJ7" i="2"/>
  <c r="AJ17" i="2" s="1"/>
  <c r="AJ6" i="2"/>
  <c r="AJ16" i="2" s="1"/>
  <c r="M15" i="3" l="1"/>
  <c r="E15" i="3"/>
  <c r="U15" i="3"/>
  <c r="K15" i="3"/>
  <c r="T15" i="3"/>
  <c r="S15" i="3"/>
  <c r="Q15" i="3"/>
  <c r="O15" i="3"/>
  <c r="AL12" i="5"/>
  <c r="AM12" i="5"/>
  <c r="AJ12" i="5"/>
  <c r="AK12" i="5"/>
  <c r="AJ16" i="5"/>
  <c r="X15" i="3"/>
  <c r="W15" i="3"/>
  <c r="P15" i="3"/>
  <c r="I15" i="3"/>
  <c r="G15" i="3"/>
  <c r="H15" i="3"/>
  <c r="D15" i="3"/>
  <c r="V12" i="3"/>
  <c r="V15" i="3" s="1"/>
  <c r="N12" i="3"/>
  <c r="N15" i="3" s="1"/>
  <c r="AK12" i="2"/>
  <c r="AL12" i="2"/>
  <c r="L12" i="3"/>
  <c r="L15" i="3" s="1"/>
  <c r="C12" i="3"/>
  <c r="C15" i="3" s="1"/>
  <c r="AM12" i="2"/>
  <c r="B12" i="3"/>
  <c r="B15" i="3" s="1"/>
  <c r="J12" i="3"/>
  <c r="J15" i="3" s="1"/>
  <c r="R12" i="3"/>
  <c r="R15" i="3" s="1"/>
  <c r="F12" i="3"/>
  <c r="F15" i="3" s="1"/>
  <c r="AJ16" i="4"/>
  <c r="D1" i="2"/>
  <c r="E1" i="2" s="1"/>
  <c r="F1" i="2" s="1"/>
  <c r="G1" i="2" s="1"/>
  <c r="H1" i="2" s="1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Z1" i="2" s="1"/>
  <c r="AA1" i="2" s="1"/>
  <c r="AB1" i="2" s="1"/>
  <c r="AC1" i="2" s="1"/>
  <c r="AD1" i="2" s="1"/>
  <c r="AE1" i="2" s="1"/>
  <c r="AF1" i="2" s="1"/>
  <c r="AG1" i="2" s="1"/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" i="1"/>
  <c r="J4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" i="1"/>
  <c r="D5" i="1" l="1"/>
  <c r="G5" i="1"/>
  <c r="H5" i="1"/>
  <c r="G4" i="1"/>
  <c r="G6" i="1"/>
  <c r="H6" i="1" s="1"/>
  <c r="G7" i="1"/>
  <c r="G8" i="1"/>
  <c r="G9" i="1"/>
  <c r="G10" i="1"/>
  <c r="G11" i="1"/>
  <c r="G12" i="1"/>
  <c r="H12" i="1" s="1"/>
  <c r="G13" i="1"/>
  <c r="H13" i="1" s="1"/>
  <c r="G14" i="1"/>
  <c r="G15" i="1"/>
  <c r="G16" i="1"/>
  <c r="H16" i="1" s="1"/>
  <c r="G17" i="1"/>
  <c r="G18" i="1"/>
  <c r="G19" i="1"/>
  <c r="H19" i="1" s="1"/>
  <c r="G20" i="1"/>
  <c r="H20" i="1" s="1"/>
  <c r="G21" i="1"/>
  <c r="G22" i="1"/>
  <c r="G23" i="1"/>
  <c r="G24" i="1"/>
  <c r="G25" i="1"/>
  <c r="G26" i="1"/>
  <c r="G27" i="1"/>
  <c r="H27" i="1" s="1"/>
  <c r="G28" i="1"/>
  <c r="G29" i="1"/>
  <c r="G30" i="1"/>
  <c r="G31" i="1"/>
  <c r="G32" i="1"/>
  <c r="G33" i="1"/>
  <c r="H33" i="1" s="1"/>
  <c r="G3" i="1"/>
  <c r="D4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" i="1"/>
  <c r="H31" i="1" l="1"/>
  <c r="H29" i="1"/>
  <c r="H25" i="1"/>
  <c r="H23" i="1"/>
  <c r="H21" i="1"/>
  <c r="H17" i="1"/>
  <c r="H15" i="1"/>
  <c r="H11" i="1"/>
  <c r="H9" i="1"/>
  <c r="H7" i="1"/>
  <c r="H3" i="1"/>
  <c r="H32" i="1"/>
  <c r="H30" i="1"/>
  <c r="H28" i="1"/>
  <c r="H26" i="1"/>
  <c r="H24" i="1"/>
  <c r="H22" i="1"/>
  <c r="H18" i="1"/>
  <c r="H14" i="1"/>
  <c r="H10" i="1"/>
  <c r="H8" i="1"/>
  <c r="H4" i="1"/>
  <c r="H35" i="1" l="1"/>
</calcChain>
</file>

<file path=xl/sharedStrings.xml><?xml version="1.0" encoding="utf-8"?>
<sst xmlns="http://schemas.openxmlformats.org/spreadsheetml/2006/main" count="1072" uniqueCount="53">
  <si>
    <t>Matin</t>
  </si>
  <si>
    <t>Après-midi</t>
  </si>
  <si>
    <t>Début</t>
  </si>
  <si>
    <t>Fin</t>
  </si>
  <si>
    <t>Nb H.</t>
  </si>
  <si>
    <t>TOTAL</t>
  </si>
  <si>
    <t>H. Journée</t>
  </si>
  <si>
    <t>ECART +/-</t>
  </si>
  <si>
    <t>Total :</t>
  </si>
  <si>
    <t>Mickaël</t>
  </si>
  <si>
    <t>Stéphane</t>
  </si>
  <si>
    <t>Sandra</t>
  </si>
  <si>
    <t>Ludovic</t>
  </si>
  <si>
    <t>Stéphanie</t>
  </si>
  <si>
    <t>Adelina</t>
  </si>
  <si>
    <t>Congés payés</t>
  </si>
  <si>
    <t>Arrêts maladie</t>
  </si>
  <si>
    <t>Formation</t>
  </si>
  <si>
    <t>Présence</t>
  </si>
  <si>
    <t>CP</t>
  </si>
  <si>
    <t>AM</t>
  </si>
  <si>
    <t>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</si>
  <si>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</si>
  <si>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</si>
  <si>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</si>
  <si>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</si>
  <si>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</si>
  <si>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</si>
  <si>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</si>
  <si>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</si>
  <si>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</si>
  <si>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</si>
  <si>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</si>
  <si>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</si>
  <si>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 P</t>
  </si>
  <si>
    <t>Récapitulatif par demi journée</t>
  </si>
  <si>
    <t>Présence en H</t>
  </si>
  <si>
    <t>Pr</t>
  </si>
  <si>
    <t>Total</t>
  </si>
  <si>
    <t>*par demi-journée</t>
  </si>
  <si>
    <t>Ensemble année*</t>
  </si>
  <si>
    <t>Jour de l'an</t>
  </si>
  <si>
    <t>Pâques</t>
  </si>
  <si>
    <t>Fête du travail</t>
  </si>
  <si>
    <t>Victoire  1945</t>
  </si>
  <si>
    <t>Ascension</t>
  </si>
  <si>
    <t>Pentecôte</t>
  </si>
  <si>
    <t>Assomption</t>
  </si>
  <si>
    <t>Toussaint</t>
  </si>
  <si>
    <t>Armistice 1918</t>
  </si>
  <si>
    <t>Noël</t>
  </si>
  <si>
    <t>Fête nationale</t>
  </si>
  <si>
    <t>Classeur Excel Isolement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</si>
</sst>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\ dd/mm/yyyy"/>
    <numFmt numFmtId="165" formatCode="h:mm;@"/>
    <numFmt numFmtId="166" formatCode="[h]:mm;@"/>
    <numFmt numFmtId="167" formatCode="ddd\ dd/mm/yy"/>
    <numFmt numFmtId="168" formatCode="ddd\ dd"/>
    <numFmt numFmtId="171" formatCode="0&quot;H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 wrapText="1"/>
    </xf>
    <xf numFmtId="20" fontId="0" fillId="0" borderId="0" xfId="0" applyNumberFormat="1" applyBorder="1" applyAlignment="1">
      <alignment horizontal="center" vertical="center" wrapText="1"/>
    </xf>
    <xf numFmtId="20" fontId="0" fillId="0" borderId="7" xfId="0" applyNumberFormat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6" fontId="0" fillId="0" borderId="13" xfId="0" applyNumberFormat="1" applyBorder="1" applyAlignment="1">
      <alignment horizontal="center" vertical="center" wrapText="1"/>
    </xf>
    <xf numFmtId="20" fontId="0" fillId="0" borderId="8" xfId="0" applyNumberFormat="1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right" vertical="center" wrapText="1"/>
    </xf>
    <xf numFmtId="0" fontId="0" fillId="0" borderId="12" xfId="0" applyBorder="1" applyAlignment="1">
      <alignment horizontal="left" vertical="center"/>
    </xf>
    <xf numFmtId="20" fontId="0" fillId="0" borderId="4" xfId="0" applyNumberFormat="1" applyBorder="1" applyAlignment="1">
      <alignment horizontal="center" vertical="center" wrapText="1"/>
    </xf>
    <xf numFmtId="167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8" fontId="0" fillId="0" borderId="12" xfId="0" applyNumberFormat="1" applyBorder="1" applyAlignment="1">
      <alignment horizontal="center" vertical="center"/>
    </xf>
    <xf numFmtId="168" fontId="0" fillId="0" borderId="14" xfId="0" applyNumberFormat="1" applyBorder="1"/>
    <xf numFmtId="168" fontId="0" fillId="0" borderId="13" xfId="0" applyNumberFormat="1" applyBorder="1"/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71" fontId="0" fillId="0" borderId="12" xfId="0" applyNumberFormat="1" applyBorder="1" applyAlignment="1">
      <alignment horizontal="center" vertical="center"/>
    </xf>
    <xf numFmtId="171" fontId="0" fillId="0" borderId="13" xfId="0" applyNumberFormat="1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6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5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68" fontId="0" fillId="4" borderId="12" xfId="0" applyNumberFormat="1" applyFill="1" applyBorder="1" applyAlignment="1">
      <alignment horizontal="center" vertical="center"/>
    </xf>
    <xf numFmtId="168" fontId="0" fillId="4" borderId="14" xfId="0" applyNumberFormat="1" applyFill="1" applyBorder="1"/>
    <xf numFmtId="168" fontId="0" fillId="4" borderId="13" xfId="0" applyNumberFormat="1" applyFill="1" applyBorder="1"/>
  </cellXfs>
  <cellStyles count="1">
    <cellStyle name="Normal" xfId="0" builtinId="0"/>
  </cellStyles>
  <dxfs count="1291">
    <dxf>
      <fill>
        <patternFill>
          <bgColor theme="5" tint="0.59996337778862885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4" tint="0.39994506668294322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59996337778862885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59996337778862885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59996337778862885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59996337778862885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59996337778862885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-0.24994659260841701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-0.24994659260841701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-0.24994659260841701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-0.24994659260841701"/>
        </patternFill>
      </fill>
    </dxf>
    <dxf>
      <fill>
        <patternFill patternType="gray125">
          <fgColor theme="5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theme="4" tint="-0.499984740745262"/>
      </font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gray125">
          <fgColor theme="5" tint="-0.499984740745262"/>
        </patternFill>
      </fill>
    </dxf>
  </dxfs>
  <tableStyles count="0" defaultTableStyle="TableStyleMedium2" defaultPivotStyle="PivotStyleLight16"/>
  <colors>
    <mruColors>
      <color rgb="FFFF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K35"/>
  <sheetViews>
    <sheetView zoomScaleNormal="100" workbookViewId="0">
      <selection activeCell="M7" sqref="M7"/>
    </sheetView>
  </sheetViews>
  <sheetFormatPr baseColWidth="10" defaultRowHeight="15" x14ac:dyDescent="0.25"/>
  <cols>
    <col min="1" max="1" width="14.7109375" style="1" bestFit="1" customWidth="1"/>
    <col min="2" max="9" width="11.42578125" style="1"/>
    <col min="10" max="10" width="4.42578125" style="1" customWidth="1"/>
    <col min="11" max="11" width="6.42578125" style="1" customWidth="1"/>
    <col min="12" max="16384" width="11.42578125" style="1"/>
  </cols>
  <sheetData>
    <row r="1" spans="1:11" x14ac:dyDescent="0.25">
      <c r="B1" s="2"/>
      <c r="C1" s="3" t="s">
        <v>0</v>
      </c>
      <c r="D1" s="4"/>
      <c r="E1" s="2"/>
      <c r="F1" s="3" t="s">
        <v>1</v>
      </c>
      <c r="G1" s="4"/>
    </row>
    <row r="2" spans="1:11" ht="15.75" customHeight="1" x14ac:dyDescent="0.25">
      <c r="B2" s="5" t="s">
        <v>2</v>
      </c>
      <c r="C2" s="6" t="s">
        <v>3</v>
      </c>
      <c r="D2" s="7" t="s">
        <v>4</v>
      </c>
      <c r="E2" s="8" t="s">
        <v>2</v>
      </c>
      <c r="F2" s="9" t="s">
        <v>3</v>
      </c>
      <c r="G2" s="10" t="s">
        <v>4</v>
      </c>
      <c r="H2" s="11" t="s">
        <v>5</v>
      </c>
      <c r="I2" s="2" t="s">
        <v>6</v>
      </c>
      <c r="J2" s="32" t="s">
        <v>7</v>
      </c>
      <c r="K2" s="31"/>
    </row>
    <row r="3" spans="1:11" x14ac:dyDescent="0.25">
      <c r="A3" s="12">
        <v>40360</v>
      </c>
      <c r="B3" s="17">
        <v>0.35416666666666669</v>
      </c>
      <c r="C3" s="17">
        <v>0.5</v>
      </c>
      <c r="D3" s="19">
        <f>IF(C3="","",C3-B3)</f>
        <v>0.14583333333333331</v>
      </c>
      <c r="E3" s="15">
        <v>0.58333333333333337</v>
      </c>
      <c r="F3" s="16">
        <v>0.72916666666666663</v>
      </c>
      <c r="G3" s="21">
        <f>IF(F3="","",F3-E3)</f>
        <v>0.14583333333333326</v>
      </c>
      <c r="H3" s="25">
        <f>IF(G3="","",D3+G3)</f>
        <v>0.29166666666666657</v>
      </c>
      <c r="I3" s="15">
        <v>0.29166666666666669</v>
      </c>
      <c r="J3" s="18" t="str">
        <f>IF(H3=I3,"",IF(H3&lt;I3,"-","+"))</f>
        <v/>
      </c>
      <c r="K3" s="29" t="str">
        <f>IF(H3=I3,"",IF(H3&gt;I3,H3-I3,IF(H3=I3,"",I3-H3)))</f>
        <v/>
      </c>
    </row>
    <row r="4" spans="1:11" x14ac:dyDescent="0.25">
      <c r="A4" s="13">
        <v>40361</v>
      </c>
      <c r="B4" s="17">
        <v>0.35416666666666669</v>
      </c>
      <c r="C4" s="17">
        <v>0.5</v>
      </c>
      <c r="D4" s="19">
        <f t="shared" ref="D4:D5" si="0">IF(C4="","",C4-B4)</f>
        <v>0.14583333333333331</v>
      </c>
      <c r="E4" s="18">
        <v>0.58333333333333337</v>
      </c>
      <c r="F4" s="17">
        <v>0.70833333333333337</v>
      </c>
      <c r="G4" s="20">
        <f t="shared" ref="G4:G33" si="1">IF(F4="","",F4-E4)</f>
        <v>0.125</v>
      </c>
      <c r="H4" s="26">
        <f t="shared" ref="H4:H33" si="2">IF(G4="","",D4+G4)</f>
        <v>0.27083333333333331</v>
      </c>
      <c r="I4" s="18">
        <v>0.29166666666666669</v>
      </c>
      <c r="J4" s="18" t="str">
        <f>IF(H4=I4,"",IF(H4&lt;I4,"-","+"))</f>
        <v>-</v>
      </c>
      <c r="K4" s="29">
        <f t="shared" ref="K4:K33" si="3">IF(H4=I4,"",IF(H4&gt;I4,H4-I4,IF(H4=I4,"",I4-H4)))</f>
        <v>2.083333333333337E-2</v>
      </c>
    </row>
    <row r="5" spans="1:11" x14ac:dyDescent="0.25">
      <c r="A5" s="13">
        <v>40362</v>
      </c>
      <c r="B5" s="8"/>
      <c r="C5" s="9"/>
      <c r="D5" s="19" t="str">
        <f t="shared" si="0"/>
        <v/>
      </c>
      <c r="E5" s="8"/>
      <c r="F5" s="9"/>
      <c r="G5" s="20" t="str">
        <f t="shared" si="1"/>
        <v/>
      </c>
      <c r="H5" s="26" t="str">
        <f t="shared" si="2"/>
        <v/>
      </c>
      <c r="I5" s="8"/>
      <c r="J5" s="18" t="str">
        <f t="shared" ref="J5:J33" si="4">IF(H5=I5,"",IF(H5&lt;I5,"-","+"))</f>
        <v/>
      </c>
      <c r="K5" s="29" t="str">
        <f t="shared" si="3"/>
        <v/>
      </c>
    </row>
    <row r="6" spans="1:11" x14ac:dyDescent="0.25">
      <c r="A6" s="13">
        <v>40363</v>
      </c>
      <c r="B6" s="8"/>
      <c r="C6" s="9"/>
      <c r="D6" s="19" t="str">
        <f t="shared" ref="D6:D33" si="5">IF(C6="","",C6-B6)</f>
        <v/>
      </c>
      <c r="E6" s="8"/>
      <c r="F6" s="9"/>
      <c r="G6" s="20" t="str">
        <f t="shared" si="1"/>
        <v/>
      </c>
      <c r="H6" s="26" t="str">
        <f t="shared" si="2"/>
        <v/>
      </c>
      <c r="I6" s="8"/>
      <c r="J6" s="18" t="str">
        <f t="shared" si="4"/>
        <v/>
      </c>
      <c r="K6" s="29" t="str">
        <f t="shared" si="3"/>
        <v/>
      </c>
    </row>
    <row r="7" spans="1:11" x14ac:dyDescent="0.25">
      <c r="A7" s="13">
        <v>40364</v>
      </c>
      <c r="B7" s="17">
        <v>0.35416666666666669</v>
      </c>
      <c r="C7" s="17">
        <v>0.5</v>
      </c>
      <c r="D7" s="19">
        <f t="shared" si="5"/>
        <v>0.14583333333333331</v>
      </c>
      <c r="E7" s="18">
        <v>0.58333333333333337</v>
      </c>
      <c r="F7" s="17">
        <v>0.70833333333333337</v>
      </c>
      <c r="G7" s="20">
        <f t="shared" si="1"/>
        <v>0.125</v>
      </c>
      <c r="H7" s="26">
        <f t="shared" si="2"/>
        <v>0.27083333333333331</v>
      </c>
      <c r="I7" s="18">
        <v>0.29166666666666669</v>
      </c>
      <c r="J7" s="18" t="str">
        <f t="shared" si="4"/>
        <v>-</v>
      </c>
      <c r="K7" s="29">
        <f t="shared" si="3"/>
        <v>2.083333333333337E-2</v>
      </c>
    </row>
    <row r="8" spans="1:11" x14ac:dyDescent="0.25">
      <c r="A8" s="13">
        <v>40365</v>
      </c>
      <c r="B8" s="17">
        <v>0.35416666666666669</v>
      </c>
      <c r="C8" s="17">
        <v>0.47916666666666669</v>
      </c>
      <c r="D8" s="19">
        <f t="shared" si="5"/>
        <v>0.125</v>
      </c>
      <c r="E8" s="18">
        <v>0.58333333333333337</v>
      </c>
      <c r="F8" s="17">
        <v>0.70833333333333337</v>
      </c>
      <c r="G8" s="20">
        <f t="shared" si="1"/>
        <v>0.125</v>
      </c>
      <c r="H8" s="26">
        <f t="shared" si="2"/>
        <v>0.25</v>
      </c>
      <c r="I8" s="18">
        <v>0.29166666666666669</v>
      </c>
      <c r="J8" s="18" t="str">
        <f t="shared" si="4"/>
        <v>-</v>
      </c>
      <c r="K8" s="29">
        <f t="shared" si="3"/>
        <v>4.1666666666666685E-2</v>
      </c>
    </row>
    <row r="9" spans="1:11" x14ac:dyDescent="0.25">
      <c r="A9" s="13">
        <v>40366</v>
      </c>
      <c r="B9" s="17">
        <v>0.35416666666666669</v>
      </c>
      <c r="C9" s="17">
        <v>0.5</v>
      </c>
      <c r="D9" s="19">
        <f t="shared" si="5"/>
        <v>0.14583333333333331</v>
      </c>
      <c r="E9" s="18">
        <v>0.58333333333333337</v>
      </c>
      <c r="F9" s="17">
        <v>0.72916666666666663</v>
      </c>
      <c r="G9" s="20">
        <f t="shared" si="1"/>
        <v>0.14583333333333326</v>
      </c>
      <c r="H9" s="26">
        <f t="shared" si="2"/>
        <v>0.29166666666666657</v>
      </c>
      <c r="I9" s="18">
        <v>0.29166666666666669</v>
      </c>
      <c r="J9" s="18" t="str">
        <f t="shared" si="4"/>
        <v/>
      </c>
      <c r="K9" s="29" t="str">
        <f t="shared" si="3"/>
        <v/>
      </c>
    </row>
    <row r="10" spans="1:11" x14ac:dyDescent="0.25">
      <c r="A10" s="13">
        <v>40367</v>
      </c>
      <c r="B10" s="17">
        <v>0.35416666666666669</v>
      </c>
      <c r="C10" s="17">
        <v>0.5</v>
      </c>
      <c r="D10" s="19">
        <f t="shared" si="5"/>
        <v>0.14583333333333331</v>
      </c>
      <c r="E10" s="18">
        <v>0.58333333333333337</v>
      </c>
      <c r="F10" s="17">
        <v>0.70833333333333337</v>
      </c>
      <c r="G10" s="20">
        <f t="shared" si="1"/>
        <v>0.125</v>
      </c>
      <c r="H10" s="26">
        <f t="shared" si="2"/>
        <v>0.27083333333333331</v>
      </c>
      <c r="I10" s="18">
        <v>0.29166666666666669</v>
      </c>
      <c r="J10" s="18" t="str">
        <f t="shared" si="4"/>
        <v>-</v>
      </c>
      <c r="K10" s="29">
        <f t="shared" si="3"/>
        <v>2.083333333333337E-2</v>
      </c>
    </row>
    <row r="11" spans="1:11" x14ac:dyDescent="0.25">
      <c r="A11" s="13">
        <v>40368</v>
      </c>
      <c r="B11" s="17">
        <v>0.35416666666666669</v>
      </c>
      <c r="C11" s="17">
        <v>0.5</v>
      </c>
      <c r="D11" s="19">
        <f t="shared" si="5"/>
        <v>0.14583333333333331</v>
      </c>
      <c r="E11" s="18">
        <v>0.58333333333333337</v>
      </c>
      <c r="F11" s="17">
        <v>0.74305555555555547</v>
      </c>
      <c r="G11" s="20">
        <f t="shared" si="1"/>
        <v>0.1597222222222221</v>
      </c>
      <c r="H11" s="26">
        <f t="shared" si="2"/>
        <v>0.30555555555555541</v>
      </c>
      <c r="I11" s="18">
        <v>0.29166666666666669</v>
      </c>
      <c r="J11" s="18" t="str">
        <f t="shared" si="4"/>
        <v>+</v>
      </c>
      <c r="K11" s="29">
        <f t="shared" si="3"/>
        <v>1.3888888888888729E-2</v>
      </c>
    </row>
    <row r="12" spans="1:11" x14ac:dyDescent="0.25">
      <c r="A12" s="13">
        <v>40369</v>
      </c>
      <c r="B12" s="8"/>
      <c r="C12" s="9"/>
      <c r="D12" s="19" t="str">
        <f t="shared" si="5"/>
        <v/>
      </c>
      <c r="E12" s="8"/>
      <c r="F12" s="9"/>
      <c r="G12" s="20" t="str">
        <f t="shared" si="1"/>
        <v/>
      </c>
      <c r="H12" s="26" t="str">
        <f t="shared" si="2"/>
        <v/>
      </c>
      <c r="I12" s="8"/>
      <c r="J12" s="18" t="str">
        <f t="shared" si="4"/>
        <v/>
      </c>
      <c r="K12" s="29" t="str">
        <f t="shared" si="3"/>
        <v/>
      </c>
    </row>
    <row r="13" spans="1:11" x14ac:dyDescent="0.25">
      <c r="A13" s="13">
        <v>40370</v>
      </c>
      <c r="B13" s="8"/>
      <c r="C13" s="9"/>
      <c r="D13" s="19" t="str">
        <f t="shared" si="5"/>
        <v/>
      </c>
      <c r="E13" s="8"/>
      <c r="F13" s="9"/>
      <c r="G13" s="20" t="str">
        <f t="shared" si="1"/>
        <v/>
      </c>
      <c r="H13" s="26" t="str">
        <f t="shared" si="2"/>
        <v/>
      </c>
      <c r="I13" s="8"/>
      <c r="J13" s="18" t="str">
        <f t="shared" si="4"/>
        <v/>
      </c>
      <c r="K13" s="29" t="str">
        <f t="shared" si="3"/>
        <v/>
      </c>
    </row>
    <row r="14" spans="1:11" x14ac:dyDescent="0.25">
      <c r="A14" s="13">
        <v>40371</v>
      </c>
      <c r="B14" s="17">
        <v>0.35416666666666669</v>
      </c>
      <c r="C14" s="17">
        <v>0.5</v>
      </c>
      <c r="D14" s="19">
        <f t="shared" si="5"/>
        <v>0.14583333333333331</v>
      </c>
      <c r="E14" s="18">
        <v>0.58333333333333337</v>
      </c>
      <c r="F14" s="17">
        <v>0.72916666666666663</v>
      </c>
      <c r="G14" s="20">
        <f t="shared" si="1"/>
        <v>0.14583333333333326</v>
      </c>
      <c r="H14" s="26">
        <f t="shared" si="2"/>
        <v>0.29166666666666657</v>
      </c>
      <c r="I14" s="18">
        <v>0.29166666666666669</v>
      </c>
      <c r="J14" s="18" t="str">
        <f t="shared" si="4"/>
        <v/>
      </c>
      <c r="K14" s="29" t="str">
        <f t="shared" si="3"/>
        <v/>
      </c>
    </row>
    <row r="15" spans="1:11" x14ac:dyDescent="0.25">
      <c r="A15" s="13">
        <v>40372</v>
      </c>
      <c r="B15" s="17">
        <v>0.35416666666666669</v>
      </c>
      <c r="C15" s="17">
        <v>0.52083333333333337</v>
      </c>
      <c r="D15" s="19">
        <f t="shared" si="5"/>
        <v>0.16666666666666669</v>
      </c>
      <c r="E15" s="18">
        <v>0.58333333333333337</v>
      </c>
      <c r="F15" s="17">
        <v>0.72916666666666663</v>
      </c>
      <c r="G15" s="20">
        <f t="shared" si="1"/>
        <v>0.14583333333333326</v>
      </c>
      <c r="H15" s="26">
        <f t="shared" si="2"/>
        <v>0.31249999999999994</v>
      </c>
      <c r="I15" s="18">
        <v>0.29166666666666669</v>
      </c>
      <c r="J15" s="18" t="str">
        <f t="shared" si="4"/>
        <v>+</v>
      </c>
      <c r="K15" s="29">
        <f t="shared" si="3"/>
        <v>2.0833333333333259E-2</v>
      </c>
    </row>
    <row r="16" spans="1:11" x14ac:dyDescent="0.25">
      <c r="A16" s="13">
        <v>40373</v>
      </c>
      <c r="B16" s="17"/>
      <c r="C16" s="17"/>
      <c r="D16" s="19" t="str">
        <f t="shared" si="5"/>
        <v/>
      </c>
      <c r="E16" s="8"/>
      <c r="F16" s="9"/>
      <c r="G16" s="20" t="str">
        <f t="shared" si="1"/>
        <v/>
      </c>
      <c r="H16" s="26" t="str">
        <f t="shared" si="2"/>
        <v/>
      </c>
      <c r="I16" s="8"/>
      <c r="J16" s="18" t="str">
        <f t="shared" si="4"/>
        <v/>
      </c>
      <c r="K16" s="29" t="str">
        <f t="shared" si="3"/>
        <v/>
      </c>
    </row>
    <row r="17" spans="1:11" x14ac:dyDescent="0.25">
      <c r="A17" s="13">
        <v>40374</v>
      </c>
      <c r="B17" s="17">
        <v>0.35416666666666669</v>
      </c>
      <c r="C17" s="17">
        <v>0.5</v>
      </c>
      <c r="D17" s="19">
        <f t="shared" si="5"/>
        <v>0.14583333333333331</v>
      </c>
      <c r="E17" s="18">
        <v>0.58333333333333337</v>
      </c>
      <c r="F17" s="17">
        <v>0.72916666666666663</v>
      </c>
      <c r="G17" s="20">
        <f t="shared" si="1"/>
        <v>0.14583333333333326</v>
      </c>
      <c r="H17" s="26">
        <f t="shared" si="2"/>
        <v>0.29166666666666657</v>
      </c>
      <c r="I17" s="18">
        <v>0.29166666666666669</v>
      </c>
      <c r="J17" s="18" t="str">
        <f t="shared" si="4"/>
        <v/>
      </c>
      <c r="K17" s="29" t="str">
        <f t="shared" si="3"/>
        <v/>
      </c>
    </row>
    <row r="18" spans="1:11" x14ac:dyDescent="0.25">
      <c r="A18" s="13">
        <v>40375</v>
      </c>
      <c r="B18" s="17">
        <v>0.35416666666666669</v>
      </c>
      <c r="C18" s="17">
        <v>0.5</v>
      </c>
      <c r="D18" s="19">
        <f t="shared" si="5"/>
        <v>0.14583333333333331</v>
      </c>
      <c r="E18" s="18">
        <v>0.58333333333333337</v>
      </c>
      <c r="F18" s="17">
        <v>0.72916666666666663</v>
      </c>
      <c r="G18" s="20">
        <f t="shared" si="1"/>
        <v>0.14583333333333326</v>
      </c>
      <c r="H18" s="26">
        <f t="shared" si="2"/>
        <v>0.29166666666666657</v>
      </c>
      <c r="I18" s="18">
        <v>0.29166666666666669</v>
      </c>
      <c r="J18" s="18" t="str">
        <f t="shared" si="4"/>
        <v/>
      </c>
      <c r="K18" s="29" t="str">
        <f t="shared" si="3"/>
        <v/>
      </c>
    </row>
    <row r="19" spans="1:11" x14ac:dyDescent="0.25">
      <c r="A19" s="13">
        <v>40376</v>
      </c>
      <c r="B19" s="8"/>
      <c r="C19" s="9"/>
      <c r="D19" s="19" t="str">
        <f t="shared" si="5"/>
        <v/>
      </c>
      <c r="E19" s="8"/>
      <c r="F19" s="9"/>
      <c r="G19" s="20" t="str">
        <f t="shared" si="1"/>
        <v/>
      </c>
      <c r="H19" s="26" t="str">
        <f t="shared" si="2"/>
        <v/>
      </c>
      <c r="I19" s="8"/>
      <c r="J19" s="18" t="str">
        <f t="shared" si="4"/>
        <v/>
      </c>
      <c r="K19" s="29" t="str">
        <f t="shared" si="3"/>
        <v/>
      </c>
    </row>
    <row r="20" spans="1:11" x14ac:dyDescent="0.25">
      <c r="A20" s="13">
        <v>40377</v>
      </c>
      <c r="B20" s="8"/>
      <c r="C20" s="9"/>
      <c r="D20" s="19" t="str">
        <f t="shared" si="5"/>
        <v/>
      </c>
      <c r="E20" s="8"/>
      <c r="F20" s="9"/>
      <c r="G20" s="20" t="str">
        <f t="shared" si="1"/>
        <v/>
      </c>
      <c r="H20" s="26" t="str">
        <f t="shared" si="2"/>
        <v/>
      </c>
      <c r="I20" s="8"/>
      <c r="J20" s="18" t="str">
        <f t="shared" si="4"/>
        <v/>
      </c>
      <c r="K20" s="29" t="str">
        <f t="shared" si="3"/>
        <v/>
      </c>
    </row>
    <row r="21" spans="1:11" x14ac:dyDescent="0.25">
      <c r="A21" s="13">
        <v>40378</v>
      </c>
      <c r="B21" s="17">
        <v>0.35416666666666669</v>
      </c>
      <c r="C21" s="17">
        <v>0.5</v>
      </c>
      <c r="D21" s="19">
        <f t="shared" si="5"/>
        <v>0.14583333333333331</v>
      </c>
      <c r="E21" s="18">
        <v>0.58333333333333337</v>
      </c>
      <c r="F21" s="17">
        <v>0.72916666666666663</v>
      </c>
      <c r="G21" s="20">
        <f t="shared" si="1"/>
        <v>0.14583333333333326</v>
      </c>
      <c r="H21" s="26">
        <f t="shared" si="2"/>
        <v>0.29166666666666657</v>
      </c>
      <c r="I21" s="18">
        <v>0.29166666666666669</v>
      </c>
      <c r="J21" s="18" t="str">
        <f t="shared" si="4"/>
        <v/>
      </c>
      <c r="K21" s="29" t="str">
        <f t="shared" si="3"/>
        <v/>
      </c>
    </row>
    <row r="22" spans="1:11" x14ac:dyDescent="0.25">
      <c r="A22" s="13">
        <v>40379</v>
      </c>
      <c r="B22" s="17">
        <v>0.35416666666666669</v>
      </c>
      <c r="C22" s="17">
        <v>0.5</v>
      </c>
      <c r="D22" s="19">
        <f t="shared" si="5"/>
        <v>0.14583333333333331</v>
      </c>
      <c r="E22" s="18">
        <v>0.58333333333333337</v>
      </c>
      <c r="F22" s="17">
        <v>0.72916666666666663</v>
      </c>
      <c r="G22" s="20">
        <f t="shared" si="1"/>
        <v>0.14583333333333326</v>
      </c>
      <c r="H22" s="26">
        <f t="shared" si="2"/>
        <v>0.29166666666666657</v>
      </c>
      <c r="I22" s="18">
        <v>0.29166666666666669</v>
      </c>
      <c r="J22" s="18" t="str">
        <f t="shared" si="4"/>
        <v/>
      </c>
      <c r="K22" s="29" t="str">
        <f t="shared" si="3"/>
        <v/>
      </c>
    </row>
    <row r="23" spans="1:11" x14ac:dyDescent="0.25">
      <c r="A23" s="13">
        <v>40380</v>
      </c>
      <c r="B23" s="17">
        <v>0.35416666666666669</v>
      </c>
      <c r="C23" s="17">
        <v>0.5</v>
      </c>
      <c r="D23" s="19">
        <f t="shared" si="5"/>
        <v>0.14583333333333331</v>
      </c>
      <c r="E23" s="18">
        <v>0.58333333333333337</v>
      </c>
      <c r="F23" s="17">
        <v>0.75694444444444453</v>
      </c>
      <c r="G23" s="20">
        <f t="shared" si="1"/>
        <v>0.17361111111111116</v>
      </c>
      <c r="H23" s="26">
        <f t="shared" si="2"/>
        <v>0.31944444444444448</v>
      </c>
      <c r="I23" s="18">
        <v>0.29166666666666669</v>
      </c>
      <c r="J23" s="18" t="str">
        <f t="shared" si="4"/>
        <v>+</v>
      </c>
      <c r="K23" s="29">
        <f t="shared" si="3"/>
        <v>2.777777777777779E-2</v>
      </c>
    </row>
    <row r="24" spans="1:11" x14ac:dyDescent="0.25">
      <c r="A24" s="13">
        <v>40381</v>
      </c>
      <c r="B24" s="17">
        <v>0.35416666666666669</v>
      </c>
      <c r="C24" s="17">
        <v>0.5</v>
      </c>
      <c r="D24" s="19">
        <f t="shared" si="5"/>
        <v>0.14583333333333331</v>
      </c>
      <c r="E24" s="18">
        <v>0.58333333333333337</v>
      </c>
      <c r="F24" s="17">
        <v>0.72916666666666663</v>
      </c>
      <c r="G24" s="20">
        <f t="shared" si="1"/>
        <v>0.14583333333333326</v>
      </c>
      <c r="H24" s="26">
        <f t="shared" si="2"/>
        <v>0.29166666666666657</v>
      </c>
      <c r="I24" s="18">
        <v>0.29166666666666669</v>
      </c>
      <c r="J24" s="18" t="str">
        <f t="shared" si="4"/>
        <v/>
      </c>
      <c r="K24" s="29" t="str">
        <f t="shared" si="3"/>
        <v/>
      </c>
    </row>
    <row r="25" spans="1:11" x14ac:dyDescent="0.25">
      <c r="A25" s="13">
        <v>40382</v>
      </c>
      <c r="B25" s="17">
        <v>0.35416666666666669</v>
      </c>
      <c r="C25" s="17">
        <v>0.5</v>
      </c>
      <c r="D25" s="19">
        <f t="shared" si="5"/>
        <v>0.14583333333333331</v>
      </c>
      <c r="E25" s="18">
        <v>0.58333333333333337</v>
      </c>
      <c r="F25" s="17">
        <v>0.72916666666666663</v>
      </c>
      <c r="G25" s="20">
        <f t="shared" si="1"/>
        <v>0.14583333333333326</v>
      </c>
      <c r="H25" s="26">
        <f t="shared" si="2"/>
        <v>0.29166666666666657</v>
      </c>
      <c r="I25" s="18">
        <v>0.29166666666666669</v>
      </c>
      <c r="J25" s="18" t="str">
        <f t="shared" si="4"/>
        <v/>
      </c>
      <c r="K25" s="29" t="str">
        <f t="shared" si="3"/>
        <v/>
      </c>
    </row>
    <row r="26" spans="1:11" x14ac:dyDescent="0.25">
      <c r="A26" s="13">
        <v>40383</v>
      </c>
      <c r="B26" s="17">
        <v>0.35416666666666669</v>
      </c>
      <c r="C26" s="17">
        <v>0.5</v>
      </c>
      <c r="D26" s="19">
        <f t="shared" si="5"/>
        <v>0.14583333333333331</v>
      </c>
      <c r="E26" s="18">
        <v>0.58333333333333337</v>
      </c>
      <c r="F26" s="17">
        <v>0.72916666666666663</v>
      </c>
      <c r="G26" s="20">
        <f t="shared" si="1"/>
        <v>0.14583333333333326</v>
      </c>
      <c r="H26" s="26">
        <f t="shared" si="2"/>
        <v>0.29166666666666657</v>
      </c>
      <c r="I26" s="18">
        <v>0.29166666666666669</v>
      </c>
      <c r="J26" s="18" t="str">
        <f t="shared" si="4"/>
        <v/>
      </c>
      <c r="K26" s="29" t="str">
        <f t="shared" si="3"/>
        <v/>
      </c>
    </row>
    <row r="27" spans="1:11" x14ac:dyDescent="0.25">
      <c r="A27" s="13">
        <v>40384</v>
      </c>
      <c r="B27" s="8"/>
      <c r="C27" s="9"/>
      <c r="D27" s="19" t="str">
        <f t="shared" si="5"/>
        <v/>
      </c>
      <c r="E27" s="8"/>
      <c r="F27" s="9"/>
      <c r="G27" s="20" t="str">
        <f t="shared" si="1"/>
        <v/>
      </c>
      <c r="H27" s="26" t="str">
        <f t="shared" si="2"/>
        <v/>
      </c>
      <c r="I27" s="8"/>
      <c r="J27" s="18" t="str">
        <f t="shared" si="4"/>
        <v/>
      </c>
      <c r="K27" s="29" t="str">
        <f t="shared" si="3"/>
        <v/>
      </c>
    </row>
    <row r="28" spans="1:11" x14ac:dyDescent="0.25">
      <c r="A28" s="13">
        <v>40385</v>
      </c>
      <c r="B28" s="17">
        <v>0.35416666666666669</v>
      </c>
      <c r="C28" s="17">
        <v>0.5</v>
      </c>
      <c r="D28" s="19">
        <f t="shared" si="5"/>
        <v>0.14583333333333331</v>
      </c>
      <c r="E28" s="18">
        <v>0.58333333333333337</v>
      </c>
      <c r="F28" s="17">
        <v>0.70833333333333337</v>
      </c>
      <c r="G28" s="20">
        <f t="shared" si="1"/>
        <v>0.125</v>
      </c>
      <c r="H28" s="26">
        <f t="shared" si="2"/>
        <v>0.27083333333333331</v>
      </c>
      <c r="I28" s="18">
        <v>0.29166666666666669</v>
      </c>
      <c r="J28" s="18" t="str">
        <f t="shared" si="4"/>
        <v>-</v>
      </c>
      <c r="K28" s="29">
        <f t="shared" si="3"/>
        <v>2.083333333333337E-2</v>
      </c>
    </row>
    <row r="29" spans="1:11" x14ac:dyDescent="0.25">
      <c r="A29" s="13">
        <v>40386</v>
      </c>
      <c r="B29" s="17">
        <v>0.35416666666666669</v>
      </c>
      <c r="C29" s="17">
        <v>0.5</v>
      </c>
      <c r="D29" s="19">
        <f t="shared" si="5"/>
        <v>0.14583333333333331</v>
      </c>
      <c r="E29" s="18">
        <v>0.58333333333333337</v>
      </c>
      <c r="F29" s="17">
        <v>0.72916666666666663</v>
      </c>
      <c r="G29" s="20">
        <f t="shared" si="1"/>
        <v>0.14583333333333326</v>
      </c>
      <c r="H29" s="26">
        <f t="shared" si="2"/>
        <v>0.29166666666666657</v>
      </c>
      <c r="I29" s="18">
        <v>0.29166666666666669</v>
      </c>
      <c r="J29" s="18" t="str">
        <f t="shared" si="4"/>
        <v/>
      </c>
      <c r="K29" s="29" t="str">
        <f t="shared" si="3"/>
        <v/>
      </c>
    </row>
    <row r="30" spans="1:11" x14ac:dyDescent="0.25">
      <c r="A30" s="13">
        <v>40387</v>
      </c>
      <c r="B30" s="17">
        <v>0.35416666666666669</v>
      </c>
      <c r="C30" s="17">
        <v>0.5</v>
      </c>
      <c r="D30" s="19">
        <f t="shared" si="5"/>
        <v>0.14583333333333331</v>
      </c>
      <c r="E30" s="18">
        <v>0.58333333333333337</v>
      </c>
      <c r="F30" s="17">
        <v>0.72916666666666663</v>
      </c>
      <c r="G30" s="20">
        <f t="shared" si="1"/>
        <v>0.14583333333333326</v>
      </c>
      <c r="H30" s="26">
        <f t="shared" si="2"/>
        <v>0.29166666666666657</v>
      </c>
      <c r="I30" s="18">
        <v>0.29166666666666669</v>
      </c>
      <c r="J30" s="18" t="str">
        <f t="shared" si="4"/>
        <v/>
      </c>
      <c r="K30" s="29" t="str">
        <f t="shared" si="3"/>
        <v/>
      </c>
    </row>
    <row r="31" spans="1:11" x14ac:dyDescent="0.25">
      <c r="A31" s="13">
        <v>40388</v>
      </c>
      <c r="B31" s="17">
        <v>0.35416666666666669</v>
      </c>
      <c r="C31" s="17">
        <v>0.5</v>
      </c>
      <c r="D31" s="19">
        <f t="shared" si="5"/>
        <v>0.14583333333333331</v>
      </c>
      <c r="E31" s="18">
        <v>0.58333333333333337</v>
      </c>
      <c r="F31" s="17">
        <v>0.75</v>
      </c>
      <c r="G31" s="20">
        <f t="shared" si="1"/>
        <v>0.16666666666666663</v>
      </c>
      <c r="H31" s="26">
        <f t="shared" si="2"/>
        <v>0.31249999999999994</v>
      </c>
      <c r="I31" s="18">
        <v>0.29166666666666669</v>
      </c>
      <c r="J31" s="18" t="str">
        <f t="shared" si="4"/>
        <v>+</v>
      </c>
      <c r="K31" s="29">
        <f t="shared" si="3"/>
        <v>2.0833333333333259E-2</v>
      </c>
    </row>
    <row r="32" spans="1:11" x14ac:dyDescent="0.25">
      <c r="A32" s="13">
        <v>40389</v>
      </c>
      <c r="B32" s="17">
        <v>0.35416666666666669</v>
      </c>
      <c r="C32" s="17">
        <v>0.5</v>
      </c>
      <c r="D32" s="19">
        <f t="shared" si="5"/>
        <v>0.14583333333333331</v>
      </c>
      <c r="E32" s="18">
        <v>0.58333333333333337</v>
      </c>
      <c r="F32" s="17">
        <v>0.74305555555555547</v>
      </c>
      <c r="G32" s="20">
        <f t="shared" si="1"/>
        <v>0.1597222222222221</v>
      </c>
      <c r="H32" s="26">
        <f t="shared" si="2"/>
        <v>0.30555555555555541</v>
      </c>
      <c r="I32" s="18">
        <v>0.29166666666666669</v>
      </c>
      <c r="J32" s="18" t="str">
        <f t="shared" si="4"/>
        <v>+</v>
      </c>
      <c r="K32" s="29">
        <f t="shared" si="3"/>
        <v>1.3888888888888729E-2</v>
      </c>
    </row>
    <row r="33" spans="1:11" x14ac:dyDescent="0.25">
      <c r="A33" s="14">
        <v>40390</v>
      </c>
      <c r="B33" s="5"/>
      <c r="C33" s="6"/>
      <c r="D33" s="22" t="str">
        <f t="shared" si="5"/>
        <v/>
      </c>
      <c r="E33" s="5"/>
      <c r="F33" s="6"/>
      <c r="G33" s="24" t="str">
        <f t="shared" si="1"/>
        <v/>
      </c>
      <c r="H33" s="27" t="str">
        <f t="shared" si="2"/>
        <v/>
      </c>
      <c r="I33" s="5"/>
      <c r="J33" s="33" t="str">
        <f t="shared" si="4"/>
        <v/>
      </c>
      <c r="K33" s="30" t="str">
        <f t="shared" si="3"/>
        <v/>
      </c>
    </row>
    <row r="35" spans="1:11" x14ac:dyDescent="0.25">
      <c r="G35" s="23" t="s">
        <v>8</v>
      </c>
      <c r="H35" s="28">
        <f>SUM(H3:H33)</f>
        <v>6.3888888888888884</v>
      </c>
    </row>
  </sheetData>
  <conditionalFormatting sqref="A3:K33">
    <cfRule type="expression" dxfId="227" priority="1">
      <formula>WEEKDAY($A3,2)&gt;6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BB94C-2794-4E1C-BA0E-7C5111228E60}">
  <sheetPr>
    <tabColor theme="7"/>
  </sheetPr>
  <dimension ref="A1:AQ32"/>
  <sheetViews>
    <sheetView topLeftCell="L4" zoomScaleNormal="100" workbookViewId="0">
      <selection activeCell="X17" sqref="X17"/>
    </sheetView>
  </sheetViews>
  <sheetFormatPr baseColWidth="10" defaultRowHeight="15" x14ac:dyDescent="0.25"/>
  <cols>
    <col min="1" max="1" width="10" bestFit="1" customWidth="1"/>
    <col min="2" max="2" width="8.5703125" style="1" customWidth="1"/>
    <col min="3" max="15" width="7.28515625" customWidth="1"/>
    <col min="16" max="16" width="7" bestFit="1" customWidth="1"/>
    <col min="17" max="33" width="7.28515625" customWidth="1"/>
    <col min="35" max="35" width="11.42578125" style="68"/>
  </cols>
  <sheetData>
    <row r="1" spans="1:43" x14ac:dyDescent="0.25">
      <c r="C1" s="42">
        <v>44105</v>
      </c>
      <c r="D1" s="43">
        <f>C1+1</f>
        <v>44106</v>
      </c>
      <c r="E1" s="43">
        <f t="shared" ref="E1:AD1" si="0">D1+1</f>
        <v>44107</v>
      </c>
      <c r="F1" s="43">
        <f t="shared" si="0"/>
        <v>44108</v>
      </c>
      <c r="G1" s="43">
        <f t="shared" si="0"/>
        <v>44109</v>
      </c>
      <c r="H1" s="43">
        <f t="shared" si="0"/>
        <v>44110</v>
      </c>
      <c r="I1" s="43">
        <f t="shared" si="0"/>
        <v>44111</v>
      </c>
      <c r="J1" s="43">
        <f t="shared" si="0"/>
        <v>44112</v>
      </c>
      <c r="K1" s="43">
        <f t="shared" si="0"/>
        <v>44113</v>
      </c>
      <c r="L1" s="43">
        <f t="shared" si="0"/>
        <v>44114</v>
      </c>
      <c r="M1" s="43">
        <f t="shared" si="0"/>
        <v>44115</v>
      </c>
      <c r="N1" s="43">
        <f t="shared" si="0"/>
        <v>44116</v>
      </c>
      <c r="O1" s="43">
        <f t="shared" si="0"/>
        <v>44117</v>
      </c>
      <c r="P1" s="43">
        <f t="shared" si="0"/>
        <v>44118</v>
      </c>
      <c r="Q1" s="43">
        <f t="shared" si="0"/>
        <v>44119</v>
      </c>
      <c r="R1" s="43">
        <f t="shared" si="0"/>
        <v>44120</v>
      </c>
      <c r="S1" s="43">
        <f>R1+1</f>
        <v>44121</v>
      </c>
      <c r="T1" s="43">
        <f t="shared" si="0"/>
        <v>44122</v>
      </c>
      <c r="U1" s="43">
        <f t="shared" si="0"/>
        <v>44123</v>
      </c>
      <c r="V1" s="43">
        <f t="shared" si="0"/>
        <v>44124</v>
      </c>
      <c r="W1" s="43">
        <f t="shared" si="0"/>
        <v>44125</v>
      </c>
      <c r="X1" s="43">
        <f t="shared" si="0"/>
        <v>44126</v>
      </c>
      <c r="Y1" s="43">
        <f t="shared" si="0"/>
        <v>44127</v>
      </c>
      <c r="Z1" s="43">
        <f t="shared" si="0"/>
        <v>44128</v>
      </c>
      <c r="AA1" s="43">
        <f t="shared" si="0"/>
        <v>44129</v>
      </c>
      <c r="AB1" s="43">
        <f t="shared" si="0"/>
        <v>44130</v>
      </c>
      <c r="AC1" s="43">
        <f t="shared" si="0"/>
        <v>44131</v>
      </c>
      <c r="AD1" s="43">
        <f t="shared" si="0"/>
        <v>44132</v>
      </c>
      <c r="AE1" s="43">
        <f>IFERROR(IF(MONTH(AD1+1)&lt;&gt;MONTH(AD1),"",(AD1+1)),"")</f>
        <v>44133</v>
      </c>
      <c r="AF1" s="43">
        <f>IFERROR(IF(MONTH(AE1+1)&lt;&gt;MONTH(AE1),"",(AE1+1)),"")</f>
        <v>44134</v>
      </c>
      <c r="AG1" s="44">
        <f>IFERROR(IF(MONTH(AF1+1)&lt;&gt;MONTH(AF1),"",(AF1+1)),"")</f>
        <v>44135</v>
      </c>
    </row>
    <row r="2" spans="1:43" s="68" customFormat="1" ht="30.75" customHeight="1" x14ac:dyDescent="0.25">
      <c r="A2" s="47" t="s">
        <v>9</v>
      </c>
      <c r="B2" s="11" t="s">
        <v>0</v>
      </c>
      <c r="C2" s="75" t="s">
        <v>20</v>
      </c>
      <c r="D2" s="75" t="s">
        <v>20</v>
      </c>
      <c r="E2" s="74"/>
      <c r="F2" s="75"/>
      <c r="G2" s="75" t="s">
        <v>20</v>
      </c>
      <c r="H2" s="75" t="s">
        <v>20</v>
      </c>
      <c r="I2" s="75" t="s">
        <v>20</v>
      </c>
      <c r="J2" s="75" t="s">
        <v>20</v>
      </c>
      <c r="K2" s="75" t="s">
        <v>20</v>
      </c>
      <c r="L2" s="75"/>
      <c r="M2" s="78"/>
      <c r="N2" s="75" t="s">
        <v>37</v>
      </c>
      <c r="O2" s="75" t="s">
        <v>37</v>
      </c>
      <c r="P2" s="75" t="s">
        <v>37</v>
      </c>
      <c r="Q2" s="75" t="s">
        <v>37</v>
      </c>
      <c r="R2" s="75" t="s">
        <v>37</v>
      </c>
      <c r="S2" s="78"/>
      <c r="T2" s="78"/>
      <c r="U2" s="75" t="s">
        <v>19</v>
      </c>
      <c r="V2" s="75" t="s">
        <v>19</v>
      </c>
      <c r="W2" s="75" t="s">
        <v>19</v>
      </c>
      <c r="X2" s="75" t="s">
        <v>19</v>
      </c>
      <c r="Y2" s="75" t="s">
        <v>19</v>
      </c>
      <c r="Z2" s="78"/>
      <c r="AA2" s="78"/>
      <c r="AB2" s="75" t="s">
        <v>19</v>
      </c>
      <c r="AC2" s="75" t="s">
        <v>19</v>
      </c>
      <c r="AD2" s="75" t="s">
        <v>19</v>
      </c>
      <c r="AE2" s="75" t="s">
        <v>19</v>
      </c>
      <c r="AF2" s="75" t="s">
        <v>19</v>
      </c>
      <c r="AG2" s="76"/>
      <c r="AP2" s="110" t="s">
        <v>41</v>
      </c>
      <c r="AQ2" s="112">
        <v>43466</v>
      </c>
    </row>
    <row r="3" spans="1:43" s="68" customFormat="1" ht="30.75" customHeight="1" x14ac:dyDescent="0.25">
      <c r="A3" s="48"/>
      <c r="B3" s="40" t="s">
        <v>1</v>
      </c>
      <c r="C3" s="75" t="s">
        <v>20</v>
      </c>
      <c r="D3" s="75" t="s">
        <v>20</v>
      </c>
      <c r="E3" s="78"/>
      <c r="F3" s="75"/>
      <c r="G3" s="75" t="s">
        <v>20</v>
      </c>
      <c r="H3" s="75" t="s">
        <v>20</v>
      </c>
      <c r="I3" s="75" t="s">
        <v>20</v>
      </c>
      <c r="J3" s="75" t="s">
        <v>20</v>
      </c>
      <c r="K3" s="75" t="s">
        <v>20</v>
      </c>
      <c r="L3" s="75"/>
      <c r="M3" s="78"/>
      <c r="N3" s="75" t="s">
        <v>37</v>
      </c>
      <c r="O3" s="75" t="s">
        <v>37</v>
      </c>
      <c r="P3" s="75" t="s">
        <v>37</v>
      </c>
      <c r="Q3" s="75" t="s">
        <v>37</v>
      </c>
      <c r="R3" s="75" t="s">
        <v>37</v>
      </c>
      <c r="S3" s="78"/>
      <c r="T3" s="78"/>
      <c r="U3" s="75" t="s">
        <v>19</v>
      </c>
      <c r="V3" s="75" t="s">
        <v>19</v>
      </c>
      <c r="W3" s="75" t="s">
        <v>19</v>
      </c>
      <c r="X3" s="75" t="s">
        <v>19</v>
      </c>
      <c r="Y3" s="75" t="s">
        <v>19</v>
      </c>
      <c r="Z3" s="78"/>
      <c r="AA3" s="78"/>
      <c r="AB3" s="75" t="s">
        <v>19</v>
      </c>
      <c r="AC3" s="75" t="s">
        <v>19</v>
      </c>
      <c r="AD3" s="75" t="s">
        <v>19</v>
      </c>
      <c r="AE3" s="75" t="s">
        <v>19</v>
      </c>
      <c r="AF3" s="75" t="s">
        <v>19</v>
      </c>
      <c r="AG3" s="79"/>
      <c r="AP3" s="110" t="s">
        <v>42</v>
      </c>
      <c r="AQ3" s="112">
        <v>43576</v>
      </c>
    </row>
    <row r="4" spans="1:43" s="68" customFormat="1" ht="30.75" customHeight="1" x14ac:dyDescent="0.25">
      <c r="A4" s="47" t="s">
        <v>10</v>
      </c>
      <c r="B4" s="11" t="s">
        <v>0</v>
      </c>
      <c r="C4" s="104" t="s">
        <v>37</v>
      </c>
      <c r="D4" s="87" t="s">
        <v>37</v>
      </c>
      <c r="E4" s="74"/>
      <c r="F4" s="74"/>
      <c r="G4" s="87" t="s">
        <v>37</v>
      </c>
      <c r="H4" s="87" t="s">
        <v>37</v>
      </c>
      <c r="I4" s="87" t="s">
        <v>37</v>
      </c>
      <c r="J4" s="87" t="s">
        <v>37</v>
      </c>
      <c r="K4" s="87" t="s">
        <v>37</v>
      </c>
      <c r="L4" s="74"/>
      <c r="M4" s="74"/>
      <c r="N4" s="87" t="s">
        <v>21</v>
      </c>
      <c r="O4" s="87" t="s">
        <v>21</v>
      </c>
      <c r="P4" s="87" t="s">
        <v>21</v>
      </c>
      <c r="Q4" s="87" t="s">
        <v>21</v>
      </c>
      <c r="R4" s="87" t="s">
        <v>21</v>
      </c>
      <c r="S4" s="74"/>
      <c r="T4" s="74"/>
      <c r="U4" s="87" t="s">
        <v>21</v>
      </c>
      <c r="V4" s="87" t="s">
        <v>21</v>
      </c>
      <c r="W4" s="87" t="s">
        <v>21</v>
      </c>
      <c r="X4" s="87" t="s">
        <v>21</v>
      </c>
      <c r="Y4" s="87" t="s">
        <v>21</v>
      </c>
      <c r="Z4" s="74"/>
      <c r="AA4" s="74"/>
      <c r="AB4" s="87" t="s">
        <v>37</v>
      </c>
      <c r="AC4" s="87" t="s">
        <v>37</v>
      </c>
      <c r="AD4" s="87" t="s">
        <v>37</v>
      </c>
      <c r="AE4" s="87" t="s">
        <v>37</v>
      </c>
      <c r="AF4" s="87" t="s">
        <v>37</v>
      </c>
      <c r="AG4" s="76"/>
      <c r="AI4" s="78"/>
      <c r="AJ4" s="83" t="s">
        <v>35</v>
      </c>
      <c r="AK4" s="84"/>
      <c r="AL4" s="84"/>
      <c r="AM4" s="86"/>
      <c r="AP4" s="94" t="s">
        <v>42</v>
      </c>
      <c r="AQ4" s="113">
        <v>43577</v>
      </c>
    </row>
    <row r="5" spans="1:43" s="68" customFormat="1" ht="30.75" customHeight="1" x14ac:dyDescent="0.25">
      <c r="A5" s="48"/>
      <c r="B5" s="41" t="s">
        <v>1</v>
      </c>
      <c r="C5" s="105" t="s">
        <v>37</v>
      </c>
      <c r="D5" s="88" t="s">
        <v>37</v>
      </c>
      <c r="E5" s="81"/>
      <c r="F5" s="81"/>
      <c r="G5" s="88" t="s">
        <v>37</v>
      </c>
      <c r="H5" s="88" t="s">
        <v>37</v>
      </c>
      <c r="I5" s="88" t="s">
        <v>37</v>
      </c>
      <c r="J5" s="88" t="s">
        <v>37</v>
      </c>
      <c r="K5" s="88" t="s">
        <v>37</v>
      </c>
      <c r="L5" s="81"/>
      <c r="M5" s="81"/>
      <c r="N5" s="88" t="s">
        <v>21</v>
      </c>
      <c r="O5" s="88" t="s">
        <v>21</v>
      </c>
      <c r="P5" s="88" t="s">
        <v>21</v>
      </c>
      <c r="Q5" s="88" t="s">
        <v>21</v>
      </c>
      <c r="R5" s="88" t="s">
        <v>21</v>
      </c>
      <c r="S5" s="81"/>
      <c r="T5" s="81"/>
      <c r="U5" s="88" t="s">
        <v>21</v>
      </c>
      <c r="V5" s="88" t="s">
        <v>21</v>
      </c>
      <c r="W5" s="88" t="s">
        <v>21</v>
      </c>
      <c r="X5" s="88" t="s">
        <v>21</v>
      </c>
      <c r="Y5" s="88" t="s">
        <v>21</v>
      </c>
      <c r="Z5" s="81"/>
      <c r="AA5" s="81"/>
      <c r="AB5" s="88" t="s">
        <v>37</v>
      </c>
      <c r="AC5" s="88" t="s">
        <v>37</v>
      </c>
      <c r="AD5" s="88" t="s">
        <v>37</v>
      </c>
      <c r="AE5" s="88" t="s">
        <v>37</v>
      </c>
      <c r="AF5" s="88" t="s">
        <v>37</v>
      </c>
      <c r="AG5" s="82"/>
      <c r="AI5" s="78"/>
      <c r="AJ5" s="65" t="s">
        <v>18</v>
      </c>
      <c r="AK5" s="66" t="s">
        <v>20</v>
      </c>
      <c r="AL5" s="66" t="s">
        <v>19</v>
      </c>
      <c r="AM5" s="67" t="s">
        <v>21</v>
      </c>
      <c r="AP5" s="94" t="s">
        <v>43</v>
      </c>
      <c r="AQ5" s="112">
        <v>43586</v>
      </c>
    </row>
    <row r="6" spans="1:43" s="68" customFormat="1" ht="30.75" customHeight="1" x14ac:dyDescent="0.25">
      <c r="A6" s="46" t="s">
        <v>11</v>
      </c>
      <c r="B6" s="40" t="s">
        <v>0</v>
      </c>
      <c r="C6" s="75" t="s">
        <v>37</v>
      </c>
      <c r="D6" s="75" t="s">
        <v>37</v>
      </c>
      <c r="E6" s="78"/>
      <c r="F6" s="78"/>
      <c r="G6" s="75" t="s">
        <v>37</v>
      </c>
      <c r="H6" s="75" t="s">
        <v>37</v>
      </c>
      <c r="I6" s="75" t="s">
        <v>37</v>
      </c>
      <c r="J6" s="75" t="s">
        <v>37</v>
      </c>
      <c r="K6" s="75" t="s">
        <v>37</v>
      </c>
      <c r="L6" s="78"/>
      <c r="M6" s="78"/>
      <c r="N6" s="75" t="s">
        <v>37</v>
      </c>
      <c r="O6" s="75" t="s">
        <v>37</v>
      </c>
      <c r="P6" s="75" t="s">
        <v>37</v>
      </c>
      <c r="Q6" s="75" t="s">
        <v>37</v>
      </c>
      <c r="R6" s="75" t="s">
        <v>37</v>
      </c>
      <c r="S6" s="78"/>
      <c r="T6" s="78"/>
      <c r="U6" s="75" t="s">
        <v>37</v>
      </c>
      <c r="V6" s="75" t="s">
        <v>37</v>
      </c>
      <c r="W6" s="75" t="s">
        <v>37</v>
      </c>
      <c r="X6" s="75" t="s">
        <v>37</v>
      </c>
      <c r="Y6" s="75" t="s">
        <v>37</v>
      </c>
      <c r="Z6" s="78"/>
      <c r="AA6" s="78"/>
      <c r="AB6" s="75" t="s">
        <v>20</v>
      </c>
      <c r="AC6" s="75" t="s">
        <v>20</v>
      </c>
      <c r="AD6" s="75" t="s">
        <v>20</v>
      </c>
      <c r="AE6" s="75" t="s">
        <v>20</v>
      </c>
      <c r="AF6" s="75" t="s">
        <v>20</v>
      </c>
      <c r="AG6" s="79"/>
      <c r="AI6" s="37" t="s">
        <v>9</v>
      </c>
      <c r="AJ6" s="74">
        <f>IF($A$2="Mickaël",COUNTIF($C$2:$AG$3,"Pr"),"")</f>
        <v>10</v>
      </c>
      <c r="AK6" s="74">
        <f>IF($A$2="Mickaël",COUNTIF($C$2:$AG$3,"AM"),"")</f>
        <v>14</v>
      </c>
      <c r="AL6" s="74">
        <f>IF($A$2="Mickaël",COUNTIF($C$2:$AG$3,"CP"),"")</f>
        <v>20</v>
      </c>
      <c r="AM6" s="76">
        <f>IF($A$2="Mickaël",COUNTIF($C$2:$AG$3,"F"),"")</f>
        <v>0</v>
      </c>
      <c r="AP6" s="94" t="s">
        <v>44</v>
      </c>
      <c r="AQ6" s="112">
        <v>43593</v>
      </c>
    </row>
    <row r="7" spans="1:43" s="68" customFormat="1" ht="30.75" customHeight="1" x14ac:dyDescent="0.25">
      <c r="A7" s="46"/>
      <c r="B7" s="40" t="s">
        <v>1</v>
      </c>
      <c r="C7" s="75" t="s">
        <v>37</v>
      </c>
      <c r="D7" s="75" t="s">
        <v>37</v>
      </c>
      <c r="E7" s="78"/>
      <c r="F7" s="78"/>
      <c r="G7" s="75" t="s">
        <v>37</v>
      </c>
      <c r="H7" s="75" t="s">
        <v>37</v>
      </c>
      <c r="I7" s="75" t="s">
        <v>37</v>
      </c>
      <c r="J7" s="75" t="s">
        <v>37</v>
      </c>
      <c r="K7" s="75" t="s">
        <v>37</v>
      </c>
      <c r="L7" s="78"/>
      <c r="M7" s="78"/>
      <c r="N7" s="75" t="s">
        <v>37</v>
      </c>
      <c r="O7" s="75" t="s">
        <v>37</v>
      </c>
      <c r="P7" s="75" t="s">
        <v>37</v>
      </c>
      <c r="Q7" s="75" t="s">
        <v>37</v>
      </c>
      <c r="R7" s="75" t="s">
        <v>37</v>
      </c>
      <c r="S7" s="78"/>
      <c r="T7" s="78"/>
      <c r="U7" s="75" t="s">
        <v>37</v>
      </c>
      <c r="V7" s="75" t="s">
        <v>37</v>
      </c>
      <c r="W7" s="75" t="s">
        <v>37</v>
      </c>
      <c r="X7" s="75" t="s">
        <v>37</v>
      </c>
      <c r="Y7" s="75" t="s">
        <v>37</v>
      </c>
      <c r="Z7" s="78"/>
      <c r="AA7" s="78"/>
      <c r="AB7" s="75" t="s">
        <v>20</v>
      </c>
      <c r="AC7" s="75" t="s">
        <v>20</v>
      </c>
      <c r="AD7" s="75" t="s">
        <v>20</v>
      </c>
      <c r="AE7" s="75" t="s">
        <v>20</v>
      </c>
      <c r="AF7" s="75" t="s">
        <v>20</v>
      </c>
      <c r="AG7" s="79"/>
      <c r="AI7" s="38" t="s">
        <v>10</v>
      </c>
      <c r="AJ7" s="78">
        <f>IF($A$4="Stéphane",COUNTIF($C$4:$AG$5,"Pr"),"")</f>
        <v>24</v>
      </c>
      <c r="AK7" s="78">
        <f>IF($A$4="Stéphane",COUNTIF($C$4:$AG$5,"AM"),"")</f>
        <v>0</v>
      </c>
      <c r="AL7" s="78">
        <f>IF($A$4="Stéphane",COUNTIF($C$4:$AG$5,"CP"),"")</f>
        <v>0</v>
      </c>
      <c r="AM7" s="79">
        <f>IF($A$4="Stéphane",COUNTIF($C$4:$AG$5,"F"),"")</f>
        <v>20</v>
      </c>
      <c r="AP7" s="94" t="s">
        <v>45</v>
      </c>
      <c r="AQ7" s="112">
        <v>43615</v>
      </c>
    </row>
    <row r="8" spans="1:43" s="68" customFormat="1" ht="30.75" customHeight="1" x14ac:dyDescent="0.25">
      <c r="A8" s="47" t="s">
        <v>12</v>
      </c>
      <c r="B8" s="11" t="s">
        <v>0</v>
      </c>
      <c r="C8" s="104" t="s">
        <v>37</v>
      </c>
      <c r="D8" s="87" t="s">
        <v>37</v>
      </c>
      <c r="E8" s="74"/>
      <c r="F8" s="74"/>
      <c r="G8" s="87" t="s">
        <v>19</v>
      </c>
      <c r="H8" s="87" t="s">
        <v>19</v>
      </c>
      <c r="I8" s="87" t="s">
        <v>19</v>
      </c>
      <c r="J8" s="87" t="s">
        <v>19</v>
      </c>
      <c r="K8" s="87" t="s">
        <v>19</v>
      </c>
      <c r="L8" s="87"/>
      <c r="M8" s="87"/>
      <c r="N8" s="87" t="s">
        <v>37</v>
      </c>
      <c r="O8" s="87" t="s">
        <v>37</v>
      </c>
      <c r="P8" s="87" t="s">
        <v>37</v>
      </c>
      <c r="Q8" s="87" t="s">
        <v>37</v>
      </c>
      <c r="R8" s="87" t="s">
        <v>37</v>
      </c>
      <c r="S8" s="87"/>
      <c r="T8" s="87"/>
      <c r="U8" s="87" t="s">
        <v>37</v>
      </c>
      <c r="V8" s="87" t="s">
        <v>37</v>
      </c>
      <c r="W8" s="87" t="s">
        <v>37</v>
      </c>
      <c r="X8" s="87" t="s">
        <v>37</v>
      </c>
      <c r="Y8" s="87" t="s">
        <v>37</v>
      </c>
      <c r="Z8" s="74"/>
      <c r="AA8" s="74"/>
      <c r="AB8" s="87" t="s">
        <v>37</v>
      </c>
      <c r="AC8" s="87" t="s">
        <v>37</v>
      </c>
      <c r="AD8" s="87" t="s">
        <v>37</v>
      </c>
      <c r="AE8" s="87" t="s">
        <v>37</v>
      </c>
      <c r="AF8" s="87" t="s">
        <v>37</v>
      </c>
      <c r="AG8" s="76"/>
      <c r="AI8" s="38" t="s">
        <v>11</v>
      </c>
      <c r="AJ8" s="78">
        <f>IF($A$6="Sandra",COUNTIF($C$6:$AG$7,"Pr"),"")</f>
        <v>34</v>
      </c>
      <c r="AK8" s="78">
        <f>IF($A$6="Sandra",COUNTIF($C$6:$AG$7,"AM"),"")</f>
        <v>10</v>
      </c>
      <c r="AL8" s="78">
        <f>IF($A$6="Sandra",COUNTIF($C$6:$AG$7,"CP"),"")</f>
        <v>0</v>
      </c>
      <c r="AM8" s="79">
        <f>IF($A$6="Sandra",COUNTIF($C$6:$AG$7,"F"),"")</f>
        <v>0</v>
      </c>
      <c r="AP8" s="94" t="s">
        <v>46</v>
      </c>
      <c r="AQ8" s="112">
        <v>43625</v>
      </c>
    </row>
    <row r="9" spans="1:43" s="68" customFormat="1" ht="30.75" customHeight="1" x14ac:dyDescent="0.25">
      <c r="A9" s="48"/>
      <c r="B9" s="41" t="s">
        <v>1</v>
      </c>
      <c r="C9" s="105" t="s">
        <v>37</v>
      </c>
      <c r="D9" s="88" t="s">
        <v>37</v>
      </c>
      <c r="E9" s="81"/>
      <c r="F9" s="81"/>
      <c r="G9" s="88" t="s">
        <v>19</v>
      </c>
      <c r="H9" s="88" t="s">
        <v>19</v>
      </c>
      <c r="I9" s="88" t="s">
        <v>19</v>
      </c>
      <c r="J9" s="88" t="s">
        <v>19</v>
      </c>
      <c r="K9" s="88" t="s">
        <v>19</v>
      </c>
      <c r="L9" s="88"/>
      <c r="M9" s="88"/>
      <c r="N9" s="88" t="s">
        <v>37</v>
      </c>
      <c r="O9" s="88" t="s">
        <v>37</v>
      </c>
      <c r="P9" s="88" t="s">
        <v>37</v>
      </c>
      <c r="Q9" s="88" t="s">
        <v>37</v>
      </c>
      <c r="R9" s="88" t="s">
        <v>37</v>
      </c>
      <c r="S9" s="88"/>
      <c r="T9" s="88"/>
      <c r="U9" s="88" t="s">
        <v>37</v>
      </c>
      <c r="V9" s="88" t="s">
        <v>37</v>
      </c>
      <c r="W9" s="88" t="s">
        <v>37</v>
      </c>
      <c r="X9" s="88" t="s">
        <v>37</v>
      </c>
      <c r="Y9" s="88" t="s">
        <v>37</v>
      </c>
      <c r="Z9" s="81"/>
      <c r="AA9" s="81"/>
      <c r="AB9" s="88" t="s">
        <v>37</v>
      </c>
      <c r="AC9" s="88" t="s">
        <v>37</v>
      </c>
      <c r="AD9" s="88" t="s">
        <v>37</v>
      </c>
      <c r="AE9" s="88" t="s">
        <v>37</v>
      </c>
      <c r="AF9" s="88" t="s">
        <v>37</v>
      </c>
      <c r="AG9" s="82"/>
      <c r="AI9" s="38" t="s">
        <v>12</v>
      </c>
      <c r="AJ9" s="78">
        <f>IF($A$8="Ludovic",COUNTIF($C$8:$AG$9,"Pr"),"")</f>
        <v>34</v>
      </c>
      <c r="AK9" s="78">
        <f>IF($A$8="Ludovic",COUNTIF($C$8:$AG$9,"AM"),"")</f>
        <v>0</v>
      </c>
      <c r="AL9" s="78">
        <f>IF($A$8="Ludovic",COUNTIF($C$8:$AG$9,"CP"),"")</f>
        <v>10</v>
      </c>
      <c r="AM9" s="79">
        <f>IF($A$8="Ludovic",COUNTIF($C$8:$AG$9,"F"),"")</f>
        <v>0</v>
      </c>
      <c r="AP9" s="94" t="s">
        <v>46</v>
      </c>
      <c r="AQ9" s="112">
        <v>43626</v>
      </c>
    </row>
    <row r="10" spans="1:43" s="68" customFormat="1" ht="30.75" customHeight="1" x14ac:dyDescent="0.25">
      <c r="A10" s="46" t="s">
        <v>13</v>
      </c>
      <c r="B10" s="40" t="s">
        <v>0</v>
      </c>
      <c r="C10" s="75" t="s">
        <v>37</v>
      </c>
      <c r="D10" s="75" t="s">
        <v>37</v>
      </c>
      <c r="E10" s="78"/>
      <c r="F10" s="78"/>
      <c r="G10" s="75" t="s">
        <v>37</v>
      </c>
      <c r="H10" s="75" t="s">
        <v>37</v>
      </c>
      <c r="I10" s="75" t="s">
        <v>37</v>
      </c>
      <c r="J10" s="75" t="s">
        <v>37</v>
      </c>
      <c r="K10" s="75" t="s">
        <v>37</v>
      </c>
      <c r="L10" s="78"/>
      <c r="M10" s="78"/>
      <c r="N10" s="75" t="s">
        <v>19</v>
      </c>
      <c r="O10" s="75" t="s">
        <v>19</v>
      </c>
      <c r="P10" s="75" t="s">
        <v>19</v>
      </c>
      <c r="Q10" s="75" t="s">
        <v>19</v>
      </c>
      <c r="R10" s="75" t="s">
        <v>19</v>
      </c>
      <c r="S10" s="75"/>
      <c r="T10" s="75"/>
      <c r="U10" s="75" t="s">
        <v>37</v>
      </c>
      <c r="V10" s="75" t="s">
        <v>37</v>
      </c>
      <c r="W10" s="75" t="s">
        <v>37</v>
      </c>
      <c r="X10" s="75" t="s">
        <v>37</v>
      </c>
      <c r="Y10" s="75" t="s">
        <v>37</v>
      </c>
      <c r="Z10" s="87"/>
      <c r="AA10" s="87"/>
      <c r="AB10" s="75" t="s">
        <v>37</v>
      </c>
      <c r="AC10" s="75" t="s">
        <v>37</v>
      </c>
      <c r="AD10" s="75" t="s">
        <v>37</v>
      </c>
      <c r="AE10" s="75" t="s">
        <v>37</v>
      </c>
      <c r="AF10" s="75" t="s">
        <v>37</v>
      </c>
      <c r="AG10" s="79"/>
      <c r="AI10" s="38" t="s">
        <v>13</v>
      </c>
      <c r="AJ10" s="78">
        <f>IF($A$10="Stéphanie",COUNTIF($C$10:$AG$11,"Pr"),"")</f>
        <v>34</v>
      </c>
      <c r="AK10" s="78">
        <f>IF($A$10="Stéphanie",COUNTIF($C$10:$AG$11,"AM"),"")</f>
        <v>0</v>
      </c>
      <c r="AL10" s="78">
        <f>IF($A$10="Stéphanie",COUNTIF($C$10:$AG$11,"CP"),"")</f>
        <v>10</v>
      </c>
      <c r="AM10" s="79">
        <f>IF($A$10="Stéphanie",COUNTIF($C$10:$AG$11,"F"),"")</f>
        <v>0</v>
      </c>
      <c r="AP10" s="94" t="s">
        <v>51</v>
      </c>
      <c r="AQ10" s="112">
        <v>43660</v>
      </c>
    </row>
    <row r="11" spans="1:43" s="68" customFormat="1" ht="30.75" customHeight="1" x14ac:dyDescent="0.25">
      <c r="A11" s="46"/>
      <c r="B11" s="40" t="s">
        <v>1</v>
      </c>
      <c r="C11" s="75" t="s">
        <v>37</v>
      </c>
      <c r="D11" s="75" t="s">
        <v>37</v>
      </c>
      <c r="E11" s="78"/>
      <c r="F11" s="78"/>
      <c r="G11" s="75" t="s">
        <v>37</v>
      </c>
      <c r="H11" s="75" t="s">
        <v>37</v>
      </c>
      <c r="I11" s="75" t="s">
        <v>37</v>
      </c>
      <c r="J11" s="75" t="s">
        <v>37</v>
      </c>
      <c r="K11" s="75" t="s">
        <v>37</v>
      </c>
      <c r="L11" s="78"/>
      <c r="M11" s="78"/>
      <c r="N11" s="75" t="s">
        <v>19</v>
      </c>
      <c r="O11" s="75" t="s">
        <v>19</v>
      </c>
      <c r="P11" s="75" t="s">
        <v>19</v>
      </c>
      <c r="Q11" s="75" t="s">
        <v>19</v>
      </c>
      <c r="R11" s="75" t="s">
        <v>19</v>
      </c>
      <c r="S11" s="75"/>
      <c r="T11" s="75"/>
      <c r="U11" s="75" t="s">
        <v>37</v>
      </c>
      <c r="V11" s="75" t="s">
        <v>37</v>
      </c>
      <c r="W11" s="75" t="s">
        <v>37</v>
      </c>
      <c r="X11" s="75" t="s">
        <v>37</v>
      </c>
      <c r="Y11" s="75" t="s">
        <v>37</v>
      </c>
      <c r="Z11" s="75"/>
      <c r="AA11" s="75"/>
      <c r="AB11" s="75" t="s">
        <v>37</v>
      </c>
      <c r="AC11" s="75" t="s">
        <v>37</v>
      </c>
      <c r="AD11" s="75" t="s">
        <v>37</v>
      </c>
      <c r="AE11" s="75" t="s">
        <v>37</v>
      </c>
      <c r="AF11" s="75" t="s">
        <v>37</v>
      </c>
      <c r="AG11" s="79"/>
      <c r="AI11" s="38" t="s">
        <v>14</v>
      </c>
      <c r="AJ11" s="78">
        <f>IF($A$12="Adelina",COUNTIF($C$12:$AG$13,"Pr"),"")</f>
        <v>40</v>
      </c>
      <c r="AK11" s="78">
        <f>IF($A$12="Adelina",COUNTIF($C$12:$AG$13,"AM"),"")</f>
        <v>0</v>
      </c>
      <c r="AL11" s="78">
        <f>IF($A$12="Adelina",COUNTIF($C$12:$AG$13,"CP"),"")</f>
        <v>0</v>
      </c>
      <c r="AM11" s="79">
        <f>IF($A$12="Adelina",COUNTIF($C$12:$AG$13,"F"),"")</f>
        <v>4</v>
      </c>
      <c r="AP11" s="94" t="s">
        <v>47</v>
      </c>
      <c r="AQ11" s="112">
        <v>43692</v>
      </c>
    </row>
    <row r="12" spans="1:43" s="68" customFormat="1" ht="30.75" customHeight="1" x14ac:dyDescent="0.25">
      <c r="A12" s="47" t="s">
        <v>14</v>
      </c>
      <c r="B12" s="11" t="s">
        <v>0</v>
      </c>
      <c r="C12" s="104" t="s">
        <v>21</v>
      </c>
      <c r="D12" s="87" t="s">
        <v>21</v>
      </c>
      <c r="E12" s="74"/>
      <c r="F12" s="74"/>
      <c r="G12" s="87" t="s">
        <v>37</v>
      </c>
      <c r="H12" s="87" t="s">
        <v>37</v>
      </c>
      <c r="I12" s="87" t="s">
        <v>37</v>
      </c>
      <c r="J12" s="87" t="s">
        <v>37</v>
      </c>
      <c r="K12" s="87" t="s">
        <v>37</v>
      </c>
      <c r="L12" s="74"/>
      <c r="M12" s="74"/>
      <c r="N12" s="87" t="s">
        <v>37</v>
      </c>
      <c r="O12" s="87" t="s">
        <v>37</v>
      </c>
      <c r="P12" s="87" t="s">
        <v>37</v>
      </c>
      <c r="Q12" s="87" t="s">
        <v>37</v>
      </c>
      <c r="R12" s="87" t="s">
        <v>37</v>
      </c>
      <c r="S12" s="74"/>
      <c r="T12" s="74"/>
      <c r="U12" s="87" t="s">
        <v>37</v>
      </c>
      <c r="V12" s="87" t="s">
        <v>37</v>
      </c>
      <c r="W12" s="87" t="s">
        <v>37</v>
      </c>
      <c r="X12" s="87" t="s">
        <v>37</v>
      </c>
      <c r="Y12" s="87" t="s">
        <v>37</v>
      </c>
      <c r="Z12" s="87"/>
      <c r="AA12" s="87"/>
      <c r="AB12" s="87" t="s">
        <v>37</v>
      </c>
      <c r="AC12" s="87" t="s">
        <v>37</v>
      </c>
      <c r="AD12" s="87" t="s">
        <v>37</v>
      </c>
      <c r="AE12" s="87" t="s">
        <v>37</v>
      </c>
      <c r="AF12" s="87" t="s">
        <v>37</v>
      </c>
      <c r="AG12" s="76"/>
      <c r="AI12" s="97" t="s">
        <v>38</v>
      </c>
      <c r="AJ12" s="66">
        <f>SUM(AJ6:AJ11)</f>
        <v>176</v>
      </c>
      <c r="AK12" s="66">
        <f t="shared" ref="AK12:AL12" si="1">SUM(AK6:AK11)</f>
        <v>24</v>
      </c>
      <c r="AL12" s="66">
        <f t="shared" si="1"/>
        <v>40</v>
      </c>
      <c r="AM12" s="67">
        <f>SUM(AM6:AM11)</f>
        <v>24</v>
      </c>
      <c r="AP12" s="94" t="s">
        <v>48</v>
      </c>
      <c r="AQ12" s="112">
        <v>43770</v>
      </c>
    </row>
    <row r="13" spans="1:43" s="68" customFormat="1" ht="30.75" customHeight="1" x14ac:dyDescent="0.25">
      <c r="A13" s="48"/>
      <c r="B13" s="41" t="s">
        <v>1</v>
      </c>
      <c r="C13" s="105" t="s">
        <v>21</v>
      </c>
      <c r="D13" s="88" t="s">
        <v>21</v>
      </c>
      <c r="E13" s="81"/>
      <c r="F13" s="81"/>
      <c r="G13" s="88" t="s">
        <v>37</v>
      </c>
      <c r="H13" s="88" t="s">
        <v>37</v>
      </c>
      <c r="I13" s="88" t="s">
        <v>37</v>
      </c>
      <c r="J13" s="88" t="s">
        <v>37</v>
      </c>
      <c r="K13" s="88" t="s">
        <v>37</v>
      </c>
      <c r="L13" s="81"/>
      <c r="M13" s="81"/>
      <c r="N13" s="88" t="s">
        <v>37</v>
      </c>
      <c r="O13" s="88" t="s">
        <v>37</v>
      </c>
      <c r="P13" s="88" t="s">
        <v>37</v>
      </c>
      <c r="Q13" s="88" t="s">
        <v>37</v>
      </c>
      <c r="R13" s="88" t="s">
        <v>37</v>
      </c>
      <c r="S13" s="81"/>
      <c r="T13" s="81"/>
      <c r="U13" s="88" t="s">
        <v>37</v>
      </c>
      <c r="V13" s="88" t="s">
        <v>37</v>
      </c>
      <c r="W13" s="88" t="s">
        <v>37</v>
      </c>
      <c r="X13" s="88" t="s">
        <v>37</v>
      </c>
      <c r="Y13" s="88" t="s">
        <v>37</v>
      </c>
      <c r="Z13" s="88"/>
      <c r="AA13" s="88"/>
      <c r="AB13" s="88" t="s">
        <v>37</v>
      </c>
      <c r="AC13" s="88" t="s">
        <v>37</v>
      </c>
      <c r="AD13" s="88" t="s">
        <v>37</v>
      </c>
      <c r="AE13" s="88" t="s">
        <v>37</v>
      </c>
      <c r="AF13" s="88" t="s">
        <v>37</v>
      </c>
      <c r="AG13" s="82"/>
      <c r="AI13" s="78"/>
      <c r="AJ13" s="78"/>
      <c r="AK13" s="78"/>
      <c r="AL13" s="78"/>
      <c r="AM13" s="78"/>
      <c r="AP13" s="94" t="s">
        <v>49</v>
      </c>
      <c r="AQ13" s="112">
        <v>43780</v>
      </c>
    </row>
    <row r="14" spans="1:43" x14ac:dyDescent="0.25">
      <c r="B14" s="39"/>
      <c r="C14" s="35"/>
      <c r="D14" s="35"/>
      <c r="E14" s="35"/>
      <c r="AP14" s="94" t="s">
        <v>50</v>
      </c>
      <c r="AQ14" s="112">
        <v>43824</v>
      </c>
    </row>
    <row r="15" spans="1:43" ht="30" customHeight="1" x14ac:dyDescent="0.25">
      <c r="B15" s="39"/>
      <c r="AJ15" s="90" t="s">
        <v>36</v>
      </c>
      <c r="AK15" s="91"/>
    </row>
    <row r="16" spans="1:43" ht="30" customHeight="1" x14ac:dyDescent="0.25">
      <c r="B16" s="39"/>
      <c r="AI16" s="37" t="s">
        <v>9</v>
      </c>
      <c r="AJ16" s="95">
        <f>AJ6*3.5</f>
        <v>35</v>
      </c>
      <c r="AK16" s="96"/>
    </row>
    <row r="17" spans="1:37" ht="30" customHeight="1" x14ac:dyDescent="0.25">
      <c r="F17" s="69"/>
      <c r="G17" s="69"/>
      <c r="AI17" s="37" t="s">
        <v>10</v>
      </c>
      <c r="AJ17" s="95">
        <f t="shared" ref="AJ17:AJ21" si="2">AJ7*3.5</f>
        <v>84</v>
      </c>
      <c r="AK17" s="96"/>
    </row>
    <row r="18" spans="1:37" ht="30" customHeight="1" x14ac:dyDescent="0.25">
      <c r="C18" s="92" t="s">
        <v>15</v>
      </c>
      <c r="D18" s="92"/>
      <c r="E18" s="75" t="s">
        <v>19</v>
      </c>
      <c r="F18" s="85"/>
      <c r="AI18" s="89" t="s">
        <v>11</v>
      </c>
      <c r="AJ18" s="95">
        <f t="shared" si="2"/>
        <v>119</v>
      </c>
      <c r="AK18" s="96"/>
    </row>
    <row r="19" spans="1:37" ht="30" customHeight="1" x14ac:dyDescent="0.25">
      <c r="C19" s="93" t="s">
        <v>16</v>
      </c>
      <c r="D19" s="93"/>
      <c r="E19" s="75" t="s">
        <v>20</v>
      </c>
      <c r="F19" s="85"/>
      <c r="AI19" s="37" t="s">
        <v>12</v>
      </c>
      <c r="AJ19" s="95">
        <f t="shared" si="2"/>
        <v>119</v>
      </c>
      <c r="AK19" s="96"/>
    </row>
    <row r="20" spans="1:37" ht="30" customHeight="1" x14ac:dyDescent="0.25">
      <c r="C20" s="93" t="s">
        <v>17</v>
      </c>
      <c r="D20" s="93"/>
      <c r="E20" s="75" t="s">
        <v>21</v>
      </c>
      <c r="F20" s="85"/>
      <c r="AI20" s="89" t="s">
        <v>13</v>
      </c>
      <c r="AJ20" s="95">
        <f t="shared" si="2"/>
        <v>119</v>
      </c>
      <c r="AK20" s="96"/>
    </row>
    <row r="21" spans="1:37" ht="30" customHeight="1" x14ac:dyDescent="0.25">
      <c r="C21" s="93" t="s">
        <v>18</v>
      </c>
      <c r="D21" s="93"/>
      <c r="E21" s="75" t="s">
        <v>37</v>
      </c>
      <c r="F21" s="85"/>
      <c r="AI21" s="89" t="s">
        <v>14</v>
      </c>
      <c r="AJ21" s="95">
        <f t="shared" si="2"/>
        <v>140</v>
      </c>
      <c r="AK21" s="96"/>
    </row>
    <row r="22" spans="1:37" x14ac:dyDescent="0.25">
      <c r="C22" s="85"/>
      <c r="D22" s="85"/>
      <c r="E22" s="85"/>
      <c r="F22" s="85"/>
    </row>
    <row r="32" spans="1:37" x14ac:dyDescent="0.25">
      <c r="A32" s="34"/>
    </row>
  </sheetData>
  <dataConsolidate>
    <dataRefs count="3">
      <dataRef ref="AI4:AM12" sheet="Consignes planning décembre"/>
      <dataRef ref="AI4:AM12" sheet="Consignes planning novembre"/>
      <dataRef ref="AI4:AM12" sheet="Consignes planning octobre"/>
    </dataRefs>
  </dataConsolidate>
  <mergeCells count="18">
    <mergeCell ref="AJ4:AM4"/>
    <mergeCell ref="AJ15:AK15"/>
    <mergeCell ref="AJ21:AK21"/>
    <mergeCell ref="AJ20:AK20"/>
    <mergeCell ref="AJ19:AK19"/>
    <mergeCell ref="AJ18:AK18"/>
    <mergeCell ref="AJ17:AK17"/>
    <mergeCell ref="AJ16:AK16"/>
    <mergeCell ref="C21:D21"/>
    <mergeCell ref="A8:A9"/>
    <mergeCell ref="A6:A7"/>
    <mergeCell ref="A4:A5"/>
    <mergeCell ref="A2:A3"/>
    <mergeCell ref="A12:A13"/>
    <mergeCell ref="C20:D20"/>
    <mergeCell ref="C19:D19"/>
    <mergeCell ref="C18:D18"/>
    <mergeCell ref="A10:A11"/>
  </mergeCells>
  <conditionalFormatting sqref="C2:AG13">
    <cfRule type="containsText" dxfId="226" priority="77" operator="containsText" text="F">
      <formula>NOT(ISERROR(SEARCH("F",C2)))</formula>
    </cfRule>
    <cfRule type="containsText" dxfId="225" priority="78" operator="containsText" text="AM">
      <formula>NOT(ISERROR(SEARCH("AM",C2)))</formula>
    </cfRule>
    <cfRule type="containsText" dxfId="224" priority="79" operator="containsText" text="CP">
      <formula>NOT(ISERROR(SEARCH("CP",C2)))</formula>
    </cfRule>
  </conditionalFormatting>
  <conditionalFormatting sqref="E18:E21">
    <cfRule type="containsText" dxfId="223" priority="74" operator="containsText" text="CP">
      <formula>NOT(ISERROR(SEARCH("CP",E18)))</formula>
    </cfRule>
    <cfRule type="containsText" dxfId="222" priority="75" operator="containsText" text="AM">
      <formula>NOT(ISERROR(SEARCH("AM",E18)))</formula>
    </cfRule>
    <cfRule type="containsText" dxfId="221" priority="76" operator="containsText" text="F">
      <formula>NOT(ISERROR(SEARCH("F",E18)))</formula>
    </cfRule>
  </conditionalFormatting>
  <conditionalFormatting sqref="C1:AG13">
    <cfRule type="expression" dxfId="220" priority="73">
      <formula>WEEKDAY(C$1,2)&gt;5</formula>
    </cfRule>
  </conditionalFormatting>
  <conditionalFormatting sqref="E18:E21 C2:AG13">
    <cfRule type="containsText" dxfId="219" priority="72" operator="containsText" text="Pr">
      <formula>NOT(ISERROR(SEARCH("Pr",C2)))</formula>
    </cfRule>
  </conditionalFormatting>
  <conditionalFormatting sqref="U2:Y3">
    <cfRule type="containsText" dxfId="218" priority="69" operator="containsText" text="CP">
      <formula>NOT(ISERROR(SEARCH("CP",U2)))</formula>
    </cfRule>
    <cfRule type="containsText" dxfId="217" priority="70" operator="containsText" text="AM">
      <formula>NOT(ISERROR(SEARCH("AM",U2)))</formula>
    </cfRule>
    <cfRule type="containsText" dxfId="216" priority="71" operator="containsText" text="F">
      <formula>NOT(ISERROR(SEARCH("F",U2)))</formula>
    </cfRule>
  </conditionalFormatting>
  <conditionalFormatting sqref="AB2:AF3">
    <cfRule type="containsText" dxfId="215" priority="66" operator="containsText" text="CP">
      <formula>NOT(ISERROR(SEARCH("CP",AB2)))</formula>
    </cfRule>
    <cfRule type="containsText" dxfId="214" priority="67" operator="containsText" text="AM">
      <formula>NOT(ISERROR(SEARCH("AM",AB2)))</formula>
    </cfRule>
    <cfRule type="containsText" dxfId="213" priority="68" operator="containsText" text="F">
      <formula>NOT(ISERROR(SEARCH("F",AB2)))</formula>
    </cfRule>
  </conditionalFormatting>
  <conditionalFormatting sqref="G8:K9">
    <cfRule type="containsText" dxfId="212" priority="63" operator="containsText" text="CP">
      <formula>NOT(ISERROR(SEARCH("CP",G8)))</formula>
    </cfRule>
    <cfRule type="containsText" dxfId="211" priority="64" operator="containsText" text="AM">
      <formula>NOT(ISERROR(SEARCH("AM",G8)))</formula>
    </cfRule>
    <cfRule type="containsText" dxfId="210" priority="65" operator="containsText" text="F">
      <formula>NOT(ISERROR(SEARCH("F",G8)))</formula>
    </cfRule>
  </conditionalFormatting>
  <conditionalFormatting sqref="N10:R11">
    <cfRule type="containsText" dxfId="209" priority="60" operator="containsText" text="CP">
      <formula>NOT(ISERROR(SEARCH("CP",N10)))</formula>
    </cfRule>
    <cfRule type="containsText" dxfId="208" priority="61" operator="containsText" text="AM">
      <formula>NOT(ISERROR(SEARCH("AM",N10)))</formula>
    </cfRule>
    <cfRule type="containsText" dxfId="207" priority="62" operator="containsText" text="F">
      <formula>NOT(ISERROR(SEARCH("F",N10)))</formula>
    </cfRule>
  </conditionalFormatting>
  <conditionalFormatting sqref="C2:D3">
    <cfRule type="containsText" dxfId="206" priority="57" operator="containsText" text="CP">
      <formula>NOT(ISERROR(SEARCH("CP",C2)))</formula>
    </cfRule>
    <cfRule type="containsText" dxfId="205" priority="58" operator="containsText" text="AM">
      <formula>NOT(ISERROR(SEARCH("AM",C2)))</formula>
    </cfRule>
    <cfRule type="containsText" dxfId="204" priority="59" operator="containsText" text="F">
      <formula>NOT(ISERROR(SEARCH("F",C2)))</formula>
    </cfRule>
  </conditionalFormatting>
  <conditionalFormatting sqref="G2:K3">
    <cfRule type="containsText" dxfId="203" priority="54" operator="containsText" text="CP">
      <formula>NOT(ISERROR(SEARCH("CP",G2)))</formula>
    </cfRule>
    <cfRule type="containsText" dxfId="202" priority="55" operator="containsText" text="AM">
      <formula>NOT(ISERROR(SEARCH("AM",G2)))</formula>
    </cfRule>
    <cfRule type="containsText" dxfId="201" priority="56" operator="containsText" text="F">
      <formula>NOT(ISERROR(SEARCH("F",G2)))</formula>
    </cfRule>
  </conditionalFormatting>
  <conditionalFormatting sqref="AB8:AF13">
    <cfRule type="containsText" dxfId="200" priority="12" operator="containsText" text="CP">
      <formula>NOT(ISERROR(SEARCH("CP",AB8)))</formula>
    </cfRule>
    <cfRule type="containsText" dxfId="199" priority="13" operator="containsText" text="AM">
      <formula>NOT(ISERROR(SEARCH("AM",AB8)))</formula>
    </cfRule>
    <cfRule type="containsText" dxfId="198" priority="14" operator="containsText" text="F">
      <formula>NOT(ISERROR(SEARCH("F",AB8)))</formula>
    </cfRule>
  </conditionalFormatting>
  <conditionalFormatting sqref="N4:R5">
    <cfRule type="containsText" dxfId="197" priority="51" operator="containsText" text="CP">
      <formula>NOT(ISERROR(SEARCH("CP",N4)))</formula>
    </cfRule>
    <cfRule type="containsText" dxfId="196" priority="52" operator="containsText" text="AM">
      <formula>NOT(ISERROR(SEARCH("AM",N4)))</formula>
    </cfRule>
    <cfRule type="containsText" dxfId="195" priority="53" operator="containsText" text="F">
      <formula>NOT(ISERROR(SEARCH("F",N4)))</formula>
    </cfRule>
  </conditionalFormatting>
  <conditionalFormatting sqref="U4:Y5">
    <cfRule type="containsText" dxfId="194" priority="48" operator="containsText" text="CP">
      <formula>NOT(ISERROR(SEARCH("CP",U4)))</formula>
    </cfRule>
    <cfRule type="containsText" dxfId="193" priority="49" operator="containsText" text="AM">
      <formula>NOT(ISERROR(SEARCH("AM",U4)))</formula>
    </cfRule>
    <cfRule type="containsText" dxfId="192" priority="50" operator="containsText" text="F">
      <formula>NOT(ISERROR(SEARCH("F",U4)))</formula>
    </cfRule>
  </conditionalFormatting>
  <conditionalFormatting sqref="C12:D13">
    <cfRule type="containsText" dxfId="191" priority="45" operator="containsText" text="CP">
      <formula>NOT(ISERROR(SEARCH("CP",C12)))</formula>
    </cfRule>
    <cfRule type="containsText" dxfId="190" priority="46" operator="containsText" text="AM">
      <formula>NOT(ISERROR(SEARCH("AM",C12)))</formula>
    </cfRule>
    <cfRule type="containsText" dxfId="189" priority="47" operator="containsText" text="F">
      <formula>NOT(ISERROR(SEARCH("F",C12)))</formula>
    </cfRule>
  </conditionalFormatting>
  <conditionalFormatting sqref="C4:D11">
    <cfRule type="containsText" dxfId="188" priority="42" operator="containsText" text="CP">
      <formula>NOT(ISERROR(SEARCH("CP",C4)))</formula>
    </cfRule>
    <cfRule type="containsText" dxfId="187" priority="43" operator="containsText" text="AM">
      <formula>NOT(ISERROR(SEARCH("AM",C4)))</formula>
    </cfRule>
    <cfRule type="containsText" dxfId="186" priority="44" operator="containsText" text="F">
      <formula>NOT(ISERROR(SEARCH("F",C4)))</formula>
    </cfRule>
  </conditionalFormatting>
  <conditionalFormatting sqref="G10:K12">
    <cfRule type="containsText" dxfId="185" priority="39" operator="containsText" text="CP">
      <formula>NOT(ISERROR(SEARCH("CP",G10)))</formula>
    </cfRule>
    <cfRule type="containsText" dxfId="184" priority="40" operator="containsText" text="AM">
      <formula>NOT(ISERROR(SEARCH("AM",G10)))</formula>
    </cfRule>
    <cfRule type="containsText" dxfId="183" priority="41" operator="containsText" text="F">
      <formula>NOT(ISERROR(SEARCH("F",G10)))</formula>
    </cfRule>
  </conditionalFormatting>
  <conditionalFormatting sqref="G13:K13">
    <cfRule type="containsText" dxfId="182" priority="36" operator="containsText" text="CP">
      <formula>NOT(ISERROR(SEARCH("CP",G13)))</formula>
    </cfRule>
    <cfRule type="containsText" dxfId="181" priority="37" operator="containsText" text="AM">
      <formula>NOT(ISERROR(SEARCH("AM",G13)))</formula>
    </cfRule>
    <cfRule type="containsText" dxfId="180" priority="38" operator="containsText" text="F">
      <formula>NOT(ISERROR(SEARCH("F",G13)))</formula>
    </cfRule>
  </conditionalFormatting>
  <conditionalFormatting sqref="G4:K7">
    <cfRule type="containsText" dxfId="179" priority="33" operator="containsText" text="CP">
      <formula>NOT(ISERROR(SEARCH("CP",G4)))</formula>
    </cfRule>
    <cfRule type="containsText" dxfId="178" priority="34" operator="containsText" text="AM">
      <formula>NOT(ISERROR(SEARCH("AM",G4)))</formula>
    </cfRule>
    <cfRule type="containsText" dxfId="177" priority="35" operator="containsText" text="F">
      <formula>NOT(ISERROR(SEARCH("F",G4)))</formula>
    </cfRule>
  </conditionalFormatting>
  <conditionalFormatting sqref="N2:R3">
    <cfRule type="containsText" dxfId="176" priority="30" operator="containsText" text="CP">
      <formula>NOT(ISERROR(SEARCH("CP",N2)))</formula>
    </cfRule>
    <cfRule type="containsText" dxfId="175" priority="31" operator="containsText" text="AM">
      <formula>NOT(ISERROR(SEARCH("AM",N2)))</formula>
    </cfRule>
    <cfRule type="containsText" dxfId="174" priority="32" operator="containsText" text="F">
      <formula>NOT(ISERROR(SEARCH("F",N2)))</formula>
    </cfRule>
  </conditionalFormatting>
  <conditionalFormatting sqref="N6:R9">
    <cfRule type="containsText" dxfId="173" priority="27" operator="containsText" text="CP">
      <formula>NOT(ISERROR(SEARCH("CP",N6)))</formula>
    </cfRule>
    <cfRule type="containsText" dxfId="172" priority="28" operator="containsText" text="AM">
      <formula>NOT(ISERROR(SEARCH("AM",N6)))</formula>
    </cfRule>
    <cfRule type="containsText" dxfId="171" priority="29" operator="containsText" text="F">
      <formula>NOT(ISERROR(SEARCH("F",N6)))</formula>
    </cfRule>
  </conditionalFormatting>
  <conditionalFormatting sqref="U6:Y13">
    <cfRule type="containsText" dxfId="170" priority="24" operator="containsText" text="CP">
      <formula>NOT(ISERROR(SEARCH("CP",U6)))</formula>
    </cfRule>
    <cfRule type="containsText" dxfId="169" priority="25" operator="containsText" text="AM">
      <formula>NOT(ISERROR(SEARCH("AM",U6)))</formula>
    </cfRule>
    <cfRule type="containsText" dxfId="168" priority="26" operator="containsText" text="F">
      <formula>NOT(ISERROR(SEARCH("F",U6)))</formula>
    </cfRule>
  </conditionalFormatting>
  <conditionalFormatting sqref="N12:R13">
    <cfRule type="containsText" dxfId="167" priority="21" operator="containsText" text="CP">
      <formula>NOT(ISERROR(SEARCH("CP",N12)))</formula>
    </cfRule>
    <cfRule type="containsText" dxfId="166" priority="22" operator="containsText" text="AM">
      <formula>NOT(ISERROR(SEARCH("AM",N12)))</formula>
    </cfRule>
    <cfRule type="containsText" dxfId="165" priority="23" operator="containsText" text="F">
      <formula>NOT(ISERROR(SEARCH("F",N12)))</formula>
    </cfRule>
  </conditionalFormatting>
  <conditionalFormatting sqref="AB6:AF7">
    <cfRule type="containsText" dxfId="164" priority="18" operator="containsText" text="CP">
      <formula>NOT(ISERROR(SEARCH("CP",AB6)))</formula>
    </cfRule>
    <cfRule type="containsText" dxfId="163" priority="19" operator="containsText" text="AM">
      <formula>NOT(ISERROR(SEARCH("AM",AB6)))</formula>
    </cfRule>
    <cfRule type="containsText" dxfId="162" priority="20" operator="containsText" text="F">
      <formula>NOT(ISERROR(SEARCH("F",AB6)))</formula>
    </cfRule>
  </conditionalFormatting>
  <conditionalFormatting sqref="AB4:AF5">
    <cfRule type="containsText" dxfId="161" priority="15" operator="containsText" text="CP">
      <formula>NOT(ISERROR(SEARCH("CP",AB4)))</formula>
    </cfRule>
    <cfRule type="containsText" dxfId="160" priority="16" operator="containsText" text="AM">
      <formula>NOT(ISERROR(SEARCH("AM",AB4)))</formula>
    </cfRule>
    <cfRule type="containsText" dxfId="159" priority="17" operator="containsText" text="F">
      <formula>NOT(ISERROR(SEARCH("F",AB4)))</formula>
    </cfRule>
  </conditionalFormatting>
  <conditionalFormatting sqref="AP2:AP3">
    <cfRule type="containsText" dxfId="158" priority="8" operator="containsText" text="F">
      <formula>NOT(ISERROR(SEARCH("F",AP2)))</formula>
    </cfRule>
    <cfRule type="containsText" dxfId="157" priority="9" operator="containsText" text="AM">
      <formula>NOT(ISERROR(SEARCH("AM",AP2)))</formula>
    </cfRule>
    <cfRule type="containsText" dxfId="156" priority="10" operator="containsText" text="CP">
      <formula>NOT(ISERROR(SEARCH("CP",AP2)))</formula>
    </cfRule>
  </conditionalFormatting>
  <conditionalFormatting sqref="AP2:AP3">
    <cfRule type="containsText" dxfId="155" priority="7" operator="containsText" text="Pr">
      <formula>NOT(ISERROR(SEARCH("Pr",AP2)))</formula>
    </cfRule>
  </conditionalFormatting>
  <conditionalFormatting sqref="AP2:AP3">
    <cfRule type="containsText" dxfId="154" priority="4" operator="containsText" text="CP">
      <formula>NOT(ISERROR(SEARCH("CP",AP2)))</formula>
    </cfRule>
    <cfRule type="containsText" dxfId="153" priority="5" operator="containsText" text="AM">
      <formula>NOT(ISERROR(SEARCH("AM",AP2)))</formula>
    </cfRule>
    <cfRule type="containsText" dxfId="152" priority="6" operator="containsText" text="F">
      <formula>NOT(ISERROR(SEARCH("F",AP2)))</formula>
    </cfRule>
  </conditionalFormatting>
  <conditionalFormatting sqref="AP2:AP3">
    <cfRule type="containsText" dxfId="151" priority="1" operator="containsText" text="CP">
      <formula>NOT(ISERROR(SEARCH("CP",AP2)))</formula>
    </cfRule>
    <cfRule type="containsText" dxfId="150" priority="2" operator="containsText" text="AM">
      <formula>NOT(ISERROR(SEARCH("AM",AP2)))</formula>
    </cfRule>
    <cfRule type="containsText" dxfId="149" priority="3" operator="containsText" text="F">
      <formula>NOT(ISERROR(SEARCH("F",AP2)))</formula>
    </cfRule>
  </conditionalFormatting>
  <conditionalFormatting sqref="AP2:AP3">
    <cfRule type="expression" dxfId="148" priority="11">
      <formula>WEEKDAY(W$1,2)&gt;5</formula>
    </cfRule>
  </conditionalFormatting>
  <dataValidations count="1">
    <dataValidation type="list" allowBlank="1" showInputMessage="1" showErrorMessage="1" sqref="E2:F13 S2:T13 Z2:AA13 AG2:AG13 L2:M13" xr:uid="{495C5B23-E968-4492-9DBD-5240273DEB87}">
      <formula1>$E$18:$E$21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D72CE-FB01-42EB-B6B4-E5B443BED521}">
  <sheetPr>
    <tabColor theme="7"/>
  </sheetPr>
  <dimension ref="A1:AP32"/>
  <sheetViews>
    <sheetView topLeftCell="K1" zoomScaleNormal="100" workbookViewId="0">
      <selection activeCell="I18" sqref="I18"/>
    </sheetView>
  </sheetViews>
  <sheetFormatPr baseColWidth="10" defaultRowHeight="15" x14ac:dyDescent="0.25"/>
  <cols>
    <col min="1" max="1" width="10" bestFit="1" customWidth="1"/>
    <col min="2" max="2" width="8.5703125" style="1" customWidth="1"/>
    <col min="3" max="15" width="7.28515625" customWidth="1"/>
    <col min="16" max="16" width="7" bestFit="1" customWidth="1"/>
    <col min="17" max="33" width="7.28515625" customWidth="1"/>
    <col min="35" max="35" width="11.42578125" style="68"/>
  </cols>
  <sheetData>
    <row r="1" spans="1:42" x14ac:dyDescent="0.25">
      <c r="C1" s="42">
        <v>44136</v>
      </c>
      <c r="D1" s="43">
        <f>C1+1</f>
        <v>44137</v>
      </c>
      <c r="E1" s="43">
        <f t="shared" ref="E1:AD1" si="0">D1+1</f>
        <v>44138</v>
      </c>
      <c r="F1" s="43">
        <f t="shared" si="0"/>
        <v>44139</v>
      </c>
      <c r="G1" s="43">
        <f t="shared" si="0"/>
        <v>44140</v>
      </c>
      <c r="H1" s="43">
        <f t="shared" si="0"/>
        <v>44141</v>
      </c>
      <c r="I1" s="43">
        <f t="shared" si="0"/>
        <v>44142</v>
      </c>
      <c r="J1" s="43">
        <f t="shared" si="0"/>
        <v>44143</v>
      </c>
      <c r="K1" s="43">
        <f t="shared" si="0"/>
        <v>44144</v>
      </c>
      <c r="L1" s="43">
        <f t="shared" si="0"/>
        <v>44145</v>
      </c>
      <c r="M1" s="43">
        <f t="shared" si="0"/>
        <v>44146</v>
      </c>
      <c r="N1" s="43">
        <f t="shared" si="0"/>
        <v>44147</v>
      </c>
      <c r="O1" s="43">
        <f t="shared" si="0"/>
        <v>44148</v>
      </c>
      <c r="P1" s="43">
        <f t="shared" si="0"/>
        <v>44149</v>
      </c>
      <c r="Q1" s="43">
        <f t="shared" si="0"/>
        <v>44150</v>
      </c>
      <c r="R1" s="43">
        <f t="shared" si="0"/>
        <v>44151</v>
      </c>
      <c r="S1" s="43">
        <f>R1+1</f>
        <v>44152</v>
      </c>
      <c r="T1" s="43">
        <f t="shared" si="0"/>
        <v>44153</v>
      </c>
      <c r="U1" s="43">
        <f t="shared" si="0"/>
        <v>44154</v>
      </c>
      <c r="V1" s="43">
        <f t="shared" si="0"/>
        <v>44155</v>
      </c>
      <c r="W1" s="43">
        <f t="shared" si="0"/>
        <v>44156</v>
      </c>
      <c r="X1" s="43">
        <f t="shared" si="0"/>
        <v>44157</v>
      </c>
      <c r="Y1" s="43">
        <f t="shared" si="0"/>
        <v>44158</v>
      </c>
      <c r="Z1" s="43">
        <f t="shared" si="0"/>
        <v>44159</v>
      </c>
      <c r="AA1" s="43">
        <f t="shared" si="0"/>
        <v>44160</v>
      </c>
      <c r="AB1" s="43">
        <f t="shared" si="0"/>
        <v>44161</v>
      </c>
      <c r="AC1" s="43">
        <f t="shared" si="0"/>
        <v>44162</v>
      </c>
      <c r="AD1" s="43">
        <f t="shared" si="0"/>
        <v>44163</v>
      </c>
      <c r="AE1" s="43">
        <f>IFERROR(IF(MONTH(AD1+1)&lt;&gt;MONTH(AD1),"",(AD1+1)),"")</f>
        <v>44164</v>
      </c>
      <c r="AF1" s="43">
        <f>IFERROR(IF(MONTH(AE1+1)&lt;&gt;MONTH(AE1),"",(AE1+1)),"")</f>
        <v>44165</v>
      </c>
      <c r="AG1" s="44" t="str">
        <f>IFERROR(IF(MONTH(AF1+1)&lt;&gt;MONTH(AF1),"",(AF1+1)),"")</f>
        <v/>
      </c>
    </row>
    <row r="2" spans="1:42" s="68" customFormat="1" ht="30.75" customHeight="1" x14ac:dyDescent="0.25">
      <c r="A2" s="47" t="s">
        <v>9</v>
      </c>
      <c r="B2" s="11" t="s">
        <v>0</v>
      </c>
      <c r="C2" s="73"/>
      <c r="D2" s="74" t="s">
        <v>37</v>
      </c>
      <c r="E2" s="74" t="s">
        <v>37</v>
      </c>
      <c r="F2" s="75" t="s">
        <v>19</v>
      </c>
      <c r="G2" s="75" t="s">
        <v>19</v>
      </c>
      <c r="H2" s="75" t="s">
        <v>19</v>
      </c>
      <c r="I2" s="75"/>
      <c r="J2" s="75"/>
      <c r="K2" s="75" t="s">
        <v>19</v>
      </c>
      <c r="L2" s="75" t="s">
        <v>19</v>
      </c>
      <c r="M2" s="78" t="s">
        <v>37</v>
      </c>
      <c r="N2" s="78" t="s">
        <v>37</v>
      </c>
      <c r="O2" s="78" t="s">
        <v>37</v>
      </c>
      <c r="P2" s="74"/>
      <c r="Q2" s="74"/>
      <c r="R2" s="78" t="s">
        <v>37</v>
      </c>
      <c r="S2" s="78" t="s">
        <v>37</v>
      </c>
      <c r="T2" s="78" t="s">
        <v>37</v>
      </c>
      <c r="U2" s="78" t="s">
        <v>37</v>
      </c>
      <c r="V2" s="78" t="s">
        <v>37</v>
      </c>
      <c r="W2" s="74"/>
      <c r="X2" s="74"/>
      <c r="Y2" s="78" t="s">
        <v>37</v>
      </c>
      <c r="Z2" s="78" t="s">
        <v>37</v>
      </c>
      <c r="AA2" s="78" t="s">
        <v>37</v>
      </c>
      <c r="AB2" s="78" t="s">
        <v>37</v>
      </c>
      <c r="AC2" s="78" t="s">
        <v>37</v>
      </c>
      <c r="AD2" s="74"/>
      <c r="AE2" s="74"/>
      <c r="AF2" s="78" t="s">
        <v>37</v>
      </c>
      <c r="AG2" s="76"/>
    </row>
    <row r="3" spans="1:42" s="68" customFormat="1" ht="30.75" customHeight="1" x14ac:dyDescent="0.25">
      <c r="A3" s="48"/>
      <c r="B3" s="40" t="s">
        <v>1</v>
      </c>
      <c r="C3" s="77"/>
      <c r="D3" s="78" t="s">
        <v>37</v>
      </c>
      <c r="E3" s="78" t="s">
        <v>21</v>
      </c>
      <c r="F3" s="75" t="s">
        <v>19</v>
      </c>
      <c r="G3" s="75" t="s">
        <v>19</v>
      </c>
      <c r="H3" s="75" t="s">
        <v>19</v>
      </c>
      <c r="I3" s="75"/>
      <c r="J3" s="75"/>
      <c r="K3" s="75" t="s">
        <v>19</v>
      </c>
      <c r="L3" s="75" t="s">
        <v>19</v>
      </c>
      <c r="M3" s="78" t="s">
        <v>37</v>
      </c>
      <c r="N3" s="78" t="s">
        <v>37</v>
      </c>
      <c r="O3" s="78" t="s">
        <v>37</v>
      </c>
      <c r="P3" s="78"/>
      <c r="Q3" s="78"/>
      <c r="R3" s="78" t="s">
        <v>37</v>
      </c>
      <c r="S3" s="78" t="s">
        <v>37</v>
      </c>
      <c r="T3" s="78" t="s">
        <v>37</v>
      </c>
      <c r="U3" s="78" t="s">
        <v>37</v>
      </c>
      <c r="V3" s="78" t="s">
        <v>37</v>
      </c>
      <c r="W3" s="78"/>
      <c r="X3" s="78"/>
      <c r="Y3" s="78" t="s">
        <v>37</v>
      </c>
      <c r="Z3" s="78" t="s">
        <v>37</v>
      </c>
      <c r="AA3" s="78" t="s">
        <v>37</v>
      </c>
      <c r="AB3" s="78" t="s">
        <v>37</v>
      </c>
      <c r="AC3" s="78" t="s">
        <v>37</v>
      </c>
      <c r="AD3" s="78"/>
      <c r="AE3" s="78"/>
      <c r="AF3" s="81" t="s">
        <v>37</v>
      </c>
      <c r="AG3" s="79"/>
    </row>
    <row r="4" spans="1:42" s="68" customFormat="1" ht="30.75" customHeight="1" x14ac:dyDescent="0.25">
      <c r="A4" s="47" t="s">
        <v>10</v>
      </c>
      <c r="B4" s="11" t="s">
        <v>0</v>
      </c>
      <c r="C4" s="73"/>
      <c r="D4" s="74" t="s">
        <v>20</v>
      </c>
      <c r="E4" s="74" t="s">
        <v>20</v>
      </c>
      <c r="F4" s="74" t="s">
        <v>20</v>
      </c>
      <c r="G4" s="74" t="s">
        <v>20</v>
      </c>
      <c r="H4" s="74" t="s">
        <v>20</v>
      </c>
      <c r="I4" s="74"/>
      <c r="J4" s="74"/>
      <c r="K4" s="74" t="s">
        <v>37</v>
      </c>
      <c r="L4" s="74" t="s">
        <v>37</v>
      </c>
      <c r="M4" s="74" t="s">
        <v>37</v>
      </c>
      <c r="N4" s="74" t="s">
        <v>37</v>
      </c>
      <c r="O4" s="74" t="s">
        <v>37</v>
      </c>
      <c r="P4" s="74"/>
      <c r="Q4" s="74"/>
      <c r="R4" s="74" t="s">
        <v>37</v>
      </c>
      <c r="S4" s="74" t="s">
        <v>37</v>
      </c>
      <c r="T4" s="74" t="s">
        <v>37</v>
      </c>
      <c r="U4" s="74" t="s">
        <v>37</v>
      </c>
      <c r="V4" s="74" t="s">
        <v>37</v>
      </c>
      <c r="W4" s="74"/>
      <c r="X4" s="74"/>
      <c r="Y4" s="74" t="s">
        <v>37</v>
      </c>
      <c r="Z4" s="74" t="s">
        <v>37</v>
      </c>
      <c r="AA4" s="74" t="s">
        <v>37</v>
      </c>
      <c r="AB4" s="74" t="s">
        <v>37</v>
      </c>
      <c r="AC4" s="74" t="s">
        <v>37</v>
      </c>
      <c r="AD4" s="74"/>
      <c r="AE4" s="74"/>
      <c r="AF4" s="78" t="s">
        <v>37</v>
      </c>
      <c r="AG4" s="76"/>
      <c r="AI4" s="78"/>
      <c r="AJ4" s="83" t="s">
        <v>35</v>
      </c>
      <c r="AK4" s="84"/>
      <c r="AL4" s="84"/>
      <c r="AM4" s="86"/>
      <c r="AO4" s="68" t="s">
        <v>41</v>
      </c>
      <c r="AP4" s="112">
        <v>43466</v>
      </c>
    </row>
    <row r="5" spans="1:42" s="68" customFormat="1" ht="30.75" customHeight="1" x14ac:dyDescent="0.25">
      <c r="A5" s="48"/>
      <c r="B5" s="41" t="s">
        <v>1</v>
      </c>
      <c r="C5" s="80"/>
      <c r="D5" s="81" t="s">
        <v>20</v>
      </c>
      <c r="E5" s="81" t="s">
        <v>20</v>
      </c>
      <c r="F5" s="81" t="s">
        <v>20</v>
      </c>
      <c r="G5" s="81" t="s">
        <v>20</v>
      </c>
      <c r="H5" s="81" t="s">
        <v>20</v>
      </c>
      <c r="I5" s="81"/>
      <c r="J5" s="81"/>
      <c r="K5" s="81" t="s">
        <v>37</v>
      </c>
      <c r="L5" s="81" t="s">
        <v>37</v>
      </c>
      <c r="M5" s="81" t="s">
        <v>37</v>
      </c>
      <c r="N5" s="81" t="s">
        <v>37</v>
      </c>
      <c r="O5" s="81" t="s">
        <v>37</v>
      </c>
      <c r="P5" s="81"/>
      <c r="Q5" s="81"/>
      <c r="R5" s="81" t="s">
        <v>37</v>
      </c>
      <c r="S5" s="81" t="s">
        <v>37</v>
      </c>
      <c r="T5" s="81" t="s">
        <v>37</v>
      </c>
      <c r="U5" s="81" t="s">
        <v>37</v>
      </c>
      <c r="V5" s="81" t="s">
        <v>37</v>
      </c>
      <c r="W5" s="81"/>
      <c r="X5" s="81"/>
      <c r="Y5" s="81" t="s">
        <v>37</v>
      </c>
      <c r="Z5" s="81" t="s">
        <v>37</v>
      </c>
      <c r="AA5" s="81" t="s">
        <v>37</v>
      </c>
      <c r="AB5" s="81" t="s">
        <v>37</v>
      </c>
      <c r="AC5" s="81" t="s">
        <v>37</v>
      </c>
      <c r="AD5" s="81"/>
      <c r="AE5" s="81"/>
      <c r="AF5" s="81" t="s">
        <v>37</v>
      </c>
      <c r="AG5" s="82"/>
      <c r="AI5" s="78"/>
      <c r="AJ5" s="65" t="s">
        <v>18</v>
      </c>
      <c r="AK5" s="66" t="s">
        <v>20</v>
      </c>
      <c r="AL5" s="66" t="s">
        <v>19</v>
      </c>
      <c r="AM5" s="67" t="s">
        <v>21</v>
      </c>
      <c r="AO5" s="75" t="s">
        <v>42</v>
      </c>
      <c r="AP5" s="112">
        <v>43576</v>
      </c>
    </row>
    <row r="6" spans="1:42" s="68" customFormat="1" ht="30.75" customHeight="1" x14ac:dyDescent="0.25">
      <c r="A6" s="46" t="s">
        <v>11</v>
      </c>
      <c r="B6" s="40" t="s">
        <v>0</v>
      </c>
      <c r="C6" s="77"/>
      <c r="D6" s="78" t="s">
        <v>37</v>
      </c>
      <c r="E6" s="78" t="s">
        <v>37</v>
      </c>
      <c r="F6" s="78" t="s">
        <v>37</v>
      </c>
      <c r="G6" s="78" t="s">
        <v>37</v>
      </c>
      <c r="H6" s="78" t="s">
        <v>37</v>
      </c>
      <c r="I6" s="78"/>
      <c r="J6" s="78"/>
      <c r="K6" s="78" t="s">
        <v>37</v>
      </c>
      <c r="L6" s="78" t="s">
        <v>37</v>
      </c>
      <c r="M6" s="78" t="s">
        <v>37</v>
      </c>
      <c r="N6" s="78" t="s">
        <v>37</v>
      </c>
      <c r="O6" s="78" t="s">
        <v>37</v>
      </c>
      <c r="P6" s="78"/>
      <c r="Q6" s="78"/>
      <c r="R6" s="78" t="s">
        <v>37</v>
      </c>
      <c r="S6" s="78" t="s">
        <v>37</v>
      </c>
      <c r="T6" s="78" t="s">
        <v>37</v>
      </c>
      <c r="U6" s="78" t="s">
        <v>37</v>
      </c>
      <c r="V6" s="78" t="s">
        <v>37</v>
      </c>
      <c r="W6" s="78"/>
      <c r="X6" s="78"/>
      <c r="Y6" s="78" t="s">
        <v>37</v>
      </c>
      <c r="Z6" s="78" t="s">
        <v>37</v>
      </c>
      <c r="AA6" s="78" t="s">
        <v>37</v>
      </c>
      <c r="AB6" s="78" t="s">
        <v>37</v>
      </c>
      <c r="AC6" s="78" t="s">
        <v>37</v>
      </c>
      <c r="AD6" s="78"/>
      <c r="AE6" s="78"/>
      <c r="AF6" s="78" t="s">
        <v>37</v>
      </c>
      <c r="AG6" s="79"/>
      <c r="AI6" s="37" t="s">
        <v>9</v>
      </c>
      <c r="AJ6" s="74">
        <f>IF($A$2="Mickaël",COUNTIF($C$2:$AG$3,"Pr"),"")</f>
        <v>31</v>
      </c>
      <c r="AK6" s="74">
        <f>IF($A$2="Mickaël",COUNTIF($C$2:$AG$3,"AM"),"")</f>
        <v>0</v>
      </c>
      <c r="AL6" s="74">
        <f>IF($A$2="Mickaël",COUNTIF($C$2:$AG$3,"CP"),"")</f>
        <v>10</v>
      </c>
      <c r="AM6" s="76">
        <f>IF($A$2="Mickaël",COUNTIF($C$2:$AG$3,"F"),"")</f>
        <v>1</v>
      </c>
      <c r="AO6" s="94" t="s">
        <v>42</v>
      </c>
      <c r="AP6" s="113">
        <v>43577</v>
      </c>
    </row>
    <row r="7" spans="1:42" s="68" customFormat="1" ht="30.75" customHeight="1" x14ac:dyDescent="0.25">
      <c r="A7" s="46"/>
      <c r="B7" s="40" t="s">
        <v>1</v>
      </c>
      <c r="C7" s="77"/>
      <c r="D7" s="78" t="s">
        <v>37</v>
      </c>
      <c r="E7" s="78" t="s">
        <v>37</v>
      </c>
      <c r="F7" s="78" t="s">
        <v>37</v>
      </c>
      <c r="G7" s="78" t="s">
        <v>37</v>
      </c>
      <c r="H7" s="78" t="s">
        <v>37</v>
      </c>
      <c r="I7" s="78"/>
      <c r="J7" s="78"/>
      <c r="K7" s="78" t="s">
        <v>37</v>
      </c>
      <c r="L7" s="78" t="s">
        <v>37</v>
      </c>
      <c r="M7" s="78" t="s">
        <v>37</v>
      </c>
      <c r="N7" s="78" t="s">
        <v>37</v>
      </c>
      <c r="O7" s="78" t="s">
        <v>37</v>
      </c>
      <c r="P7" s="78"/>
      <c r="Q7" s="78"/>
      <c r="R7" s="78" t="s">
        <v>37</v>
      </c>
      <c r="S7" s="78" t="s">
        <v>37</v>
      </c>
      <c r="T7" s="78" t="s">
        <v>37</v>
      </c>
      <c r="U7" s="78" t="s">
        <v>37</v>
      </c>
      <c r="V7" s="78" t="s">
        <v>37</v>
      </c>
      <c r="W7" s="78"/>
      <c r="X7" s="78"/>
      <c r="Y7" s="78" t="s">
        <v>37</v>
      </c>
      <c r="Z7" s="78" t="s">
        <v>37</v>
      </c>
      <c r="AA7" s="78" t="s">
        <v>37</v>
      </c>
      <c r="AB7" s="78" t="s">
        <v>37</v>
      </c>
      <c r="AC7" s="78" t="s">
        <v>37</v>
      </c>
      <c r="AD7" s="78"/>
      <c r="AE7" s="78"/>
      <c r="AF7" s="81" t="s">
        <v>37</v>
      </c>
      <c r="AG7" s="79"/>
      <c r="AI7" s="38" t="s">
        <v>10</v>
      </c>
      <c r="AJ7" s="78">
        <f>IF($A$4="Stéphane",COUNTIF($C$4:$AG$5,"Pr"),"")</f>
        <v>32</v>
      </c>
      <c r="AK7" s="78">
        <f>IF($A$4="Stéphane",COUNTIF($C$4:$AG$5,"AM"),"")</f>
        <v>10</v>
      </c>
      <c r="AL7" s="78">
        <f>IF($A$4="Stéphane",COUNTIF($C$4:$AG$5,"CP"),"")</f>
        <v>0</v>
      </c>
      <c r="AM7" s="79">
        <f>IF($A$4="Stéphane",COUNTIF($C$4:$AG$5,"F"),"")</f>
        <v>0</v>
      </c>
      <c r="AO7" s="94" t="s">
        <v>43</v>
      </c>
      <c r="AP7" s="112">
        <v>43586</v>
      </c>
    </row>
    <row r="8" spans="1:42" s="68" customFormat="1" ht="30.75" customHeight="1" x14ac:dyDescent="0.25">
      <c r="A8" s="47" t="s">
        <v>12</v>
      </c>
      <c r="B8" s="11" t="s">
        <v>0</v>
      </c>
      <c r="C8" s="73"/>
      <c r="D8" s="74" t="s">
        <v>20</v>
      </c>
      <c r="E8" s="74" t="s">
        <v>37</v>
      </c>
      <c r="F8" s="74" t="s">
        <v>37</v>
      </c>
      <c r="G8" s="74" t="s">
        <v>37</v>
      </c>
      <c r="H8" s="74" t="s">
        <v>37</v>
      </c>
      <c r="I8" s="74"/>
      <c r="J8" s="74"/>
      <c r="K8" s="87" t="s">
        <v>21</v>
      </c>
      <c r="L8" s="87" t="s">
        <v>21</v>
      </c>
      <c r="M8" s="87" t="s">
        <v>21</v>
      </c>
      <c r="N8" s="87" t="s">
        <v>21</v>
      </c>
      <c r="O8" s="87" t="s">
        <v>21</v>
      </c>
      <c r="P8" s="87"/>
      <c r="Q8" s="87"/>
      <c r="R8" s="87" t="s">
        <v>21</v>
      </c>
      <c r="S8" s="87" t="s">
        <v>21</v>
      </c>
      <c r="T8" s="87" t="s">
        <v>21</v>
      </c>
      <c r="U8" s="87" t="s">
        <v>21</v>
      </c>
      <c r="V8" s="87" t="s">
        <v>21</v>
      </c>
      <c r="W8" s="74"/>
      <c r="X8" s="74"/>
      <c r="Y8" s="74" t="s">
        <v>37</v>
      </c>
      <c r="Z8" s="74" t="s">
        <v>37</v>
      </c>
      <c r="AA8" s="74" t="s">
        <v>37</v>
      </c>
      <c r="AB8" s="74" t="s">
        <v>37</v>
      </c>
      <c r="AC8" s="74" t="s">
        <v>37</v>
      </c>
      <c r="AD8" s="74"/>
      <c r="AE8" s="74"/>
      <c r="AF8" s="75" t="s">
        <v>19</v>
      </c>
      <c r="AG8" s="76"/>
      <c r="AI8" s="38" t="s">
        <v>11</v>
      </c>
      <c r="AJ8" s="78">
        <f>IF($A$6="Sandra",COUNTIF($C$6:$AG$7,"Pr"),"")</f>
        <v>42</v>
      </c>
      <c r="AK8" s="78">
        <f>IF($A$6="Sandra",COUNTIF($C$6:$AG$7,"AM"),"")</f>
        <v>0</v>
      </c>
      <c r="AL8" s="78">
        <f>IF($A$6="Sandra",COUNTIF($C$6:$AG$7,"CP"),"")</f>
        <v>0</v>
      </c>
      <c r="AM8" s="79">
        <f>IF($A$6="Sandra",COUNTIF($C$6:$AG$7,"F"),"")</f>
        <v>0</v>
      </c>
      <c r="AO8" s="94" t="s">
        <v>44</v>
      </c>
      <c r="AP8" s="112">
        <v>43593</v>
      </c>
    </row>
    <row r="9" spans="1:42" s="68" customFormat="1" ht="30.75" customHeight="1" x14ac:dyDescent="0.25">
      <c r="A9" s="48"/>
      <c r="B9" s="41" t="s">
        <v>1</v>
      </c>
      <c r="C9" s="80"/>
      <c r="D9" s="81" t="s">
        <v>20</v>
      </c>
      <c r="E9" s="81" t="s">
        <v>37</v>
      </c>
      <c r="F9" s="81" t="s">
        <v>37</v>
      </c>
      <c r="G9" s="81" t="s">
        <v>37</v>
      </c>
      <c r="H9" s="81" t="s">
        <v>37</v>
      </c>
      <c r="I9" s="81"/>
      <c r="J9" s="81"/>
      <c r="K9" s="88" t="s">
        <v>21</v>
      </c>
      <c r="L9" s="88" t="s">
        <v>21</v>
      </c>
      <c r="M9" s="88" t="s">
        <v>21</v>
      </c>
      <c r="N9" s="88" t="s">
        <v>21</v>
      </c>
      <c r="O9" s="88" t="s">
        <v>21</v>
      </c>
      <c r="P9" s="88"/>
      <c r="Q9" s="88"/>
      <c r="R9" s="88" t="s">
        <v>21</v>
      </c>
      <c r="S9" s="88" t="s">
        <v>21</v>
      </c>
      <c r="T9" s="88" t="s">
        <v>21</v>
      </c>
      <c r="U9" s="88" t="s">
        <v>21</v>
      </c>
      <c r="V9" s="88" t="s">
        <v>21</v>
      </c>
      <c r="W9" s="81"/>
      <c r="X9" s="81"/>
      <c r="Y9" s="81" t="s">
        <v>37</v>
      </c>
      <c r="Z9" s="81" t="s">
        <v>37</v>
      </c>
      <c r="AA9" s="81" t="s">
        <v>37</v>
      </c>
      <c r="AB9" s="81" t="s">
        <v>37</v>
      </c>
      <c r="AC9" s="81" t="s">
        <v>37</v>
      </c>
      <c r="AD9" s="81"/>
      <c r="AE9" s="81"/>
      <c r="AF9" s="75" t="s">
        <v>19</v>
      </c>
      <c r="AG9" s="82"/>
      <c r="AI9" s="38" t="s">
        <v>12</v>
      </c>
      <c r="AJ9" s="78">
        <f>IF($A$8="Ludovic",COUNTIF($C$8:$AG$9,"Pr"),"")</f>
        <v>18</v>
      </c>
      <c r="AK9" s="78">
        <f>IF($A$8="Ludovic",COUNTIF($C$8:$AG$9,"AM"),"")</f>
        <v>2</v>
      </c>
      <c r="AL9" s="78">
        <f>IF($A$8="Ludovic",COUNTIF($C$8:$AG$9,"CP"),"")</f>
        <v>2</v>
      </c>
      <c r="AM9" s="79">
        <f>IF($A$8="Ludovic",COUNTIF($C$8:$AG$9,"F"),"")</f>
        <v>20</v>
      </c>
      <c r="AO9" s="94" t="s">
        <v>45</v>
      </c>
      <c r="AP9" s="112">
        <v>43615</v>
      </c>
    </row>
    <row r="10" spans="1:42" s="68" customFormat="1" ht="30.75" customHeight="1" x14ac:dyDescent="0.25">
      <c r="A10" s="46" t="s">
        <v>13</v>
      </c>
      <c r="B10" s="40" t="s">
        <v>0</v>
      </c>
      <c r="C10" s="77"/>
      <c r="D10" s="78" t="s">
        <v>37</v>
      </c>
      <c r="E10" s="78" t="s">
        <v>37</v>
      </c>
      <c r="F10" s="78" t="s">
        <v>37</v>
      </c>
      <c r="G10" s="78" t="s">
        <v>37</v>
      </c>
      <c r="H10" s="78" t="s">
        <v>37</v>
      </c>
      <c r="I10" s="78"/>
      <c r="J10" s="78"/>
      <c r="K10" s="78" t="s">
        <v>37</v>
      </c>
      <c r="L10" s="78" t="s">
        <v>37</v>
      </c>
      <c r="M10" s="78" t="s">
        <v>37</v>
      </c>
      <c r="N10" s="78" t="s">
        <v>37</v>
      </c>
      <c r="O10" s="78" t="s">
        <v>37</v>
      </c>
      <c r="P10" s="78"/>
      <c r="Q10" s="78"/>
      <c r="R10" s="75" t="s">
        <v>19</v>
      </c>
      <c r="S10" s="75" t="s">
        <v>19</v>
      </c>
      <c r="T10" s="75" t="s">
        <v>19</v>
      </c>
      <c r="U10" s="75" t="s">
        <v>19</v>
      </c>
      <c r="V10" s="75" t="s">
        <v>19</v>
      </c>
      <c r="W10" s="78"/>
      <c r="X10" s="78"/>
      <c r="Y10" s="87" t="s">
        <v>21</v>
      </c>
      <c r="Z10" s="87" t="s">
        <v>21</v>
      </c>
      <c r="AA10" s="87" t="s">
        <v>21</v>
      </c>
      <c r="AB10" s="87" t="s">
        <v>21</v>
      </c>
      <c r="AC10" s="87" t="s">
        <v>21</v>
      </c>
      <c r="AD10" s="78"/>
      <c r="AE10" s="78"/>
      <c r="AF10" s="87" t="s">
        <v>21</v>
      </c>
      <c r="AG10" s="79"/>
      <c r="AI10" s="38" t="s">
        <v>13</v>
      </c>
      <c r="AJ10" s="78">
        <f>IF($A$10="Stéphanie",COUNTIF($C$10:$AG$11,"Pr"),"")</f>
        <v>20</v>
      </c>
      <c r="AK10" s="78">
        <f>IF($A$10="Stéphanie",COUNTIF($C$10:$AG$11,"AM"),"")</f>
        <v>0</v>
      </c>
      <c r="AL10" s="78">
        <f>IF($A$10="Stéphanie",COUNTIF($C$10:$AG$11,"CP"),"")</f>
        <v>10</v>
      </c>
      <c r="AM10" s="79">
        <f>IF($A$10="Stéphanie",COUNTIF($C$10:$AG$11,"F"),"")</f>
        <v>12</v>
      </c>
      <c r="AO10" s="94" t="s">
        <v>46</v>
      </c>
      <c r="AP10" s="112">
        <v>43625</v>
      </c>
    </row>
    <row r="11" spans="1:42" s="68" customFormat="1" ht="30.75" customHeight="1" x14ac:dyDescent="0.25">
      <c r="A11" s="46"/>
      <c r="B11" s="40" t="s">
        <v>1</v>
      </c>
      <c r="C11" s="77"/>
      <c r="D11" s="78" t="s">
        <v>37</v>
      </c>
      <c r="E11" s="78" t="s">
        <v>37</v>
      </c>
      <c r="F11" s="78" t="s">
        <v>37</v>
      </c>
      <c r="G11" s="78" t="s">
        <v>37</v>
      </c>
      <c r="H11" s="78" t="s">
        <v>37</v>
      </c>
      <c r="I11" s="78"/>
      <c r="J11" s="78"/>
      <c r="K11" s="78" t="s">
        <v>37</v>
      </c>
      <c r="L11" s="78" t="s">
        <v>37</v>
      </c>
      <c r="M11" s="78" t="s">
        <v>37</v>
      </c>
      <c r="N11" s="78" t="s">
        <v>37</v>
      </c>
      <c r="O11" s="78" t="s">
        <v>37</v>
      </c>
      <c r="P11" s="78"/>
      <c r="Q11" s="78"/>
      <c r="R11" s="75" t="s">
        <v>19</v>
      </c>
      <c r="S11" s="75" t="s">
        <v>19</v>
      </c>
      <c r="T11" s="75" t="s">
        <v>19</v>
      </c>
      <c r="U11" s="75" t="s">
        <v>19</v>
      </c>
      <c r="V11" s="75" t="s">
        <v>19</v>
      </c>
      <c r="W11" s="78"/>
      <c r="X11" s="78"/>
      <c r="Y11" s="75" t="s">
        <v>21</v>
      </c>
      <c r="Z11" s="75" t="s">
        <v>21</v>
      </c>
      <c r="AA11" s="75" t="s">
        <v>21</v>
      </c>
      <c r="AB11" s="75" t="s">
        <v>21</v>
      </c>
      <c r="AC11" s="75" t="s">
        <v>21</v>
      </c>
      <c r="AD11" s="78"/>
      <c r="AE11" s="78"/>
      <c r="AF11" s="88" t="s">
        <v>21</v>
      </c>
      <c r="AG11" s="79"/>
      <c r="AI11" s="38" t="s">
        <v>14</v>
      </c>
      <c r="AJ11" s="78">
        <f>IF($A$12="Adelina",COUNTIF($C$12:$AG$13,"Pr"),"")</f>
        <v>18</v>
      </c>
      <c r="AK11" s="78">
        <f>IF($A$12="Adelina",COUNTIF($C$12:$AG$13,"AM"),"")</f>
        <v>14</v>
      </c>
      <c r="AL11" s="78">
        <f>IF($A$12="Adelina",COUNTIF($C$12:$AG$13,"CP"),"")</f>
        <v>10</v>
      </c>
      <c r="AM11" s="79">
        <f>IF($A$12="Adelina",COUNTIF($C$12:$AG$13,"F"),"")</f>
        <v>0</v>
      </c>
      <c r="AO11" s="94" t="s">
        <v>46</v>
      </c>
      <c r="AP11" s="112">
        <v>43626</v>
      </c>
    </row>
    <row r="12" spans="1:42" s="68" customFormat="1" ht="30.75" customHeight="1" x14ac:dyDescent="0.25">
      <c r="A12" s="47" t="s">
        <v>14</v>
      </c>
      <c r="B12" s="11" t="s">
        <v>0</v>
      </c>
      <c r="C12" s="73"/>
      <c r="D12" s="74" t="s">
        <v>37</v>
      </c>
      <c r="E12" s="74" t="s">
        <v>37</v>
      </c>
      <c r="F12" s="74" t="s">
        <v>37</v>
      </c>
      <c r="G12" s="74" t="s">
        <v>37</v>
      </c>
      <c r="H12" s="74" t="s">
        <v>37</v>
      </c>
      <c r="I12" s="74"/>
      <c r="J12" s="74"/>
      <c r="K12" s="74" t="s">
        <v>37</v>
      </c>
      <c r="L12" s="74" t="s">
        <v>37</v>
      </c>
      <c r="M12" s="74" t="s">
        <v>37</v>
      </c>
      <c r="N12" s="74" t="s">
        <v>20</v>
      </c>
      <c r="O12" s="74" t="s">
        <v>20</v>
      </c>
      <c r="P12" s="74"/>
      <c r="Q12" s="74"/>
      <c r="R12" s="74" t="s">
        <v>20</v>
      </c>
      <c r="S12" s="74" t="s">
        <v>20</v>
      </c>
      <c r="T12" s="74" t="s">
        <v>20</v>
      </c>
      <c r="U12" s="74" t="s">
        <v>20</v>
      </c>
      <c r="V12" s="74" t="s">
        <v>20</v>
      </c>
      <c r="W12" s="74"/>
      <c r="X12" s="74"/>
      <c r="Y12" s="87" t="s">
        <v>19</v>
      </c>
      <c r="Z12" s="87" t="s">
        <v>19</v>
      </c>
      <c r="AA12" s="87" t="s">
        <v>19</v>
      </c>
      <c r="AB12" s="87" t="s">
        <v>19</v>
      </c>
      <c r="AC12" s="87" t="s">
        <v>19</v>
      </c>
      <c r="AD12" s="74"/>
      <c r="AE12" s="74"/>
      <c r="AF12" s="78" t="s">
        <v>37</v>
      </c>
      <c r="AG12" s="76"/>
      <c r="AI12" s="97" t="s">
        <v>38</v>
      </c>
      <c r="AJ12" s="66">
        <f>SUM(AJ6:AJ11)</f>
        <v>161</v>
      </c>
      <c r="AK12" s="66">
        <f t="shared" ref="AK12:AL12" si="1">SUM(AK6:AK11)</f>
        <v>26</v>
      </c>
      <c r="AL12" s="66">
        <f t="shared" si="1"/>
        <v>32</v>
      </c>
      <c r="AM12" s="67">
        <f>SUM(AM6:AM11)</f>
        <v>33</v>
      </c>
      <c r="AO12" s="94" t="s">
        <v>51</v>
      </c>
      <c r="AP12" s="112">
        <v>43660</v>
      </c>
    </row>
    <row r="13" spans="1:42" s="68" customFormat="1" ht="30.75" customHeight="1" x14ac:dyDescent="0.25">
      <c r="A13" s="48"/>
      <c r="B13" s="41" t="s">
        <v>1</v>
      </c>
      <c r="C13" s="80"/>
      <c r="D13" s="81" t="s">
        <v>37</v>
      </c>
      <c r="E13" s="81" t="s">
        <v>37</v>
      </c>
      <c r="F13" s="81" t="s">
        <v>37</v>
      </c>
      <c r="G13" s="81" t="s">
        <v>37</v>
      </c>
      <c r="H13" s="81" t="s">
        <v>37</v>
      </c>
      <c r="I13" s="81"/>
      <c r="J13" s="81"/>
      <c r="K13" s="81" t="s">
        <v>37</v>
      </c>
      <c r="L13" s="81" t="s">
        <v>37</v>
      </c>
      <c r="M13" s="81" t="s">
        <v>37</v>
      </c>
      <c r="N13" s="81" t="s">
        <v>20</v>
      </c>
      <c r="O13" s="81" t="s">
        <v>20</v>
      </c>
      <c r="P13" s="81"/>
      <c r="Q13" s="81"/>
      <c r="R13" s="81" t="s">
        <v>20</v>
      </c>
      <c r="S13" s="81" t="s">
        <v>20</v>
      </c>
      <c r="T13" s="81" t="s">
        <v>20</v>
      </c>
      <c r="U13" s="81" t="s">
        <v>20</v>
      </c>
      <c r="V13" s="81" t="s">
        <v>20</v>
      </c>
      <c r="W13" s="81"/>
      <c r="X13" s="81"/>
      <c r="Y13" s="88" t="s">
        <v>19</v>
      </c>
      <c r="Z13" s="88" t="s">
        <v>19</v>
      </c>
      <c r="AA13" s="88" t="s">
        <v>19</v>
      </c>
      <c r="AB13" s="88" t="s">
        <v>19</v>
      </c>
      <c r="AC13" s="88" t="s">
        <v>19</v>
      </c>
      <c r="AD13" s="81"/>
      <c r="AE13" s="81"/>
      <c r="AF13" s="81" t="s">
        <v>37</v>
      </c>
      <c r="AG13" s="82"/>
      <c r="AI13" s="78"/>
      <c r="AJ13" s="78"/>
      <c r="AK13" s="78"/>
      <c r="AL13" s="78"/>
      <c r="AM13" s="78"/>
      <c r="AO13" s="94" t="s">
        <v>47</v>
      </c>
      <c r="AP13" s="112">
        <v>43692</v>
      </c>
    </row>
    <row r="14" spans="1:42" ht="23.25" customHeight="1" x14ac:dyDescent="0.25">
      <c r="B14" s="39"/>
      <c r="C14" s="35"/>
      <c r="D14" s="35"/>
      <c r="E14" s="35"/>
      <c r="AO14" s="94" t="s">
        <v>48</v>
      </c>
      <c r="AP14" s="112">
        <v>43770</v>
      </c>
    </row>
    <row r="15" spans="1:42" ht="30" customHeight="1" x14ac:dyDescent="0.25">
      <c r="B15" s="39"/>
      <c r="AJ15" s="90" t="s">
        <v>36</v>
      </c>
      <c r="AK15" s="91"/>
      <c r="AO15" s="94" t="s">
        <v>49</v>
      </c>
      <c r="AP15" s="112">
        <v>43780</v>
      </c>
    </row>
    <row r="16" spans="1:42" ht="30" customHeight="1" x14ac:dyDescent="0.25">
      <c r="B16" s="39"/>
      <c r="AI16" s="37" t="s">
        <v>9</v>
      </c>
      <c r="AJ16" s="95">
        <f>AJ6*3.5</f>
        <v>108.5</v>
      </c>
      <c r="AK16" s="96"/>
      <c r="AO16" s="94" t="s">
        <v>50</v>
      </c>
      <c r="AP16" s="112">
        <v>43824</v>
      </c>
    </row>
    <row r="17" spans="1:37" ht="30" customHeight="1" x14ac:dyDescent="0.25">
      <c r="F17" s="69"/>
      <c r="G17" s="69"/>
      <c r="AI17" s="37" t="s">
        <v>10</v>
      </c>
      <c r="AJ17" s="95">
        <f t="shared" ref="AJ17:AJ21" si="2">AJ7*3.5</f>
        <v>112</v>
      </c>
      <c r="AK17" s="96"/>
    </row>
    <row r="18" spans="1:37" ht="30" customHeight="1" x14ac:dyDescent="0.25">
      <c r="C18" s="92" t="s">
        <v>15</v>
      </c>
      <c r="D18" s="92"/>
      <c r="E18" s="75" t="s">
        <v>19</v>
      </c>
      <c r="F18" s="85"/>
      <c r="AI18" s="89" t="s">
        <v>11</v>
      </c>
      <c r="AJ18" s="95">
        <f t="shared" si="2"/>
        <v>147</v>
      </c>
      <c r="AK18" s="96"/>
    </row>
    <row r="19" spans="1:37" ht="30" customHeight="1" x14ac:dyDescent="0.25">
      <c r="C19" s="93" t="s">
        <v>16</v>
      </c>
      <c r="D19" s="93"/>
      <c r="E19" s="75" t="s">
        <v>20</v>
      </c>
      <c r="F19" s="85"/>
      <c r="AI19" s="37" t="s">
        <v>12</v>
      </c>
      <c r="AJ19" s="95">
        <f t="shared" si="2"/>
        <v>63</v>
      </c>
      <c r="AK19" s="96"/>
    </row>
    <row r="20" spans="1:37" ht="30" customHeight="1" x14ac:dyDescent="0.25">
      <c r="C20" s="93" t="s">
        <v>17</v>
      </c>
      <c r="D20" s="93"/>
      <c r="E20" s="75" t="s">
        <v>21</v>
      </c>
      <c r="F20" s="85"/>
      <c r="AI20" s="89" t="s">
        <v>13</v>
      </c>
      <c r="AJ20" s="95">
        <f t="shared" si="2"/>
        <v>70</v>
      </c>
      <c r="AK20" s="96"/>
    </row>
    <row r="21" spans="1:37" ht="30" customHeight="1" x14ac:dyDescent="0.25">
      <c r="C21" s="93" t="s">
        <v>18</v>
      </c>
      <c r="D21" s="93"/>
      <c r="E21" s="75" t="s">
        <v>37</v>
      </c>
      <c r="F21" s="85"/>
      <c r="AI21" s="89" t="s">
        <v>14</v>
      </c>
      <c r="AJ21" s="95">
        <f t="shared" si="2"/>
        <v>63</v>
      </c>
      <c r="AK21" s="96"/>
    </row>
    <row r="22" spans="1:37" x14ac:dyDescent="0.25">
      <c r="C22" s="85"/>
      <c r="D22" s="85"/>
      <c r="E22" s="85"/>
      <c r="F22" s="85"/>
    </row>
    <row r="32" spans="1:37" x14ac:dyDescent="0.25">
      <c r="A32" s="34"/>
    </row>
  </sheetData>
  <mergeCells count="18">
    <mergeCell ref="C19:D19"/>
    <mergeCell ref="AJ19:AK19"/>
    <mergeCell ref="C20:D20"/>
    <mergeCell ref="AJ20:AK20"/>
    <mergeCell ref="C21:D21"/>
    <mergeCell ref="AJ21:AK21"/>
    <mergeCell ref="A12:A13"/>
    <mergeCell ref="AJ15:AK15"/>
    <mergeCell ref="AJ16:AK16"/>
    <mergeCell ref="AJ17:AK17"/>
    <mergeCell ref="C18:D18"/>
    <mergeCell ref="AJ18:AK18"/>
    <mergeCell ref="A2:A3"/>
    <mergeCell ref="A4:A5"/>
    <mergeCell ref="AJ4:AM4"/>
    <mergeCell ref="A6:A7"/>
    <mergeCell ref="A8:A9"/>
    <mergeCell ref="A10:A11"/>
  </mergeCells>
  <conditionalFormatting sqref="C2:AG13">
    <cfRule type="containsText" dxfId="147" priority="17" operator="containsText" text="F">
      <formula>NOT(ISERROR(SEARCH("F",C2)))</formula>
    </cfRule>
    <cfRule type="containsText" dxfId="146" priority="18" operator="containsText" text="AM">
      <formula>NOT(ISERROR(SEARCH("AM",C2)))</formula>
    </cfRule>
    <cfRule type="containsText" dxfId="145" priority="19" operator="containsText" text="CP">
      <formula>NOT(ISERROR(SEARCH("CP",C2)))</formula>
    </cfRule>
  </conditionalFormatting>
  <conditionalFormatting sqref="E18:E21">
    <cfRule type="containsText" dxfId="144" priority="14" operator="containsText" text="CP">
      <formula>NOT(ISERROR(SEARCH("CP",E18)))</formula>
    </cfRule>
    <cfRule type="containsText" dxfId="143" priority="15" operator="containsText" text="AM">
      <formula>NOT(ISERROR(SEARCH("AM",E18)))</formula>
    </cfRule>
    <cfRule type="containsText" dxfId="142" priority="16" operator="containsText" text="F">
      <formula>NOT(ISERROR(SEARCH("F",E18)))</formula>
    </cfRule>
  </conditionalFormatting>
  <conditionalFormatting sqref="C1:AG13">
    <cfRule type="expression" dxfId="141" priority="13">
      <formula>WEEKDAY(C$1,2)&gt;5</formula>
    </cfRule>
  </conditionalFormatting>
  <conditionalFormatting sqref="E18:E21 C2:AG13">
    <cfRule type="containsText" dxfId="140" priority="12" operator="containsText" text="Pr">
      <formula>NOT(ISERROR(SEARCH("Pr",C2)))</formula>
    </cfRule>
  </conditionalFormatting>
  <dataValidations count="1">
    <dataValidation type="list" allowBlank="1" showInputMessage="1" showErrorMessage="1" sqref="C2:AG13" xr:uid="{BF2C238D-9894-4ED9-8A5C-D1517CC089BA}">
      <formula1>$E$18:$E$21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BB74A-5612-411F-9189-D58007D43668}">
  <sheetPr>
    <tabColor theme="7"/>
  </sheetPr>
  <dimension ref="A1:AR32"/>
  <sheetViews>
    <sheetView tabSelected="1" topLeftCell="B1" zoomScaleNormal="100" workbookViewId="0">
      <selection activeCell="AG16" sqref="AG16"/>
    </sheetView>
  </sheetViews>
  <sheetFormatPr baseColWidth="10" defaultRowHeight="15" x14ac:dyDescent="0.25"/>
  <cols>
    <col min="1" max="1" width="10" bestFit="1" customWidth="1"/>
    <col min="2" max="2" width="8.5703125" style="1" customWidth="1"/>
    <col min="3" max="15" width="7.28515625" customWidth="1"/>
    <col min="16" max="16" width="7" bestFit="1" customWidth="1"/>
    <col min="17" max="33" width="7.28515625" customWidth="1"/>
    <col min="35" max="35" width="11.42578125" style="68"/>
  </cols>
  <sheetData>
    <row r="1" spans="1:44" x14ac:dyDescent="0.25">
      <c r="C1" s="120">
        <v>44166</v>
      </c>
      <c r="D1" s="121">
        <f>C1+1</f>
        <v>44167</v>
      </c>
      <c r="E1" s="121">
        <f t="shared" ref="E1:AD1" si="0">D1+1</f>
        <v>44168</v>
      </c>
      <c r="F1" s="121">
        <f t="shared" si="0"/>
        <v>44169</v>
      </c>
      <c r="G1" s="121">
        <f t="shared" si="0"/>
        <v>44170</v>
      </c>
      <c r="H1" s="121">
        <f t="shared" si="0"/>
        <v>44171</v>
      </c>
      <c r="I1" s="121">
        <f t="shared" si="0"/>
        <v>44172</v>
      </c>
      <c r="J1" s="121">
        <f t="shared" si="0"/>
        <v>44173</v>
      </c>
      <c r="K1" s="121">
        <f t="shared" si="0"/>
        <v>44174</v>
      </c>
      <c r="L1" s="121">
        <f t="shared" si="0"/>
        <v>44175</v>
      </c>
      <c r="M1" s="121">
        <f t="shared" si="0"/>
        <v>44176</v>
      </c>
      <c r="N1" s="121">
        <f t="shared" si="0"/>
        <v>44177</v>
      </c>
      <c r="O1" s="121">
        <f t="shared" si="0"/>
        <v>44178</v>
      </c>
      <c r="P1" s="121">
        <f t="shared" si="0"/>
        <v>44179</v>
      </c>
      <c r="Q1" s="121">
        <f t="shared" si="0"/>
        <v>44180</v>
      </c>
      <c r="R1" s="121">
        <f t="shared" si="0"/>
        <v>44181</v>
      </c>
      <c r="S1" s="121">
        <f>R1+1</f>
        <v>44182</v>
      </c>
      <c r="T1" s="121">
        <f t="shared" si="0"/>
        <v>44183</v>
      </c>
      <c r="U1" s="121">
        <f t="shared" si="0"/>
        <v>44184</v>
      </c>
      <c r="V1" s="121">
        <f t="shared" si="0"/>
        <v>44185</v>
      </c>
      <c r="W1" s="121">
        <f t="shared" si="0"/>
        <v>44186</v>
      </c>
      <c r="X1" s="121">
        <f t="shared" si="0"/>
        <v>44187</v>
      </c>
      <c r="Y1" s="121">
        <f t="shared" si="0"/>
        <v>44188</v>
      </c>
      <c r="Z1" s="121">
        <f t="shared" si="0"/>
        <v>44189</v>
      </c>
      <c r="AA1" s="121">
        <f t="shared" si="0"/>
        <v>44190</v>
      </c>
      <c r="AB1" s="121">
        <f t="shared" si="0"/>
        <v>44191</v>
      </c>
      <c r="AC1" s="121">
        <f t="shared" si="0"/>
        <v>44192</v>
      </c>
      <c r="AD1" s="121">
        <f t="shared" si="0"/>
        <v>44193</v>
      </c>
      <c r="AE1" s="121">
        <f>IFERROR(IF(MONTH(AD1+1)&lt;&gt;MONTH(AD1),"",(AD1+1)),"")</f>
        <v>44194</v>
      </c>
      <c r="AF1" s="121">
        <f>IFERROR(IF(MONTH(AE1+1)&lt;&gt;MONTH(AE1),"",(AE1+1)),"")</f>
        <v>44195</v>
      </c>
      <c r="AG1" s="122">
        <f>IFERROR(IF(MONTH(AF1+1)&lt;&gt;MONTH(AF1),"",(AF1+1)),"")</f>
        <v>44196</v>
      </c>
    </row>
    <row r="2" spans="1:44" s="68" customFormat="1" ht="30.75" customHeight="1" x14ac:dyDescent="0.25">
      <c r="A2" s="117" t="s">
        <v>9</v>
      </c>
      <c r="B2" s="114" t="s">
        <v>0</v>
      </c>
      <c r="C2" s="104" t="s">
        <v>19</v>
      </c>
      <c r="D2" s="87" t="s">
        <v>19</v>
      </c>
      <c r="E2" s="87" t="s">
        <v>19</v>
      </c>
      <c r="F2" s="87" t="s">
        <v>19</v>
      </c>
      <c r="G2" s="87"/>
      <c r="H2" s="87"/>
      <c r="I2" s="87" t="s">
        <v>37</v>
      </c>
      <c r="J2" s="87" t="s">
        <v>37</v>
      </c>
      <c r="K2" s="87" t="s">
        <v>37</v>
      </c>
      <c r="L2" s="87" t="s">
        <v>37</v>
      </c>
      <c r="M2" s="87" t="s">
        <v>37</v>
      </c>
      <c r="N2" s="87"/>
      <c r="O2" s="87"/>
      <c r="P2" s="87" t="s">
        <v>21</v>
      </c>
      <c r="Q2" s="87" t="s">
        <v>21</v>
      </c>
      <c r="R2" s="87" t="s">
        <v>21</v>
      </c>
      <c r="S2" s="87" t="s">
        <v>21</v>
      </c>
      <c r="T2" s="87" t="s">
        <v>21</v>
      </c>
      <c r="U2" s="87"/>
      <c r="V2" s="87"/>
      <c r="W2" s="87" t="s">
        <v>21</v>
      </c>
      <c r="X2" s="87" t="s">
        <v>21</v>
      </c>
      <c r="Y2" s="87" t="s">
        <v>21</v>
      </c>
      <c r="Z2" s="87" t="s">
        <v>21</v>
      </c>
      <c r="AA2" s="87" t="s">
        <v>21</v>
      </c>
      <c r="AB2" s="87"/>
      <c r="AC2" s="87"/>
      <c r="AD2" s="87" t="s">
        <v>37</v>
      </c>
      <c r="AE2" s="87" t="s">
        <v>37</v>
      </c>
      <c r="AF2" s="87" t="s">
        <v>37</v>
      </c>
      <c r="AG2" s="106" t="s">
        <v>37</v>
      </c>
      <c r="AO2" s="94"/>
      <c r="AP2" s="110" t="s">
        <v>41</v>
      </c>
      <c r="AQ2" s="112">
        <v>43466</v>
      </c>
      <c r="AR2" s="85"/>
    </row>
    <row r="3" spans="1:44" s="68" customFormat="1" ht="30.75" customHeight="1" x14ac:dyDescent="0.25">
      <c r="A3" s="118"/>
      <c r="B3" s="115" t="s">
        <v>1</v>
      </c>
      <c r="C3" s="108" t="s">
        <v>19</v>
      </c>
      <c r="D3" s="75" t="s">
        <v>19</v>
      </c>
      <c r="E3" s="75" t="s">
        <v>19</v>
      </c>
      <c r="F3" s="75" t="s">
        <v>19</v>
      </c>
      <c r="G3" s="75"/>
      <c r="H3" s="75"/>
      <c r="I3" s="75" t="s">
        <v>37</v>
      </c>
      <c r="J3" s="75" t="s">
        <v>37</v>
      </c>
      <c r="K3" s="75" t="s">
        <v>37</v>
      </c>
      <c r="L3" s="75" t="s">
        <v>37</v>
      </c>
      <c r="M3" s="75" t="s">
        <v>37</v>
      </c>
      <c r="N3" s="75"/>
      <c r="O3" s="75"/>
      <c r="P3" s="75" t="s">
        <v>21</v>
      </c>
      <c r="Q3" s="75" t="s">
        <v>21</v>
      </c>
      <c r="R3" s="75" t="s">
        <v>21</v>
      </c>
      <c r="S3" s="75" t="s">
        <v>21</v>
      </c>
      <c r="T3" s="75" t="s">
        <v>21</v>
      </c>
      <c r="U3" s="75"/>
      <c r="V3" s="75"/>
      <c r="W3" s="75" t="s">
        <v>21</v>
      </c>
      <c r="X3" s="75" t="s">
        <v>21</v>
      </c>
      <c r="Y3" s="75" t="s">
        <v>21</v>
      </c>
      <c r="Z3" s="75" t="s">
        <v>21</v>
      </c>
      <c r="AA3" s="75" t="s">
        <v>21</v>
      </c>
      <c r="AB3" s="75"/>
      <c r="AC3" s="75"/>
      <c r="AD3" s="75" t="s">
        <v>37</v>
      </c>
      <c r="AE3" s="75" t="s">
        <v>37</v>
      </c>
      <c r="AF3" s="75" t="s">
        <v>37</v>
      </c>
      <c r="AG3" s="109" t="s">
        <v>37</v>
      </c>
      <c r="AO3" s="94"/>
      <c r="AP3" s="110" t="s">
        <v>42</v>
      </c>
      <c r="AQ3" s="112">
        <v>43576</v>
      </c>
      <c r="AR3" s="94"/>
    </row>
    <row r="4" spans="1:44" s="68" customFormat="1" ht="30.75" customHeight="1" x14ac:dyDescent="0.25">
      <c r="A4" s="117" t="s">
        <v>10</v>
      </c>
      <c r="B4" s="114" t="s">
        <v>0</v>
      </c>
      <c r="C4" s="104" t="s">
        <v>19</v>
      </c>
      <c r="D4" s="87" t="s">
        <v>19</v>
      </c>
      <c r="E4" s="87" t="s">
        <v>19</v>
      </c>
      <c r="F4" s="87" t="s">
        <v>19</v>
      </c>
      <c r="G4" s="87"/>
      <c r="H4" s="87"/>
      <c r="I4" s="87" t="s">
        <v>37</v>
      </c>
      <c r="J4" s="87" t="s">
        <v>37</v>
      </c>
      <c r="K4" s="87" t="s">
        <v>37</v>
      </c>
      <c r="L4" s="87" t="s">
        <v>37</v>
      </c>
      <c r="M4" s="87" t="s">
        <v>37</v>
      </c>
      <c r="N4" s="87"/>
      <c r="O4" s="87"/>
      <c r="P4" s="87" t="s">
        <v>37</v>
      </c>
      <c r="Q4" s="87" t="s">
        <v>37</v>
      </c>
      <c r="R4" s="87" t="s">
        <v>37</v>
      </c>
      <c r="S4" s="87" t="s">
        <v>37</v>
      </c>
      <c r="T4" s="87" t="s">
        <v>37</v>
      </c>
      <c r="U4" s="87"/>
      <c r="V4" s="87"/>
      <c r="W4" s="87" t="s">
        <v>37</v>
      </c>
      <c r="X4" s="87" t="s">
        <v>37</v>
      </c>
      <c r="Y4" s="87" t="s">
        <v>37</v>
      </c>
      <c r="Z4" s="87" t="s">
        <v>37</v>
      </c>
      <c r="AA4" s="87" t="s">
        <v>37</v>
      </c>
      <c r="AB4" s="87"/>
      <c r="AC4" s="87"/>
      <c r="AD4" s="87" t="s">
        <v>37</v>
      </c>
      <c r="AE4" s="87" t="s">
        <v>37</v>
      </c>
      <c r="AF4" s="87" t="s">
        <v>37</v>
      </c>
      <c r="AG4" s="106" t="s">
        <v>37</v>
      </c>
      <c r="AI4" s="78"/>
      <c r="AJ4" s="83" t="s">
        <v>35</v>
      </c>
      <c r="AK4" s="84"/>
      <c r="AL4" s="84"/>
      <c r="AM4" s="86"/>
      <c r="AO4" s="94"/>
      <c r="AP4" s="94" t="s">
        <v>42</v>
      </c>
      <c r="AQ4" s="113">
        <v>43577</v>
      </c>
      <c r="AR4" s="94"/>
    </row>
    <row r="5" spans="1:44" s="68" customFormat="1" ht="30.75" customHeight="1" x14ac:dyDescent="0.25">
      <c r="A5" s="118"/>
      <c r="B5" s="116" t="s">
        <v>1</v>
      </c>
      <c r="C5" s="105" t="s">
        <v>19</v>
      </c>
      <c r="D5" s="88" t="s">
        <v>19</v>
      </c>
      <c r="E5" s="88" t="s">
        <v>19</v>
      </c>
      <c r="F5" s="88" t="s">
        <v>19</v>
      </c>
      <c r="G5" s="88"/>
      <c r="H5" s="88"/>
      <c r="I5" s="88" t="s">
        <v>37</v>
      </c>
      <c r="J5" s="88" t="s">
        <v>37</v>
      </c>
      <c r="K5" s="88" t="s">
        <v>37</v>
      </c>
      <c r="L5" s="88" t="s">
        <v>37</v>
      </c>
      <c r="M5" s="88" t="s">
        <v>37</v>
      </c>
      <c r="N5" s="88"/>
      <c r="O5" s="88"/>
      <c r="P5" s="88" t="s">
        <v>37</v>
      </c>
      <c r="Q5" s="88" t="s">
        <v>37</v>
      </c>
      <c r="R5" s="88" t="s">
        <v>37</v>
      </c>
      <c r="S5" s="88" t="s">
        <v>37</v>
      </c>
      <c r="T5" s="88" t="s">
        <v>37</v>
      </c>
      <c r="U5" s="88"/>
      <c r="V5" s="88"/>
      <c r="W5" s="88" t="s">
        <v>37</v>
      </c>
      <c r="X5" s="88" t="s">
        <v>37</v>
      </c>
      <c r="Y5" s="88" t="s">
        <v>37</v>
      </c>
      <c r="Z5" s="88" t="s">
        <v>37</v>
      </c>
      <c r="AA5" s="88" t="s">
        <v>37</v>
      </c>
      <c r="AB5" s="88"/>
      <c r="AC5" s="88"/>
      <c r="AD5" s="88" t="s">
        <v>37</v>
      </c>
      <c r="AE5" s="88" t="s">
        <v>37</v>
      </c>
      <c r="AF5" s="88" t="s">
        <v>37</v>
      </c>
      <c r="AG5" s="107" t="s">
        <v>37</v>
      </c>
      <c r="AI5" s="78"/>
      <c r="AJ5" s="65" t="s">
        <v>18</v>
      </c>
      <c r="AK5" s="66" t="s">
        <v>20</v>
      </c>
      <c r="AL5" s="66" t="s">
        <v>19</v>
      </c>
      <c r="AM5" s="67" t="s">
        <v>21</v>
      </c>
      <c r="AO5" s="94"/>
      <c r="AP5" s="94" t="s">
        <v>43</v>
      </c>
      <c r="AQ5" s="112">
        <v>43586</v>
      </c>
      <c r="AR5" s="94"/>
    </row>
    <row r="6" spans="1:44" s="68" customFormat="1" ht="30.75" customHeight="1" x14ac:dyDescent="0.25">
      <c r="A6" s="119" t="s">
        <v>11</v>
      </c>
      <c r="B6" s="115" t="s">
        <v>0</v>
      </c>
      <c r="C6" s="108" t="s">
        <v>37</v>
      </c>
      <c r="D6" s="75" t="s">
        <v>37</v>
      </c>
      <c r="E6" s="75" t="s">
        <v>37</v>
      </c>
      <c r="F6" s="75" t="s">
        <v>37</v>
      </c>
      <c r="G6" s="75"/>
      <c r="H6" s="75"/>
      <c r="I6" s="75" t="s">
        <v>19</v>
      </c>
      <c r="J6" s="75" t="s">
        <v>19</v>
      </c>
      <c r="K6" s="75" t="s">
        <v>19</v>
      </c>
      <c r="L6" s="75" t="s">
        <v>19</v>
      </c>
      <c r="M6" s="75" t="s">
        <v>19</v>
      </c>
      <c r="N6" s="75"/>
      <c r="O6" s="75"/>
      <c r="P6" s="75" t="s">
        <v>37</v>
      </c>
      <c r="Q6" s="75" t="s">
        <v>37</v>
      </c>
      <c r="R6" s="75" t="s">
        <v>37</v>
      </c>
      <c r="S6" s="75" t="s">
        <v>37</v>
      </c>
      <c r="T6" s="75" t="s">
        <v>37</v>
      </c>
      <c r="U6" s="75"/>
      <c r="V6" s="75"/>
      <c r="W6" s="75" t="s">
        <v>37</v>
      </c>
      <c r="X6" s="75" t="s">
        <v>37</v>
      </c>
      <c r="Y6" s="75" t="s">
        <v>37</v>
      </c>
      <c r="Z6" s="75" t="s">
        <v>37</v>
      </c>
      <c r="AA6" s="75" t="s">
        <v>37</v>
      </c>
      <c r="AB6" s="75"/>
      <c r="AC6" s="75"/>
      <c r="AD6" s="75" t="s">
        <v>37</v>
      </c>
      <c r="AE6" s="75" t="s">
        <v>37</v>
      </c>
      <c r="AF6" s="75" t="s">
        <v>37</v>
      </c>
      <c r="AG6" s="109" t="s">
        <v>37</v>
      </c>
      <c r="AI6" s="37" t="s">
        <v>9</v>
      </c>
      <c r="AJ6" s="74">
        <f>IF($A$2="Mickaël",COUNTIF($C$2:$AG$3,"Pr"),"")</f>
        <v>18</v>
      </c>
      <c r="AK6" s="74">
        <f>IF($A$2="Mickaël",COUNTIF($C$2:$AG$3,"AM"),"")</f>
        <v>0</v>
      </c>
      <c r="AL6" s="74">
        <f>IF($A$2="Mickaël",COUNTIF($C$2:$AG$3,"CP"),"")</f>
        <v>8</v>
      </c>
      <c r="AM6" s="76">
        <f>IF($A$2="Mickaël",COUNTIF($C$2:$AG$3,"F"),"")</f>
        <v>20</v>
      </c>
      <c r="AO6" s="94"/>
      <c r="AP6" s="94" t="s">
        <v>44</v>
      </c>
      <c r="AQ6" s="112">
        <v>43593</v>
      </c>
      <c r="AR6" s="94"/>
    </row>
    <row r="7" spans="1:44" s="68" customFormat="1" ht="30.75" customHeight="1" x14ac:dyDescent="0.25">
      <c r="A7" s="119"/>
      <c r="B7" s="115" t="s">
        <v>1</v>
      </c>
      <c r="C7" s="108" t="s">
        <v>37</v>
      </c>
      <c r="D7" s="75" t="s">
        <v>37</v>
      </c>
      <c r="E7" s="75" t="s">
        <v>37</v>
      </c>
      <c r="F7" s="75" t="s">
        <v>37</v>
      </c>
      <c r="G7" s="75"/>
      <c r="H7" s="75"/>
      <c r="I7" s="75" t="s">
        <v>19</v>
      </c>
      <c r="J7" s="75" t="s">
        <v>19</v>
      </c>
      <c r="K7" s="75" t="s">
        <v>19</v>
      </c>
      <c r="L7" s="75" t="s">
        <v>19</v>
      </c>
      <c r="M7" s="75" t="s">
        <v>19</v>
      </c>
      <c r="N7" s="75"/>
      <c r="O7" s="75"/>
      <c r="P7" s="75" t="s">
        <v>37</v>
      </c>
      <c r="Q7" s="75" t="s">
        <v>37</v>
      </c>
      <c r="R7" s="75" t="s">
        <v>37</v>
      </c>
      <c r="S7" s="75" t="s">
        <v>37</v>
      </c>
      <c r="T7" s="75" t="s">
        <v>37</v>
      </c>
      <c r="U7" s="75"/>
      <c r="V7" s="75"/>
      <c r="W7" s="75" t="s">
        <v>37</v>
      </c>
      <c r="X7" s="75" t="s">
        <v>37</v>
      </c>
      <c r="Y7" s="75" t="s">
        <v>37</v>
      </c>
      <c r="Z7" s="75" t="s">
        <v>37</v>
      </c>
      <c r="AA7" s="75" t="s">
        <v>37</v>
      </c>
      <c r="AB7" s="75"/>
      <c r="AC7" s="75"/>
      <c r="AD7" s="75" t="s">
        <v>37</v>
      </c>
      <c r="AE7" s="75" t="s">
        <v>37</v>
      </c>
      <c r="AF7" s="75" t="s">
        <v>37</v>
      </c>
      <c r="AG7" s="109" t="s">
        <v>37</v>
      </c>
      <c r="AI7" s="38" t="s">
        <v>10</v>
      </c>
      <c r="AJ7" s="78">
        <f>IF($A$4="Stéphane",COUNTIF($C$4:$AG$5,"Pr"),"")</f>
        <v>38</v>
      </c>
      <c r="AK7" s="78">
        <f>IF($A$4="Stéphane",COUNTIF($C$4:$AG$5,"AM"),"")</f>
        <v>0</v>
      </c>
      <c r="AL7" s="78">
        <f>IF($A$4="Stéphane",COUNTIF($C$4:$AG$5,"CP"),"")</f>
        <v>8</v>
      </c>
      <c r="AM7" s="79">
        <f>IF($A$4="Stéphane",COUNTIF($C$4:$AG$5,"F"),"")</f>
        <v>0</v>
      </c>
      <c r="AO7" s="94"/>
      <c r="AP7" s="94" t="s">
        <v>45</v>
      </c>
      <c r="AQ7" s="112">
        <v>43615</v>
      </c>
      <c r="AR7" s="94"/>
    </row>
    <row r="8" spans="1:44" s="68" customFormat="1" ht="30.75" customHeight="1" x14ac:dyDescent="0.25">
      <c r="A8" s="117" t="s">
        <v>12</v>
      </c>
      <c r="B8" s="114" t="s">
        <v>0</v>
      </c>
      <c r="C8" s="104" t="s">
        <v>37</v>
      </c>
      <c r="D8" s="87" t="s">
        <v>37</v>
      </c>
      <c r="E8" s="87" t="s">
        <v>37</v>
      </c>
      <c r="F8" s="87" t="s">
        <v>37</v>
      </c>
      <c r="G8" s="87"/>
      <c r="H8" s="87"/>
      <c r="I8" s="87" t="s">
        <v>19</v>
      </c>
      <c r="J8" s="87" t="s">
        <v>19</v>
      </c>
      <c r="K8" s="87" t="s">
        <v>19</v>
      </c>
      <c r="L8" s="87" t="s">
        <v>19</v>
      </c>
      <c r="M8" s="87" t="s">
        <v>19</v>
      </c>
      <c r="N8" s="87"/>
      <c r="O8" s="87"/>
      <c r="P8" s="87" t="s">
        <v>20</v>
      </c>
      <c r="Q8" s="87" t="s">
        <v>20</v>
      </c>
      <c r="R8" s="87" t="s">
        <v>20</v>
      </c>
      <c r="S8" s="87" t="s">
        <v>20</v>
      </c>
      <c r="T8" s="87" t="s">
        <v>20</v>
      </c>
      <c r="U8" s="87"/>
      <c r="V8" s="87"/>
      <c r="W8" s="87" t="s">
        <v>21</v>
      </c>
      <c r="X8" s="87" t="s">
        <v>21</v>
      </c>
      <c r="Y8" s="87" t="s">
        <v>21</v>
      </c>
      <c r="Z8" s="87" t="s">
        <v>21</v>
      </c>
      <c r="AA8" s="87" t="s">
        <v>21</v>
      </c>
      <c r="AB8" s="87"/>
      <c r="AC8" s="87"/>
      <c r="AD8" s="87" t="s">
        <v>37</v>
      </c>
      <c r="AE8" s="87" t="s">
        <v>37</v>
      </c>
      <c r="AF8" s="87" t="s">
        <v>37</v>
      </c>
      <c r="AG8" s="106" t="s">
        <v>37</v>
      </c>
      <c r="AI8" s="38" t="s">
        <v>11</v>
      </c>
      <c r="AJ8" s="78">
        <f>IF($A$6="Sandra",COUNTIF($C$6:$AG$7,"Pr"),"")</f>
        <v>36</v>
      </c>
      <c r="AK8" s="78">
        <f>IF($A$6="Sandra",COUNTIF($C$6:$AG$7,"AM"),"")</f>
        <v>0</v>
      </c>
      <c r="AL8" s="78">
        <f>IF($A$6="Sandra",COUNTIF($C$6:$AG$7,"CP"),"")</f>
        <v>10</v>
      </c>
      <c r="AM8" s="79">
        <f>IF($A$6="Sandra",COUNTIF($C$6:$AG$7,"F"),"")</f>
        <v>0</v>
      </c>
      <c r="AO8" s="94"/>
      <c r="AP8" s="94" t="s">
        <v>46</v>
      </c>
      <c r="AQ8" s="112">
        <v>43625</v>
      </c>
      <c r="AR8" s="94"/>
    </row>
    <row r="9" spans="1:44" s="68" customFormat="1" ht="30.75" customHeight="1" x14ac:dyDescent="0.25">
      <c r="A9" s="118"/>
      <c r="B9" s="116" t="s">
        <v>1</v>
      </c>
      <c r="C9" s="105" t="s">
        <v>37</v>
      </c>
      <c r="D9" s="88" t="s">
        <v>37</v>
      </c>
      <c r="E9" s="88" t="s">
        <v>37</v>
      </c>
      <c r="F9" s="88" t="s">
        <v>37</v>
      </c>
      <c r="G9" s="88"/>
      <c r="H9" s="88"/>
      <c r="I9" s="88" t="s">
        <v>19</v>
      </c>
      <c r="J9" s="88" t="s">
        <v>19</v>
      </c>
      <c r="K9" s="88" t="s">
        <v>19</v>
      </c>
      <c r="L9" s="88" t="s">
        <v>19</v>
      </c>
      <c r="M9" s="88" t="s">
        <v>19</v>
      </c>
      <c r="N9" s="88"/>
      <c r="O9" s="88"/>
      <c r="P9" s="88" t="s">
        <v>20</v>
      </c>
      <c r="Q9" s="88" t="s">
        <v>20</v>
      </c>
      <c r="R9" s="88" t="s">
        <v>20</v>
      </c>
      <c r="S9" s="88" t="s">
        <v>20</v>
      </c>
      <c r="T9" s="88" t="s">
        <v>20</v>
      </c>
      <c r="U9" s="88"/>
      <c r="V9" s="88"/>
      <c r="W9" s="88" t="s">
        <v>21</v>
      </c>
      <c r="X9" s="88" t="s">
        <v>21</v>
      </c>
      <c r="Y9" s="88" t="s">
        <v>21</v>
      </c>
      <c r="Z9" s="88" t="s">
        <v>21</v>
      </c>
      <c r="AA9" s="88" t="s">
        <v>21</v>
      </c>
      <c r="AB9" s="88"/>
      <c r="AC9" s="88"/>
      <c r="AD9" s="88" t="s">
        <v>37</v>
      </c>
      <c r="AE9" s="88" t="s">
        <v>37</v>
      </c>
      <c r="AF9" s="88" t="s">
        <v>37</v>
      </c>
      <c r="AG9" s="107" t="s">
        <v>37</v>
      </c>
      <c r="AI9" s="38" t="s">
        <v>12</v>
      </c>
      <c r="AJ9" s="78">
        <f>IF($A$8="Ludovic",COUNTIF($C$8:$AG$9,"Pr"),"")</f>
        <v>16</v>
      </c>
      <c r="AK9" s="78">
        <f>IF($A$8="Ludovic",COUNTIF($C$8:$AG$9,"AM"),"")</f>
        <v>10</v>
      </c>
      <c r="AL9" s="78">
        <f>IF($A$8="Ludovic",COUNTIF($C$8:$AG$9,"CP"),"")</f>
        <v>10</v>
      </c>
      <c r="AM9" s="79">
        <f>IF($A$8="Ludovic",COUNTIF($C$8:$AG$9,"F"),"")</f>
        <v>10</v>
      </c>
      <c r="AO9" s="85"/>
      <c r="AP9" s="94" t="s">
        <v>46</v>
      </c>
      <c r="AQ9" s="112">
        <v>43626</v>
      </c>
      <c r="AR9" s="94"/>
    </row>
    <row r="10" spans="1:44" s="68" customFormat="1" ht="30.75" customHeight="1" x14ac:dyDescent="0.25">
      <c r="A10" s="119" t="s">
        <v>13</v>
      </c>
      <c r="B10" s="115" t="s">
        <v>0</v>
      </c>
      <c r="C10" s="108" t="s">
        <v>37</v>
      </c>
      <c r="D10" s="75" t="s">
        <v>37</v>
      </c>
      <c r="E10" s="75" t="s">
        <v>37</v>
      </c>
      <c r="F10" s="75" t="s">
        <v>37</v>
      </c>
      <c r="G10" s="75"/>
      <c r="H10" s="75"/>
      <c r="I10" s="75" t="s">
        <v>20</v>
      </c>
      <c r="J10" s="75" t="s">
        <v>20</v>
      </c>
      <c r="K10" s="75" t="s">
        <v>20</v>
      </c>
      <c r="L10" s="75" t="s">
        <v>20</v>
      </c>
      <c r="M10" s="75" t="s">
        <v>20</v>
      </c>
      <c r="N10" s="75"/>
      <c r="O10" s="75"/>
      <c r="P10" s="75" t="s">
        <v>37</v>
      </c>
      <c r="Q10" s="75" t="s">
        <v>37</v>
      </c>
      <c r="R10" s="75" t="s">
        <v>37</v>
      </c>
      <c r="S10" s="75" t="s">
        <v>37</v>
      </c>
      <c r="T10" s="75" t="s">
        <v>37</v>
      </c>
      <c r="U10" s="75"/>
      <c r="V10" s="75"/>
      <c r="W10" s="75" t="s">
        <v>37</v>
      </c>
      <c r="X10" s="75" t="s">
        <v>37</v>
      </c>
      <c r="Y10" s="75" t="s">
        <v>37</v>
      </c>
      <c r="Z10" s="75" t="s">
        <v>37</v>
      </c>
      <c r="AA10" s="75" t="s">
        <v>37</v>
      </c>
      <c r="AB10" s="75"/>
      <c r="AC10" s="75"/>
      <c r="AD10" s="75" t="s">
        <v>19</v>
      </c>
      <c r="AE10" s="75" t="s">
        <v>19</v>
      </c>
      <c r="AF10" s="75" t="s">
        <v>19</v>
      </c>
      <c r="AG10" s="109" t="s">
        <v>19</v>
      </c>
      <c r="AI10" s="38" t="s">
        <v>13</v>
      </c>
      <c r="AJ10" s="78">
        <f>IF($A$10="Stéphanie",COUNTIF($C$10:$AG$11,"Pr"),"")</f>
        <v>28</v>
      </c>
      <c r="AK10" s="78">
        <f>IF($A$10="Stéphanie",COUNTIF($C$10:$AG$11,"AM"),"")</f>
        <v>10</v>
      </c>
      <c r="AL10" s="78">
        <f>IF($A$10="Stéphanie",COUNTIF($C$10:$AG$11,"CP"),"")</f>
        <v>8</v>
      </c>
      <c r="AM10" s="79">
        <f>IF($A$10="Stéphanie",COUNTIF($C$10:$AG$11,"F"),"")</f>
        <v>0</v>
      </c>
      <c r="AO10" s="85"/>
      <c r="AP10" s="94" t="s">
        <v>51</v>
      </c>
      <c r="AQ10" s="112">
        <v>43660</v>
      </c>
      <c r="AR10" s="94"/>
    </row>
    <row r="11" spans="1:44" s="68" customFormat="1" ht="30.75" customHeight="1" x14ac:dyDescent="0.25">
      <c r="A11" s="119"/>
      <c r="B11" s="115" t="s">
        <v>1</v>
      </c>
      <c r="C11" s="108" t="s">
        <v>37</v>
      </c>
      <c r="D11" s="75" t="s">
        <v>37</v>
      </c>
      <c r="E11" s="75" t="s">
        <v>37</v>
      </c>
      <c r="F11" s="75" t="s">
        <v>37</v>
      </c>
      <c r="G11" s="75"/>
      <c r="H11" s="75"/>
      <c r="I11" s="75" t="s">
        <v>20</v>
      </c>
      <c r="J11" s="75" t="s">
        <v>20</v>
      </c>
      <c r="K11" s="75" t="s">
        <v>20</v>
      </c>
      <c r="L11" s="75" t="s">
        <v>20</v>
      </c>
      <c r="M11" s="75" t="s">
        <v>20</v>
      </c>
      <c r="N11" s="75"/>
      <c r="O11" s="75"/>
      <c r="P11" s="75" t="s">
        <v>37</v>
      </c>
      <c r="Q11" s="75" t="s">
        <v>37</v>
      </c>
      <c r="R11" s="75" t="s">
        <v>37</v>
      </c>
      <c r="S11" s="75" t="s">
        <v>37</v>
      </c>
      <c r="T11" s="75" t="s">
        <v>37</v>
      </c>
      <c r="U11" s="75"/>
      <c r="V11" s="75"/>
      <c r="W11" s="75" t="s">
        <v>37</v>
      </c>
      <c r="X11" s="75" t="s">
        <v>37</v>
      </c>
      <c r="Y11" s="75" t="s">
        <v>37</v>
      </c>
      <c r="Z11" s="75" t="s">
        <v>37</v>
      </c>
      <c r="AA11" s="75" t="s">
        <v>37</v>
      </c>
      <c r="AB11" s="75"/>
      <c r="AC11" s="75"/>
      <c r="AD11" s="75" t="s">
        <v>19</v>
      </c>
      <c r="AE11" s="75" t="s">
        <v>19</v>
      </c>
      <c r="AF11" s="75" t="s">
        <v>19</v>
      </c>
      <c r="AG11" s="109" t="s">
        <v>19</v>
      </c>
      <c r="AI11" s="38" t="s">
        <v>14</v>
      </c>
      <c r="AJ11" s="78">
        <f>IF($A$12="Adelina",COUNTIF($C$12:$AG$13,"Pr"),"")</f>
        <v>38</v>
      </c>
      <c r="AK11" s="78">
        <f>IF($A$12="Adelina",COUNTIF($C$12:$AG$13,"AM"),"")</f>
        <v>0</v>
      </c>
      <c r="AL11" s="78">
        <f>IF($A$12="Adelina",COUNTIF($C$12:$AG$13,"CP"),"")</f>
        <v>8</v>
      </c>
      <c r="AM11" s="79">
        <f>IF($A$12="Adelina",COUNTIF($C$12:$AG$13,"F"),"")</f>
        <v>0</v>
      </c>
      <c r="AO11" s="85"/>
      <c r="AP11" s="94" t="s">
        <v>47</v>
      </c>
      <c r="AQ11" s="112">
        <v>43692</v>
      </c>
      <c r="AR11" s="94"/>
    </row>
    <row r="12" spans="1:44" s="68" customFormat="1" ht="30.75" customHeight="1" x14ac:dyDescent="0.25">
      <c r="A12" s="117" t="s">
        <v>14</v>
      </c>
      <c r="B12" s="114" t="s">
        <v>0</v>
      </c>
      <c r="C12" s="104" t="s">
        <v>37</v>
      </c>
      <c r="D12" s="87" t="s">
        <v>37</v>
      </c>
      <c r="E12" s="87" t="s">
        <v>37</v>
      </c>
      <c r="F12" s="87" t="s">
        <v>37</v>
      </c>
      <c r="G12" s="87"/>
      <c r="H12" s="87"/>
      <c r="I12" s="87" t="s">
        <v>37</v>
      </c>
      <c r="J12" s="87" t="s">
        <v>37</v>
      </c>
      <c r="K12" s="87" t="s">
        <v>37</v>
      </c>
      <c r="L12" s="87" t="s">
        <v>37</v>
      </c>
      <c r="M12" s="87" t="s">
        <v>37</v>
      </c>
      <c r="N12" s="87"/>
      <c r="O12" s="87"/>
      <c r="P12" s="87" t="s">
        <v>37</v>
      </c>
      <c r="Q12" s="87" t="s">
        <v>37</v>
      </c>
      <c r="R12" s="87" t="s">
        <v>37</v>
      </c>
      <c r="S12" s="87" t="s">
        <v>37</v>
      </c>
      <c r="T12" s="87" t="s">
        <v>37</v>
      </c>
      <c r="U12" s="87"/>
      <c r="V12" s="87"/>
      <c r="W12" s="87" t="s">
        <v>37</v>
      </c>
      <c r="X12" s="87" t="s">
        <v>37</v>
      </c>
      <c r="Y12" s="87" t="s">
        <v>37</v>
      </c>
      <c r="Z12" s="87" t="s">
        <v>37</v>
      </c>
      <c r="AA12" s="87" t="s">
        <v>37</v>
      </c>
      <c r="AB12" s="87"/>
      <c r="AC12" s="87"/>
      <c r="AD12" s="87" t="s">
        <v>19</v>
      </c>
      <c r="AE12" s="87" t="s">
        <v>19</v>
      </c>
      <c r="AF12" s="87" t="s">
        <v>19</v>
      </c>
      <c r="AG12" s="106" t="s">
        <v>19</v>
      </c>
      <c r="AI12" s="97" t="s">
        <v>38</v>
      </c>
      <c r="AJ12" s="66">
        <f>SUM(AJ6:AJ11)</f>
        <v>174</v>
      </c>
      <c r="AK12" s="66">
        <f t="shared" ref="AK12:AL12" si="1">SUM(AK6:AK11)</f>
        <v>20</v>
      </c>
      <c r="AL12" s="66">
        <f t="shared" si="1"/>
        <v>52</v>
      </c>
      <c r="AM12" s="67">
        <f>SUM(AM6:AM11)</f>
        <v>30</v>
      </c>
      <c r="AO12" s="85"/>
      <c r="AP12" s="94" t="s">
        <v>48</v>
      </c>
      <c r="AQ12" s="112">
        <v>43770</v>
      </c>
      <c r="AR12" s="94"/>
    </row>
    <row r="13" spans="1:44" s="68" customFormat="1" ht="30.75" customHeight="1" x14ac:dyDescent="0.25">
      <c r="A13" s="118"/>
      <c r="B13" s="116" t="s">
        <v>1</v>
      </c>
      <c r="C13" s="105" t="s">
        <v>37</v>
      </c>
      <c r="D13" s="88" t="s">
        <v>37</v>
      </c>
      <c r="E13" s="88" t="s">
        <v>37</v>
      </c>
      <c r="F13" s="88" t="s">
        <v>37</v>
      </c>
      <c r="G13" s="88"/>
      <c r="H13" s="88"/>
      <c r="I13" s="88" t="s">
        <v>37</v>
      </c>
      <c r="J13" s="88" t="s">
        <v>37</v>
      </c>
      <c r="K13" s="88" t="s">
        <v>37</v>
      </c>
      <c r="L13" s="88" t="s">
        <v>37</v>
      </c>
      <c r="M13" s="88" t="s">
        <v>37</v>
      </c>
      <c r="N13" s="88"/>
      <c r="O13" s="88"/>
      <c r="P13" s="88" t="s">
        <v>37</v>
      </c>
      <c r="Q13" s="88" t="s">
        <v>37</v>
      </c>
      <c r="R13" s="88" t="s">
        <v>37</v>
      </c>
      <c r="S13" s="88" t="s">
        <v>37</v>
      </c>
      <c r="T13" s="88" t="s">
        <v>37</v>
      </c>
      <c r="U13" s="88"/>
      <c r="V13" s="88"/>
      <c r="W13" s="88" t="s">
        <v>37</v>
      </c>
      <c r="X13" s="88" t="s">
        <v>37</v>
      </c>
      <c r="Y13" s="88" t="s">
        <v>37</v>
      </c>
      <c r="Z13" s="88" t="s">
        <v>37</v>
      </c>
      <c r="AA13" s="88" t="s">
        <v>37</v>
      </c>
      <c r="AB13" s="88"/>
      <c r="AC13" s="88"/>
      <c r="AD13" s="88" t="s">
        <v>19</v>
      </c>
      <c r="AE13" s="88" t="s">
        <v>19</v>
      </c>
      <c r="AF13" s="88" t="s">
        <v>19</v>
      </c>
      <c r="AG13" s="107" t="s">
        <v>19</v>
      </c>
      <c r="AI13" s="78"/>
      <c r="AJ13" s="78"/>
      <c r="AK13" s="78"/>
      <c r="AL13" s="78"/>
      <c r="AM13" s="78"/>
      <c r="AO13" s="85"/>
      <c r="AP13" s="94" t="s">
        <v>49</v>
      </c>
      <c r="AQ13" s="112">
        <v>43780</v>
      </c>
      <c r="AR13" s="94"/>
    </row>
    <row r="14" spans="1:44" ht="24.75" customHeight="1" x14ac:dyDescent="0.25">
      <c r="B14" s="39"/>
      <c r="C14" s="35"/>
      <c r="D14" s="35"/>
      <c r="E14" s="35"/>
      <c r="AO14" s="85"/>
      <c r="AP14" s="94" t="s">
        <v>50</v>
      </c>
      <c r="AQ14" s="112">
        <v>43824</v>
      </c>
      <c r="AR14" s="85"/>
    </row>
    <row r="15" spans="1:44" ht="30" customHeight="1" x14ac:dyDescent="0.25">
      <c r="B15" s="39"/>
      <c r="AJ15" s="90" t="s">
        <v>36</v>
      </c>
      <c r="AK15" s="91"/>
    </row>
    <row r="16" spans="1:44" ht="30" customHeight="1" x14ac:dyDescent="0.25">
      <c r="B16" s="39"/>
      <c r="Z16" s="111"/>
      <c r="AA16" s="111"/>
      <c r="AI16" s="37" t="s">
        <v>9</v>
      </c>
      <c r="AJ16" s="95">
        <f>AJ6*3.5</f>
        <v>63</v>
      </c>
      <c r="AK16" s="96"/>
    </row>
    <row r="17" spans="1:37" ht="30" customHeight="1" x14ac:dyDescent="0.25">
      <c r="F17" s="69"/>
      <c r="G17" s="69"/>
      <c r="Z17" s="111"/>
      <c r="AA17" s="111"/>
      <c r="AI17" s="37" t="s">
        <v>10</v>
      </c>
      <c r="AJ17" s="95">
        <f t="shared" ref="AJ17:AJ21" si="2">AJ7*3.5</f>
        <v>133</v>
      </c>
      <c r="AK17" s="96"/>
    </row>
    <row r="18" spans="1:37" ht="30" customHeight="1" x14ac:dyDescent="0.25">
      <c r="C18" s="92" t="s">
        <v>15</v>
      </c>
      <c r="D18" s="92"/>
      <c r="E18" s="75" t="s">
        <v>19</v>
      </c>
      <c r="F18" s="85"/>
      <c r="Z18" s="111"/>
      <c r="AA18" s="111"/>
      <c r="AI18" s="89" t="s">
        <v>11</v>
      </c>
      <c r="AJ18" s="95">
        <f t="shared" si="2"/>
        <v>126</v>
      </c>
      <c r="AK18" s="96"/>
    </row>
    <row r="19" spans="1:37" ht="30" customHeight="1" x14ac:dyDescent="0.25">
      <c r="C19" s="93" t="s">
        <v>16</v>
      </c>
      <c r="D19" s="93"/>
      <c r="E19" s="75" t="s">
        <v>20</v>
      </c>
      <c r="F19" s="85"/>
      <c r="Z19" s="111"/>
      <c r="AA19" s="111"/>
      <c r="AI19" s="37" t="s">
        <v>12</v>
      </c>
      <c r="AJ19" s="95">
        <f t="shared" si="2"/>
        <v>56</v>
      </c>
      <c r="AK19" s="96"/>
    </row>
    <row r="20" spans="1:37" ht="30" customHeight="1" x14ac:dyDescent="0.25">
      <c r="C20" s="93" t="s">
        <v>17</v>
      </c>
      <c r="D20" s="93"/>
      <c r="E20" s="75" t="s">
        <v>21</v>
      </c>
      <c r="F20" s="85"/>
      <c r="Z20" s="111"/>
      <c r="AA20" s="111"/>
      <c r="AI20" s="89" t="s">
        <v>13</v>
      </c>
      <c r="AJ20" s="95">
        <f t="shared" si="2"/>
        <v>98</v>
      </c>
      <c r="AK20" s="96"/>
    </row>
    <row r="21" spans="1:37" ht="30" customHeight="1" x14ac:dyDescent="0.25">
      <c r="C21" s="93" t="s">
        <v>18</v>
      </c>
      <c r="D21" s="93"/>
      <c r="E21" s="75" t="s">
        <v>37</v>
      </c>
      <c r="F21" s="85"/>
      <c r="Z21" s="111"/>
      <c r="AA21" s="111"/>
      <c r="AI21" s="89" t="s">
        <v>14</v>
      </c>
      <c r="AJ21" s="95">
        <f t="shared" si="2"/>
        <v>133</v>
      </c>
      <c r="AK21" s="96"/>
    </row>
    <row r="22" spans="1:37" x14ac:dyDescent="0.25">
      <c r="C22" s="85"/>
      <c r="D22" s="85"/>
      <c r="E22" s="85"/>
      <c r="F22" s="85"/>
      <c r="Z22" s="111"/>
      <c r="AA22" s="111"/>
    </row>
    <row r="23" spans="1:37" x14ac:dyDescent="0.25">
      <c r="Z23" s="111"/>
      <c r="AA23" s="111"/>
    </row>
    <row r="24" spans="1:37" x14ac:dyDescent="0.25">
      <c r="Z24" s="111"/>
      <c r="AA24" s="111"/>
    </row>
    <row r="25" spans="1:37" x14ac:dyDescent="0.25">
      <c r="Z25" s="111"/>
      <c r="AA25" s="111"/>
    </row>
    <row r="26" spans="1:37" x14ac:dyDescent="0.25">
      <c r="Z26" s="111"/>
      <c r="AA26" s="111"/>
    </row>
    <row r="32" spans="1:37" x14ac:dyDescent="0.25">
      <c r="A32" s="34"/>
    </row>
  </sheetData>
  <mergeCells count="18">
    <mergeCell ref="C19:D19"/>
    <mergeCell ref="AJ19:AK19"/>
    <mergeCell ref="C20:D20"/>
    <mergeCell ref="AJ20:AK20"/>
    <mergeCell ref="C21:D21"/>
    <mergeCell ref="AJ21:AK21"/>
    <mergeCell ref="A12:A13"/>
    <mergeCell ref="AJ15:AK15"/>
    <mergeCell ref="AJ16:AK16"/>
    <mergeCell ref="AJ17:AK17"/>
    <mergeCell ref="C18:D18"/>
    <mergeCell ref="AJ18:AK18"/>
    <mergeCell ref="A2:A3"/>
    <mergeCell ref="A4:A5"/>
    <mergeCell ref="AJ4:AM4"/>
    <mergeCell ref="A6:A7"/>
    <mergeCell ref="A8:A9"/>
    <mergeCell ref="A10:A11"/>
  </mergeCells>
  <conditionalFormatting sqref="C2:AG13 AP2:AP3">
    <cfRule type="containsText" dxfId="117" priority="115" operator="containsText" text="F">
      <formula>NOT(ISERROR(SEARCH("F",C2)))</formula>
    </cfRule>
    <cfRule type="containsText" dxfId="116" priority="116" operator="containsText" text="AM">
      <formula>NOT(ISERROR(SEARCH("AM",C2)))</formula>
    </cfRule>
    <cfRule type="containsText" dxfId="115" priority="117" operator="containsText" text="CP">
      <formula>NOT(ISERROR(SEARCH("CP",C2)))</formula>
    </cfRule>
  </conditionalFormatting>
  <conditionalFormatting sqref="E18:E21">
    <cfRule type="containsText" dxfId="114" priority="112" operator="containsText" text="CP">
      <formula>NOT(ISERROR(SEARCH("CP",E18)))</formula>
    </cfRule>
    <cfRule type="containsText" dxfId="113" priority="113" operator="containsText" text="AM">
      <formula>NOT(ISERROR(SEARCH("AM",E18)))</formula>
    </cfRule>
    <cfRule type="containsText" dxfId="112" priority="114" operator="containsText" text="F">
      <formula>NOT(ISERROR(SEARCH("F",E18)))</formula>
    </cfRule>
  </conditionalFormatting>
  <conditionalFormatting sqref="C1:AG13">
    <cfRule type="expression" dxfId="111" priority="111">
      <formula>WEEKDAY(C$1,2)&gt;5</formula>
    </cfRule>
  </conditionalFormatting>
  <conditionalFormatting sqref="E18:E21 C2:AG13 AP2:AP3">
    <cfRule type="containsText" dxfId="110" priority="110" operator="containsText" text="Pr">
      <formula>NOT(ISERROR(SEARCH("Pr",C2)))</formula>
    </cfRule>
  </conditionalFormatting>
  <conditionalFormatting sqref="U2:Y3">
    <cfRule type="containsText" dxfId="109" priority="107" operator="containsText" text="CP">
      <formula>NOT(ISERROR(SEARCH("CP",U2)))</formula>
    </cfRule>
    <cfRule type="containsText" dxfId="108" priority="108" operator="containsText" text="AM">
      <formula>NOT(ISERROR(SEARCH("AM",U2)))</formula>
    </cfRule>
    <cfRule type="containsText" dxfId="107" priority="109" operator="containsText" text="F">
      <formula>NOT(ISERROR(SEARCH("F",U2)))</formula>
    </cfRule>
  </conditionalFormatting>
  <conditionalFormatting sqref="AB2:AF3">
    <cfRule type="containsText" dxfId="106" priority="104" operator="containsText" text="CP">
      <formula>NOT(ISERROR(SEARCH("CP",AB2)))</formula>
    </cfRule>
    <cfRule type="containsText" dxfId="105" priority="105" operator="containsText" text="AM">
      <formula>NOT(ISERROR(SEARCH("AM",AB2)))</formula>
    </cfRule>
    <cfRule type="containsText" dxfId="104" priority="106" operator="containsText" text="F">
      <formula>NOT(ISERROR(SEARCH("F",AB2)))</formula>
    </cfRule>
  </conditionalFormatting>
  <conditionalFormatting sqref="G8:K9">
    <cfRule type="containsText" dxfId="103" priority="101" operator="containsText" text="CP">
      <formula>NOT(ISERROR(SEARCH("CP",G8)))</formula>
    </cfRule>
    <cfRule type="containsText" dxfId="102" priority="102" operator="containsText" text="AM">
      <formula>NOT(ISERROR(SEARCH("AM",G8)))</formula>
    </cfRule>
    <cfRule type="containsText" dxfId="101" priority="103" operator="containsText" text="F">
      <formula>NOT(ISERROR(SEARCH("F",G8)))</formula>
    </cfRule>
  </conditionalFormatting>
  <conditionalFormatting sqref="N10:R11">
    <cfRule type="containsText" dxfId="100" priority="98" operator="containsText" text="CP">
      <formula>NOT(ISERROR(SEARCH("CP",N10)))</formula>
    </cfRule>
    <cfRule type="containsText" dxfId="99" priority="99" operator="containsText" text="AM">
      <formula>NOT(ISERROR(SEARCH("AM",N10)))</formula>
    </cfRule>
    <cfRule type="containsText" dxfId="98" priority="100" operator="containsText" text="F">
      <formula>NOT(ISERROR(SEARCH("F",N10)))</formula>
    </cfRule>
  </conditionalFormatting>
  <conditionalFormatting sqref="C2:D3">
    <cfRule type="containsText" dxfId="97" priority="95" operator="containsText" text="CP">
      <formula>NOT(ISERROR(SEARCH("CP",C2)))</formula>
    </cfRule>
    <cfRule type="containsText" dxfId="96" priority="96" operator="containsText" text="AM">
      <formula>NOT(ISERROR(SEARCH("AM",C2)))</formula>
    </cfRule>
    <cfRule type="containsText" dxfId="95" priority="97" operator="containsText" text="F">
      <formula>NOT(ISERROR(SEARCH("F",C2)))</formula>
    </cfRule>
  </conditionalFormatting>
  <conditionalFormatting sqref="G2:K3">
    <cfRule type="containsText" dxfId="94" priority="92" operator="containsText" text="CP">
      <formula>NOT(ISERROR(SEARCH("CP",G2)))</formula>
    </cfRule>
    <cfRule type="containsText" dxfId="93" priority="93" operator="containsText" text="AM">
      <formula>NOT(ISERROR(SEARCH("AM",G2)))</formula>
    </cfRule>
    <cfRule type="containsText" dxfId="92" priority="94" operator="containsText" text="F">
      <formula>NOT(ISERROR(SEARCH("F",G2)))</formula>
    </cfRule>
  </conditionalFormatting>
  <conditionalFormatting sqref="AB8:AF13">
    <cfRule type="containsText" dxfId="91" priority="50" operator="containsText" text="CP">
      <formula>NOT(ISERROR(SEARCH("CP",AB8)))</formula>
    </cfRule>
    <cfRule type="containsText" dxfId="90" priority="51" operator="containsText" text="AM">
      <formula>NOT(ISERROR(SEARCH("AM",AB8)))</formula>
    </cfRule>
    <cfRule type="containsText" dxfId="89" priority="52" operator="containsText" text="F">
      <formula>NOT(ISERROR(SEARCH("F",AB8)))</formula>
    </cfRule>
  </conditionalFormatting>
  <conditionalFormatting sqref="N4:R5">
    <cfRule type="containsText" dxfId="88" priority="89" operator="containsText" text="CP">
      <formula>NOT(ISERROR(SEARCH("CP",N4)))</formula>
    </cfRule>
    <cfRule type="containsText" dxfId="87" priority="90" operator="containsText" text="AM">
      <formula>NOT(ISERROR(SEARCH("AM",N4)))</formula>
    </cfRule>
    <cfRule type="containsText" dxfId="86" priority="91" operator="containsText" text="F">
      <formula>NOT(ISERROR(SEARCH("F",N4)))</formula>
    </cfRule>
  </conditionalFormatting>
  <conditionalFormatting sqref="U4:Y5">
    <cfRule type="containsText" dxfId="85" priority="86" operator="containsText" text="CP">
      <formula>NOT(ISERROR(SEARCH("CP",U4)))</formula>
    </cfRule>
    <cfRule type="containsText" dxfId="84" priority="87" operator="containsText" text="AM">
      <formula>NOT(ISERROR(SEARCH("AM",U4)))</formula>
    </cfRule>
    <cfRule type="containsText" dxfId="83" priority="88" operator="containsText" text="F">
      <formula>NOT(ISERROR(SEARCH("F",U4)))</formula>
    </cfRule>
  </conditionalFormatting>
  <conditionalFormatting sqref="C12:D13">
    <cfRule type="containsText" dxfId="82" priority="83" operator="containsText" text="CP">
      <formula>NOT(ISERROR(SEARCH("CP",C12)))</formula>
    </cfRule>
    <cfRule type="containsText" dxfId="81" priority="84" operator="containsText" text="AM">
      <formula>NOT(ISERROR(SEARCH("AM",C12)))</formula>
    </cfRule>
    <cfRule type="containsText" dxfId="80" priority="85" operator="containsText" text="F">
      <formula>NOT(ISERROR(SEARCH("F",C12)))</formula>
    </cfRule>
  </conditionalFormatting>
  <conditionalFormatting sqref="C4:D11">
    <cfRule type="containsText" dxfId="79" priority="80" operator="containsText" text="CP">
      <formula>NOT(ISERROR(SEARCH("CP",C4)))</formula>
    </cfRule>
    <cfRule type="containsText" dxfId="78" priority="81" operator="containsText" text="AM">
      <formula>NOT(ISERROR(SEARCH("AM",C4)))</formula>
    </cfRule>
    <cfRule type="containsText" dxfId="77" priority="82" operator="containsText" text="F">
      <formula>NOT(ISERROR(SEARCH("F",C4)))</formula>
    </cfRule>
  </conditionalFormatting>
  <conditionalFormatting sqref="G10:K12">
    <cfRule type="containsText" dxfId="76" priority="77" operator="containsText" text="CP">
      <formula>NOT(ISERROR(SEARCH("CP",G10)))</formula>
    </cfRule>
    <cfRule type="containsText" dxfId="75" priority="78" operator="containsText" text="AM">
      <formula>NOT(ISERROR(SEARCH("AM",G10)))</formula>
    </cfRule>
    <cfRule type="containsText" dxfId="74" priority="79" operator="containsText" text="F">
      <formula>NOT(ISERROR(SEARCH("F",G10)))</formula>
    </cfRule>
  </conditionalFormatting>
  <conditionalFormatting sqref="G13:K13">
    <cfRule type="containsText" dxfId="73" priority="74" operator="containsText" text="CP">
      <formula>NOT(ISERROR(SEARCH("CP",G13)))</formula>
    </cfRule>
    <cfRule type="containsText" dxfId="72" priority="75" operator="containsText" text="AM">
      <formula>NOT(ISERROR(SEARCH("AM",G13)))</formula>
    </cfRule>
    <cfRule type="containsText" dxfId="71" priority="76" operator="containsText" text="F">
      <formula>NOT(ISERROR(SEARCH("F",G13)))</formula>
    </cfRule>
  </conditionalFormatting>
  <conditionalFormatting sqref="G4:K7">
    <cfRule type="containsText" dxfId="70" priority="71" operator="containsText" text="CP">
      <formula>NOT(ISERROR(SEARCH("CP",G4)))</formula>
    </cfRule>
    <cfRule type="containsText" dxfId="69" priority="72" operator="containsText" text="AM">
      <formula>NOT(ISERROR(SEARCH("AM",G4)))</formula>
    </cfRule>
    <cfRule type="containsText" dxfId="68" priority="73" operator="containsText" text="F">
      <formula>NOT(ISERROR(SEARCH("F",G4)))</formula>
    </cfRule>
  </conditionalFormatting>
  <conditionalFormatting sqref="N2:R3">
    <cfRule type="containsText" dxfId="67" priority="68" operator="containsText" text="CP">
      <formula>NOT(ISERROR(SEARCH("CP",N2)))</formula>
    </cfRule>
    <cfRule type="containsText" dxfId="66" priority="69" operator="containsText" text="AM">
      <formula>NOT(ISERROR(SEARCH("AM",N2)))</formula>
    </cfRule>
    <cfRule type="containsText" dxfId="65" priority="70" operator="containsText" text="F">
      <formula>NOT(ISERROR(SEARCH("F",N2)))</formula>
    </cfRule>
  </conditionalFormatting>
  <conditionalFormatting sqref="N6:R9">
    <cfRule type="containsText" dxfId="64" priority="65" operator="containsText" text="CP">
      <formula>NOT(ISERROR(SEARCH("CP",N6)))</formula>
    </cfRule>
    <cfRule type="containsText" dxfId="63" priority="66" operator="containsText" text="AM">
      <formula>NOT(ISERROR(SEARCH("AM",N6)))</formula>
    </cfRule>
    <cfRule type="containsText" dxfId="62" priority="67" operator="containsText" text="F">
      <formula>NOT(ISERROR(SEARCH("F",N6)))</formula>
    </cfRule>
  </conditionalFormatting>
  <conditionalFormatting sqref="U6:Y13 AP2:AP3">
    <cfRule type="containsText" dxfId="61" priority="62" operator="containsText" text="CP">
      <formula>NOT(ISERROR(SEARCH("CP",U2)))</formula>
    </cfRule>
    <cfRule type="containsText" dxfId="60" priority="63" operator="containsText" text="AM">
      <formula>NOT(ISERROR(SEARCH("AM",U2)))</formula>
    </cfRule>
    <cfRule type="containsText" dxfId="59" priority="64" operator="containsText" text="F">
      <formula>NOT(ISERROR(SEARCH("F",U2)))</formula>
    </cfRule>
  </conditionalFormatting>
  <conditionalFormatting sqref="N12:R13">
    <cfRule type="containsText" dxfId="58" priority="59" operator="containsText" text="CP">
      <formula>NOT(ISERROR(SEARCH("CP",N12)))</formula>
    </cfRule>
    <cfRule type="containsText" dxfId="57" priority="60" operator="containsText" text="AM">
      <formula>NOT(ISERROR(SEARCH("AM",N12)))</formula>
    </cfRule>
    <cfRule type="containsText" dxfId="56" priority="61" operator="containsText" text="F">
      <formula>NOT(ISERROR(SEARCH("F",N12)))</formula>
    </cfRule>
  </conditionalFormatting>
  <conditionalFormatting sqref="AB6:AF7">
    <cfRule type="containsText" dxfId="55" priority="56" operator="containsText" text="CP">
      <formula>NOT(ISERROR(SEARCH("CP",AB6)))</formula>
    </cfRule>
    <cfRule type="containsText" dxfId="54" priority="57" operator="containsText" text="AM">
      <formula>NOT(ISERROR(SEARCH("AM",AB6)))</formula>
    </cfRule>
    <cfRule type="containsText" dxfId="53" priority="58" operator="containsText" text="F">
      <formula>NOT(ISERROR(SEARCH("F",AB6)))</formula>
    </cfRule>
  </conditionalFormatting>
  <conditionalFormatting sqref="AB4:AF5">
    <cfRule type="containsText" dxfId="52" priority="53" operator="containsText" text="CP">
      <formula>NOT(ISERROR(SEARCH("CP",AB4)))</formula>
    </cfRule>
    <cfRule type="containsText" dxfId="51" priority="54" operator="containsText" text="AM">
      <formula>NOT(ISERROR(SEARCH("AM",AB4)))</formula>
    </cfRule>
    <cfRule type="containsText" dxfId="50" priority="55" operator="containsText" text="F">
      <formula>NOT(ISERROR(SEARCH("F",AB4)))</formula>
    </cfRule>
  </conditionalFormatting>
  <conditionalFormatting sqref="AD10:AG13">
    <cfRule type="containsText" dxfId="49" priority="47" operator="containsText" text="CP">
      <formula>NOT(ISERROR(SEARCH("CP",AD10)))</formula>
    </cfRule>
    <cfRule type="containsText" dxfId="48" priority="48" operator="containsText" text="AM">
      <formula>NOT(ISERROR(SEARCH("AM",AD10)))</formula>
    </cfRule>
    <cfRule type="containsText" dxfId="47" priority="49" operator="containsText" text="F">
      <formula>NOT(ISERROR(SEARCH("F",AD10)))</formula>
    </cfRule>
  </conditionalFormatting>
  <conditionalFormatting sqref="C2:F5">
    <cfRule type="containsText" dxfId="46" priority="44" operator="containsText" text="CP">
      <formula>NOT(ISERROR(SEARCH("CP",C2)))</formula>
    </cfRule>
    <cfRule type="containsText" dxfId="45" priority="45" operator="containsText" text="AM">
      <formula>NOT(ISERROR(SEARCH("AM",C2)))</formula>
    </cfRule>
    <cfRule type="containsText" dxfId="44" priority="46" operator="containsText" text="F">
      <formula>NOT(ISERROR(SEARCH("F",C2)))</formula>
    </cfRule>
  </conditionalFormatting>
  <conditionalFormatting sqref="I6:M9">
    <cfRule type="containsText" dxfId="43" priority="41" operator="containsText" text="CP">
      <formula>NOT(ISERROR(SEARCH("CP",I6)))</formula>
    </cfRule>
    <cfRule type="containsText" dxfId="42" priority="42" operator="containsText" text="AM">
      <formula>NOT(ISERROR(SEARCH("AM",I6)))</formula>
    </cfRule>
    <cfRule type="containsText" dxfId="41" priority="43" operator="containsText" text="F">
      <formula>NOT(ISERROR(SEARCH("F",I6)))</formula>
    </cfRule>
  </conditionalFormatting>
  <conditionalFormatting sqref="P8:T9">
    <cfRule type="containsText" dxfId="40" priority="38" operator="containsText" text="CP">
      <formula>NOT(ISERROR(SEARCH("CP",P8)))</formula>
    </cfRule>
    <cfRule type="containsText" dxfId="39" priority="39" operator="containsText" text="AM">
      <formula>NOT(ISERROR(SEARCH("AM",P8)))</formula>
    </cfRule>
    <cfRule type="containsText" dxfId="38" priority="40" operator="containsText" text="F">
      <formula>NOT(ISERROR(SEARCH("F",P8)))</formula>
    </cfRule>
  </conditionalFormatting>
  <conditionalFormatting sqref="P2:T3">
    <cfRule type="containsText" dxfId="37" priority="35" operator="containsText" text="CP">
      <formula>NOT(ISERROR(SEARCH("CP",P2)))</formula>
    </cfRule>
    <cfRule type="containsText" dxfId="36" priority="36" operator="containsText" text="AM">
      <formula>NOT(ISERROR(SEARCH("AM",P2)))</formula>
    </cfRule>
    <cfRule type="containsText" dxfId="35" priority="37" operator="containsText" text="F">
      <formula>NOT(ISERROR(SEARCH("F",P2)))</formula>
    </cfRule>
  </conditionalFormatting>
  <conditionalFormatting sqref="W2:AA3">
    <cfRule type="containsText" dxfId="34" priority="32" operator="containsText" text="CP">
      <formula>NOT(ISERROR(SEARCH("CP",W2)))</formula>
    </cfRule>
    <cfRule type="containsText" dxfId="33" priority="33" operator="containsText" text="AM">
      <formula>NOT(ISERROR(SEARCH("AM",W2)))</formula>
    </cfRule>
    <cfRule type="containsText" dxfId="32" priority="34" operator="containsText" text="F">
      <formula>NOT(ISERROR(SEARCH("F",W2)))</formula>
    </cfRule>
  </conditionalFormatting>
  <conditionalFormatting sqref="W8:AA9">
    <cfRule type="containsText" dxfId="31" priority="29" operator="containsText" text="CP">
      <formula>NOT(ISERROR(SEARCH("CP",W8)))</formula>
    </cfRule>
    <cfRule type="containsText" dxfId="30" priority="30" operator="containsText" text="AM">
      <formula>NOT(ISERROR(SEARCH("AM",W8)))</formula>
    </cfRule>
    <cfRule type="containsText" dxfId="29" priority="31" operator="containsText" text="F">
      <formula>NOT(ISERROR(SEARCH("F",W8)))</formula>
    </cfRule>
  </conditionalFormatting>
  <conditionalFormatting sqref="I10:M11">
    <cfRule type="containsText" dxfId="28" priority="26" operator="containsText" text="CP">
      <formula>NOT(ISERROR(SEARCH("CP",I10)))</formula>
    </cfRule>
    <cfRule type="containsText" dxfId="27" priority="27" operator="containsText" text="AM">
      <formula>NOT(ISERROR(SEARCH("AM",I10)))</formula>
    </cfRule>
    <cfRule type="containsText" dxfId="26" priority="28" operator="containsText" text="F">
      <formula>NOT(ISERROR(SEARCH("F",I10)))</formula>
    </cfRule>
  </conditionalFormatting>
  <conditionalFormatting sqref="I2:M5">
    <cfRule type="containsText" dxfId="25" priority="23" operator="containsText" text="CP">
      <formula>NOT(ISERROR(SEARCH("CP",I2)))</formula>
    </cfRule>
    <cfRule type="containsText" dxfId="24" priority="24" operator="containsText" text="AM">
      <formula>NOT(ISERROR(SEARCH("AM",I2)))</formula>
    </cfRule>
    <cfRule type="containsText" dxfId="23" priority="25" operator="containsText" text="F">
      <formula>NOT(ISERROR(SEARCH("F",I2)))</formula>
    </cfRule>
  </conditionalFormatting>
  <conditionalFormatting sqref="C6:F13">
    <cfRule type="containsText" dxfId="22" priority="20" operator="containsText" text="CP">
      <formula>NOT(ISERROR(SEARCH("CP",C6)))</formula>
    </cfRule>
    <cfRule type="containsText" dxfId="21" priority="21" operator="containsText" text="AM">
      <formula>NOT(ISERROR(SEARCH("AM",C6)))</formula>
    </cfRule>
    <cfRule type="containsText" dxfId="20" priority="22" operator="containsText" text="F">
      <formula>NOT(ISERROR(SEARCH("F",C6)))</formula>
    </cfRule>
  </conditionalFormatting>
  <conditionalFormatting sqref="I12:M13">
    <cfRule type="containsText" dxfId="19" priority="17" operator="containsText" text="CP">
      <formula>NOT(ISERROR(SEARCH("CP",I12)))</formula>
    </cfRule>
    <cfRule type="containsText" dxfId="18" priority="18" operator="containsText" text="AM">
      <formula>NOT(ISERROR(SEARCH("AM",I12)))</formula>
    </cfRule>
    <cfRule type="containsText" dxfId="17" priority="19" operator="containsText" text="F">
      <formula>NOT(ISERROR(SEARCH("F",I12)))</formula>
    </cfRule>
  </conditionalFormatting>
  <conditionalFormatting sqref="P4:T7">
    <cfRule type="containsText" dxfId="16" priority="14" operator="containsText" text="CP">
      <formula>NOT(ISERROR(SEARCH("CP",P4)))</formula>
    </cfRule>
    <cfRule type="containsText" dxfId="15" priority="15" operator="containsText" text="AM">
      <formula>NOT(ISERROR(SEARCH("AM",P4)))</formula>
    </cfRule>
    <cfRule type="containsText" dxfId="14" priority="16" operator="containsText" text="F">
      <formula>NOT(ISERROR(SEARCH("F",P4)))</formula>
    </cfRule>
  </conditionalFormatting>
  <conditionalFormatting sqref="W4:AA7">
    <cfRule type="containsText" dxfId="13" priority="11" operator="containsText" text="CP">
      <formula>NOT(ISERROR(SEARCH("CP",W4)))</formula>
    </cfRule>
    <cfRule type="containsText" dxfId="12" priority="12" operator="containsText" text="AM">
      <formula>NOT(ISERROR(SEARCH("AM",W4)))</formula>
    </cfRule>
    <cfRule type="containsText" dxfId="11" priority="13" operator="containsText" text="F">
      <formula>NOT(ISERROR(SEARCH("F",W4)))</formula>
    </cfRule>
  </conditionalFormatting>
  <conditionalFormatting sqref="W10:AA13 AP2:AP3">
    <cfRule type="containsText" dxfId="10" priority="8" operator="containsText" text="CP">
      <formula>NOT(ISERROR(SEARCH("CP",W2)))</formula>
    </cfRule>
    <cfRule type="containsText" dxfId="9" priority="9" operator="containsText" text="AM">
      <formula>NOT(ISERROR(SEARCH("AM",W2)))</formula>
    </cfRule>
    <cfRule type="containsText" dxfId="8" priority="10" operator="containsText" text="F">
      <formula>NOT(ISERROR(SEARCH("F",W2)))</formula>
    </cfRule>
  </conditionalFormatting>
  <conditionalFormatting sqref="P10:T13">
    <cfRule type="containsText" dxfId="7" priority="5" operator="containsText" text="CP">
      <formula>NOT(ISERROR(SEARCH("CP",P10)))</formula>
    </cfRule>
    <cfRule type="containsText" dxfId="6" priority="6" operator="containsText" text="AM">
      <formula>NOT(ISERROR(SEARCH("AM",P10)))</formula>
    </cfRule>
    <cfRule type="containsText" dxfId="5" priority="7" operator="containsText" text="F">
      <formula>NOT(ISERROR(SEARCH("F",P10)))</formula>
    </cfRule>
  </conditionalFormatting>
  <conditionalFormatting sqref="AD2:AG9">
    <cfRule type="containsText" dxfId="4" priority="2" operator="containsText" text="CP">
      <formula>NOT(ISERROR(SEARCH("CP",AD2)))</formula>
    </cfRule>
    <cfRule type="containsText" dxfId="3" priority="3" operator="containsText" text="AM">
      <formula>NOT(ISERROR(SEARCH("AM",AD2)))</formula>
    </cfRule>
    <cfRule type="containsText" dxfId="2" priority="4" operator="containsText" text="F">
      <formula>NOT(ISERROR(SEARCH("F",AD2)))</formula>
    </cfRule>
  </conditionalFormatting>
  <conditionalFormatting sqref="AP2:AP3">
    <cfRule type="expression" dxfId="1" priority="118">
      <formula>WEEKDAY(W$1,2)&gt;5</formula>
    </cfRule>
  </conditionalFormatting>
  <dataValidations count="1">
    <dataValidation type="list" allowBlank="1" showInputMessage="1" showErrorMessage="1" sqref="C2:AG13" xr:uid="{8E59EA2D-A7F2-4B4B-AF4D-A2DFE38C7B6B}">
      <formula1>$E$18:$E$21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83ED564-276F-49D8-9F0C-61EF06EF50AB}">
            <xm:f>VLOOKUP(C$2,Données!$B$1:$B$13,1,FALSE)</xm:f>
            <x14:dxf>
              <fill>
                <patternFill>
                  <bgColor theme="5" tint="0.59996337778862885"/>
                </patternFill>
              </fill>
            </x14:dxf>
          </x14:cfRule>
          <xm:sqref>C1:AG13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B78B4-6088-4CAE-BE87-CA7AC0DF5783}">
  <sheetPr>
    <tabColor theme="7"/>
  </sheetPr>
  <dimension ref="A1:C13"/>
  <sheetViews>
    <sheetView workbookViewId="0">
      <selection activeCell="C20" sqref="C20"/>
    </sheetView>
  </sheetViews>
  <sheetFormatPr baseColWidth="10" defaultRowHeight="15" x14ac:dyDescent="0.25"/>
  <sheetData>
    <row r="1" spans="1:3" x14ac:dyDescent="0.25">
      <c r="A1" s="110" t="s">
        <v>41</v>
      </c>
      <c r="B1" s="112">
        <v>43466</v>
      </c>
      <c r="C1" s="85"/>
    </row>
    <row r="2" spans="1:3" x14ac:dyDescent="0.25">
      <c r="A2" s="110" t="s">
        <v>42</v>
      </c>
      <c r="B2" s="112">
        <v>43576</v>
      </c>
      <c r="C2" s="94"/>
    </row>
    <row r="3" spans="1:3" x14ac:dyDescent="0.25">
      <c r="A3" s="94" t="s">
        <v>42</v>
      </c>
      <c r="B3" s="113">
        <v>43577</v>
      </c>
      <c r="C3" s="94"/>
    </row>
    <row r="4" spans="1:3" x14ac:dyDescent="0.25">
      <c r="A4" s="94" t="s">
        <v>43</v>
      </c>
      <c r="B4" s="112">
        <v>43586</v>
      </c>
      <c r="C4" s="94"/>
    </row>
    <row r="5" spans="1:3" x14ac:dyDescent="0.25">
      <c r="A5" s="94" t="s">
        <v>44</v>
      </c>
      <c r="B5" s="112">
        <v>43593</v>
      </c>
      <c r="C5" s="94"/>
    </row>
    <row r="6" spans="1:3" x14ac:dyDescent="0.25">
      <c r="A6" s="94" t="s">
        <v>45</v>
      </c>
      <c r="B6" s="112">
        <v>43615</v>
      </c>
      <c r="C6" s="94"/>
    </row>
    <row r="7" spans="1:3" x14ac:dyDescent="0.25">
      <c r="A7" s="94" t="s">
        <v>46</v>
      </c>
      <c r="B7" s="112">
        <v>43625</v>
      </c>
      <c r="C7" s="94"/>
    </row>
    <row r="8" spans="1:3" x14ac:dyDescent="0.25">
      <c r="A8" s="94" t="s">
        <v>46</v>
      </c>
      <c r="B8" s="112">
        <v>43626</v>
      </c>
      <c r="C8" s="94"/>
    </row>
    <row r="9" spans="1:3" x14ac:dyDescent="0.25">
      <c r="A9" s="94" t="s">
        <v>51</v>
      </c>
      <c r="B9" s="112">
        <v>43660</v>
      </c>
      <c r="C9" s="94"/>
    </row>
    <row r="10" spans="1:3" x14ac:dyDescent="0.25">
      <c r="A10" s="94" t="s">
        <v>47</v>
      </c>
      <c r="B10" s="112">
        <v>43692</v>
      </c>
      <c r="C10" s="94"/>
    </row>
    <row r="11" spans="1:3" x14ac:dyDescent="0.25">
      <c r="A11" s="94" t="s">
        <v>48</v>
      </c>
      <c r="B11" s="112">
        <v>43770</v>
      </c>
      <c r="C11" s="94"/>
    </row>
    <row r="12" spans="1:3" x14ac:dyDescent="0.25">
      <c r="A12" s="94" t="s">
        <v>49</v>
      </c>
      <c r="B12" s="112">
        <v>43780</v>
      </c>
      <c r="C12" s="94"/>
    </row>
    <row r="13" spans="1:3" x14ac:dyDescent="0.25">
      <c r="A13" s="94" t="s">
        <v>50</v>
      </c>
      <c r="B13" s="112">
        <v>43824</v>
      </c>
      <c r="C13" s="85"/>
    </row>
  </sheetData>
  <conditionalFormatting sqref="A1:A2">
    <cfRule type="containsText" dxfId="128" priority="8" operator="containsText" text="F">
      <formula>NOT(ISERROR(SEARCH("F",A1)))</formula>
    </cfRule>
    <cfRule type="containsText" dxfId="127" priority="9" operator="containsText" text="AM">
      <formula>NOT(ISERROR(SEARCH("AM",A1)))</formula>
    </cfRule>
    <cfRule type="containsText" dxfId="126" priority="10" operator="containsText" text="CP">
      <formula>NOT(ISERROR(SEARCH("CP",A1)))</formula>
    </cfRule>
  </conditionalFormatting>
  <conditionalFormatting sqref="A1:A2">
    <cfRule type="containsText" dxfId="125" priority="7" operator="containsText" text="Pr">
      <formula>NOT(ISERROR(SEARCH("Pr",A1)))</formula>
    </cfRule>
  </conditionalFormatting>
  <conditionalFormatting sqref="A1:A2">
    <cfRule type="containsText" dxfId="124" priority="4" operator="containsText" text="CP">
      <formula>NOT(ISERROR(SEARCH("CP",A1)))</formula>
    </cfRule>
    <cfRule type="containsText" dxfId="123" priority="5" operator="containsText" text="AM">
      <formula>NOT(ISERROR(SEARCH("AM",A1)))</formula>
    </cfRule>
    <cfRule type="containsText" dxfId="122" priority="6" operator="containsText" text="F">
      <formula>NOT(ISERROR(SEARCH("F",A1)))</formula>
    </cfRule>
  </conditionalFormatting>
  <conditionalFormatting sqref="A1:A2">
    <cfRule type="containsText" dxfId="121" priority="1" operator="containsText" text="CP">
      <formula>NOT(ISERROR(SEARCH("CP",A1)))</formula>
    </cfRule>
    <cfRule type="containsText" dxfId="120" priority="2" operator="containsText" text="AM">
      <formula>NOT(ISERROR(SEARCH("AM",A1)))</formula>
    </cfRule>
    <cfRule type="containsText" dxfId="119" priority="3" operator="containsText" text="F">
      <formula>NOT(ISERROR(SEARCH("F",A1)))</formula>
    </cfRule>
  </conditionalFormatting>
  <conditionalFormatting sqref="A1:A2">
    <cfRule type="expression" dxfId="118" priority="11">
      <formula>WEEKDAY(XEL$1,2)&gt;5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BBD40-4A85-42AE-94FB-11553AFFF836}">
  <sheetPr>
    <tabColor theme="7"/>
  </sheetPr>
  <dimension ref="A1:Y26"/>
  <sheetViews>
    <sheetView zoomScaleNormal="100" workbookViewId="0">
      <selection activeCell="P30" sqref="P30"/>
    </sheetView>
  </sheetViews>
  <sheetFormatPr baseColWidth="10" defaultRowHeight="15" x14ac:dyDescent="0.25"/>
  <cols>
    <col min="1" max="1" width="11.42578125" style="99"/>
    <col min="2" max="25" width="5" style="57" customWidth="1"/>
    <col min="26" max="16384" width="11.42578125" style="57"/>
  </cols>
  <sheetData>
    <row r="1" spans="1:25" x14ac:dyDescent="0.25">
      <c r="B1" s="49" t="s">
        <v>9</v>
      </c>
      <c r="C1" s="50"/>
      <c r="D1" s="50"/>
      <c r="E1" s="51"/>
      <c r="F1" s="49" t="s">
        <v>10</v>
      </c>
      <c r="G1" s="50"/>
      <c r="H1" s="50"/>
      <c r="I1" s="51"/>
      <c r="J1" s="49" t="s">
        <v>11</v>
      </c>
      <c r="K1" s="50"/>
      <c r="L1" s="50"/>
      <c r="M1" s="51"/>
      <c r="N1" s="49" t="s">
        <v>12</v>
      </c>
      <c r="O1" s="50"/>
      <c r="P1" s="50"/>
      <c r="Q1" s="51"/>
      <c r="R1" s="49" t="s">
        <v>13</v>
      </c>
      <c r="S1" s="50"/>
      <c r="T1" s="50"/>
      <c r="U1" s="51"/>
      <c r="V1" s="49" t="s">
        <v>14</v>
      </c>
      <c r="W1" s="50"/>
      <c r="X1" s="50"/>
      <c r="Y1" s="51"/>
    </row>
    <row r="2" spans="1:25" x14ac:dyDescent="0.25">
      <c r="B2" s="53" t="s">
        <v>34</v>
      </c>
      <c r="C2" s="54" t="s">
        <v>20</v>
      </c>
      <c r="D2" s="54" t="s">
        <v>19</v>
      </c>
      <c r="E2" s="55" t="s">
        <v>21</v>
      </c>
      <c r="F2" s="53" t="s">
        <v>34</v>
      </c>
      <c r="G2" s="54" t="s">
        <v>20</v>
      </c>
      <c r="H2" s="54" t="s">
        <v>19</v>
      </c>
      <c r="I2" s="55" t="s">
        <v>21</v>
      </c>
      <c r="J2" s="53" t="s">
        <v>34</v>
      </c>
      <c r="K2" s="54" t="s">
        <v>20</v>
      </c>
      <c r="L2" s="54" t="s">
        <v>19</v>
      </c>
      <c r="M2" s="55" t="s">
        <v>21</v>
      </c>
      <c r="N2" s="53" t="s">
        <v>34</v>
      </c>
      <c r="O2" s="54" t="s">
        <v>20</v>
      </c>
      <c r="P2" s="54" t="s">
        <v>19</v>
      </c>
      <c r="Q2" s="55" t="s">
        <v>21</v>
      </c>
      <c r="R2" s="53" t="s">
        <v>34</v>
      </c>
      <c r="S2" s="54" t="s">
        <v>20</v>
      </c>
      <c r="T2" s="54" t="s">
        <v>19</v>
      </c>
      <c r="U2" s="55" t="s">
        <v>21</v>
      </c>
      <c r="V2" s="53" t="s">
        <v>34</v>
      </c>
      <c r="W2" s="54" t="s">
        <v>20</v>
      </c>
      <c r="X2" s="54" t="s">
        <v>19</v>
      </c>
      <c r="Y2" s="55" t="s">
        <v>21</v>
      </c>
    </row>
    <row r="3" spans="1:25" x14ac:dyDescent="0.25">
      <c r="A3" s="100" t="s">
        <v>22</v>
      </c>
      <c r="B3" s="53"/>
      <c r="C3" s="54"/>
      <c r="D3" s="54"/>
      <c r="E3" s="55"/>
      <c r="F3" s="53"/>
      <c r="G3" s="54"/>
      <c r="H3" s="54"/>
      <c r="I3" s="55"/>
      <c r="J3" s="53"/>
      <c r="K3" s="54"/>
      <c r="L3" s="54"/>
      <c r="M3" s="55"/>
      <c r="N3" s="53"/>
      <c r="O3" s="54"/>
      <c r="P3" s="54"/>
      <c r="Q3" s="55"/>
      <c r="R3" s="53"/>
      <c r="S3" s="54"/>
      <c r="T3" s="54"/>
      <c r="U3" s="55"/>
      <c r="V3" s="53"/>
      <c r="W3" s="54"/>
      <c r="X3" s="54"/>
      <c r="Y3" s="55"/>
    </row>
    <row r="4" spans="1:25" x14ac:dyDescent="0.25">
      <c r="A4" s="101" t="s">
        <v>23</v>
      </c>
      <c r="B4" s="52"/>
      <c r="C4" s="36"/>
      <c r="D4" s="36"/>
      <c r="E4" s="56"/>
      <c r="F4" s="52"/>
      <c r="G4" s="36"/>
      <c r="H4" s="36"/>
      <c r="I4" s="56"/>
      <c r="J4" s="52"/>
      <c r="K4" s="36"/>
      <c r="L4" s="36"/>
      <c r="M4" s="56"/>
      <c r="N4" s="52"/>
      <c r="O4" s="36"/>
      <c r="P4" s="36"/>
      <c r="Q4" s="56"/>
      <c r="R4" s="52"/>
      <c r="S4" s="36"/>
      <c r="T4" s="36"/>
      <c r="U4" s="56"/>
      <c r="V4" s="52"/>
      <c r="W4" s="36"/>
      <c r="X4" s="36"/>
      <c r="Y4" s="56"/>
    </row>
    <row r="5" spans="1:25" x14ac:dyDescent="0.25">
      <c r="A5" s="101" t="s">
        <v>24</v>
      </c>
      <c r="B5" s="52"/>
      <c r="C5" s="36"/>
      <c r="D5" s="36"/>
      <c r="E5" s="56"/>
      <c r="F5" s="52"/>
      <c r="G5" s="36"/>
      <c r="H5" s="36"/>
      <c r="I5" s="56"/>
      <c r="J5" s="52"/>
      <c r="K5" s="36"/>
      <c r="L5" s="36"/>
      <c r="M5" s="56"/>
      <c r="N5" s="52"/>
      <c r="O5" s="36"/>
      <c r="P5" s="36"/>
      <c r="Q5" s="56"/>
      <c r="R5" s="52"/>
      <c r="S5" s="36"/>
      <c r="T5" s="36"/>
      <c r="U5" s="56"/>
      <c r="V5" s="52"/>
      <c r="W5" s="36"/>
      <c r="X5" s="36"/>
      <c r="Y5" s="56"/>
    </row>
    <row r="6" spans="1:25" x14ac:dyDescent="0.25">
      <c r="A6" s="101" t="s">
        <v>25</v>
      </c>
      <c r="B6" s="52"/>
      <c r="C6" s="36"/>
      <c r="D6" s="36"/>
      <c r="E6" s="56"/>
      <c r="F6" s="52"/>
      <c r="G6" s="36"/>
      <c r="H6" s="36"/>
      <c r="I6" s="56"/>
      <c r="J6" s="52"/>
      <c r="K6" s="36"/>
      <c r="L6" s="36"/>
      <c r="M6" s="56"/>
      <c r="N6" s="52"/>
      <c r="O6" s="36"/>
      <c r="P6" s="36"/>
      <c r="Q6" s="56"/>
      <c r="R6" s="52"/>
      <c r="S6" s="36"/>
      <c r="T6" s="36"/>
      <c r="U6" s="56"/>
      <c r="V6" s="52"/>
      <c r="W6" s="36"/>
      <c r="X6" s="36"/>
      <c r="Y6" s="56"/>
    </row>
    <row r="7" spans="1:25" x14ac:dyDescent="0.25">
      <c r="A7" s="101" t="s">
        <v>26</v>
      </c>
      <c r="B7" s="52"/>
      <c r="C7" s="36"/>
      <c r="D7" s="36"/>
      <c r="E7" s="56"/>
      <c r="F7" s="52"/>
      <c r="G7" s="36"/>
      <c r="H7" s="36"/>
      <c r="I7" s="56"/>
      <c r="J7" s="52"/>
      <c r="K7" s="36"/>
      <c r="L7" s="36"/>
      <c r="M7" s="56"/>
      <c r="N7" s="52"/>
      <c r="O7" s="36"/>
      <c r="P7" s="36"/>
      <c r="Q7" s="56"/>
      <c r="R7" s="52"/>
      <c r="S7" s="36"/>
      <c r="T7" s="36"/>
      <c r="U7" s="56"/>
      <c r="V7" s="52"/>
      <c r="W7" s="36"/>
      <c r="X7" s="36"/>
      <c r="Y7" s="56"/>
    </row>
    <row r="8" spans="1:25" x14ac:dyDescent="0.25">
      <c r="A8" s="101" t="s">
        <v>27</v>
      </c>
      <c r="B8" s="52"/>
      <c r="C8" s="36"/>
      <c r="D8" s="36"/>
      <c r="E8" s="56"/>
      <c r="F8" s="52"/>
      <c r="G8" s="36"/>
      <c r="H8" s="36"/>
      <c r="I8" s="56"/>
      <c r="J8" s="52"/>
      <c r="K8" s="36"/>
      <c r="L8" s="36"/>
      <c r="M8" s="56"/>
      <c r="N8" s="52"/>
      <c r="O8" s="36"/>
      <c r="P8" s="36"/>
      <c r="Q8" s="56"/>
      <c r="R8" s="52"/>
      <c r="S8" s="36"/>
      <c r="T8" s="36"/>
      <c r="U8" s="56"/>
      <c r="V8" s="52"/>
      <c r="W8" s="36"/>
      <c r="X8" s="36"/>
      <c r="Y8" s="56"/>
    </row>
    <row r="9" spans="1:25" x14ac:dyDescent="0.25">
      <c r="A9" s="101" t="s">
        <v>28</v>
      </c>
      <c r="B9" s="52"/>
      <c r="C9" s="36"/>
      <c r="D9" s="36"/>
      <c r="E9" s="56"/>
      <c r="F9" s="52"/>
      <c r="G9" s="36"/>
      <c r="H9" s="36"/>
      <c r="I9" s="56"/>
      <c r="J9" s="52"/>
      <c r="K9" s="36"/>
      <c r="L9" s="36"/>
      <c r="M9" s="56"/>
      <c r="N9" s="52"/>
      <c r="O9" s="36"/>
      <c r="P9" s="36"/>
      <c r="Q9" s="56"/>
      <c r="R9" s="52"/>
      <c r="S9" s="36"/>
      <c r="T9" s="36"/>
      <c r="U9" s="56"/>
      <c r="V9" s="52"/>
      <c r="W9" s="36"/>
      <c r="X9" s="36"/>
      <c r="Y9" s="56"/>
    </row>
    <row r="10" spans="1:25" x14ac:dyDescent="0.25">
      <c r="A10" s="101" t="s">
        <v>29</v>
      </c>
      <c r="B10" s="52"/>
      <c r="C10" s="36"/>
      <c r="D10" s="36"/>
      <c r="E10" s="56"/>
      <c r="F10" s="52"/>
      <c r="G10" s="36"/>
      <c r="H10" s="36"/>
      <c r="I10" s="56"/>
      <c r="J10" s="52"/>
      <c r="K10" s="36"/>
      <c r="L10" s="36"/>
      <c r="M10" s="56"/>
      <c r="N10" s="52"/>
      <c r="O10" s="36"/>
      <c r="P10" s="36"/>
      <c r="Q10" s="56"/>
      <c r="R10" s="52"/>
      <c r="S10" s="36"/>
      <c r="T10" s="36"/>
      <c r="U10" s="56"/>
      <c r="V10" s="52"/>
      <c r="W10" s="36"/>
      <c r="X10" s="36"/>
      <c r="Y10" s="56"/>
    </row>
    <row r="11" spans="1:25" x14ac:dyDescent="0.25">
      <c r="A11" s="101" t="s">
        <v>30</v>
      </c>
      <c r="B11" s="52"/>
      <c r="C11" s="36"/>
      <c r="D11" s="36"/>
      <c r="E11" s="56"/>
      <c r="F11" s="52"/>
      <c r="G11" s="36"/>
      <c r="H11" s="36"/>
      <c r="I11" s="56"/>
      <c r="J11" s="52"/>
      <c r="K11" s="36"/>
      <c r="L11" s="36"/>
      <c r="M11" s="56"/>
      <c r="N11" s="52"/>
      <c r="O11" s="36"/>
      <c r="P11" s="36"/>
      <c r="Q11" s="56"/>
      <c r="R11" s="52"/>
      <c r="S11" s="36"/>
      <c r="T11" s="36"/>
      <c r="U11" s="56"/>
      <c r="V11" s="52"/>
      <c r="W11" s="36"/>
      <c r="X11" s="36"/>
      <c r="Y11" s="56"/>
    </row>
    <row r="12" spans="1:25" x14ac:dyDescent="0.25">
      <c r="A12" s="101" t="s">
        <v>31</v>
      </c>
      <c r="B12" s="52">
        <f>'Consignes planning octobre'!AJ6</f>
        <v>10</v>
      </c>
      <c r="C12" s="36">
        <f>'Consignes planning octobre'!AK6</f>
        <v>14</v>
      </c>
      <c r="D12" s="36">
        <f>'Consignes planning octobre'!AL6</f>
        <v>20</v>
      </c>
      <c r="E12" s="56">
        <f>'Consignes planning octobre'!AM6</f>
        <v>0</v>
      </c>
      <c r="F12" s="52">
        <f>'Consignes planning octobre'!AJ7</f>
        <v>24</v>
      </c>
      <c r="G12" s="36">
        <f>'Consignes planning octobre'!AK7</f>
        <v>0</v>
      </c>
      <c r="H12" s="36">
        <f>'Consignes planning octobre'!AL7</f>
        <v>0</v>
      </c>
      <c r="I12" s="56">
        <f>'Consignes planning octobre'!AM7</f>
        <v>20</v>
      </c>
      <c r="J12" s="52">
        <f>'Consignes planning octobre'!AJ8</f>
        <v>34</v>
      </c>
      <c r="K12" s="36">
        <f>'Consignes planning octobre'!AK8</f>
        <v>10</v>
      </c>
      <c r="L12" s="36">
        <f>'Consignes planning octobre'!AL8</f>
        <v>0</v>
      </c>
      <c r="M12" s="56">
        <f>'Consignes planning octobre'!AM8</f>
        <v>0</v>
      </c>
      <c r="N12" s="52">
        <f>'Consignes planning octobre'!AJ9</f>
        <v>34</v>
      </c>
      <c r="O12" s="36">
        <f>'Consignes planning octobre'!AK9</f>
        <v>0</v>
      </c>
      <c r="P12" s="36">
        <f>'Consignes planning octobre'!AL9</f>
        <v>10</v>
      </c>
      <c r="Q12" s="56">
        <f>'Consignes planning octobre'!AM9</f>
        <v>0</v>
      </c>
      <c r="R12" s="52">
        <f>'Consignes planning octobre'!AJ10</f>
        <v>34</v>
      </c>
      <c r="S12" s="36">
        <f>'Consignes planning octobre'!AK10</f>
        <v>0</v>
      </c>
      <c r="T12" s="36">
        <f>'Consignes planning octobre'!AL10</f>
        <v>10</v>
      </c>
      <c r="U12" s="56">
        <f>'Consignes planning octobre'!AM10</f>
        <v>0</v>
      </c>
      <c r="V12" s="52">
        <f>'Consignes planning octobre'!AJ11</f>
        <v>40</v>
      </c>
      <c r="W12" s="36">
        <f>'Consignes planning octobre'!AK11</f>
        <v>0</v>
      </c>
      <c r="X12" s="36">
        <f>'Consignes planning octobre'!AL11</f>
        <v>0</v>
      </c>
      <c r="Y12" s="56">
        <f>'Consignes planning octobre'!AM11</f>
        <v>4</v>
      </c>
    </row>
    <row r="13" spans="1:25" x14ac:dyDescent="0.25">
      <c r="A13" s="101" t="s">
        <v>32</v>
      </c>
      <c r="B13" s="52">
        <f>'Consignes planning novembre'!AJ6</f>
        <v>31</v>
      </c>
      <c r="C13" s="36">
        <f>'Consignes planning novembre'!AK6</f>
        <v>0</v>
      </c>
      <c r="D13" s="36">
        <f>'Consignes planning novembre'!AL6</f>
        <v>10</v>
      </c>
      <c r="E13" s="56">
        <f>'Consignes planning novembre'!AM6</f>
        <v>1</v>
      </c>
      <c r="F13" s="52">
        <f>'Consignes planning novembre'!AJ7</f>
        <v>32</v>
      </c>
      <c r="G13" s="36">
        <f>'Consignes planning novembre'!AK7</f>
        <v>10</v>
      </c>
      <c r="H13" s="36">
        <f>'Consignes planning novembre'!AL7</f>
        <v>0</v>
      </c>
      <c r="I13" s="56">
        <f>'Consignes planning novembre'!AM7</f>
        <v>0</v>
      </c>
      <c r="J13" s="52">
        <f>'Consignes planning novembre'!AJ8</f>
        <v>42</v>
      </c>
      <c r="K13" s="36">
        <f>'Consignes planning novembre'!AK8</f>
        <v>0</v>
      </c>
      <c r="L13" s="36">
        <f>'Consignes planning novembre'!AL8</f>
        <v>0</v>
      </c>
      <c r="M13" s="56">
        <f>'Consignes planning novembre'!AM8</f>
        <v>0</v>
      </c>
      <c r="N13" s="52">
        <f>'Consignes planning novembre'!AJ9</f>
        <v>18</v>
      </c>
      <c r="O13" s="36">
        <f>'Consignes planning novembre'!AK9</f>
        <v>2</v>
      </c>
      <c r="P13" s="36">
        <f>'Consignes planning novembre'!AL9</f>
        <v>2</v>
      </c>
      <c r="Q13" s="56">
        <f>'Consignes planning novembre'!AM9</f>
        <v>20</v>
      </c>
      <c r="R13" s="52">
        <f>'Consignes planning novembre'!AJ10</f>
        <v>20</v>
      </c>
      <c r="S13" s="36">
        <f>'Consignes planning novembre'!AK10</f>
        <v>0</v>
      </c>
      <c r="T13" s="36">
        <f>'Consignes planning novembre'!AL10</f>
        <v>10</v>
      </c>
      <c r="U13" s="56">
        <f>'Consignes planning novembre'!AM10</f>
        <v>12</v>
      </c>
      <c r="V13" s="52">
        <f>'Consignes planning novembre'!AJ11</f>
        <v>18</v>
      </c>
      <c r="W13" s="36">
        <f>'Consignes planning novembre'!AK11</f>
        <v>14</v>
      </c>
      <c r="X13" s="36">
        <f>'Consignes planning novembre'!AL11</f>
        <v>10</v>
      </c>
      <c r="Y13" s="56">
        <f>'Consignes planning novembre'!AM11</f>
        <v>0</v>
      </c>
    </row>
    <row r="14" spans="1:25" x14ac:dyDescent="0.25">
      <c r="A14" s="102" t="s">
        <v>33</v>
      </c>
      <c r="B14" s="70">
        <f>'Consignes planning décembre'!AJ6</f>
        <v>18</v>
      </c>
      <c r="C14" s="71">
        <f>'Consignes planning décembre'!AK6</f>
        <v>0</v>
      </c>
      <c r="D14" s="71">
        <f>'Consignes planning décembre'!AL6</f>
        <v>8</v>
      </c>
      <c r="E14" s="72">
        <f>'Consignes planning décembre'!AM6</f>
        <v>20</v>
      </c>
      <c r="F14" s="70">
        <f>'Consignes planning décembre'!AJ7</f>
        <v>38</v>
      </c>
      <c r="G14" s="71">
        <f>'Consignes planning décembre'!AK7</f>
        <v>0</v>
      </c>
      <c r="H14" s="71">
        <f>'Consignes planning décembre'!AL7</f>
        <v>8</v>
      </c>
      <c r="I14" s="72">
        <f>'Consignes planning décembre'!AM7</f>
        <v>0</v>
      </c>
      <c r="J14" s="70">
        <f>'Consignes planning décembre'!AJ8</f>
        <v>36</v>
      </c>
      <c r="K14" s="71">
        <f>'Consignes planning décembre'!AK8</f>
        <v>0</v>
      </c>
      <c r="L14" s="71">
        <f>'Consignes planning décembre'!AL8</f>
        <v>10</v>
      </c>
      <c r="M14" s="72">
        <f>'Consignes planning décembre'!AM8</f>
        <v>0</v>
      </c>
      <c r="N14" s="70">
        <f>'Consignes planning décembre'!AJ9</f>
        <v>16</v>
      </c>
      <c r="O14" s="71">
        <f>'Consignes planning décembre'!AK9</f>
        <v>10</v>
      </c>
      <c r="P14" s="71">
        <f>'Consignes planning décembre'!AL9</f>
        <v>10</v>
      </c>
      <c r="Q14" s="72">
        <f>'Consignes planning décembre'!AM9</f>
        <v>10</v>
      </c>
      <c r="R14" s="70">
        <f>'Consignes planning décembre'!AJ10</f>
        <v>28</v>
      </c>
      <c r="S14" s="71">
        <f>'Consignes planning décembre'!AK10</f>
        <v>10</v>
      </c>
      <c r="T14" s="71">
        <f>'Consignes planning décembre'!AL10</f>
        <v>8</v>
      </c>
      <c r="U14" s="72">
        <f>'Consignes planning décembre'!AM10</f>
        <v>0</v>
      </c>
      <c r="V14" s="70">
        <f>'Consignes planning décembre'!AJ11</f>
        <v>38</v>
      </c>
      <c r="W14" s="71">
        <f>'Consignes planning décembre'!AK11</f>
        <v>0</v>
      </c>
      <c r="X14" s="71">
        <f>'Consignes planning décembre'!AL11</f>
        <v>8</v>
      </c>
      <c r="Y14" s="72">
        <f>'Consignes planning décembre'!AM11</f>
        <v>0</v>
      </c>
    </row>
    <row r="15" spans="1:25" s="68" customFormat="1" ht="30" x14ac:dyDescent="0.25">
      <c r="A15" s="103" t="s">
        <v>40</v>
      </c>
      <c r="B15" s="80">
        <f>SUM(B3:B14)</f>
        <v>59</v>
      </c>
      <c r="C15" s="81">
        <f t="shared" ref="C15:Y15" si="0">SUM(C3:C14)</f>
        <v>14</v>
      </c>
      <c r="D15" s="81">
        <f t="shared" si="0"/>
        <v>38</v>
      </c>
      <c r="E15" s="81">
        <f t="shared" si="0"/>
        <v>21</v>
      </c>
      <c r="F15" s="80">
        <f t="shared" si="0"/>
        <v>94</v>
      </c>
      <c r="G15" s="81">
        <f t="shared" si="0"/>
        <v>10</v>
      </c>
      <c r="H15" s="81">
        <f t="shared" si="0"/>
        <v>8</v>
      </c>
      <c r="I15" s="82">
        <f t="shared" si="0"/>
        <v>20</v>
      </c>
      <c r="J15" s="81">
        <f t="shared" si="0"/>
        <v>112</v>
      </c>
      <c r="K15" s="81">
        <f t="shared" si="0"/>
        <v>10</v>
      </c>
      <c r="L15" s="81">
        <f t="shared" si="0"/>
        <v>10</v>
      </c>
      <c r="M15" s="81">
        <f t="shared" si="0"/>
        <v>0</v>
      </c>
      <c r="N15" s="80">
        <f t="shared" si="0"/>
        <v>68</v>
      </c>
      <c r="O15" s="81">
        <f t="shared" si="0"/>
        <v>12</v>
      </c>
      <c r="P15" s="81">
        <f t="shared" si="0"/>
        <v>22</v>
      </c>
      <c r="Q15" s="82">
        <f t="shared" si="0"/>
        <v>30</v>
      </c>
      <c r="R15" s="81">
        <f t="shared" si="0"/>
        <v>82</v>
      </c>
      <c r="S15" s="81">
        <f t="shared" si="0"/>
        <v>10</v>
      </c>
      <c r="T15" s="81">
        <f t="shared" si="0"/>
        <v>28</v>
      </c>
      <c r="U15" s="81">
        <f t="shared" si="0"/>
        <v>12</v>
      </c>
      <c r="V15" s="80">
        <f t="shared" si="0"/>
        <v>96</v>
      </c>
      <c r="W15" s="81">
        <f t="shared" si="0"/>
        <v>14</v>
      </c>
      <c r="X15" s="81">
        <f t="shared" si="0"/>
        <v>18</v>
      </c>
      <c r="Y15" s="82">
        <f t="shared" si="0"/>
        <v>4</v>
      </c>
    </row>
    <row r="16" spans="1:25" x14ac:dyDescent="0.25">
      <c r="B16" s="99" t="s">
        <v>39</v>
      </c>
    </row>
    <row r="23" spans="2:5" x14ac:dyDescent="0.25">
      <c r="B23" s="58" t="s">
        <v>15</v>
      </c>
      <c r="C23" s="59"/>
      <c r="D23" s="59"/>
      <c r="E23" s="60" t="s">
        <v>19</v>
      </c>
    </row>
    <row r="24" spans="2:5" x14ac:dyDescent="0.25">
      <c r="B24" s="61" t="s">
        <v>16</v>
      </c>
      <c r="C24" s="45"/>
      <c r="D24" s="45"/>
      <c r="E24" s="62" t="s">
        <v>20</v>
      </c>
    </row>
    <row r="25" spans="2:5" x14ac:dyDescent="0.25">
      <c r="B25" s="61" t="s">
        <v>17</v>
      </c>
      <c r="C25" s="45"/>
      <c r="D25" s="45"/>
      <c r="E25" s="62" t="s">
        <v>21</v>
      </c>
    </row>
    <row r="26" spans="2:5" x14ac:dyDescent="0.25">
      <c r="B26" s="63" t="s">
        <v>18</v>
      </c>
      <c r="C26" s="64"/>
      <c r="D26" s="64"/>
      <c r="E26" s="98" t="s">
        <v>37</v>
      </c>
    </row>
  </sheetData>
  <mergeCells count="10">
    <mergeCell ref="B23:D23"/>
    <mergeCell ref="B24:D24"/>
    <mergeCell ref="B25:D25"/>
    <mergeCell ref="B26:D26"/>
    <mergeCell ref="R1:U1"/>
    <mergeCell ref="V1:Y1"/>
    <mergeCell ref="B1:E1"/>
    <mergeCell ref="F1:I1"/>
    <mergeCell ref="J1:M1"/>
    <mergeCell ref="N1:Q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&amp;CNombre d'heures d'absence et de présence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14186-3ECC-4782-A217-183923D10EA5}">
  <sheetPr>
    <tabColor theme="7"/>
  </sheetPr>
  <dimension ref="A1:C29"/>
  <sheetViews>
    <sheetView workbookViewId="0">
      <selection activeCell="L59" sqref="L59"/>
    </sheetView>
  </sheetViews>
  <sheetFormatPr baseColWidth="10" defaultRowHeight="15" outlineLevelRow="1" x14ac:dyDescent="0.25"/>
  <cols>
    <col min="1" max="1" width="2.85546875" customWidth="1"/>
    <col min="2" max="2" width="8.5703125" customWidth="1"/>
  </cols>
  <sheetData>
    <row r="1" spans="1:3" x14ac:dyDescent="0.25">
      <c r="C1" t="s">
        <v>35</v>
      </c>
    </row>
    <row r="2" spans="1:3" hidden="1" outlineLevel="1" x14ac:dyDescent="0.25">
      <c r="B2" t="s">
        <v>52</v>
      </c>
      <c r="C2">
        <f>'Consignes planning décembre'!$AJ$6</f>
        <v>18</v>
      </c>
    </row>
    <row r="3" spans="1:3" hidden="1" outlineLevel="1" collapsed="1" x14ac:dyDescent="0.25">
      <c r="B3" t="s">
        <v>52</v>
      </c>
      <c r="C3">
        <f>'Consignes planning novembre'!$AJ$6</f>
        <v>31</v>
      </c>
    </row>
    <row r="4" spans="1:3" hidden="1" outlineLevel="1" collapsed="1" x14ac:dyDescent="0.25">
      <c r="B4" t="s">
        <v>52</v>
      </c>
      <c r="C4">
        <f>'Consignes planning octobre'!$AJ$6</f>
        <v>10</v>
      </c>
    </row>
    <row r="5" spans="1:3" collapsed="1" x14ac:dyDescent="0.25">
      <c r="A5" t="s">
        <v>9</v>
      </c>
      <c r="C5">
        <f>SUM(C2:C4)</f>
        <v>59</v>
      </c>
    </row>
    <row r="6" spans="1:3" hidden="1" outlineLevel="1" x14ac:dyDescent="0.25">
      <c r="B6" t="s">
        <v>52</v>
      </c>
      <c r="C6">
        <f>'Consignes planning décembre'!$AJ$7</f>
        <v>38</v>
      </c>
    </row>
    <row r="7" spans="1:3" hidden="1" outlineLevel="1" collapsed="1" x14ac:dyDescent="0.25">
      <c r="B7" t="s">
        <v>52</v>
      </c>
      <c r="C7">
        <f>'Consignes planning novembre'!$AJ$7</f>
        <v>32</v>
      </c>
    </row>
    <row r="8" spans="1:3" hidden="1" outlineLevel="1" collapsed="1" x14ac:dyDescent="0.25">
      <c r="B8" t="s">
        <v>52</v>
      </c>
      <c r="C8">
        <f>'Consignes planning octobre'!$AJ$7</f>
        <v>24</v>
      </c>
    </row>
    <row r="9" spans="1:3" collapsed="1" x14ac:dyDescent="0.25">
      <c r="A9" t="s">
        <v>10</v>
      </c>
      <c r="C9">
        <f>SUM(C6:C8)</f>
        <v>94</v>
      </c>
    </row>
    <row r="10" spans="1:3" hidden="1" outlineLevel="1" x14ac:dyDescent="0.25">
      <c r="B10" t="s">
        <v>52</v>
      </c>
      <c r="C10">
        <f>'Consignes planning décembre'!$AJ$8</f>
        <v>36</v>
      </c>
    </row>
    <row r="11" spans="1:3" hidden="1" outlineLevel="1" collapsed="1" x14ac:dyDescent="0.25">
      <c r="B11" t="s">
        <v>52</v>
      </c>
      <c r="C11">
        <f>'Consignes planning novembre'!$AJ$8</f>
        <v>42</v>
      </c>
    </row>
    <row r="12" spans="1:3" hidden="1" outlineLevel="1" collapsed="1" x14ac:dyDescent="0.25">
      <c r="B12" t="s">
        <v>52</v>
      </c>
      <c r="C12">
        <f>'Consignes planning octobre'!$AJ$8</f>
        <v>34</v>
      </c>
    </row>
    <row r="13" spans="1:3" collapsed="1" x14ac:dyDescent="0.25">
      <c r="A13" t="s">
        <v>11</v>
      </c>
      <c r="C13">
        <f>SUM(C10:C12)</f>
        <v>112</v>
      </c>
    </row>
    <row r="14" spans="1:3" hidden="1" outlineLevel="1" x14ac:dyDescent="0.25">
      <c r="B14" t="s">
        <v>52</v>
      </c>
      <c r="C14">
        <f>'Consignes planning décembre'!$AJ$9</f>
        <v>16</v>
      </c>
    </row>
    <row r="15" spans="1:3" hidden="1" outlineLevel="1" collapsed="1" x14ac:dyDescent="0.25">
      <c r="B15" t="s">
        <v>52</v>
      </c>
      <c r="C15">
        <f>'Consignes planning novembre'!$AJ$9</f>
        <v>18</v>
      </c>
    </row>
    <row r="16" spans="1:3" hidden="1" outlineLevel="1" collapsed="1" x14ac:dyDescent="0.25">
      <c r="B16" t="s">
        <v>52</v>
      </c>
      <c r="C16">
        <f>'Consignes planning octobre'!$AJ$9</f>
        <v>34</v>
      </c>
    </row>
    <row r="17" spans="1:3" collapsed="1" x14ac:dyDescent="0.25">
      <c r="A17" t="s">
        <v>12</v>
      </c>
      <c r="C17">
        <f>SUM(C14:C16)</f>
        <v>68</v>
      </c>
    </row>
    <row r="18" spans="1:3" hidden="1" outlineLevel="1" x14ac:dyDescent="0.25">
      <c r="B18" t="s">
        <v>52</v>
      </c>
      <c r="C18">
        <f>'Consignes planning décembre'!$AJ$10</f>
        <v>28</v>
      </c>
    </row>
    <row r="19" spans="1:3" hidden="1" outlineLevel="1" collapsed="1" x14ac:dyDescent="0.25">
      <c r="B19" t="s">
        <v>52</v>
      </c>
      <c r="C19">
        <f>'Consignes planning novembre'!$AJ$10</f>
        <v>20</v>
      </c>
    </row>
    <row r="20" spans="1:3" hidden="1" outlineLevel="1" collapsed="1" x14ac:dyDescent="0.25">
      <c r="B20" t="s">
        <v>52</v>
      </c>
      <c r="C20">
        <f>'Consignes planning octobre'!$AJ$10</f>
        <v>34</v>
      </c>
    </row>
    <row r="21" spans="1:3" collapsed="1" x14ac:dyDescent="0.25">
      <c r="A21" t="s">
        <v>13</v>
      </c>
      <c r="C21">
        <f>SUM(C18:C20)</f>
        <v>82</v>
      </c>
    </row>
    <row r="22" spans="1:3" hidden="1" outlineLevel="1" x14ac:dyDescent="0.25">
      <c r="B22" t="s">
        <v>52</v>
      </c>
      <c r="C22">
        <f>'Consignes planning décembre'!$AJ$11</f>
        <v>38</v>
      </c>
    </row>
    <row r="23" spans="1:3" hidden="1" outlineLevel="1" collapsed="1" x14ac:dyDescent="0.25">
      <c r="B23" t="s">
        <v>52</v>
      </c>
      <c r="C23">
        <f>'Consignes planning novembre'!$AJ$11</f>
        <v>18</v>
      </c>
    </row>
    <row r="24" spans="1:3" hidden="1" outlineLevel="1" collapsed="1" x14ac:dyDescent="0.25">
      <c r="B24" t="s">
        <v>52</v>
      </c>
      <c r="C24">
        <f>'Consignes planning octobre'!$AJ$11</f>
        <v>40</v>
      </c>
    </row>
    <row r="25" spans="1:3" collapsed="1" x14ac:dyDescent="0.25">
      <c r="A25" t="s">
        <v>14</v>
      </c>
      <c r="C25">
        <f>SUM(C22:C24)</f>
        <v>96</v>
      </c>
    </row>
    <row r="26" spans="1:3" hidden="1" outlineLevel="1" x14ac:dyDescent="0.25">
      <c r="B26" t="s">
        <v>52</v>
      </c>
      <c r="C26">
        <f>'Consignes planning décembre'!$AJ$12</f>
        <v>174</v>
      </c>
    </row>
    <row r="27" spans="1:3" hidden="1" outlineLevel="1" collapsed="1" x14ac:dyDescent="0.25">
      <c r="B27" t="s">
        <v>52</v>
      </c>
      <c r="C27">
        <f>'Consignes planning novembre'!$AJ$12</f>
        <v>161</v>
      </c>
    </row>
    <row r="28" spans="1:3" hidden="1" outlineLevel="1" collapsed="1" x14ac:dyDescent="0.25">
      <c r="B28" t="s">
        <v>52</v>
      </c>
      <c r="C28">
        <f>'Consignes planning octobre'!$AJ$12</f>
        <v>176</v>
      </c>
    </row>
    <row r="29" spans="1:3" collapsed="1" x14ac:dyDescent="0.25">
      <c r="A29" t="s">
        <v>38</v>
      </c>
      <c r="C29">
        <f>SUM(C26:C28)</f>
        <v>511</v>
      </c>
    </row>
  </sheetData>
  <dataConsolidate leftLabels="1" topLabels="1" link="1">
    <dataRefs count="3">
      <dataRef ref="AI4:AM12" sheet="Consignes planning décembre"/>
      <dataRef ref="AI4:AM12" sheet="Consignes planning novembre"/>
      <dataRef ref="AI4:AM12" sheet="Consignes planning octobre"/>
    </dataRefs>
  </dataConsolid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Horaires</vt:lpstr>
      <vt:lpstr>Consignes planning octobre</vt:lpstr>
      <vt:lpstr>Consignes planning novembre</vt:lpstr>
      <vt:lpstr>Consignes planning décembre</vt:lpstr>
      <vt:lpstr>Données</vt:lpstr>
      <vt:lpstr>Consignes planning recap</vt:lpstr>
      <vt:lpstr>Consigne planning Consolidation</vt:lpstr>
      <vt:lpstr>FERIE</vt:lpstr>
      <vt:lpstr>'Consignes planning décembre'!TAB</vt:lpstr>
      <vt:lpstr>'Consignes planning novembre'!TAB</vt:lpstr>
      <vt:lpstr>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</dc:creator>
  <cp:lastModifiedBy>Mathieu Muller</cp:lastModifiedBy>
  <cp:lastPrinted>2020-11-03T10:30:42Z</cp:lastPrinted>
  <dcterms:created xsi:type="dcterms:W3CDTF">2020-10-28T11:47:14Z</dcterms:created>
  <dcterms:modified xsi:type="dcterms:W3CDTF">2020-11-03T15:18:00Z</dcterms:modified>
</cp:coreProperties>
</file>