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hidePivotFieldList="1"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C:\Users\Admin\Documents\PROLIV_TEST\test\"/>
    </mc:Choice>
  </mc:AlternateContent>
  <xr:revisionPtr revIDLastSave="0" documentId="13_ncr:1_{B85C261D-CE25-46FB-B8D2-EF9B1038CE0B}" xr6:coauthVersionLast="45" xr6:coauthVersionMax="45" xr10:uidLastSave="{00000000-0000-0000-0000-000000000000}"/>
  <bookViews>
    <workbookView xWindow="-101" yWindow="-101" windowWidth="21802" windowHeight="11914" tabRatio="633" activeTab="2" xr2:uid="{00000000-000D-0000-FFFF-FFFF00000000}"/>
  </bookViews>
  <sheets>
    <sheet name="PRODX" sheetId="5" r:id="rId1"/>
    <sheet name="RETX" sheetId="11" r:id="rId2"/>
    <sheet name="ADMINISTRATION" sheetId="6" r:id="rId3"/>
    <sheet name="PRODUCTION" sheetId="7" r:id="rId4"/>
    <sheet name="LIVRAISON" sheetId="8" r:id="rId5"/>
  </sheets>
  <definedNames>
    <definedName name="PROD_REEL">PRODUCTION!$I$3:$K$20</definedName>
    <definedName name="RETOURS">ADMINISTRATION!$I$24:$I$41</definedName>
    <definedName name="TOTAL_PROD">PRODUCTION!$L$3:$L$20</definedName>
    <definedName name="VOL_PROD">ADMINISTRATION!$F$24:$F$41</definedName>
    <definedName name="VOL_SUPP">ADMINISTRATION!$G$24:$G$41</definedName>
  </definedNames>
  <calcPr calcId="18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12" i="6" l="1"/>
  <c r="B1" i="8"/>
  <c r="B1" i="7"/>
  <c r="E11" i="6"/>
  <c r="B3" i="11"/>
  <c r="C3" i="11"/>
  <c r="D3" i="11"/>
  <c r="E3" i="11"/>
  <c r="F3" i="11"/>
  <c r="G3" i="11"/>
  <c r="H3" i="11"/>
  <c r="I3" i="11"/>
  <c r="J3" i="11"/>
  <c r="K3" i="11"/>
  <c r="L3" i="11"/>
  <c r="M3" i="11"/>
  <c r="N3" i="11"/>
  <c r="O3" i="11"/>
  <c r="P3" i="11"/>
  <c r="Q3" i="11"/>
  <c r="R3" i="11"/>
  <c r="S3" i="11"/>
  <c r="B3" i="5"/>
  <c r="C3" i="5"/>
  <c r="D3" i="5"/>
  <c r="E3" i="5"/>
  <c r="F3" i="5"/>
  <c r="G3" i="5"/>
  <c r="H3" i="5"/>
  <c r="I3" i="5"/>
  <c r="J3" i="5"/>
  <c r="K3" i="5"/>
  <c r="L3" i="5"/>
  <c r="M3" i="5"/>
  <c r="N3" i="5"/>
  <c r="O3" i="5"/>
  <c r="P3" i="5"/>
  <c r="Q3" i="5"/>
  <c r="R3" i="5"/>
  <c r="S3" i="5"/>
  <c r="P20" i="8"/>
  <c r="O20" i="8"/>
  <c r="N20" i="8"/>
  <c r="L20" i="8"/>
  <c r="K20" i="8"/>
  <c r="J20" i="8"/>
  <c r="H20" i="8"/>
  <c r="G20" i="8"/>
  <c r="F20" i="8"/>
  <c r="L20" i="7"/>
  <c r="D20" i="8"/>
  <c r="P19" i="8"/>
  <c r="O19" i="8"/>
  <c r="N19" i="8"/>
  <c r="L19" i="8"/>
  <c r="K19" i="8"/>
  <c r="J19" i="8"/>
  <c r="H19" i="8"/>
  <c r="G19" i="8"/>
  <c r="F19" i="8"/>
  <c r="L19" i="7"/>
  <c r="D19" i="8"/>
  <c r="P18" i="8"/>
  <c r="O18" i="8"/>
  <c r="N18" i="8"/>
  <c r="L18" i="8"/>
  <c r="K18" i="8"/>
  <c r="J18" i="8"/>
  <c r="H18" i="8"/>
  <c r="G18" i="8"/>
  <c r="F18" i="8"/>
  <c r="L18" i="7"/>
  <c r="D18" i="8"/>
  <c r="P17" i="8"/>
  <c r="O17" i="8"/>
  <c r="N17" i="8"/>
  <c r="L17" i="8"/>
  <c r="K17" i="8"/>
  <c r="J17" i="8"/>
  <c r="H17" i="8"/>
  <c r="G17" i="8"/>
  <c r="F17" i="8"/>
  <c r="L17" i="7"/>
  <c r="D17" i="8"/>
  <c r="P16" i="8"/>
  <c r="O16" i="8"/>
  <c r="N16" i="8"/>
  <c r="L16" i="8"/>
  <c r="K16" i="8"/>
  <c r="J16" i="8"/>
  <c r="H16" i="8"/>
  <c r="G16" i="8"/>
  <c r="F16" i="8"/>
  <c r="L16" i="7"/>
  <c r="D16" i="8"/>
  <c r="P15" i="8"/>
  <c r="O15" i="8"/>
  <c r="N15" i="8"/>
  <c r="L15" i="8"/>
  <c r="K15" i="8"/>
  <c r="J15" i="8"/>
  <c r="H15" i="8"/>
  <c r="G15" i="8"/>
  <c r="F15" i="8"/>
  <c r="L15" i="7"/>
  <c r="D15" i="8"/>
  <c r="P14" i="8"/>
  <c r="O14" i="8"/>
  <c r="N14" i="8"/>
  <c r="L14" i="8"/>
  <c r="K14" i="8"/>
  <c r="J14" i="8"/>
  <c r="J35" i="6"/>
  <c r="H35" i="6"/>
  <c r="D14" i="7"/>
  <c r="F14" i="7"/>
  <c r="H14" i="8"/>
  <c r="G14" i="8"/>
  <c r="F14" i="8"/>
  <c r="L14" i="7"/>
  <c r="D14" i="8"/>
  <c r="P13" i="8"/>
  <c r="O13" i="8"/>
  <c r="N13" i="8"/>
  <c r="L13" i="8"/>
  <c r="K13" i="8"/>
  <c r="J13" i="8"/>
  <c r="H13" i="8"/>
  <c r="G13" i="8"/>
  <c r="F13" i="8"/>
  <c r="L13" i="7"/>
  <c r="D13" i="8"/>
  <c r="P12" i="8"/>
  <c r="O12" i="8"/>
  <c r="N12" i="8"/>
  <c r="L12" i="8"/>
  <c r="K12" i="8"/>
  <c r="J12" i="8"/>
  <c r="H12" i="8"/>
  <c r="G12" i="8"/>
  <c r="F12" i="8"/>
  <c r="L12" i="7"/>
  <c r="D12" i="8"/>
  <c r="P11" i="8"/>
  <c r="O11" i="8"/>
  <c r="N11" i="8"/>
  <c r="L11" i="8"/>
  <c r="K11" i="8"/>
  <c r="J11" i="8"/>
  <c r="H11" i="8"/>
  <c r="G11" i="8"/>
  <c r="F11" i="8"/>
  <c r="L11" i="7"/>
  <c r="D11" i="8"/>
  <c r="P10" i="8"/>
  <c r="O10" i="8"/>
  <c r="N10" i="8"/>
  <c r="L10" i="8"/>
  <c r="K10" i="8"/>
  <c r="J10" i="8"/>
  <c r="H10" i="8"/>
  <c r="G10" i="8"/>
  <c r="F10" i="8"/>
  <c r="L10" i="7"/>
  <c r="D10" i="8"/>
  <c r="P9" i="8"/>
  <c r="O9" i="8"/>
  <c r="N9" i="8"/>
  <c r="L9" i="8"/>
  <c r="K9" i="8"/>
  <c r="J9" i="8"/>
  <c r="H9" i="8"/>
  <c r="G9" i="8"/>
  <c r="F9" i="8"/>
  <c r="L9" i="7"/>
  <c r="D9" i="8"/>
  <c r="P8" i="8"/>
  <c r="O8" i="8"/>
  <c r="N8" i="8"/>
  <c r="L8" i="8"/>
  <c r="K8" i="8"/>
  <c r="J8" i="8"/>
  <c r="H8" i="8"/>
  <c r="G8" i="8"/>
  <c r="F8" i="8"/>
  <c r="L8" i="7"/>
  <c r="D8" i="8"/>
  <c r="P7" i="8"/>
  <c r="O7" i="8"/>
  <c r="N7" i="8"/>
  <c r="L7" i="8"/>
  <c r="K7" i="8"/>
  <c r="J7" i="8"/>
  <c r="H7" i="8"/>
  <c r="G7" i="8"/>
  <c r="F7" i="8"/>
  <c r="L7" i="7"/>
  <c r="D7" i="8"/>
  <c r="P6" i="8"/>
  <c r="O6" i="8"/>
  <c r="N6" i="8"/>
  <c r="L6" i="8"/>
  <c r="K6" i="8"/>
  <c r="J6" i="8"/>
  <c r="H6" i="8"/>
  <c r="G6" i="8"/>
  <c r="F6" i="8"/>
  <c r="L6" i="7"/>
  <c r="D6" i="8"/>
  <c r="P5" i="8"/>
  <c r="O5" i="8"/>
  <c r="N5" i="8"/>
  <c r="L5" i="8"/>
  <c r="K5" i="8"/>
  <c r="J5" i="8"/>
  <c r="H5" i="8"/>
  <c r="G5" i="8"/>
  <c r="F5" i="8"/>
  <c r="L5" i="7"/>
  <c r="D5" i="8"/>
  <c r="P4" i="8"/>
  <c r="O4" i="8"/>
  <c r="N4" i="8"/>
  <c r="L4" i="8"/>
  <c r="K4" i="8"/>
  <c r="J4" i="8"/>
  <c r="H4" i="8"/>
  <c r="G4" i="8"/>
  <c r="F4" i="8"/>
  <c r="L4" i="7"/>
  <c r="D4" i="8"/>
  <c r="P3" i="8"/>
  <c r="O3" i="8"/>
  <c r="N3" i="8"/>
  <c r="L3" i="8"/>
  <c r="K3" i="8"/>
  <c r="J3" i="8"/>
  <c r="H3" i="8"/>
  <c r="G3" i="8"/>
  <c r="F3" i="8"/>
  <c r="L3" i="7"/>
  <c r="D3" i="8"/>
  <c r="J41" i="6"/>
  <c r="H41" i="6"/>
  <c r="D20" i="7"/>
  <c r="F20" i="7"/>
  <c r="G20" i="7"/>
  <c r="H20" i="7"/>
  <c r="J40" i="6"/>
  <c r="H40" i="6"/>
  <c r="D19" i="7"/>
  <c r="F19" i="7"/>
  <c r="G19" i="7"/>
  <c r="H19" i="7"/>
  <c r="J39" i="6"/>
  <c r="H39" i="6"/>
  <c r="D18" i="7"/>
  <c r="F18" i="7"/>
  <c r="G18" i="7"/>
  <c r="H18" i="7"/>
  <c r="J38" i="6"/>
  <c r="H38" i="6"/>
  <c r="D17" i="7"/>
  <c r="F17" i="7"/>
  <c r="G17" i="7"/>
  <c r="H17" i="7"/>
  <c r="J37" i="6"/>
  <c r="H37" i="6"/>
  <c r="D16" i="7"/>
  <c r="F16" i="7"/>
  <c r="G16" i="7"/>
  <c r="H16" i="7"/>
  <c r="J36" i="6"/>
  <c r="H36" i="6"/>
  <c r="D15" i="7"/>
  <c r="F15" i="7"/>
  <c r="G15" i="7"/>
  <c r="H15" i="7"/>
  <c r="G14" i="7"/>
  <c r="H14" i="7"/>
  <c r="J34" i="6"/>
  <c r="H34" i="6"/>
  <c r="D13" i="7"/>
  <c r="F13" i="7"/>
  <c r="G13" i="7"/>
  <c r="H13" i="7"/>
  <c r="J33" i="6"/>
  <c r="H33" i="6"/>
  <c r="D12" i="7"/>
  <c r="F12" i="7"/>
  <c r="G12" i="7"/>
  <c r="H12" i="7"/>
  <c r="J32" i="6"/>
  <c r="H32" i="6"/>
  <c r="D11" i="7"/>
  <c r="F11" i="7"/>
  <c r="G11" i="7"/>
  <c r="H11" i="7"/>
  <c r="J31" i="6"/>
  <c r="H31" i="6"/>
  <c r="D10" i="7"/>
  <c r="F10" i="7"/>
  <c r="G10" i="7"/>
  <c r="H10" i="7"/>
  <c r="J30" i="6"/>
  <c r="H30" i="6"/>
  <c r="D9" i="7"/>
  <c r="F9" i="7"/>
  <c r="G9" i="7"/>
  <c r="H9" i="7"/>
  <c r="J29" i="6"/>
  <c r="H29" i="6"/>
  <c r="D8" i="7"/>
  <c r="F8" i="7"/>
  <c r="G8" i="7"/>
  <c r="H8" i="7"/>
  <c r="J28" i="6"/>
  <c r="H28" i="6"/>
  <c r="D7" i="7"/>
  <c r="F7" i="7"/>
  <c r="G7" i="7"/>
  <c r="H7" i="7"/>
  <c r="J27" i="6"/>
  <c r="H27" i="6"/>
  <c r="D6" i="7"/>
  <c r="F6" i="7"/>
  <c r="G6" i="7"/>
  <c r="H6" i="7"/>
  <c r="J26" i="6"/>
  <c r="H26" i="6"/>
  <c r="D5" i="7"/>
  <c r="F5" i="7"/>
  <c r="G5" i="7"/>
  <c r="H5" i="7"/>
  <c r="J25" i="6"/>
  <c r="H25" i="6"/>
  <c r="D4" i="7"/>
  <c r="F4" i="7"/>
  <c r="G4" i="7"/>
  <c r="H4" i="7"/>
  <c r="J24" i="6"/>
  <c r="H24" i="6"/>
  <c r="D3" i="7"/>
  <c r="F3" i="7"/>
  <c r="G3" i="7"/>
  <c r="H3" i="7"/>
  <c r="A3" i="6"/>
</calcChain>
</file>

<file path=xl/sharedStrings.xml><?xml version="1.0" encoding="utf-8"?>
<sst xmlns="http://schemas.openxmlformats.org/spreadsheetml/2006/main" count="181" uniqueCount="82">
  <si>
    <t>RUSTIQUE</t>
  </si>
  <si>
    <t>CHASSE</t>
  </si>
  <si>
    <t>PAIN DE MIE</t>
  </si>
  <si>
    <t>PARISIENNE</t>
  </si>
  <si>
    <t>9h00</t>
  </si>
  <si>
    <t>6h00</t>
  </si>
  <si>
    <t>11h00</t>
  </si>
  <si>
    <t>16h</t>
  </si>
  <si>
    <t>6h</t>
  </si>
  <si>
    <t>11h</t>
  </si>
  <si>
    <t>ROYAM</t>
  </si>
  <si>
    <t>ROYAL SALY</t>
  </si>
  <si>
    <t>LEVAIN</t>
  </si>
  <si>
    <t>COMPLET</t>
  </si>
  <si>
    <t>HAMBURGER</t>
  </si>
  <si>
    <t>PAIN AU LAIT</t>
  </si>
  <si>
    <t>PAN BAGNAT</t>
  </si>
  <si>
    <t>PANINI</t>
  </si>
  <si>
    <t>NIÉBÉ</t>
  </si>
  <si>
    <t>MIE BRIOCHÉ</t>
  </si>
  <si>
    <t>CÔTOISE</t>
  </si>
  <si>
    <t>RUST. GRAINES</t>
  </si>
  <si>
    <t>MIE CÔTOISE</t>
  </si>
  <si>
    <t>BOULE CÔTOISE</t>
  </si>
  <si>
    <t>BOULE GRAINES</t>
  </si>
  <si>
    <t>BOULE NATURE</t>
  </si>
  <si>
    <t>A PRODUIRE</t>
  </si>
  <si>
    <t>RUSTIQUE GRAINES</t>
  </si>
  <si>
    <t>Saly</t>
  </si>
  <si>
    <t>SALY</t>
  </si>
  <si>
    <t>NGAPAROU</t>
  </si>
  <si>
    <t>SOMONE</t>
  </si>
  <si>
    <t>RÉÉL</t>
  </si>
  <si>
    <t>Il est très important de renseigner les bons volumes de retour pour chaque produit</t>
  </si>
  <si>
    <t>RETOURS PRODUITS</t>
  </si>
  <si>
    <t>produits</t>
  </si>
  <si>
    <t>volume prod</t>
  </si>
  <si>
    <t>volume supp.</t>
  </si>
  <si>
    <t>% vol. prod</t>
  </si>
  <si>
    <t>PAIN DE CHASSE</t>
  </si>
  <si>
    <t>PAIN AU NIÉBÉ</t>
  </si>
  <si>
    <t>PAIN AU LEVAIN</t>
  </si>
  <si>
    <t>PAIN COMPLET</t>
  </si>
  <si>
    <t>PAIN DE MIE BRIOCHÉ</t>
  </si>
  <si>
    <t xml:space="preserve"> PAIN DE MIE CÔTOISE</t>
  </si>
  <si>
    <r>
      <rPr>
        <sz val="10"/>
        <color rgb="FFFF0000"/>
        <rFont val="Calibri"/>
        <family val="2"/>
        <scheme val="minor"/>
      </rPr>
      <t>ROUGE</t>
    </r>
    <r>
      <rPr>
        <sz val="10"/>
        <color theme="1"/>
        <rFont val="Calibri"/>
        <family val="2"/>
        <scheme val="minor"/>
      </rPr>
      <t xml:space="preserve"> : </t>
    </r>
    <r>
      <rPr>
        <sz val="10"/>
        <color theme="2" tint="-0.749992370372631"/>
        <rFont val="Calibri"/>
        <family val="2"/>
        <scheme val="minor"/>
      </rPr>
      <t>veuillez vérifier les valeurs indiquées, la somme doit être égale à 100%</t>
    </r>
  </si>
  <si>
    <r>
      <rPr>
        <sz val="10"/>
        <color rgb="FF00B050"/>
        <rFont val="Calibri"/>
        <family val="2"/>
        <scheme val="minor"/>
      </rPr>
      <t>VERT</t>
    </r>
    <r>
      <rPr>
        <sz val="10"/>
        <color theme="1"/>
        <rFont val="Calibri"/>
        <family val="2"/>
        <scheme val="minor"/>
      </rPr>
      <t xml:space="preserve"> : </t>
    </r>
    <r>
      <rPr>
        <sz val="10"/>
        <color theme="2" tint="-0.749992370372631"/>
        <rFont val="Calibri"/>
        <family val="2"/>
        <scheme val="minor"/>
      </rPr>
      <t>les valeurs sont valides</t>
    </r>
  </si>
  <si>
    <t>PRODUCTION HORAIRE PARTICULIÈRE</t>
  </si>
  <si>
    <t>produit</t>
  </si>
  <si>
    <t>RÉPARTITION DE LIVRAISON PARTICULIÈRE</t>
  </si>
  <si>
    <t>Ngaparou</t>
  </si>
  <si>
    <t>Somone</t>
  </si>
  <si>
    <t>NGAP</t>
  </si>
  <si>
    <t>SOM</t>
  </si>
  <si>
    <t>BOULE GRAINE</t>
  </si>
  <si>
    <t>BOUL. CÔTOISE</t>
  </si>
  <si>
    <r>
      <t xml:space="preserve">Pour l'ajout d'un </t>
    </r>
    <r>
      <rPr>
        <b/>
        <sz val="11"/>
        <color theme="2" tint="-0.749992370372631"/>
        <rFont val="Calibri"/>
        <family val="2"/>
        <scheme val="minor"/>
      </rPr>
      <t>nouveau produit</t>
    </r>
    <r>
      <rPr>
        <sz val="11"/>
        <color theme="2" tint="-0.749992370372631"/>
        <rFont val="Calibri"/>
        <family val="2"/>
        <scheme val="minor"/>
      </rPr>
      <t xml:space="preserve"> dans la liste et la mise à jour du fichier</t>
    </r>
  </si>
  <si>
    <r>
      <t xml:space="preserve">contactez Nicolas </t>
    </r>
    <r>
      <rPr>
        <b/>
        <sz val="11"/>
        <color theme="2" tint="-0.749992370372631"/>
        <rFont val="Calibri"/>
        <family val="2"/>
        <scheme val="minor"/>
      </rPr>
      <t>au moins 48 heures avant</t>
    </r>
    <r>
      <rPr>
        <sz val="11"/>
        <color theme="2" tint="-0.749992370372631"/>
        <rFont val="Calibri"/>
        <family val="2"/>
        <scheme val="minor"/>
      </rPr>
      <t>.</t>
    </r>
  </si>
  <si>
    <r>
      <t>en fonction des besoins. Ce volume supplémentaire</t>
    </r>
    <r>
      <rPr>
        <b/>
        <sz val="11"/>
        <color theme="2" tint="-0.749992370372631"/>
        <rFont val="Calibri"/>
        <family val="2"/>
        <scheme val="minor"/>
      </rPr>
      <t xml:space="preserve"> impacte durablement la production</t>
    </r>
  </si>
  <si>
    <r>
      <t xml:space="preserve">La colonne </t>
    </r>
    <r>
      <rPr>
        <b/>
        <sz val="11"/>
        <color theme="2" tint="-0.749992370372631"/>
        <rFont val="Calibri"/>
        <family val="2"/>
        <scheme val="minor"/>
      </rPr>
      <t>volume supp.</t>
    </r>
    <r>
      <rPr>
        <sz val="11"/>
        <color theme="2" tint="-0.749992370372631"/>
        <rFont val="Calibri"/>
        <family val="2"/>
        <scheme val="minor"/>
      </rPr>
      <t xml:space="preserve"> vous permet d'ajuster manuellement les volumes de production</t>
    </r>
  </si>
  <si>
    <r>
      <t xml:space="preserve">En cas de </t>
    </r>
    <r>
      <rPr>
        <b/>
        <sz val="11"/>
        <color theme="2" tint="-0.749992370372631"/>
        <rFont val="Calibri"/>
        <family val="2"/>
        <scheme val="minor"/>
      </rPr>
      <t>nouveaux produits</t>
    </r>
    <r>
      <rPr>
        <sz val="11"/>
        <color theme="2" tint="-0.749992370372631"/>
        <rFont val="Calibri"/>
        <family val="2"/>
        <scheme val="minor"/>
      </rPr>
      <t xml:space="preserve"> concernés par une production horaire particulière</t>
    </r>
  </si>
  <si>
    <r>
      <t xml:space="preserve">contactez </t>
    </r>
    <r>
      <rPr>
        <b/>
        <sz val="11"/>
        <color theme="2" tint="-0.749992370372631"/>
        <rFont val="Calibri"/>
        <family val="2"/>
        <scheme val="minor"/>
      </rPr>
      <t>Nicolas</t>
    </r>
    <r>
      <rPr>
        <sz val="11"/>
        <color theme="2" tint="-0.749992370372631"/>
        <rFont val="Calibri"/>
        <family val="2"/>
        <scheme val="minor"/>
      </rPr>
      <t xml:space="preserve"> pour la mise à jour du fichier.</t>
    </r>
  </si>
  <si>
    <r>
      <t xml:space="preserve">En cas de </t>
    </r>
    <r>
      <rPr>
        <b/>
        <sz val="11"/>
        <color theme="2" tint="-0.749992370372631"/>
        <rFont val="Calibri"/>
        <family val="2"/>
        <scheme val="minor"/>
      </rPr>
      <t>nouveaux produits</t>
    </r>
    <r>
      <rPr>
        <sz val="11"/>
        <color theme="2" tint="-0.749992370372631"/>
        <rFont val="Calibri"/>
        <family val="2"/>
        <scheme val="minor"/>
      </rPr>
      <t xml:space="preserve"> concernés par une répartition de livraison particulière</t>
    </r>
  </si>
  <si>
    <r>
      <t xml:space="preserve">contactez </t>
    </r>
    <r>
      <rPr>
        <b/>
        <sz val="11"/>
        <color theme="2" tint="-0.749992370372631"/>
        <rFont val="Calibri"/>
        <family val="2"/>
        <scheme val="minor"/>
      </rPr>
      <t>Nicolas</t>
    </r>
    <r>
      <rPr>
        <sz val="11"/>
        <color theme="2" tint="-0.749992370372631"/>
        <rFont val="Calibri"/>
        <family val="2"/>
        <scheme val="minor"/>
      </rPr>
      <t xml:space="preserve"> pour la mise à jour du fichier</t>
    </r>
  </si>
  <si>
    <t>PRODUCTION</t>
  </si>
  <si>
    <t>RETOURS</t>
  </si>
  <si>
    <r>
      <t xml:space="preserve">Le fichier </t>
    </r>
    <r>
      <rPr>
        <b/>
        <sz val="12"/>
        <color theme="2" tint="-0.749992370372631"/>
        <rFont val="Calibri"/>
        <family val="2"/>
        <scheme val="minor"/>
      </rPr>
      <t>calcule automatiquement</t>
    </r>
    <r>
      <rPr>
        <sz val="12"/>
        <color theme="2" tint="-0.749992370372631"/>
        <rFont val="Calibri"/>
        <family val="2"/>
        <scheme val="minor"/>
      </rPr>
      <t xml:space="preserve"> les volumes de production pour chaque horaire de livraison</t>
    </r>
  </si>
  <si>
    <r>
      <t xml:space="preserve">Les valeurs globales impactent </t>
    </r>
    <r>
      <rPr>
        <b/>
        <sz val="12"/>
        <color theme="2" tint="-0.749992370372631"/>
        <rFont val="Calibri"/>
        <family val="2"/>
        <scheme val="minor"/>
      </rPr>
      <t>l'ensemble de la production</t>
    </r>
    <r>
      <rPr>
        <sz val="12"/>
        <color theme="2" tint="-0.749992370372631"/>
        <rFont val="Calibri"/>
        <family val="2"/>
        <scheme val="minor"/>
      </rPr>
      <t>, les valeurs particulières un seul produit</t>
    </r>
  </si>
  <si>
    <t>Entrez les valeurs de répartition pour chaque horaire des produits concernés</t>
  </si>
  <si>
    <t>Entrez les valeurs de répartition pour chaque point de vente des produits concernés</t>
  </si>
  <si>
    <r>
      <t xml:space="preserve">Les valeurs globales impactent </t>
    </r>
    <r>
      <rPr>
        <b/>
        <sz val="12"/>
        <color theme="2" tint="-0.749992370372631"/>
        <rFont val="Calibri"/>
        <family val="2"/>
        <scheme val="minor"/>
      </rPr>
      <t>l'ensemble des livraisons</t>
    </r>
    <r>
      <rPr>
        <sz val="12"/>
        <color theme="2" tint="-0.749992370372631"/>
        <rFont val="Calibri"/>
        <family val="2"/>
        <scheme val="minor"/>
      </rPr>
      <t>, les valeurs particulières un seul produit</t>
    </r>
  </si>
  <si>
    <r>
      <t xml:space="preserve">Le fichier </t>
    </r>
    <r>
      <rPr>
        <b/>
        <sz val="12"/>
        <color theme="2" tint="-0.749992370372631"/>
        <rFont val="Calibri"/>
        <family val="2"/>
        <scheme val="minor"/>
      </rPr>
      <t>calcule automatiquement</t>
    </r>
    <r>
      <rPr>
        <sz val="12"/>
        <color theme="2" tint="-0.749992370372631"/>
        <rFont val="Calibri"/>
        <family val="2"/>
        <scheme val="minor"/>
      </rPr>
      <t xml:space="preserve"> la répartition de la production pour chaque point de vente.</t>
    </r>
  </si>
  <si>
    <t>VALEURS GLOBALES</t>
  </si>
  <si>
    <t>seuil déclenc.</t>
  </si>
  <si>
    <t xml:space="preserve">         (facultatif)</t>
  </si>
  <si>
    <r>
      <rPr>
        <b/>
        <sz val="11"/>
        <color theme="2" tint="-0.749992370372631"/>
        <rFont val="Calibri"/>
        <family val="2"/>
        <scheme val="minor"/>
      </rPr>
      <t>Bienvenue</t>
    </r>
    <r>
      <rPr>
        <sz val="11"/>
        <color theme="2" tint="-0.749992370372631"/>
        <rFont val="Calibri"/>
        <family val="2"/>
        <scheme val="minor"/>
      </rPr>
      <t xml:space="preserve"> sur la page d'administration de l'outil de calcul de production</t>
    </r>
  </si>
  <si>
    <t>RÉPARTITION DES LIVRAISONS (Dispatch)</t>
  </si>
  <si>
    <r>
      <t xml:space="preserve">Suivez la procédure pas-à-pas pour générer automatiquement la </t>
    </r>
    <r>
      <rPr>
        <b/>
        <sz val="11"/>
        <color theme="2" tint="-0.749992370372631"/>
        <rFont val="Calibri"/>
        <family val="2"/>
        <scheme val="minor"/>
      </rPr>
      <t>production quotidienne</t>
    </r>
  </si>
  <si>
    <t>copyright 2020 © Boulangerie THOMAS</t>
  </si>
  <si>
    <r>
      <t xml:space="preserve">Les volumes de production prévisonnels sont définis par </t>
    </r>
    <r>
      <rPr>
        <b/>
        <sz val="12"/>
        <color theme="2" tint="-0.749992370372631"/>
        <rFont val="Calibri"/>
        <family val="2"/>
        <scheme val="minor"/>
      </rPr>
      <t>la production réélle</t>
    </r>
    <r>
      <rPr>
        <sz val="12"/>
        <color theme="2" tint="-0.749992370372631"/>
        <rFont val="Calibri"/>
        <family val="2"/>
        <scheme val="minor"/>
      </rPr>
      <t xml:space="preserve"> de la veille et </t>
    </r>
    <r>
      <rPr>
        <b/>
        <sz val="12"/>
        <color theme="2" tint="-0.749992370372631"/>
        <rFont val="Calibri"/>
        <family val="2"/>
        <scheme val="minor"/>
      </rPr>
      <t>les retours.</t>
    </r>
  </si>
  <si>
    <t>VOLUMES DE PRODUCTION PREVISIONNELS</t>
  </si>
  <si>
    <t>VOLUMES DE PRODUCTION HORAIRES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</si>
</sst>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+0"/>
    <numFmt numFmtId="165" formatCode="dddd\ dd\ mmmm"/>
  </numFmts>
  <fonts count="6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12"/>
      <name val="Calibri"/>
      <family val="2"/>
      <scheme val="minor"/>
    </font>
    <font>
      <sz val="14"/>
      <color rgb="FFC0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1"/>
      <color theme="1" tint="0.499984740745262"/>
      <name val="Calibri"/>
      <family val="2"/>
      <scheme val="minor"/>
    </font>
    <font>
      <sz val="11"/>
      <color rgb="FFC00000"/>
      <name val="Calibri"/>
      <family val="2"/>
      <scheme val="minor"/>
    </font>
    <font>
      <sz val="12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rgb="FF00B050"/>
      <name val="Calibri"/>
      <family val="2"/>
      <scheme val="minor"/>
    </font>
    <font>
      <i/>
      <sz val="12"/>
      <name val="Calibri"/>
      <family val="2"/>
      <scheme val="minor"/>
    </font>
    <font>
      <b/>
      <sz val="14"/>
      <name val="Calibri"/>
      <family val="2"/>
      <scheme val="minor"/>
    </font>
    <font>
      <sz val="16"/>
      <color rgb="FFC00000"/>
      <name val="Calibri"/>
      <family val="2"/>
      <scheme val="minor"/>
    </font>
    <font>
      <sz val="18"/>
      <color rgb="FFFF0000"/>
      <name val="Calibri"/>
      <family val="2"/>
      <scheme val="minor"/>
    </font>
    <font>
      <sz val="8"/>
      <color theme="2" tint="-0.249977111117893"/>
      <name val="Calibri"/>
      <family val="2"/>
      <scheme val="minor"/>
    </font>
    <font>
      <sz val="9"/>
      <name val="Calibri"/>
      <family val="2"/>
      <scheme val="minor"/>
    </font>
    <font>
      <sz val="8"/>
      <color theme="5" tint="0.3999755851924192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3"/>
      <color rgb="FFFF0000"/>
      <name val="Calibri"/>
      <family val="2"/>
      <scheme val="minor"/>
    </font>
    <font>
      <b/>
      <sz val="18"/>
      <color theme="8" tint="-0.499984740745262"/>
      <name val="Calibri"/>
      <family val="2"/>
      <scheme val="minor"/>
    </font>
    <font>
      <sz val="20"/>
      <color rgb="FFC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2"/>
      <color theme="0"/>
      <name val="Calibri"/>
      <family val="2"/>
      <scheme val="minor"/>
    </font>
    <font>
      <sz val="20"/>
      <color theme="6" tint="-0.499984740745262"/>
      <name val="Calibri"/>
      <family val="2"/>
      <scheme val="minor"/>
    </font>
    <font>
      <sz val="12"/>
      <color theme="2" tint="-0.749992370372631"/>
      <name val="Calibri"/>
      <family val="2"/>
      <scheme val="minor"/>
    </font>
    <font>
      <b/>
      <sz val="12"/>
      <color theme="2" tint="-0.749992370372631"/>
      <name val="Calibri"/>
      <family val="2"/>
      <scheme val="minor"/>
    </font>
    <font>
      <i/>
      <sz val="12"/>
      <color theme="2" tint="-0.749992370372631"/>
      <name val="Calibri"/>
      <family val="2"/>
      <scheme val="minor"/>
    </font>
    <font>
      <sz val="18"/>
      <color theme="8" tint="-0.499984740745262"/>
      <name val="Calibri"/>
      <family val="2"/>
      <scheme val="minor"/>
    </font>
    <font>
      <sz val="10"/>
      <color theme="2" tint="-0.499984740745262"/>
      <name val="Calibri"/>
      <family val="2"/>
      <scheme val="minor"/>
    </font>
    <font>
      <sz val="11"/>
      <color theme="2" tint="-0.749992370372631"/>
      <name val="Calibri"/>
      <family val="2"/>
      <scheme val="minor"/>
    </font>
    <font>
      <sz val="12"/>
      <color theme="2" tint="-0.499984740745262"/>
      <name val="Calibri"/>
      <family val="2"/>
      <scheme val="minor"/>
    </font>
    <font>
      <sz val="11"/>
      <color theme="2" tint="-0.499984740745262"/>
      <name val="Calibri"/>
      <family val="2"/>
      <scheme val="minor"/>
    </font>
    <font>
      <sz val="10"/>
      <name val="Calibri"/>
      <family val="2"/>
      <scheme val="minor"/>
    </font>
    <font>
      <sz val="10"/>
      <color theme="5" tint="0.39997558519241921"/>
      <name val="Calibri"/>
      <family val="2"/>
      <scheme val="minor"/>
    </font>
    <font>
      <sz val="9"/>
      <color theme="5" tint="0.39997558519241921"/>
      <name val="Calibri"/>
      <family val="2"/>
      <scheme val="minor"/>
    </font>
    <font>
      <sz val="14"/>
      <color theme="8" tint="-0.499984740745262"/>
      <name val="Calibri"/>
      <family val="2"/>
      <scheme val="minor"/>
    </font>
    <font>
      <i/>
      <sz val="11"/>
      <color theme="2" tint="-0.749992370372631"/>
      <name val="Calibri"/>
      <family val="2"/>
      <scheme val="minor"/>
    </font>
    <font>
      <sz val="10"/>
      <color theme="2" tint="-0.749992370372631"/>
      <name val="Calibri"/>
      <family val="2"/>
      <scheme val="minor"/>
    </font>
    <font>
      <b/>
      <i/>
      <sz val="11"/>
      <color theme="2" tint="-0.749992370372631"/>
      <name val="Calibri"/>
      <family val="2"/>
      <scheme val="minor"/>
    </font>
    <font>
      <sz val="8"/>
      <color theme="2" tint="-0.499984740745262"/>
      <name val="Calibri"/>
      <family val="2"/>
      <scheme val="minor"/>
    </font>
    <font>
      <sz val="13"/>
      <color theme="2" tint="-0.749992370372631"/>
      <name val="Calibri"/>
      <family val="2"/>
      <scheme val="minor"/>
    </font>
    <font>
      <sz val="10"/>
      <color theme="2" tint="-0.249977111117893"/>
      <name val="Calibri"/>
      <family val="2"/>
      <scheme val="minor"/>
    </font>
    <font>
      <sz val="8"/>
      <color theme="5" tint="-0.249977111117893"/>
      <name val="Calibri"/>
      <family val="2"/>
      <scheme val="minor"/>
    </font>
    <font>
      <sz val="8"/>
      <color theme="2" tint="-0.749992370372631"/>
      <name val="Calibri"/>
      <family val="2"/>
      <scheme val="minor"/>
    </font>
    <font>
      <sz val="8"/>
      <color rgb="FFC00000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2" tint="-0.749992370372631"/>
      <name val="Calibri"/>
      <family val="2"/>
      <scheme val="minor"/>
    </font>
    <font>
      <sz val="9"/>
      <color rgb="FF0070C0"/>
      <name val="Calibri"/>
      <family val="2"/>
      <scheme val="minor"/>
    </font>
    <font>
      <sz val="16"/>
      <color rgb="FF0070C0"/>
      <name val="Calibri"/>
      <family val="2"/>
      <scheme val="minor"/>
    </font>
    <font>
      <i/>
      <sz val="10"/>
      <color theme="2" tint="-0.499984740745262"/>
      <name val="Calibri"/>
      <family val="2"/>
      <scheme val="minor"/>
    </font>
    <font>
      <sz val="10"/>
      <color rgb="FFC00000"/>
      <name val="Calibri"/>
      <family val="2"/>
      <scheme val="minor"/>
    </font>
    <font>
      <sz val="20"/>
      <color rgb="FF0070C0"/>
      <name val="Calibri"/>
      <family val="2"/>
      <scheme val="minor"/>
    </font>
    <font>
      <sz val="17"/>
      <color theme="8" tint="-0.499984740745262"/>
      <name val="Calibri"/>
      <family val="2"/>
      <scheme val="minor"/>
    </font>
    <font>
      <u/>
      <sz val="9"/>
      <color theme="2" tint="-0.499984740745262"/>
      <name val="Calibri"/>
      <family val="2"/>
      <scheme val="minor"/>
    </font>
    <font>
      <sz val="12"/>
      <color rgb="FF0070C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dotted">
        <color auto="1"/>
      </bottom>
      <diagonal/>
    </border>
    <border>
      <left style="thick">
        <color rgb="FFFF0000"/>
      </left>
      <right/>
      <top/>
      <bottom/>
      <diagonal/>
    </border>
    <border>
      <left/>
      <right/>
      <top/>
      <bottom style="dashed">
        <color auto="1"/>
      </bottom>
      <diagonal/>
    </border>
    <border>
      <left style="thick">
        <color rgb="FFFFC000"/>
      </left>
      <right/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ck">
        <color rgb="FF0070C0"/>
      </left>
      <right/>
      <top/>
      <bottom/>
      <diagonal/>
    </border>
    <border>
      <left/>
      <right/>
      <top style="dotted">
        <color auto="1"/>
      </top>
      <bottom/>
      <diagonal/>
    </border>
  </borders>
  <cellStyleXfs count="311">
    <xf numFmtId="0" fontId="0" fillId="0" borderId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</cellStyleXfs>
  <cellXfs count="170">
    <xf numFmtId="0" fontId="0" fillId="0" borderId="0" xfId="0"/>
    <xf numFmtId="0" fontId="0" fillId="0" borderId="0" xfId="0" applyBorder="1"/>
    <xf numFmtId="0" fontId="7" fillId="0" borderId="0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0" fillId="0" borderId="0" xfId="0" applyProtection="1"/>
    <xf numFmtId="0" fontId="0" fillId="0" borderId="0" xfId="0" applyBorder="1" applyProtection="1"/>
    <xf numFmtId="0" fontId="16" fillId="0" borderId="0" xfId="0" applyFont="1" applyAlignment="1">
      <alignment vertical="center"/>
    </xf>
    <xf numFmtId="0" fontId="0" fillId="0" borderId="0" xfId="0" applyFill="1" applyBorder="1"/>
    <xf numFmtId="1" fontId="18" fillId="5" borderId="0" xfId="0" applyNumberFormat="1" applyFont="1" applyFill="1" applyBorder="1" applyAlignment="1" applyProtection="1">
      <alignment horizontal="center" vertical="center"/>
    </xf>
    <xf numFmtId="0" fontId="20" fillId="0" borderId="0" xfId="0" applyFont="1" applyAlignment="1">
      <alignment horizontal="center" vertical="center"/>
    </xf>
    <xf numFmtId="0" fontId="0" fillId="0" borderId="0" xfId="0" applyFill="1"/>
    <xf numFmtId="0" fontId="11" fillId="0" borderId="0" xfId="0" applyFont="1" applyBorder="1" applyAlignment="1" applyProtection="1">
      <alignment vertical="center"/>
    </xf>
    <xf numFmtId="0" fontId="0" fillId="0" borderId="13" xfId="0" applyBorder="1" applyProtection="1"/>
    <xf numFmtId="0" fontId="0" fillId="0" borderId="13" xfId="0" applyBorder="1"/>
    <xf numFmtId="0" fontId="22" fillId="0" borderId="0" xfId="0" applyFont="1" applyFill="1" applyBorder="1" applyAlignment="1" applyProtection="1">
      <alignment horizontal="center" vertical="top"/>
    </xf>
    <xf numFmtId="0" fontId="23" fillId="0" borderId="0" xfId="0" applyFont="1" applyAlignment="1"/>
    <xf numFmtId="0" fontId="21" fillId="0" borderId="0" xfId="0" applyFont="1"/>
    <xf numFmtId="0" fontId="8" fillId="0" borderId="0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vertical="center"/>
    </xf>
    <xf numFmtId="14" fontId="25" fillId="0" borderId="0" xfId="0" applyNumberFormat="1" applyFont="1" applyAlignment="1">
      <alignment vertical="center"/>
    </xf>
    <xf numFmtId="0" fontId="25" fillId="0" borderId="0" xfId="0" applyFont="1" applyAlignment="1">
      <alignment vertic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 vertical="center" wrapText="1"/>
    </xf>
    <xf numFmtId="0" fontId="11" fillId="0" borderId="0" xfId="0" applyFont="1" applyBorder="1" applyAlignment="1" applyProtection="1">
      <alignment horizontal="left" vertical="center"/>
    </xf>
    <xf numFmtId="0" fontId="29" fillId="0" borderId="0" xfId="0" applyFont="1" applyAlignment="1">
      <alignment vertical="center"/>
    </xf>
    <xf numFmtId="0" fontId="25" fillId="0" borderId="0" xfId="0" applyFont="1" applyBorder="1" applyAlignment="1">
      <alignment vertical="center"/>
    </xf>
    <xf numFmtId="0" fontId="25" fillId="0" borderId="15" xfId="0" applyFont="1" applyBorder="1" applyAlignment="1">
      <alignment vertical="center"/>
    </xf>
    <xf numFmtId="0" fontId="0" fillId="0" borderId="15" xfId="0" applyBorder="1" applyProtection="1"/>
    <xf numFmtId="0" fontId="0" fillId="0" borderId="15" xfId="0" applyBorder="1"/>
    <xf numFmtId="0" fontId="25" fillId="0" borderId="0" xfId="0" applyFont="1" applyFill="1" applyBorder="1" applyAlignment="1">
      <alignment vertical="center"/>
    </xf>
    <xf numFmtId="0" fontId="32" fillId="0" borderId="0" xfId="0" applyFont="1" applyFill="1" applyBorder="1" applyAlignment="1">
      <alignment horizontal="center" vertical="top"/>
    </xf>
    <xf numFmtId="0" fontId="24" fillId="0" borderId="0" xfId="0" applyFont="1" applyBorder="1" applyAlignment="1" applyProtection="1">
      <alignment vertical="top"/>
    </xf>
    <xf numFmtId="0" fontId="34" fillId="0" borderId="0" xfId="0" applyFont="1" applyFill="1" applyBorder="1" applyAlignment="1" applyProtection="1">
      <alignment horizontal="center" vertical="center"/>
    </xf>
    <xf numFmtId="0" fontId="34" fillId="0" borderId="0" xfId="0" applyFont="1" applyBorder="1" applyAlignment="1" applyProtection="1">
      <alignment horizontal="center" vertical="center"/>
    </xf>
    <xf numFmtId="0" fontId="34" fillId="0" borderId="6" xfId="0" applyFont="1" applyBorder="1" applyAlignment="1" applyProtection="1">
      <alignment horizontal="center" vertical="center"/>
    </xf>
    <xf numFmtId="1" fontId="30" fillId="10" borderId="1" xfId="0" applyNumberFormat="1" applyFont="1" applyFill="1" applyBorder="1" applyAlignment="1" applyProtection="1">
      <alignment horizontal="center" vertical="center"/>
    </xf>
    <xf numFmtId="164" fontId="1" fillId="0" borderId="1" xfId="0" applyNumberFormat="1" applyFont="1" applyFill="1" applyBorder="1" applyAlignment="1" applyProtection="1">
      <alignment horizontal="center" vertical="center"/>
      <protection locked="0"/>
    </xf>
    <xf numFmtId="1" fontId="28" fillId="0" borderId="0" xfId="0" applyNumberFormat="1" applyFont="1" applyFill="1" applyBorder="1" applyAlignment="1" applyProtection="1">
      <alignment horizontal="center" vertical="center"/>
    </xf>
    <xf numFmtId="0" fontId="10" fillId="10" borderId="1" xfId="0" applyNumberFormat="1" applyFont="1" applyFill="1" applyBorder="1" applyAlignment="1" applyProtection="1">
      <alignment horizontal="center" vertical="center"/>
      <protection locked="0"/>
    </xf>
    <xf numFmtId="1" fontId="36" fillId="0" borderId="1" xfId="0" applyNumberFormat="1" applyFont="1" applyBorder="1" applyAlignment="1">
      <alignment horizontal="center" vertical="center"/>
    </xf>
    <xf numFmtId="9" fontId="37" fillId="0" borderId="1" xfId="0" applyNumberFormat="1" applyFont="1" applyBorder="1" applyAlignment="1">
      <alignment horizontal="center" vertical="center"/>
    </xf>
    <xf numFmtId="1" fontId="30" fillId="10" borderId="1" xfId="0" quotePrefix="1" applyNumberFormat="1" applyFont="1" applyFill="1" applyBorder="1" applyAlignment="1" applyProtection="1">
      <alignment horizontal="center" vertical="center"/>
    </xf>
    <xf numFmtId="164" fontId="1" fillId="0" borderId="1" xfId="0" quotePrefix="1" applyNumberFormat="1" applyFont="1" applyFill="1" applyBorder="1" applyAlignment="1" applyProtection="1">
      <alignment horizontal="center" vertical="center"/>
      <protection locked="0"/>
    </xf>
    <xf numFmtId="0" fontId="38" fillId="0" borderId="0" xfId="0" applyFont="1" applyFill="1" applyBorder="1" applyAlignment="1">
      <alignment vertical="top"/>
    </xf>
    <xf numFmtId="0" fontId="39" fillId="0" borderId="0" xfId="0" applyFont="1" applyFill="1" applyBorder="1" applyAlignment="1">
      <alignment vertical="top"/>
    </xf>
    <xf numFmtId="0" fontId="19" fillId="5" borderId="0" xfId="0" applyFont="1" applyFill="1" applyBorder="1" applyAlignment="1">
      <alignment horizontal="center" vertical="top"/>
    </xf>
    <xf numFmtId="0" fontId="40" fillId="5" borderId="0" xfId="0" applyFont="1" applyFill="1" applyBorder="1" applyAlignment="1">
      <alignment horizontal="center" vertical="top"/>
    </xf>
    <xf numFmtId="0" fontId="25" fillId="0" borderId="13" xfId="0" applyFont="1" applyBorder="1" applyAlignment="1">
      <alignment vertical="center"/>
    </xf>
    <xf numFmtId="0" fontId="32" fillId="0" borderId="0" xfId="0" applyFont="1" applyBorder="1" applyAlignment="1" applyProtection="1">
      <alignment vertical="top"/>
    </xf>
    <xf numFmtId="9" fontId="10" fillId="0" borderId="0" xfId="0" applyNumberFormat="1" applyFont="1" applyBorder="1" applyAlignment="1" applyProtection="1">
      <alignment horizontal="center" vertical="center"/>
    </xf>
    <xf numFmtId="0" fontId="41" fillId="0" borderId="0" xfId="0" applyFont="1" applyBorder="1" applyAlignment="1" applyProtection="1"/>
    <xf numFmtId="0" fontId="42" fillId="0" borderId="0" xfId="0" applyFont="1" applyBorder="1" applyAlignment="1" applyProtection="1">
      <alignment vertical="top"/>
    </xf>
    <xf numFmtId="0" fontId="42" fillId="0" borderId="0" xfId="0" applyFont="1" applyBorder="1" applyAlignment="1" applyProtection="1">
      <alignment horizontal="center" vertical="center"/>
    </xf>
    <xf numFmtId="0" fontId="42" fillId="0" borderId="0" xfId="0" applyFont="1" applyBorder="1" applyAlignment="1" applyProtection="1">
      <alignment horizontal="center" vertical="top"/>
    </xf>
    <xf numFmtId="9" fontId="12" fillId="0" borderId="1" xfId="0" applyNumberFormat="1" applyFont="1" applyBorder="1" applyAlignment="1" applyProtection="1">
      <alignment horizontal="center" vertical="center"/>
    </xf>
    <xf numFmtId="0" fontId="44" fillId="0" borderId="0" xfId="0" applyFont="1" applyBorder="1" applyAlignment="1" applyProtection="1">
      <alignment horizontal="left" vertical="center"/>
    </xf>
    <xf numFmtId="0" fontId="35" fillId="0" borderId="0" xfId="0" applyFont="1" applyFill="1" applyBorder="1" applyAlignment="1" applyProtection="1">
      <alignment horizontal="center" vertical="center"/>
    </xf>
    <xf numFmtId="9" fontId="12" fillId="0" borderId="0" xfId="0" applyNumberFormat="1" applyFont="1" applyBorder="1" applyAlignment="1" applyProtection="1">
      <alignment horizontal="center" vertical="center"/>
    </xf>
    <xf numFmtId="0" fontId="42" fillId="0" borderId="0" xfId="0" applyFont="1" applyBorder="1" applyAlignment="1" applyProtection="1">
      <alignment horizontal="left" vertical="top"/>
    </xf>
    <xf numFmtId="14" fontId="9" fillId="0" borderId="0" xfId="0" applyNumberFormat="1" applyFont="1" applyFill="1" applyBorder="1" applyAlignment="1" applyProtection="1">
      <alignment horizontal="center" vertical="center"/>
    </xf>
    <xf numFmtId="14" fontId="19" fillId="0" borderId="0" xfId="0" applyNumberFormat="1" applyFont="1" applyFill="1" applyBorder="1" applyAlignment="1" applyProtection="1">
      <alignment horizontal="center" vertical="center"/>
    </xf>
    <xf numFmtId="0" fontId="45" fillId="0" borderId="0" xfId="0" applyFont="1" applyFill="1" applyBorder="1" applyAlignment="1" applyProtection="1">
      <alignment horizontal="center"/>
    </xf>
    <xf numFmtId="1" fontId="47" fillId="5" borderId="3" xfId="0" applyNumberFormat="1" applyFont="1" applyFill="1" applyBorder="1" applyAlignment="1" applyProtection="1">
      <alignment horizontal="center" vertical="center"/>
    </xf>
    <xf numFmtId="1" fontId="3" fillId="10" borderId="1" xfId="0" applyNumberFormat="1" applyFont="1" applyFill="1" applyBorder="1" applyAlignment="1" applyProtection="1">
      <alignment horizontal="center" vertical="center"/>
    </xf>
    <xf numFmtId="1" fontId="3" fillId="10" borderId="5" xfId="0" applyNumberFormat="1" applyFont="1" applyFill="1" applyBorder="1" applyAlignment="1" applyProtection="1">
      <alignment horizontal="center" vertical="center"/>
    </xf>
    <xf numFmtId="0" fontId="6" fillId="9" borderId="17" xfId="0" applyFont="1" applyFill="1" applyBorder="1" applyAlignment="1" applyProtection="1">
      <alignment horizontal="center" vertical="center"/>
      <protection locked="0"/>
    </xf>
    <xf numFmtId="0" fontId="6" fillId="9" borderId="1" xfId="0" applyFont="1" applyFill="1" applyBorder="1" applyAlignment="1" applyProtection="1">
      <alignment horizontal="center" vertical="center"/>
      <protection locked="0"/>
    </xf>
    <xf numFmtId="0" fontId="48" fillId="0" borderId="0" xfId="0" applyFont="1" applyAlignment="1">
      <alignment horizontal="center" vertical="center"/>
    </xf>
    <xf numFmtId="0" fontId="6" fillId="9" borderId="3" xfId="0" applyFont="1" applyFill="1" applyBorder="1" applyAlignment="1" applyProtection="1">
      <alignment horizontal="center" vertical="center"/>
      <protection locked="0"/>
    </xf>
    <xf numFmtId="1" fontId="47" fillId="5" borderId="7" xfId="0" applyNumberFormat="1" applyFont="1" applyFill="1" applyBorder="1" applyAlignment="1" applyProtection="1">
      <alignment horizontal="center" vertical="center"/>
    </xf>
    <xf numFmtId="0" fontId="15" fillId="9" borderId="3" xfId="0" applyFont="1" applyFill="1" applyBorder="1" applyAlignment="1" applyProtection="1">
      <alignment horizontal="center" vertical="center"/>
      <protection locked="0"/>
    </xf>
    <xf numFmtId="0" fontId="15" fillId="9" borderId="1" xfId="0" applyFont="1" applyFill="1" applyBorder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center" vertical="center"/>
    </xf>
    <xf numFmtId="0" fontId="43" fillId="0" borderId="0" xfId="0" applyFont="1" applyFill="1" applyBorder="1" applyAlignment="1" applyProtection="1">
      <alignment horizontal="center"/>
    </xf>
    <xf numFmtId="0" fontId="49" fillId="0" borderId="0" xfId="0" applyFont="1" applyFill="1" applyBorder="1" applyAlignment="1" applyProtection="1">
      <alignment horizontal="center"/>
    </xf>
    <xf numFmtId="0" fontId="47" fillId="0" borderId="3" xfId="0" applyFont="1" applyFill="1" applyBorder="1" applyAlignment="1" applyProtection="1">
      <alignment horizontal="center" vertical="center"/>
    </xf>
    <xf numFmtId="1" fontId="30" fillId="2" borderId="2" xfId="0" applyNumberFormat="1" applyFont="1" applyFill="1" applyBorder="1" applyAlignment="1" applyProtection="1">
      <alignment horizontal="center" vertical="center"/>
    </xf>
    <xf numFmtId="1" fontId="30" fillId="0" borderId="0" xfId="0" applyNumberFormat="1" applyFont="1" applyFill="1" applyBorder="1" applyAlignment="1" applyProtection="1">
      <alignment horizontal="center" vertical="center"/>
    </xf>
    <xf numFmtId="0" fontId="30" fillId="0" borderId="0" xfId="0" applyFont="1" applyFill="1" applyBorder="1" applyAlignment="1" applyProtection="1">
      <alignment horizontal="center" vertical="center"/>
    </xf>
    <xf numFmtId="0" fontId="30" fillId="7" borderId="1" xfId="0" applyFont="1" applyFill="1" applyBorder="1" applyAlignment="1" applyProtection="1">
      <alignment horizontal="center" vertical="center"/>
      <protection locked="0"/>
    </xf>
    <xf numFmtId="0" fontId="30" fillId="8" borderId="9" xfId="0" applyFont="1" applyFill="1" applyBorder="1" applyAlignment="1" applyProtection="1">
      <alignment horizontal="center" vertical="center"/>
      <protection locked="0"/>
    </xf>
    <xf numFmtId="0" fontId="30" fillId="6" borderId="10" xfId="0" applyFont="1" applyFill="1" applyBorder="1" applyAlignment="1" applyProtection="1">
      <alignment horizontal="center" vertical="center"/>
      <protection locked="0"/>
    </xf>
    <xf numFmtId="1" fontId="30" fillId="3" borderId="1" xfId="0" applyNumberFormat="1" applyFont="1" applyFill="1" applyBorder="1" applyAlignment="1" applyProtection="1">
      <alignment horizontal="center" vertical="center"/>
    </xf>
    <xf numFmtId="1" fontId="30" fillId="4" borderId="1" xfId="0" applyNumberFormat="1" applyFont="1" applyFill="1" applyBorder="1" applyAlignment="1" applyProtection="1">
      <alignment horizontal="center" vertical="center"/>
    </xf>
    <xf numFmtId="1" fontId="30" fillId="2" borderId="1" xfId="0" applyNumberFormat="1" applyFont="1" applyFill="1" applyBorder="1" applyAlignment="1" applyProtection="1">
      <alignment horizontal="center" vertical="center"/>
    </xf>
    <xf numFmtId="0" fontId="30" fillId="6" borderId="1" xfId="0" applyFont="1" applyFill="1" applyBorder="1" applyAlignment="1" applyProtection="1">
      <alignment horizontal="center" vertical="center"/>
      <protection locked="0"/>
    </xf>
    <xf numFmtId="0" fontId="30" fillId="6" borderId="3" xfId="0" applyFont="1" applyFill="1" applyBorder="1" applyAlignment="1" applyProtection="1">
      <alignment horizontal="center" vertical="center"/>
      <protection locked="0"/>
    </xf>
    <xf numFmtId="0" fontId="30" fillId="8" borderId="1" xfId="0" applyFont="1" applyFill="1" applyBorder="1" applyAlignment="1" applyProtection="1">
      <alignment horizontal="center" vertical="center"/>
      <protection locked="0"/>
    </xf>
    <xf numFmtId="0" fontId="8" fillId="0" borderId="12" xfId="0" applyFont="1" applyFill="1" applyBorder="1" applyAlignment="1" applyProtection="1">
      <alignment horizontal="center" vertical="center"/>
    </xf>
    <xf numFmtId="0" fontId="0" fillId="10" borderId="1" xfId="0" applyFill="1" applyBorder="1" applyAlignment="1">
      <alignment horizontal="center" vertical="center" wrapText="1"/>
    </xf>
    <xf numFmtId="0" fontId="53" fillId="0" borderId="7" xfId="0" applyFont="1" applyFill="1" applyBorder="1" applyAlignment="1">
      <alignment horizontal="center" vertical="center" wrapText="1"/>
    </xf>
    <xf numFmtId="0" fontId="53" fillId="0" borderId="11" xfId="0" applyFont="1" applyFill="1" applyBorder="1" applyAlignment="1">
      <alignment horizontal="center" vertical="center" wrapText="1"/>
    </xf>
    <xf numFmtId="0" fontId="54" fillId="0" borderId="11" xfId="0" applyFont="1" applyFill="1" applyBorder="1" applyAlignment="1">
      <alignment horizontal="center" vertical="center" wrapText="1"/>
    </xf>
    <xf numFmtId="14" fontId="52" fillId="10" borderId="10" xfId="0" applyNumberFormat="1" applyFont="1" applyFill="1" applyBorder="1" applyAlignment="1">
      <alignment horizontal="center" vertical="center" wrapText="1"/>
    </xf>
    <xf numFmtId="0" fontId="0" fillId="10" borderId="9" xfId="0" applyFill="1" applyBorder="1" applyAlignment="1">
      <alignment horizontal="center" vertical="center" wrapText="1"/>
    </xf>
    <xf numFmtId="0" fontId="54" fillId="0" borderId="12" xfId="0" applyFont="1" applyFill="1" applyBorder="1" applyAlignment="1">
      <alignment horizontal="center" vertical="center" wrapText="1"/>
    </xf>
    <xf numFmtId="164" fontId="1" fillId="0" borderId="0" xfId="0" quotePrefix="1" applyNumberFormat="1" applyFont="1" applyFill="1" applyBorder="1" applyAlignment="1" applyProtection="1">
      <alignment horizontal="center" vertical="center"/>
      <protection locked="0"/>
    </xf>
    <xf numFmtId="1" fontId="36" fillId="0" borderId="0" xfId="0" applyNumberFormat="1" applyFont="1" applyBorder="1" applyAlignment="1">
      <alignment horizontal="center" vertical="center"/>
    </xf>
    <xf numFmtId="9" fontId="37" fillId="0" borderId="0" xfId="0" applyNumberFormat="1" applyFont="1" applyBorder="1" applyAlignment="1">
      <alignment horizontal="center" vertical="center"/>
    </xf>
    <xf numFmtId="1" fontId="30" fillId="0" borderId="0" xfId="0" quotePrefix="1" applyNumberFormat="1" applyFont="1" applyFill="1" applyBorder="1" applyAlignment="1" applyProtection="1">
      <alignment horizontal="center" vertical="center"/>
    </xf>
    <xf numFmtId="0" fontId="10" fillId="0" borderId="0" xfId="0" applyNumberFormat="1" applyFont="1" applyFill="1" applyBorder="1" applyAlignment="1" applyProtection="1">
      <alignment horizontal="center" vertical="center"/>
      <protection locked="0"/>
    </xf>
    <xf numFmtId="0" fontId="49" fillId="0" borderId="0" xfId="0" applyFont="1" applyFill="1" applyBorder="1" applyAlignment="1" applyProtection="1">
      <alignment horizontal="center" vertical="center"/>
    </xf>
    <xf numFmtId="0" fontId="49" fillId="0" borderId="6" xfId="0" applyFont="1" applyFill="1" applyBorder="1" applyAlignment="1" applyProtection="1">
      <alignment horizontal="center" vertical="center"/>
    </xf>
    <xf numFmtId="0" fontId="50" fillId="0" borderId="0" xfId="0" applyFont="1" applyFill="1" applyBorder="1" applyAlignment="1" applyProtection="1">
      <alignment horizontal="center" vertical="center"/>
    </xf>
    <xf numFmtId="0" fontId="50" fillId="0" borderId="6" xfId="0" applyFont="1" applyFill="1" applyBorder="1" applyAlignment="1" applyProtection="1">
      <alignment horizontal="center" vertical="center"/>
    </xf>
    <xf numFmtId="0" fontId="42" fillId="0" borderId="0" xfId="0" applyFont="1" applyBorder="1" applyAlignment="1" applyProtection="1">
      <alignment horizontal="left" vertical="top"/>
    </xf>
    <xf numFmtId="0" fontId="33" fillId="0" borderId="0" xfId="0" applyFont="1" applyBorder="1" applyAlignment="1" applyProtection="1">
      <alignment horizontal="center"/>
    </xf>
    <xf numFmtId="0" fontId="11" fillId="0" borderId="0" xfId="0" applyFont="1"/>
    <xf numFmtId="0" fontId="9" fillId="0" borderId="0" xfId="0" applyFont="1" applyAlignment="1">
      <alignment horizontal="center" vertical="center"/>
    </xf>
    <xf numFmtId="14" fontId="57" fillId="0" borderId="0" xfId="0" applyNumberFormat="1" applyFont="1" applyAlignment="1"/>
    <xf numFmtId="0" fontId="59" fillId="5" borderId="18" xfId="0" applyFont="1" applyFill="1" applyBorder="1" applyAlignment="1">
      <alignment horizontal="center" vertical="top" wrapText="1"/>
    </xf>
    <xf numFmtId="0" fontId="58" fillId="0" borderId="0" xfId="0" applyFont="1" applyAlignment="1" applyProtection="1"/>
    <xf numFmtId="165" fontId="58" fillId="0" borderId="0" xfId="0" applyNumberFormat="1" applyFont="1" applyAlignment="1">
      <alignment vertical="center"/>
    </xf>
    <xf numFmtId="165" fontId="60" fillId="0" borderId="0" xfId="0" applyNumberFormat="1" applyFont="1" applyAlignment="1">
      <alignment horizontal="center" vertical="center"/>
    </xf>
    <xf numFmtId="165" fontId="60" fillId="0" borderId="0" xfId="0" applyNumberFormat="1" applyFont="1" applyBorder="1" applyAlignment="1">
      <alignment horizontal="center" vertical="center"/>
    </xf>
    <xf numFmtId="0" fontId="35" fillId="0" borderId="0" xfId="0" applyFont="1" applyFill="1" applyBorder="1" applyAlignment="1" applyProtection="1">
      <alignment vertical="top"/>
    </xf>
    <xf numFmtId="0" fontId="61" fillId="0" borderId="0" xfId="0" applyFont="1" applyBorder="1" applyAlignment="1" applyProtection="1">
      <alignment horizontal="center"/>
    </xf>
    <xf numFmtId="0" fontId="30" fillId="10" borderId="16" xfId="0" applyFont="1" applyFill="1" applyBorder="1" applyAlignment="1">
      <alignment horizontal="center"/>
    </xf>
    <xf numFmtId="0" fontId="30" fillId="10" borderId="0" xfId="0" applyFont="1" applyFill="1" applyBorder="1" applyAlignment="1">
      <alignment horizontal="center"/>
    </xf>
    <xf numFmtId="0" fontId="30" fillId="10" borderId="16" xfId="0" applyFont="1" applyFill="1" applyBorder="1" applyAlignment="1">
      <alignment horizontal="center" vertical="top"/>
    </xf>
    <xf numFmtId="0" fontId="30" fillId="10" borderId="0" xfId="0" applyFont="1" applyFill="1" applyBorder="1" applyAlignment="1">
      <alignment horizontal="center" vertical="top"/>
    </xf>
    <xf numFmtId="0" fontId="41" fillId="0" borderId="0" xfId="0" applyFont="1" applyBorder="1" applyAlignment="1" applyProtection="1">
      <alignment horizontal="left" vertical="center"/>
    </xf>
    <xf numFmtId="0" fontId="35" fillId="0" borderId="1" xfId="0" applyFont="1" applyFill="1" applyBorder="1" applyAlignment="1" applyProtection="1">
      <alignment horizontal="center" vertical="center"/>
    </xf>
    <xf numFmtId="0" fontId="35" fillId="0" borderId="0" xfId="0" applyFont="1" applyBorder="1" applyAlignment="1" applyProtection="1">
      <alignment horizontal="left" vertical="center"/>
    </xf>
    <xf numFmtId="0" fontId="34" fillId="0" borderId="0" xfId="0" applyFont="1" applyFill="1" applyBorder="1" applyAlignment="1" applyProtection="1">
      <alignment horizontal="center" vertical="center"/>
    </xf>
    <xf numFmtId="9" fontId="17" fillId="0" borderId="1" xfId="0" applyNumberFormat="1" applyFont="1" applyBorder="1" applyAlignment="1" applyProtection="1">
      <alignment horizontal="center" vertical="center"/>
    </xf>
    <xf numFmtId="0" fontId="11" fillId="0" borderId="0" xfId="0" applyFont="1" applyBorder="1" applyAlignment="1" applyProtection="1">
      <alignment horizontal="left"/>
    </xf>
    <xf numFmtId="0" fontId="11" fillId="0" borderId="0" xfId="0" applyFont="1" applyBorder="1" applyAlignment="1" applyProtection="1">
      <alignment horizontal="left" vertical="top"/>
    </xf>
    <xf numFmtId="0" fontId="35" fillId="10" borderId="14" xfId="0" applyFont="1" applyFill="1" applyBorder="1" applyAlignment="1" applyProtection="1">
      <alignment horizontal="center"/>
    </xf>
    <xf numFmtId="0" fontId="35" fillId="10" borderId="0" xfId="0" applyFont="1" applyFill="1" applyBorder="1" applyAlignment="1" applyProtection="1">
      <alignment horizontal="center"/>
    </xf>
    <xf numFmtId="0" fontId="25" fillId="0" borderId="20" xfId="0" applyFont="1" applyBorder="1" applyAlignment="1">
      <alignment horizontal="center" vertical="center"/>
    </xf>
    <xf numFmtId="0" fontId="35" fillId="10" borderId="14" xfId="0" applyFont="1" applyFill="1" applyBorder="1" applyAlignment="1" applyProtection="1">
      <alignment horizontal="center" vertical="top"/>
    </xf>
    <xf numFmtId="0" fontId="35" fillId="10" borderId="0" xfId="0" applyFont="1" applyFill="1" applyBorder="1" applyAlignment="1" applyProtection="1">
      <alignment horizontal="center" vertical="top"/>
    </xf>
    <xf numFmtId="0" fontId="14" fillId="0" borderId="0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21" fillId="0" borderId="0" xfId="0" applyFont="1" applyAlignment="1">
      <alignment horizontal="left" vertical="top"/>
    </xf>
    <xf numFmtId="0" fontId="35" fillId="10" borderId="1" xfId="0" applyFont="1" applyFill="1" applyBorder="1" applyAlignment="1" applyProtection="1">
      <alignment horizontal="center" vertical="center"/>
    </xf>
    <xf numFmtId="0" fontId="43" fillId="0" borderId="0" xfId="0" applyFont="1" applyBorder="1" applyAlignment="1" applyProtection="1">
      <alignment horizontal="left" vertical="top"/>
    </xf>
    <xf numFmtId="0" fontId="34" fillId="0" borderId="6" xfId="0" applyFont="1" applyBorder="1" applyAlignment="1" applyProtection="1">
      <alignment horizontal="center" vertical="center"/>
    </xf>
    <xf numFmtId="1" fontId="34" fillId="0" borderId="0" xfId="0" applyNumberFormat="1" applyFont="1" applyBorder="1" applyAlignment="1">
      <alignment horizontal="center" vertical="center"/>
    </xf>
    <xf numFmtId="0" fontId="62" fillId="0" borderId="0" xfId="0" applyFont="1" applyAlignment="1" applyProtection="1">
      <alignment horizontal="center" vertical="center"/>
    </xf>
    <xf numFmtId="165" fontId="60" fillId="0" borderId="0" xfId="0" applyNumberFormat="1" applyFont="1" applyAlignment="1">
      <alignment horizontal="center" vertical="center"/>
    </xf>
    <xf numFmtId="165" fontId="60" fillId="0" borderId="0" xfId="0" applyNumberFormat="1" applyFont="1" applyBorder="1" applyAlignment="1">
      <alignment horizontal="center" vertical="center"/>
    </xf>
    <xf numFmtId="0" fontId="35" fillId="10" borderId="19" xfId="0" applyFont="1" applyFill="1" applyBorder="1" applyAlignment="1" applyProtection="1">
      <alignment horizontal="center"/>
    </xf>
    <xf numFmtId="0" fontId="35" fillId="10" borderId="19" xfId="0" applyFont="1" applyFill="1" applyBorder="1" applyAlignment="1" applyProtection="1">
      <alignment horizontal="center" vertical="top"/>
    </xf>
    <xf numFmtId="0" fontId="33" fillId="0" borderId="0" xfId="0" applyFont="1" applyBorder="1" applyAlignment="1" applyProtection="1">
      <alignment horizontal="center"/>
    </xf>
    <xf numFmtId="0" fontId="17" fillId="0" borderId="0" xfId="0" applyFont="1" applyFill="1" applyBorder="1" applyAlignment="1" applyProtection="1">
      <alignment horizontal="left" vertical="center"/>
    </xf>
    <xf numFmtId="0" fontId="45" fillId="0" borderId="20" xfId="0" applyFont="1" applyBorder="1" applyAlignment="1">
      <alignment horizontal="center" vertical="center"/>
    </xf>
    <xf numFmtId="0" fontId="45" fillId="0" borderId="0" xfId="0" applyFont="1" applyBorder="1" applyAlignment="1">
      <alignment horizontal="center" vertical="center"/>
    </xf>
    <xf numFmtId="0" fontId="45" fillId="0" borderId="13" xfId="0" applyFont="1" applyBorder="1" applyAlignment="1">
      <alignment horizontal="center" vertical="center"/>
    </xf>
    <xf numFmtId="165" fontId="0" fillId="0" borderId="0" xfId="0" applyNumberFormat="1" applyAlignment="1" applyProtection="1">
      <alignment horizontal="center" vertical="center"/>
    </xf>
    <xf numFmtId="165" fontId="0" fillId="0" borderId="0" xfId="0" applyNumberFormat="1" applyAlignment="1">
      <alignment horizontal="center"/>
    </xf>
    <xf numFmtId="0" fontId="35" fillId="10" borderId="16" xfId="0" applyFont="1" applyFill="1" applyBorder="1" applyAlignment="1" applyProtection="1">
      <alignment horizontal="center"/>
    </xf>
    <xf numFmtId="0" fontId="35" fillId="10" borderId="16" xfId="0" applyFont="1" applyFill="1" applyBorder="1" applyAlignment="1" applyProtection="1">
      <alignment horizontal="center" vertical="top"/>
    </xf>
    <xf numFmtId="0" fontId="46" fillId="0" borderId="4" xfId="0" applyFont="1" applyFill="1" applyBorder="1" applyAlignment="1" applyProtection="1">
      <alignment horizontal="center" vertical="center"/>
    </xf>
    <xf numFmtId="0" fontId="46" fillId="0" borderId="8" xfId="0" applyFont="1" applyFill="1" applyBorder="1" applyAlignment="1" applyProtection="1">
      <alignment horizontal="center" vertical="center"/>
    </xf>
    <xf numFmtId="0" fontId="37" fillId="0" borderId="7" xfId="0" applyFont="1" applyFill="1" applyBorder="1" applyAlignment="1" applyProtection="1">
      <alignment horizontal="center"/>
    </xf>
    <xf numFmtId="0" fontId="37" fillId="0" borderId="11" xfId="0" applyFont="1" applyFill="1" applyBorder="1" applyAlignment="1" applyProtection="1">
      <alignment horizontal="center"/>
    </xf>
    <xf numFmtId="0" fontId="37" fillId="0" borderId="12" xfId="0" applyFont="1" applyFill="1" applyBorder="1" applyAlignment="1" applyProtection="1">
      <alignment horizontal="center"/>
    </xf>
    <xf numFmtId="0" fontId="46" fillId="0" borderId="12" xfId="0" applyFont="1" applyFill="1" applyBorder="1" applyAlignment="1" applyProtection="1">
      <alignment horizontal="center" vertical="center"/>
    </xf>
    <xf numFmtId="0" fontId="46" fillId="0" borderId="0" xfId="0" applyFont="1" applyFill="1" applyBorder="1" applyAlignment="1" applyProtection="1">
      <alignment horizontal="center" vertical="center"/>
    </xf>
    <xf numFmtId="165" fontId="56" fillId="0" borderId="0" xfId="0" applyNumberFormat="1" applyFont="1" applyFill="1" applyBorder="1" applyAlignment="1" applyProtection="1">
      <alignment horizontal="center" vertical="center"/>
    </xf>
    <xf numFmtId="165" fontId="56" fillId="0" borderId="6" xfId="0" applyNumberFormat="1" applyFont="1" applyFill="1" applyBorder="1" applyAlignment="1" applyProtection="1">
      <alignment horizontal="center" vertical="center"/>
    </xf>
    <xf numFmtId="0" fontId="35" fillId="0" borderId="4" xfId="0" applyFont="1" applyFill="1" applyBorder="1" applyAlignment="1" applyProtection="1">
      <alignment horizontal="center" vertical="center"/>
    </xf>
    <xf numFmtId="0" fontId="35" fillId="0" borderId="8" xfId="0" applyFont="1" applyFill="1" applyBorder="1" applyAlignment="1" applyProtection="1">
      <alignment horizontal="center" vertical="center"/>
    </xf>
    <xf numFmtId="0" fontId="43" fillId="0" borderId="0" xfId="0" applyFont="1" applyFill="1" applyBorder="1" applyAlignment="1" applyProtection="1">
      <alignment horizontal="center"/>
    </xf>
    <xf numFmtId="0" fontId="43" fillId="0" borderId="4" xfId="0" applyFont="1" applyFill="1" applyBorder="1" applyAlignment="1" applyProtection="1">
      <alignment horizontal="center" vertical="center"/>
    </xf>
    <xf numFmtId="0" fontId="43" fillId="0" borderId="8" xfId="0" applyFont="1" applyFill="1" applyBorder="1" applyAlignment="1" applyProtection="1">
      <alignment horizontal="center" vertical="center"/>
    </xf>
    <xf numFmtId="165" fontId="63" fillId="0" borderId="0" xfId="0" applyNumberFormat="1" applyFont="1" applyBorder="1" applyAlignment="1" applyProtection="1">
      <alignment horizontal="center" vertical="center"/>
    </xf>
    <xf numFmtId="165" fontId="63" fillId="0" borderId="6" xfId="0" applyNumberFormat="1" applyFont="1" applyBorder="1" applyAlignment="1" applyProtection="1">
      <alignment horizontal="center" vertical="center"/>
    </xf>
  </cellXfs>
  <cellStyles count="31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7" builtinId="8" hidden="1"/>
    <cellStyle name="Lien hypertexte" xfId="209" builtinId="8" hidden="1"/>
    <cellStyle name="Lien hypertexte" xfId="211" builtinId="8" hidden="1"/>
    <cellStyle name="Lien hypertexte" xfId="213" builtinId="8" hidden="1"/>
    <cellStyle name="Lien hypertexte" xfId="215" builtinId="8" hidden="1"/>
    <cellStyle name="Lien hypertexte" xfId="217" builtinId="8" hidden="1"/>
    <cellStyle name="Lien hypertexte" xfId="219" builtinId="8" hidden="1"/>
    <cellStyle name="Lien hypertexte" xfId="221" builtinId="8" hidden="1"/>
    <cellStyle name="Lien hypertexte" xfId="223" builtinId="8" hidden="1"/>
    <cellStyle name="Lien hypertexte" xfId="225" builtinId="8" hidden="1"/>
    <cellStyle name="Lien hypertexte" xfId="227" builtinId="8" hidden="1"/>
    <cellStyle name="Lien hypertexte" xfId="229" builtinId="8" hidden="1"/>
    <cellStyle name="Lien hypertexte" xfId="231" builtinId="8" hidden="1"/>
    <cellStyle name="Lien hypertexte" xfId="233" builtinId="8" hidden="1"/>
    <cellStyle name="Lien hypertexte" xfId="235" builtinId="8" hidden="1"/>
    <cellStyle name="Lien hypertexte" xfId="237" builtinId="8" hidden="1"/>
    <cellStyle name="Lien hypertexte" xfId="239" builtinId="8" hidden="1"/>
    <cellStyle name="Lien hypertexte" xfId="241" builtinId="8" hidden="1"/>
    <cellStyle name="Lien hypertexte" xfId="243" builtinId="8" hidden="1"/>
    <cellStyle name="Lien hypertexte" xfId="245" builtinId="8" hidden="1"/>
    <cellStyle name="Lien hypertexte" xfId="247" builtinId="8" hidden="1"/>
    <cellStyle name="Lien hypertexte" xfId="249" builtinId="8" hidden="1"/>
    <cellStyle name="Lien hypertexte" xfId="251" builtinId="8" hidden="1"/>
    <cellStyle name="Lien hypertexte" xfId="253" builtinId="8" hidden="1"/>
    <cellStyle name="Lien hypertexte" xfId="255" builtinId="8" hidden="1"/>
    <cellStyle name="Lien hypertexte" xfId="257" builtinId="8" hidden="1"/>
    <cellStyle name="Lien hypertexte" xfId="259" builtinId="8" hidden="1"/>
    <cellStyle name="Lien hypertexte" xfId="261" builtinId="8" hidden="1"/>
    <cellStyle name="Lien hypertexte" xfId="263" builtinId="8" hidden="1"/>
    <cellStyle name="Lien hypertexte" xfId="265" builtinId="8" hidden="1"/>
    <cellStyle name="Lien hypertexte" xfId="267" builtinId="8" hidden="1"/>
    <cellStyle name="Lien hypertexte" xfId="269" builtinId="8" hidden="1"/>
    <cellStyle name="Lien hypertexte" xfId="271" builtinId="8" hidden="1"/>
    <cellStyle name="Lien hypertexte" xfId="273" builtinId="8" hidden="1"/>
    <cellStyle name="Lien hypertexte" xfId="275" builtinId="8" hidden="1"/>
    <cellStyle name="Lien hypertexte" xfId="277" builtinId="8" hidden="1"/>
    <cellStyle name="Lien hypertexte" xfId="279" builtinId="8" hidden="1"/>
    <cellStyle name="Lien hypertexte" xfId="281" builtinId="8" hidden="1"/>
    <cellStyle name="Lien hypertexte" xfId="283" builtinId="8" hidden="1"/>
    <cellStyle name="Lien hypertexte" xfId="285" builtinId="8" hidden="1"/>
    <cellStyle name="Lien hypertexte" xfId="287" builtinId="8" hidden="1"/>
    <cellStyle name="Lien hypertexte" xfId="289" builtinId="8" hidden="1"/>
    <cellStyle name="Lien hypertexte" xfId="291" builtinId="8" hidden="1"/>
    <cellStyle name="Lien hypertexte" xfId="293" builtinId="8" hidden="1"/>
    <cellStyle name="Lien hypertexte" xfId="295" builtinId="8" hidden="1"/>
    <cellStyle name="Lien hypertexte" xfId="297" builtinId="8" hidden="1"/>
    <cellStyle name="Lien hypertexte" xfId="299" builtinId="8" hidden="1"/>
    <cellStyle name="Lien hypertexte" xfId="301" builtinId="8" hidden="1"/>
    <cellStyle name="Lien hypertexte" xfId="303" builtinId="8" hidden="1"/>
    <cellStyle name="Lien hypertexte" xfId="305" builtinId="8" hidden="1"/>
    <cellStyle name="Lien hypertexte" xfId="307" builtinId="8" hidden="1"/>
    <cellStyle name="Lien hypertexte" xfId="30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8" builtinId="9" hidden="1"/>
    <cellStyle name="Lien hypertexte visité" xfId="210" builtinId="9" hidden="1"/>
    <cellStyle name="Lien hypertexte visité" xfId="212" builtinId="9" hidden="1"/>
    <cellStyle name="Lien hypertexte visité" xfId="214" builtinId="9" hidden="1"/>
    <cellStyle name="Lien hypertexte visité" xfId="216" builtinId="9" hidden="1"/>
    <cellStyle name="Lien hypertexte visité" xfId="218" builtinId="9" hidden="1"/>
    <cellStyle name="Lien hypertexte visité" xfId="220" builtinId="9" hidden="1"/>
    <cellStyle name="Lien hypertexte visité" xfId="222" builtinId="9" hidden="1"/>
    <cellStyle name="Lien hypertexte visité" xfId="224" builtinId="9" hidden="1"/>
    <cellStyle name="Lien hypertexte visité" xfId="226" builtinId="9" hidden="1"/>
    <cellStyle name="Lien hypertexte visité" xfId="228" builtinId="9" hidden="1"/>
    <cellStyle name="Lien hypertexte visité" xfId="230" builtinId="9" hidden="1"/>
    <cellStyle name="Lien hypertexte visité" xfId="232" builtinId="9" hidden="1"/>
    <cellStyle name="Lien hypertexte visité" xfId="234" builtinId="9" hidden="1"/>
    <cellStyle name="Lien hypertexte visité" xfId="236" builtinId="9" hidden="1"/>
    <cellStyle name="Lien hypertexte visité" xfId="238" builtinId="9" hidden="1"/>
    <cellStyle name="Lien hypertexte visité" xfId="240" builtinId="9" hidden="1"/>
    <cellStyle name="Lien hypertexte visité" xfId="242" builtinId="9" hidden="1"/>
    <cellStyle name="Lien hypertexte visité" xfId="244" builtinId="9" hidden="1"/>
    <cellStyle name="Lien hypertexte visité" xfId="246" builtinId="9" hidden="1"/>
    <cellStyle name="Lien hypertexte visité" xfId="248" builtinId="9" hidden="1"/>
    <cellStyle name="Lien hypertexte visité" xfId="250" builtinId="9" hidden="1"/>
    <cellStyle name="Lien hypertexte visité" xfId="252" builtinId="9" hidden="1"/>
    <cellStyle name="Lien hypertexte visité" xfId="254" builtinId="9" hidden="1"/>
    <cellStyle name="Lien hypertexte visité" xfId="256" builtinId="9" hidden="1"/>
    <cellStyle name="Lien hypertexte visité" xfId="258" builtinId="9" hidden="1"/>
    <cellStyle name="Lien hypertexte visité" xfId="260" builtinId="9" hidden="1"/>
    <cellStyle name="Lien hypertexte visité" xfId="262" builtinId="9" hidden="1"/>
    <cellStyle name="Lien hypertexte visité" xfId="264" builtinId="9" hidden="1"/>
    <cellStyle name="Lien hypertexte visité" xfId="266" builtinId="9" hidden="1"/>
    <cellStyle name="Lien hypertexte visité" xfId="268" builtinId="9" hidden="1"/>
    <cellStyle name="Lien hypertexte visité" xfId="270" builtinId="9" hidden="1"/>
    <cellStyle name="Lien hypertexte visité" xfId="272" builtinId="9" hidden="1"/>
    <cellStyle name="Lien hypertexte visité" xfId="274" builtinId="9" hidden="1"/>
    <cellStyle name="Lien hypertexte visité" xfId="276" builtinId="9" hidden="1"/>
    <cellStyle name="Lien hypertexte visité" xfId="278" builtinId="9" hidden="1"/>
    <cellStyle name="Lien hypertexte visité" xfId="280" builtinId="9" hidden="1"/>
    <cellStyle name="Lien hypertexte visité" xfId="282" builtinId="9" hidden="1"/>
    <cellStyle name="Lien hypertexte visité" xfId="284" builtinId="9" hidden="1"/>
    <cellStyle name="Lien hypertexte visité" xfId="286" builtinId="9" hidden="1"/>
    <cellStyle name="Lien hypertexte visité" xfId="288" builtinId="9" hidden="1"/>
    <cellStyle name="Lien hypertexte visité" xfId="290" builtinId="9" hidden="1"/>
    <cellStyle name="Lien hypertexte visité" xfId="292" builtinId="9" hidden="1"/>
    <cellStyle name="Lien hypertexte visité" xfId="294" builtinId="9" hidden="1"/>
    <cellStyle name="Lien hypertexte visité" xfId="296" builtinId="9" hidden="1"/>
    <cellStyle name="Lien hypertexte visité" xfId="298" builtinId="9" hidden="1"/>
    <cellStyle name="Lien hypertexte visité" xfId="300" builtinId="9" hidden="1"/>
    <cellStyle name="Lien hypertexte visité" xfId="302" builtinId="9" hidden="1"/>
    <cellStyle name="Lien hypertexte visité" xfId="304" builtinId="9" hidden="1"/>
    <cellStyle name="Lien hypertexte visité" xfId="306" builtinId="9" hidden="1"/>
    <cellStyle name="Lien hypertexte visité" xfId="308" builtinId="9" hidden="1"/>
    <cellStyle name="Lien hypertexte visité" xfId="310" builtinId="9" hidden="1"/>
    <cellStyle name="Normal" xfId="0" builtinId="0"/>
  </cellStyles>
  <dxfs count="103">
    <dxf>
      <font>
        <color theme="8" tint="0.79998168889431442"/>
      </font>
    </dxf>
    <dxf>
      <font>
        <color rgb="FFFF000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fill>
        <patternFill>
          <fgColor indexed="64"/>
          <bgColor theme="0" tint="-4.9989318521683403E-2"/>
        </patternFill>
      </fill>
      <border diagonalUp="0" diagonalDown="0">
        <left style="thin">
          <color auto="1"/>
        </left>
        <right style="medium">
          <color indexed="64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ill>
        <patternFill>
          <fgColor indexed="64"/>
          <bgColor theme="0" tint="-4.9989318521683403E-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ill>
        <patternFill>
          <fgColor indexed="64"/>
          <bgColor theme="0" tint="-4.9989318521683403E-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ill>
        <patternFill>
          <fgColor indexed="64"/>
          <bgColor theme="0" tint="-4.9989318521683403E-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ill>
        <patternFill>
          <fgColor indexed="64"/>
          <bgColor theme="0" tint="-4.9989318521683403E-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ill>
        <patternFill>
          <fgColor indexed="64"/>
          <bgColor theme="0" tint="-4.9989318521683403E-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ill>
        <patternFill>
          <fgColor indexed="64"/>
          <bgColor theme="0" tint="-4.9989318521683403E-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ill>
        <patternFill>
          <fgColor indexed="64"/>
          <bgColor theme="0" tint="-4.9989318521683403E-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ill>
        <patternFill>
          <fgColor indexed="64"/>
          <bgColor theme="0" tint="-4.9989318521683403E-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ill>
        <patternFill>
          <fgColor indexed="64"/>
          <bgColor theme="0" tint="-4.9989318521683403E-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ill>
        <patternFill>
          <fgColor indexed="64"/>
          <bgColor theme="0" tint="-4.9989318521683403E-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ill>
        <patternFill>
          <fgColor indexed="64"/>
          <bgColor theme="0" tint="-4.9989318521683403E-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ill>
        <patternFill>
          <fgColor indexed="64"/>
          <bgColor theme="0" tint="-4.9989318521683403E-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ill>
        <patternFill>
          <fgColor indexed="64"/>
          <bgColor theme="0" tint="-4.9989318521683403E-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ill>
        <patternFill>
          <fgColor indexed="64"/>
          <bgColor theme="0" tint="-4.9989318521683403E-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ill>
        <patternFill>
          <fgColor indexed="64"/>
          <bgColor theme="0" tint="-4.9989318521683403E-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ill>
        <patternFill>
          <fgColor indexed="64"/>
          <bgColor theme="0" tint="-4.9989318521683403E-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ill>
        <patternFill>
          <fgColor indexed="64"/>
          <bgColor theme="0" tint="-4.9989318521683403E-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>
          <fgColor indexed="64"/>
          <bgColor theme="0" tint="-4.9989318521683403E-2"/>
        </patternFill>
      </fill>
      <border diagonalUp="0" diagonalDown="0">
        <left style="medium">
          <color indexed="64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fgColor rgb="FF000000"/>
          <bgColor rgb="FFF2F2F2"/>
        </patternFill>
      </fill>
    </dxf>
    <dxf>
      <border outline="0">
        <bottom style="thin">
          <color auto="1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theme="0" tint="-4.9989318521683403E-2"/>
        </patternFill>
      </fill>
      <border diagonalUp="0" diagonalDown="0" outline="0">
        <left style="thin">
          <color auto="1"/>
        </left>
        <right style="medium">
          <color auto="1"/>
        </right>
        <top style="thin">
          <color auto="1"/>
        </top>
        <bottom/>
      </border>
    </dxf>
    <dxf>
      <fill>
        <patternFill>
          <fgColor indexed="64"/>
          <bgColor theme="0" tint="-4.9989318521683403E-2"/>
        </patternFill>
      </fill>
      <border diagonalUp="0" diagonalDown="0">
        <left style="thin">
          <color auto="1"/>
        </left>
        <right style="medium">
          <color indexed="64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theme="0" tint="-4.9989318521683403E-2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ill>
        <patternFill>
          <fgColor indexed="64"/>
          <bgColor theme="0" tint="-4.9989318521683403E-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theme="0" tint="-4.9989318521683403E-2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ill>
        <patternFill>
          <fgColor indexed="64"/>
          <bgColor theme="0" tint="-4.9989318521683403E-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theme="0" tint="-4.9989318521683403E-2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ill>
        <patternFill>
          <fgColor indexed="64"/>
          <bgColor theme="0" tint="-4.9989318521683403E-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theme="0" tint="-4.9989318521683403E-2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ill>
        <patternFill>
          <fgColor indexed="64"/>
          <bgColor theme="0" tint="-4.9989318521683403E-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theme="0" tint="-4.9989318521683403E-2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ill>
        <patternFill>
          <fgColor indexed="64"/>
          <bgColor theme="0" tint="-4.9989318521683403E-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theme="0" tint="-4.9989318521683403E-2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ill>
        <patternFill>
          <fgColor indexed="64"/>
          <bgColor theme="0" tint="-4.9989318521683403E-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theme="0" tint="-4.9989318521683403E-2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ill>
        <patternFill>
          <fgColor indexed="64"/>
          <bgColor theme="0" tint="-4.9989318521683403E-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theme="0" tint="-4.9989318521683403E-2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ill>
        <patternFill>
          <fgColor indexed="64"/>
          <bgColor theme="0" tint="-4.9989318521683403E-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theme="0" tint="-4.9989318521683403E-2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ill>
        <patternFill>
          <fgColor indexed="64"/>
          <bgColor theme="0" tint="-4.9989318521683403E-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theme="0" tint="-4.9989318521683403E-2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ill>
        <patternFill>
          <fgColor indexed="64"/>
          <bgColor theme="0" tint="-4.9989318521683403E-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theme="0" tint="-4.9989318521683403E-2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ill>
        <patternFill>
          <fgColor indexed="64"/>
          <bgColor theme="0" tint="-4.9989318521683403E-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theme="0" tint="-4.9989318521683403E-2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ill>
        <patternFill>
          <fgColor indexed="64"/>
          <bgColor theme="0" tint="-4.9989318521683403E-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theme="0" tint="-4.9989318521683403E-2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ill>
        <patternFill>
          <fgColor indexed="64"/>
          <bgColor theme="0" tint="-4.9989318521683403E-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theme="0" tint="-4.9989318521683403E-2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ill>
        <patternFill>
          <fgColor indexed="64"/>
          <bgColor theme="0" tint="-4.9989318521683403E-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theme="0" tint="-4.9989318521683403E-2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ill>
        <patternFill>
          <fgColor indexed="64"/>
          <bgColor theme="0" tint="-4.9989318521683403E-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theme="0" tint="-4.9989318521683403E-2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ill>
        <patternFill>
          <fgColor indexed="64"/>
          <bgColor theme="0" tint="-4.9989318521683403E-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ill>
        <patternFill>
          <fgColor indexed="64"/>
          <bgColor theme="0" tint="-4.9989318521683403E-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auto="1"/>
        </left>
        <right style="thin">
          <color auto="1"/>
        </right>
        <top style="thin">
          <color auto="1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>
          <fgColor indexed="64"/>
          <bgColor theme="0" tint="-4.9989318521683403E-2"/>
        </patternFill>
      </fill>
      <border diagonalUp="0" diagonalDown="0">
        <left style="medium">
          <color indexed="64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fgColor indexed="64"/>
          <bgColor theme="0" tint="-4.9989318521683403E-2"/>
        </patternFill>
      </fill>
    </dxf>
    <dxf>
      <border outline="0">
        <bottom style="thin">
          <color auto="1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colors>
    <mruColors>
      <color rgb="FFEA6B14"/>
      <color rgb="FFD4BCFE"/>
      <color rgb="FFF5E5FB"/>
      <color rgb="FFF8D8F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566560</xdr:colOff>
      <xdr:row>7</xdr:row>
      <xdr:rowOff>33247</xdr:rowOff>
    </xdr:from>
    <xdr:to>
      <xdr:col>8</xdr:col>
      <xdr:colOff>245481</xdr:colOff>
      <xdr:row>9</xdr:row>
      <xdr:rowOff>124428</xdr:rowOff>
    </xdr:to>
    <xdr:sp macro="[0]!NouvelleJourne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2B01D56C-507C-4401-88B0-EDEA4ED18A75}"/>
            </a:ext>
          </a:extLst>
        </xdr:cNvPr>
        <xdr:cNvSpPr/>
      </xdr:nvSpPr>
      <xdr:spPr>
        <a:xfrm>
          <a:off x="3755530" y="1176247"/>
          <a:ext cx="2845031" cy="468371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Générer</a:t>
          </a:r>
          <a:r>
            <a:rPr lang="fr-FR" sz="1400" baseline="0"/>
            <a:t> une NOUVELLE JOURNEE</a:t>
          </a:r>
          <a:endParaRPr lang="fr-FR" sz="1400"/>
        </a:p>
      </xdr:txBody>
    </xdr:sp>
    <xdr:clientData/>
  </xdr:twoCellAnchor>
  <xdr:twoCellAnchor>
    <xdr:from>
      <xdr:col>8</xdr:col>
      <xdr:colOff>274319</xdr:colOff>
      <xdr:row>65</xdr:row>
      <xdr:rowOff>280035</xdr:rowOff>
    </xdr:from>
    <xdr:to>
      <xdr:col>10</xdr:col>
      <xdr:colOff>365760</xdr:colOff>
      <xdr:row>69</xdr:row>
      <xdr:rowOff>74295</xdr:rowOff>
    </xdr:to>
    <xdr:sp macro="" textlink="">
      <xdr:nvSpPr>
        <xdr:cNvPr id="3" name="Ellipse 2">
          <a:extLst>
            <a:ext uri="{FF2B5EF4-FFF2-40B4-BE49-F238E27FC236}">
              <a16:creationId xmlns:a16="http://schemas.microsoft.com/office/drawing/2014/main" id="{F5AC4BE8-2333-409B-9D92-86DB1702D242}"/>
            </a:ext>
          </a:extLst>
        </xdr:cNvPr>
        <xdr:cNvSpPr/>
      </xdr:nvSpPr>
      <xdr:spPr>
        <a:xfrm>
          <a:off x="6629399" y="14196060"/>
          <a:ext cx="1680211" cy="720090"/>
        </a:xfrm>
        <a:prstGeom prst="ellipse">
          <a:avLst/>
        </a:prstGeom>
        <a:solidFill>
          <a:schemeClr val="bg1">
            <a:lumMod val="95000"/>
          </a:schemeClr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bg2">
                  <a:lumMod val="25000"/>
                </a:schemeClr>
              </a:solidFill>
            </a:rPr>
            <a:t>Remplace</a:t>
          </a:r>
          <a:r>
            <a:rPr lang="fr-FR" sz="1100" baseline="0">
              <a:solidFill>
                <a:schemeClr val="bg2">
                  <a:lumMod val="25000"/>
                </a:schemeClr>
              </a:solidFill>
            </a:rPr>
            <a:t> les valeurs globales</a:t>
          </a:r>
          <a:endParaRPr lang="fr-FR" sz="1100">
            <a:solidFill>
              <a:schemeClr val="bg2">
                <a:lumMod val="25000"/>
              </a:schemeClr>
            </a:solidFill>
          </a:endParaRPr>
        </a:p>
      </xdr:txBody>
    </xdr:sp>
    <xdr:clientData/>
  </xdr:twoCellAnchor>
  <xdr:twoCellAnchor>
    <xdr:from>
      <xdr:col>8</xdr:col>
      <xdr:colOff>274319</xdr:colOff>
      <xdr:row>98</xdr:row>
      <xdr:rowOff>0</xdr:rowOff>
    </xdr:from>
    <xdr:to>
      <xdr:col>10</xdr:col>
      <xdr:colOff>365760</xdr:colOff>
      <xdr:row>101</xdr:row>
      <xdr:rowOff>57150</xdr:rowOff>
    </xdr:to>
    <xdr:sp macro="" textlink="">
      <xdr:nvSpPr>
        <xdr:cNvPr id="4" name="Ellipse 3">
          <a:extLst>
            <a:ext uri="{FF2B5EF4-FFF2-40B4-BE49-F238E27FC236}">
              <a16:creationId xmlns:a16="http://schemas.microsoft.com/office/drawing/2014/main" id="{44C3B116-05BA-4DE3-B961-86B4C5E10C29}"/>
            </a:ext>
          </a:extLst>
        </xdr:cNvPr>
        <xdr:cNvSpPr/>
      </xdr:nvSpPr>
      <xdr:spPr>
        <a:xfrm>
          <a:off x="6629399" y="21419820"/>
          <a:ext cx="1680211" cy="691515"/>
        </a:xfrm>
        <a:prstGeom prst="ellipse">
          <a:avLst/>
        </a:prstGeom>
        <a:solidFill>
          <a:schemeClr val="bg1">
            <a:lumMod val="95000"/>
          </a:schemeClr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bg2">
                  <a:lumMod val="25000"/>
                </a:schemeClr>
              </a:solidFill>
            </a:rPr>
            <a:t>Remplace</a:t>
          </a:r>
          <a:r>
            <a:rPr lang="fr-FR" sz="1100" baseline="0">
              <a:solidFill>
                <a:schemeClr val="bg2">
                  <a:lumMod val="25000"/>
                </a:schemeClr>
              </a:solidFill>
            </a:rPr>
            <a:t> les valeurs globales</a:t>
          </a:r>
          <a:endParaRPr lang="fr-FR" sz="1100">
            <a:solidFill>
              <a:schemeClr val="bg2">
                <a:lumMod val="25000"/>
              </a:schemeClr>
            </a:solidFill>
          </a:endParaRPr>
        </a:p>
      </xdr:txBody>
    </xdr:sp>
    <xdr:clientData/>
  </xdr:twoCellAnchor>
  <xdr:twoCellAnchor>
    <xdr:from>
      <xdr:col>6</xdr:col>
      <xdr:colOff>308609</xdr:colOff>
      <xdr:row>41</xdr:row>
      <xdr:rowOff>85725</xdr:rowOff>
    </xdr:from>
    <xdr:to>
      <xdr:col>6</xdr:col>
      <xdr:colOff>497205</xdr:colOff>
      <xdr:row>42</xdr:row>
      <xdr:rowOff>68580</xdr:rowOff>
    </xdr:to>
    <xdr:sp macro="" textlink="">
      <xdr:nvSpPr>
        <xdr:cNvPr id="5" name="Flèche : haut 4">
          <a:extLst>
            <a:ext uri="{FF2B5EF4-FFF2-40B4-BE49-F238E27FC236}">
              <a16:creationId xmlns:a16="http://schemas.microsoft.com/office/drawing/2014/main" id="{BF30E26D-4E4B-42D5-9E4D-79F32137D765}"/>
            </a:ext>
          </a:extLst>
        </xdr:cNvPr>
        <xdr:cNvSpPr/>
      </xdr:nvSpPr>
      <xdr:spPr>
        <a:xfrm>
          <a:off x="5074919" y="8235315"/>
          <a:ext cx="188596" cy="268605"/>
        </a:xfrm>
        <a:prstGeom prst="upArrow">
          <a:avLst/>
        </a:prstGeom>
        <a:solidFill>
          <a:schemeClr val="bg1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440055</xdr:colOff>
      <xdr:row>21</xdr:row>
      <xdr:rowOff>177165</xdr:rowOff>
    </xdr:from>
    <xdr:to>
      <xdr:col>7</xdr:col>
      <xdr:colOff>702945</xdr:colOff>
      <xdr:row>23</xdr:row>
      <xdr:rowOff>154305</xdr:rowOff>
    </xdr:to>
    <xdr:sp macro="" textlink="">
      <xdr:nvSpPr>
        <xdr:cNvPr id="7" name="Flèche : courbe vers la droite 6">
          <a:extLst>
            <a:ext uri="{FF2B5EF4-FFF2-40B4-BE49-F238E27FC236}">
              <a16:creationId xmlns:a16="http://schemas.microsoft.com/office/drawing/2014/main" id="{EDF72E4A-E5AB-4BB7-B953-EC7B31342BE9}"/>
            </a:ext>
          </a:extLst>
        </xdr:cNvPr>
        <xdr:cNvSpPr/>
      </xdr:nvSpPr>
      <xdr:spPr>
        <a:xfrm>
          <a:off x="6006465" y="4314825"/>
          <a:ext cx="262890" cy="594360"/>
        </a:xfrm>
        <a:prstGeom prst="curvedRightArrow">
          <a:avLst/>
        </a:prstGeom>
        <a:solidFill>
          <a:schemeClr val="bg1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777240</xdr:colOff>
      <xdr:row>7</xdr:row>
      <xdr:rowOff>97155</xdr:rowOff>
    </xdr:from>
    <xdr:to>
      <xdr:col>4</xdr:col>
      <xdr:colOff>342900</xdr:colOff>
      <xdr:row>9</xdr:row>
      <xdr:rowOff>57150</xdr:rowOff>
    </xdr:to>
    <xdr:sp macro="" textlink="">
      <xdr:nvSpPr>
        <xdr:cNvPr id="13" name="Ellipse 12">
          <a:extLst>
            <a:ext uri="{FF2B5EF4-FFF2-40B4-BE49-F238E27FC236}">
              <a16:creationId xmlns:a16="http://schemas.microsoft.com/office/drawing/2014/main" id="{276F79DC-B568-4821-B27F-EA9D1195A1D1}"/>
            </a:ext>
          </a:extLst>
        </xdr:cNvPr>
        <xdr:cNvSpPr/>
      </xdr:nvSpPr>
      <xdr:spPr>
        <a:xfrm>
          <a:off x="3177540" y="1474470"/>
          <a:ext cx="354330" cy="337185"/>
        </a:xfrm>
        <a:prstGeom prst="ellipse">
          <a:avLst/>
        </a:prstGeom>
        <a:solidFill>
          <a:schemeClr val="bg1"/>
        </a:solidFill>
        <a:ln w="19050">
          <a:solidFill>
            <a:srgbClr val="FFC000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rgbClr val="FFC000"/>
              </a:solidFill>
            </a:rPr>
            <a:t>1</a:t>
          </a:r>
        </a:p>
      </xdr:txBody>
    </xdr:sp>
    <xdr:clientData/>
  </xdr:twoCellAnchor>
  <xdr:twoCellAnchor>
    <xdr:from>
      <xdr:col>10</xdr:col>
      <xdr:colOff>512445</xdr:colOff>
      <xdr:row>20</xdr:row>
      <xdr:rowOff>146685</xdr:rowOff>
    </xdr:from>
    <xdr:to>
      <xdr:col>11</xdr:col>
      <xdr:colOff>60960</xdr:colOff>
      <xdr:row>21</xdr:row>
      <xdr:rowOff>295275</xdr:rowOff>
    </xdr:to>
    <xdr:sp macro="" textlink="">
      <xdr:nvSpPr>
        <xdr:cNvPr id="14" name="Ellipse 13">
          <a:extLst>
            <a:ext uri="{FF2B5EF4-FFF2-40B4-BE49-F238E27FC236}">
              <a16:creationId xmlns:a16="http://schemas.microsoft.com/office/drawing/2014/main" id="{BD6B7D0F-6ABD-44A7-9FC3-8ED971C03695}"/>
            </a:ext>
          </a:extLst>
        </xdr:cNvPr>
        <xdr:cNvSpPr/>
      </xdr:nvSpPr>
      <xdr:spPr>
        <a:xfrm>
          <a:off x="8456295" y="4415790"/>
          <a:ext cx="354330" cy="337185"/>
        </a:xfrm>
        <a:prstGeom prst="ellipse">
          <a:avLst/>
        </a:prstGeom>
        <a:solidFill>
          <a:schemeClr val="bg1"/>
        </a:solidFill>
        <a:ln w="19050">
          <a:solidFill>
            <a:srgbClr val="FFC000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rgbClr val="FFC000"/>
              </a:solidFill>
            </a:rPr>
            <a:t>2</a:t>
          </a:r>
        </a:p>
      </xdr:txBody>
    </xdr:sp>
    <xdr:clientData/>
  </xdr:twoCellAnchor>
  <xdr:twoCellAnchor>
    <xdr:from>
      <xdr:col>9</xdr:col>
      <xdr:colOff>165735</xdr:colOff>
      <xdr:row>42</xdr:row>
      <xdr:rowOff>91440</xdr:rowOff>
    </xdr:from>
    <xdr:to>
      <xdr:col>9</xdr:col>
      <xdr:colOff>520065</xdr:colOff>
      <xdr:row>43</xdr:row>
      <xdr:rowOff>142875</xdr:rowOff>
    </xdr:to>
    <xdr:sp macro="" textlink="">
      <xdr:nvSpPr>
        <xdr:cNvPr id="15" name="Ellipse 14">
          <a:extLst>
            <a:ext uri="{FF2B5EF4-FFF2-40B4-BE49-F238E27FC236}">
              <a16:creationId xmlns:a16="http://schemas.microsoft.com/office/drawing/2014/main" id="{7C0E6716-926D-4410-B4BE-65262F3AF2E2}"/>
            </a:ext>
          </a:extLst>
        </xdr:cNvPr>
        <xdr:cNvSpPr/>
      </xdr:nvSpPr>
      <xdr:spPr>
        <a:xfrm>
          <a:off x="7309485" y="8846820"/>
          <a:ext cx="354330" cy="337185"/>
        </a:xfrm>
        <a:prstGeom prst="ellipse">
          <a:avLst/>
        </a:prstGeom>
        <a:solidFill>
          <a:schemeClr val="bg1"/>
        </a:solidFill>
        <a:ln w="19050">
          <a:solidFill>
            <a:srgbClr val="FFC000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rgbClr val="FFC000"/>
              </a:solidFill>
            </a:rPr>
            <a:t>3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RECAP" displayName="RECAP" ref="A1:S2" totalsRowShown="0" headerRowDxfId="102" dataDxfId="100" headerRowBorderDxfId="101" tableBorderDxfId="99" totalsRowBorderDxfId="98">
  <tableColumns count="19">
    <tableColumn id="1" xr3:uid="{00000000-0010-0000-0000-000001000000}" name="PRODUCTION" dataDxfId="97" totalsRowDxfId="96"/>
    <tableColumn id="3" xr3:uid="{00000000-0010-0000-0000-000003000000}" name="RUSTIQUE" dataDxfId="95" totalsRowDxfId="94"/>
    <tableColumn id="4" xr3:uid="{00000000-0010-0000-0000-000004000000}" name="CÔTOISE" dataDxfId="93" totalsRowDxfId="92"/>
    <tableColumn id="5" xr3:uid="{00000000-0010-0000-0000-000005000000}" name="PARISIENNE" dataDxfId="91" totalsRowDxfId="90"/>
    <tableColumn id="6" xr3:uid="{00000000-0010-0000-0000-000006000000}" name="RUST. GRAINES" dataDxfId="89" totalsRowDxfId="88"/>
    <tableColumn id="7" xr3:uid="{00000000-0010-0000-0000-000007000000}" name="CHASSE" dataDxfId="87" totalsRowDxfId="86"/>
    <tableColumn id="8" xr3:uid="{00000000-0010-0000-0000-000008000000}" name="NIÉBÉ" dataDxfId="85" totalsRowDxfId="84"/>
    <tableColumn id="9" xr3:uid="{00000000-0010-0000-0000-000009000000}" name="LEVAIN" dataDxfId="83" totalsRowDxfId="82"/>
    <tableColumn id="10" xr3:uid="{00000000-0010-0000-0000-00000A000000}" name="COMPLET" dataDxfId="81" totalsRowDxfId="80"/>
    <tableColumn id="11" xr3:uid="{00000000-0010-0000-0000-00000B000000}" name="MIE BRIOCHÉ" dataDxfId="79" totalsRowDxfId="78"/>
    <tableColumn id="12" xr3:uid="{00000000-0010-0000-0000-00000C000000}" name="PAIN DE MIE" dataDxfId="77" totalsRowDxfId="76"/>
    <tableColumn id="13" xr3:uid="{00000000-0010-0000-0000-00000D000000}" name="MIE CÔTOISE" dataDxfId="75" totalsRowDxfId="74"/>
    <tableColumn id="14" xr3:uid="{00000000-0010-0000-0000-00000E000000}" name="HAMBURGER" dataDxfId="73" totalsRowDxfId="72"/>
    <tableColumn id="15" xr3:uid="{00000000-0010-0000-0000-00000F000000}" name="PAIN AU LAIT" dataDxfId="71" totalsRowDxfId="70"/>
    <tableColumn id="16" xr3:uid="{00000000-0010-0000-0000-000010000000}" name="BOUL. CÔTOISE" dataDxfId="69" totalsRowDxfId="68"/>
    <tableColumn id="17" xr3:uid="{00000000-0010-0000-0000-000011000000}" name="BOULE GRAINE" dataDxfId="67" totalsRowDxfId="66"/>
    <tableColumn id="18" xr3:uid="{00000000-0010-0000-0000-000012000000}" name="BOULE NATURE" dataDxfId="65" totalsRowDxfId="64"/>
    <tableColumn id="19" xr3:uid="{00000000-0010-0000-0000-000013000000}" name="PANINI" dataDxfId="63" totalsRowDxfId="62"/>
    <tableColumn id="20" xr3:uid="{00000000-0010-0000-0000-000014000000}" name="PAN BAGNAT" dataDxfId="61" totalsRowDxfId="60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67F37F7-0D69-43E0-9582-6EFFFED3218A}" name="RECAP4" displayName="RECAP4" ref="A1:S2" headerRowDxfId="59" dataDxfId="57" headerRowBorderDxfId="58" tableBorderDxfId="56" totalsRowBorderDxfId="55">
  <tableColumns count="19">
    <tableColumn id="1" xr3:uid="{3C686CFB-DF85-4192-BCBD-FDA508CCA8AC}" name="RETOURS" totalsRowLabel="Total" dataDxfId="54" totalsRowDxfId="53"/>
    <tableColumn id="3" xr3:uid="{174E14F8-CC0D-4838-B9C5-352F8A6695F9}" name="RUSTIQUE" dataDxfId="52" totalsRowDxfId="51"/>
    <tableColumn id="4" xr3:uid="{EC6E5380-1BFB-46E2-B697-DF08A34726B2}" name="CÔTOISE" dataDxfId="50" totalsRowDxfId="49"/>
    <tableColumn id="5" xr3:uid="{3FEB4F8C-4B65-46E9-833E-371D1CDB606C}" name="PARISIENNE" dataDxfId="48" totalsRowDxfId="47"/>
    <tableColumn id="6" xr3:uid="{5FB409A4-C36B-49AD-AEE3-7C2CBE510A84}" name="RUST. GRAINES" dataDxfId="46" totalsRowDxfId="45"/>
    <tableColumn id="7" xr3:uid="{8D20CEEF-E8F3-4512-9C7F-08D740AEB0BD}" name="CHASSE" dataDxfId="44" totalsRowDxfId="43"/>
    <tableColumn id="8" xr3:uid="{0478A443-32D7-46B8-BA90-1C102A83F821}" name="NIÉBÉ" dataDxfId="42" totalsRowDxfId="41"/>
    <tableColumn id="9" xr3:uid="{69097282-4076-47BD-81C2-58759FECCB43}" name="LEVAIN" dataDxfId="40" totalsRowDxfId="39"/>
    <tableColumn id="10" xr3:uid="{2E73EDD9-1E19-48E3-BB60-207B3F154AAF}" name="COMPLET" dataDxfId="38" totalsRowDxfId="37"/>
    <tableColumn id="11" xr3:uid="{A0F5A9DD-1912-465D-ADAE-B268B92BF32C}" name="MIE BRIOCHÉ" dataDxfId="36" totalsRowDxfId="35"/>
    <tableColumn id="12" xr3:uid="{7ACB7A7E-1642-4DDC-B73F-A29AE46AD0BE}" name="PAIN DE MIE" dataDxfId="34" totalsRowDxfId="33"/>
    <tableColumn id="13" xr3:uid="{EC6A94A2-EC6D-40D4-BE50-F914E28E777B}" name="MIE CÔTOISE" dataDxfId="32" totalsRowDxfId="31"/>
    <tableColumn id="14" xr3:uid="{AFD6FE48-097D-4B2F-AC40-EB85B3F2FADA}" name="HAMBURGER" dataDxfId="30" totalsRowDxfId="29"/>
    <tableColumn id="15" xr3:uid="{E7ACA25B-FEC9-4F4D-9DA4-7F2FFA847DB8}" name="PAIN AU LAIT" dataDxfId="28" totalsRowDxfId="27"/>
    <tableColumn id="16" xr3:uid="{879B707F-2735-4C74-83CB-6BFF03FF88EC}" name="BOUL. CÔTOISE" dataDxfId="26" totalsRowDxfId="25"/>
    <tableColumn id="17" xr3:uid="{8B9E548A-8C9C-4648-B440-97DF77507941}" name="BOULE GRAINE" dataDxfId="24" totalsRowDxfId="23"/>
    <tableColumn id="18" xr3:uid="{7A2AF766-4F6B-4574-9882-028F28036219}" name="BOULE NATURE" dataDxfId="22" totalsRowDxfId="21"/>
    <tableColumn id="19" xr3:uid="{6D288242-D65B-4037-AE6A-D6480724B642}" name="PANINI" dataDxfId="20" totalsRowDxfId="19"/>
    <tableColumn id="20" xr3:uid="{5B92066B-0293-4E18-8878-21EDDD7DDF7B}" name="PAN BAGNAT" totalsRowFunction="sum" dataDxfId="18" totalsRowDxfId="17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S3"/>
  <sheetViews>
    <sheetView showGridLines="0" showRowColHeaders="0" workbookViewId="0">
      <pane ySplit="1" topLeftCell="A2" activePane="bottomLeft" state="frozen"/>
      <selection activeCell="H22" sqref="H22"/>
      <selection pane="bottomLeft" activeCell="A2" sqref="A2:XFD2"/>
    </sheetView>
  </sheetViews>
  <sheetFormatPr baseColWidth="10" defaultRowHeight="14.65" x14ac:dyDescent="0.3"/>
  <cols>
    <col min="1" max="1" width="12.59765625" style="21" customWidth="1"/>
    <col min="2" max="9" width="9.5" customWidth="1"/>
    <col min="10" max="10" width="9" customWidth="1"/>
    <col min="11" max="19" width="9.5" customWidth="1"/>
    <col min="20" max="20" width="11.19921875" customWidth="1"/>
  </cols>
  <sheetData>
    <row r="1" spans="1:19" s="22" customFormat="1" ht="21.4" x14ac:dyDescent="0.3">
      <c r="A1" s="110" t="s">
        <v>64</v>
      </c>
      <c r="B1" s="90" t="s">
        <v>0</v>
      </c>
      <c r="C1" s="91" t="s">
        <v>20</v>
      </c>
      <c r="D1" s="91" t="s">
        <v>3</v>
      </c>
      <c r="E1" s="92" t="s">
        <v>21</v>
      </c>
      <c r="F1" s="91" t="s">
        <v>1</v>
      </c>
      <c r="G1" s="91" t="s">
        <v>18</v>
      </c>
      <c r="H1" s="91" t="s">
        <v>12</v>
      </c>
      <c r="I1" s="91" t="s">
        <v>13</v>
      </c>
      <c r="J1" s="92" t="s">
        <v>19</v>
      </c>
      <c r="K1" s="92" t="s">
        <v>2</v>
      </c>
      <c r="L1" s="92" t="s">
        <v>22</v>
      </c>
      <c r="M1" s="92" t="s">
        <v>14</v>
      </c>
      <c r="N1" s="92" t="s">
        <v>15</v>
      </c>
      <c r="O1" s="92" t="s">
        <v>55</v>
      </c>
      <c r="P1" s="92" t="s">
        <v>54</v>
      </c>
      <c r="Q1" s="92" t="s">
        <v>25</v>
      </c>
      <c r="R1" s="91" t="s">
        <v>17</v>
      </c>
      <c r="S1" s="95" t="s">
        <v>16</v>
      </c>
    </row>
    <row r="2" spans="1:19" x14ac:dyDescent="0.3">
      <c r="A2" s="93"/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94"/>
    </row>
    <row r="3" spans="1:19" x14ac:dyDescent="0.3">
      <c r="B3" s="108" t="e">
        <f>SUBTOTAL(101,RECAP[RUSTIQUE])</f>
        <v>#DIV/0!</v>
      </c>
      <c r="C3" s="108" t="e">
        <f>SUBTOTAL(101,RECAP[CÔTOISE])</f>
        <v>#DIV/0!</v>
      </c>
      <c r="D3" s="108" t="e">
        <f>SUBTOTAL(101,RECAP[PARISIENNE])</f>
        <v>#DIV/0!</v>
      </c>
      <c r="E3" s="108" t="e">
        <f>SUBTOTAL(101,RECAP[RUST. GRAINES])</f>
        <v>#DIV/0!</v>
      </c>
      <c r="F3" s="108" t="e">
        <f>SUBTOTAL(101,RECAP[CHASSE])</f>
        <v>#DIV/0!</v>
      </c>
      <c r="G3" s="108" t="e">
        <f>SUBTOTAL(101,RECAP[NIÉBÉ])</f>
        <v>#DIV/0!</v>
      </c>
      <c r="H3" s="108" t="e">
        <f>SUBTOTAL(101,RECAP[LEVAIN])</f>
        <v>#DIV/0!</v>
      </c>
      <c r="I3" s="108" t="e">
        <f>SUBTOTAL(101,RECAP[COMPLET])</f>
        <v>#DIV/0!</v>
      </c>
      <c r="J3" s="108" t="e">
        <f>SUBTOTAL(101,RECAP[MIE BRIOCHÉ])</f>
        <v>#DIV/0!</v>
      </c>
      <c r="K3" s="108" t="e">
        <f>SUBTOTAL(101,RECAP[PAIN DE MIE])</f>
        <v>#DIV/0!</v>
      </c>
      <c r="L3" s="108" t="e">
        <f>SUBTOTAL(101,RECAP[MIE CÔTOISE])</f>
        <v>#DIV/0!</v>
      </c>
      <c r="M3" s="108" t="e">
        <f>SUBTOTAL(101,RECAP[HAMBURGER])</f>
        <v>#DIV/0!</v>
      </c>
      <c r="N3" s="108" t="e">
        <f>SUBTOTAL(101,RECAP[PAIN AU LAIT])</f>
        <v>#DIV/0!</v>
      </c>
      <c r="O3" s="108" t="e">
        <f>SUBTOTAL(101,RECAP[BOUL. CÔTOISE])</f>
        <v>#DIV/0!</v>
      </c>
      <c r="P3" s="108" t="e">
        <f>SUBTOTAL(101,RECAP[BOULE GRAINE])</f>
        <v>#DIV/0!</v>
      </c>
      <c r="Q3" s="108" t="e">
        <f>SUBTOTAL(101,RECAP[BOULE NATURE])</f>
        <v>#DIV/0!</v>
      </c>
      <c r="R3" s="108" t="e">
        <f>SUBTOTAL(101,RECAP[PANINI])</f>
        <v>#DIV/0!</v>
      </c>
      <c r="S3" s="108" t="e">
        <f>SUBTOTAL(101,RECAP[PAN BAGNAT])</f>
        <v>#DIV/0!</v>
      </c>
    </row>
  </sheetData>
  <dataConsolidate/>
  <phoneticPr fontId="51" type="noConversion"/>
  <pageMargins left="0.75" right="0.75" top="1" bottom="1" header="0.5" footer="0.5"/>
  <pageSetup paperSize="9" orientation="portrait" r:id="rId1"/>
  <tableParts count="1"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DADCEC-1C23-4D5C-A7E4-EFF10A0F4997}">
  <sheetPr codeName="Feuil8"/>
  <dimension ref="A1:S10"/>
  <sheetViews>
    <sheetView showGridLines="0" showRowColHeaders="0" workbookViewId="0">
      <pane ySplit="1" topLeftCell="A2" activePane="bottomLeft" state="frozen"/>
      <selection pane="bottomLeft" activeCell="F19" sqref="F19"/>
    </sheetView>
  </sheetViews>
  <sheetFormatPr baseColWidth="10" defaultRowHeight="14.65" x14ac:dyDescent="0.3"/>
  <cols>
    <col min="1" max="1" width="12.59765625" style="21" customWidth="1"/>
    <col min="2" max="9" width="9.5" customWidth="1"/>
    <col min="10" max="10" width="9" customWidth="1"/>
    <col min="11" max="19" width="9.5" customWidth="1"/>
    <col min="20" max="20" width="11.19921875" customWidth="1"/>
  </cols>
  <sheetData>
    <row r="1" spans="1:19" s="22" customFormat="1" ht="21.4" x14ac:dyDescent="0.3">
      <c r="A1" s="110" t="s">
        <v>65</v>
      </c>
      <c r="B1" s="90" t="s">
        <v>0</v>
      </c>
      <c r="C1" s="91" t="s">
        <v>20</v>
      </c>
      <c r="D1" s="91" t="s">
        <v>3</v>
      </c>
      <c r="E1" s="92" t="s">
        <v>21</v>
      </c>
      <c r="F1" s="91" t="s">
        <v>1</v>
      </c>
      <c r="G1" s="91" t="s">
        <v>18</v>
      </c>
      <c r="H1" s="91" t="s">
        <v>12</v>
      </c>
      <c r="I1" s="91" t="s">
        <v>13</v>
      </c>
      <c r="J1" s="92" t="s">
        <v>19</v>
      </c>
      <c r="K1" s="92" t="s">
        <v>2</v>
      </c>
      <c r="L1" s="92" t="s">
        <v>22</v>
      </c>
      <c r="M1" s="92" t="s">
        <v>14</v>
      </c>
      <c r="N1" s="92" t="s">
        <v>15</v>
      </c>
      <c r="O1" s="92" t="s">
        <v>55</v>
      </c>
      <c r="P1" s="92" t="s">
        <v>54</v>
      </c>
      <c r="Q1" s="92" t="s">
        <v>25</v>
      </c>
      <c r="R1" s="91" t="s">
        <v>17</v>
      </c>
      <c r="S1" s="95" t="s">
        <v>16</v>
      </c>
    </row>
    <row r="2" spans="1:19" x14ac:dyDescent="0.3">
      <c r="A2" s="93"/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94"/>
    </row>
    <row r="3" spans="1:19" x14ac:dyDescent="0.3">
      <c r="B3" s="108" t="e">
        <f>SUBTOTAL(101,#REF!)</f>
        <v>#REF!</v>
      </c>
      <c r="C3" s="108" t="e">
        <f>SUBTOTAL(101,#REF!)</f>
        <v>#REF!</v>
      </c>
      <c r="D3" s="108" t="e">
        <f>SUBTOTAL(101,#REF!)</f>
        <v>#REF!</v>
      </c>
      <c r="E3" s="108" t="e">
        <f>SUBTOTAL(101,#REF!)</f>
        <v>#REF!</v>
      </c>
      <c r="F3" s="108" t="e">
        <f>SUBTOTAL(101,#REF!)</f>
        <v>#REF!</v>
      </c>
      <c r="G3" s="108" t="e">
        <f>SUBTOTAL(101,#REF!)</f>
        <v>#REF!</v>
      </c>
      <c r="H3" s="108" t="e">
        <f>SUBTOTAL(101,#REF!)</f>
        <v>#REF!</v>
      </c>
      <c r="I3" s="108" t="e">
        <f>SUBTOTAL(101,#REF!)</f>
        <v>#REF!</v>
      </c>
      <c r="J3" s="108" t="e">
        <f>SUBTOTAL(101,#REF!)</f>
        <v>#REF!</v>
      </c>
      <c r="K3" s="108" t="e">
        <f>SUBTOTAL(101,#REF!)</f>
        <v>#REF!</v>
      </c>
      <c r="L3" s="108" t="e">
        <f>SUBTOTAL(101,#REF!)</f>
        <v>#REF!</v>
      </c>
      <c r="M3" s="108" t="e">
        <f>SUBTOTAL(101,#REF!)</f>
        <v>#REF!</v>
      </c>
      <c r="N3" s="108" t="e">
        <f>SUBTOTAL(101,#REF!)</f>
        <v>#REF!</v>
      </c>
      <c r="O3" s="108" t="e">
        <f>SUBTOTAL(101,#REF!)</f>
        <v>#REF!</v>
      </c>
      <c r="P3" s="108" t="e">
        <f>SUBTOTAL(101,#REF!)</f>
        <v>#REF!</v>
      </c>
      <c r="Q3" s="108" t="e">
        <f>SUBTOTAL(101,#REF!)</f>
        <v>#REF!</v>
      </c>
      <c r="R3" s="108" t="e">
        <f>SUBTOTAL(101,#REF!)</f>
        <v>#REF!</v>
      </c>
      <c r="S3" s="108" t="e">
        <f>SUBTOTAL(101,#REF!)</f>
        <v>#REF!</v>
      </c>
    </row>
    <row r="10" spans="1:19" x14ac:dyDescent="0.3">
      <c r="F10" s="107"/>
    </row>
  </sheetData>
  <dataConsolidate/>
  <pageMargins left="0.75" right="0.75" top="1" bottom="1" header="0.5" footer="0.5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/>
  <dimension ref="A1:M141"/>
  <sheetViews>
    <sheetView showGridLines="0" tabSelected="1" topLeftCell="A76" zoomScale="127" zoomScaleNormal="127" zoomScalePageLayoutView="125" workbookViewId="0">
      <selection activeCell="K89" sqref="K89"/>
    </sheetView>
  </sheetViews>
  <sheetFormatPr baseColWidth="10" defaultRowHeight="14.65" x14ac:dyDescent="0.3"/>
  <cols>
    <col min="3" max="3" width="11.19921875" customWidth="1"/>
    <col min="4" max="6" width="11" customWidth="1"/>
    <col min="7" max="7" width="11.19921875" customWidth="1"/>
    <col min="8" max="9" width="11" customWidth="1"/>
    <col min="10" max="10" width="11.19921875" customWidth="1"/>
    <col min="11" max="11" width="11.296875" customWidth="1"/>
    <col min="12" max="13" width="11.19921875" customWidth="1"/>
  </cols>
  <sheetData>
    <row r="1" spans="1:12" ht="12.4" customHeight="1" x14ac:dyDescent="0.45">
      <c r="A1" s="109"/>
      <c r="B1" s="109"/>
      <c r="C1" s="109"/>
      <c r="D1" s="4"/>
      <c r="E1" s="4"/>
      <c r="F1" s="4"/>
      <c r="G1" s="4"/>
      <c r="H1" s="4"/>
      <c r="I1" s="4"/>
    </row>
    <row r="2" spans="1:12" ht="12.4" customHeight="1" x14ac:dyDescent="0.45">
      <c r="A2" s="109"/>
      <c r="B2" s="109"/>
      <c r="C2" s="109"/>
      <c r="D2" s="5"/>
      <c r="E2" s="5"/>
      <c r="F2" s="5"/>
      <c r="G2" s="5"/>
      <c r="H2" s="5"/>
      <c r="I2" s="5"/>
    </row>
    <row r="3" spans="1:12" ht="22.5" customHeight="1" x14ac:dyDescent="0.3">
      <c r="A3" s="141">
        <f ca="1">TODAY()</f>
        <v>44067</v>
      </c>
      <c r="B3" s="141"/>
      <c r="C3" s="142"/>
      <c r="D3" s="143" t="s">
        <v>75</v>
      </c>
      <c r="E3" s="129"/>
      <c r="F3" s="129"/>
      <c r="G3" s="129"/>
      <c r="H3" s="129"/>
      <c r="I3" s="129"/>
      <c r="J3" s="129"/>
    </row>
    <row r="4" spans="1:12" ht="22.5" customHeight="1" x14ac:dyDescent="0.3">
      <c r="A4" s="141"/>
      <c r="B4" s="141"/>
      <c r="C4" s="142"/>
      <c r="D4" s="144" t="s">
        <v>77</v>
      </c>
      <c r="E4" s="132"/>
      <c r="F4" s="132"/>
      <c r="G4" s="132"/>
      <c r="H4" s="132"/>
      <c r="I4" s="132"/>
      <c r="J4" s="132"/>
    </row>
    <row r="5" spans="1:12" ht="14.65" customHeight="1" x14ac:dyDescent="0.3">
      <c r="A5" s="113"/>
      <c r="B5" s="113"/>
      <c r="C5" s="114"/>
      <c r="D5" s="115"/>
      <c r="E5" s="115"/>
      <c r="F5" s="115"/>
      <c r="G5" s="115"/>
      <c r="H5" s="115"/>
      <c r="I5" s="115"/>
      <c r="J5" s="115"/>
      <c r="K5" s="115"/>
    </row>
    <row r="6" spans="1:12" ht="14.65" customHeight="1" x14ac:dyDescent="0.3">
      <c r="A6" s="113"/>
      <c r="B6" s="113"/>
      <c r="C6" s="114"/>
      <c r="D6" s="115"/>
      <c r="E6" s="115"/>
      <c r="F6" s="115"/>
      <c r="G6" s="115"/>
      <c r="H6" s="115"/>
      <c r="I6" s="115"/>
      <c r="J6" s="115"/>
      <c r="K6" s="115"/>
    </row>
    <row r="7" spans="1:12" ht="14.1" customHeight="1" x14ac:dyDescent="0.3">
      <c r="A7" s="24"/>
      <c r="B7" s="24"/>
      <c r="C7" s="24"/>
      <c r="D7" s="4"/>
      <c r="E7" s="4"/>
      <c r="F7" s="4"/>
      <c r="G7" s="4"/>
      <c r="H7" s="4"/>
      <c r="I7" s="4"/>
    </row>
    <row r="8" spans="1:12" ht="14.8" customHeight="1" x14ac:dyDescent="0.3">
      <c r="A8" s="19"/>
      <c r="B8" s="20"/>
      <c r="C8" s="20"/>
      <c r="D8" s="4"/>
      <c r="E8" s="4"/>
      <c r="F8" s="4"/>
      <c r="G8" s="4"/>
      <c r="H8" s="4"/>
      <c r="I8" s="4"/>
    </row>
    <row r="9" spans="1:12" ht="14.8" customHeight="1" x14ac:dyDescent="0.3">
      <c r="A9" s="19"/>
      <c r="B9" s="20"/>
      <c r="C9" s="20"/>
      <c r="D9" s="4"/>
      <c r="E9" s="4"/>
      <c r="F9" s="4"/>
      <c r="G9" s="4"/>
      <c r="H9" s="4"/>
      <c r="I9" s="4"/>
    </row>
    <row r="10" spans="1:12" ht="21.4" customHeight="1" x14ac:dyDescent="0.3">
      <c r="A10" s="19"/>
      <c r="B10" s="20"/>
      <c r="C10" s="20"/>
      <c r="D10" s="4"/>
      <c r="E10" s="4"/>
      <c r="F10" s="4"/>
      <c r="G10" s="4"/>
      <c r="H10" s="4"/>
      <c r="I10" s="4"/>
    </row>
    <row r="11" spans="1:12" ht="14.8" customHeight="1" x14ac:dyDescent="0.3">
      <c r="A11" s="20"/>
      <c r="B11" s="20"/>
      <c r="C11" s="111"/>
      <c r="D11" s="111"/>
      <c r="E11" s="140" t="str">
        <f ca="1">"Enregistre les données de production du "&amp;TEXT(TODAY(),"jjjj jj mmmm")</f>
        <v>Enregistre les données de production du lundi 24 août</v>
      </c>
      <c r="F11" s="140"/>
      <c r="G11" s="140"/>
      <c r="H11" s="140"/>
      <c r="I11" s="140"/>
      <c r="J11" s="112"/>
      <c r="K11" s="111"/>
    </row>
    <row r="12" spans="1:12" ht="14.8" customHeight="1" x14ac:dyDescent="0.3">
      <c r="A12" s="20"/>
      <c r="B12" s="20"/>
      <c r="C12" s="20"/>
      <c r="D12" s="4"/>
      <c r="E12" s="140" t="str">
        <f ca="1">"Calcule les volumes prévisionnels du "&amp;TEXT(TODAY()+1,"jjjj jj mmmm")</f>
        <v>Calcule les volumes prévisionnels du mardi 25 août</v>
      </c>
      <c r="F12" s="140"/>
      <c r="G12" s="140"/>
      <c r="H12" s="140"/>
      <c r="I12" s="140"/>
    </row>
    <row r="13" spans="1:12" ht="14.8" customHeight="1" x14ac:dyDescent="0.3">
      <c r="A13" s="20"/>
      <c r="B13" s="20"/>
      <c r="C13" s="20"/>
      <c r="D13" s="4"/>
      <c r="E13" s="4"/>
      <c r="F13" s="4"/>
      <c r="G13" s="150"/>
      <c r="H13" s="150"/>
      <c r="I13" s="4"/>
      <c r="J13" s="151"/>
      <c r="K13" s="151"/>
    </row>
    <row r="14" spans="1:12" ht="14.8" customHeight="1" x14ac:dyDescent="0.3">
      <c r="A14" s="25"/>
      <c r="B14" s="25"/>
      <c r="C14" s="26"/>
      <c r="D14" s="27"/>
      <c r="E14" s="27"/>
      <c r="F14" s="27"/>
      <c r="G14" s="27"/>
      <c r="H14" s="27"/>
      <c r="I14" s="27"/>
      <c r="J14" s="28"/>
      <c r="K14" s="28"/>
      <c r="L14" s="1"/>
    </row>
    <row r="15" spans="1:12" ht="16.899999999999999" customHeight="1" x14ac:dyDescent="0.3">
      <c r="A15" s="25"/>
      <c r="B15" s="25"/>
      <c r="C15" s="25"/>
      <c r="D15" s="5"/>
      <c r="E15" s="5"/>
      <c r="F15" s="5"/>
      <c r="G15" s="5"/>
      <c r="H15" s="5"/>
      <c r="I15" s="5"/>
      <c r="J15" s="1"/>
      <c r="K15" s="1"/>
      <c r="L15" s="1"/>
    </row>
    <row r="16" spans="1:12" ht="16.899999999999999" customHeight="1" x14ac:dyDescent="0.3">
      <c r="A16" s="25"/>
      <c r="B16" s="25"/>
      <c r="C16" s="25"/>
      <c r="D16" s="5"/>
      <c r="E16" s="5"/>
      <c r="F16" s="5"/>
      <c r="G16" s="5"/>
      <c r="H16" s="5"/>
      <c r="I16" s="5"/>
      <c r="J16" s="1"/>
      <c r="K16" s="1"/>
      <c r="L16" s="1"/>
    </row>
    <row r="17" spans="1:12" ht="27.6" customHeight="1" x14ac:dyDescent="0.45">
      <c r="A17" s="25"/>
      <c r="B17" s="25"/>
      <c r="C17" s="25"/>
      <c r="D17" s="5"/>
      <c r="E17" s="116" t="s">
        <v>80</v>
      </c>
      <c r="F17" s="116"/>
      <c r="G17" s="116"/>
      <c r="H17" s="116"/>
      <c r="I17" s="116"/>
      <c r="J17" s="1"/>
      <c r="K17" s="1"/>
      <c r="L17" s="1"/>
    </row>
    <row r="18" spans="1:12" ht="14.8" customHeight="1" x14ac:dyDescent="0.3">
      <c r="A18" s="25"/>
      <c r="B18" s="25"/>
      <c r="C18" s="25"/>
      <c r="D18" s="5"/>
      <c r="E18" s="5"/>
      <c r="F18" s="5"/>
      <c r="G18" s="5"/>
      <c r="H18" s="5"/>
      <c r="I18" s="5"/>
      <c r="J18" s="1"/>
      <c r="K18" s="1"/>
      <c r="L18" s="1"/>
    </row>
    <row r="19" spans="1:12" ht="22.5" customHeight="1" x14ac:dyDescent="0.35">
      <c r="A19" s="25"/>
      <c r="B19" s="25"/>
      <c r="C19" s="117" t="s">
        <v>79</v>
      </c>
      <c r="D19" s="118"/>
      <c r="E19" s="118"/>
      <c r="F19" s="118"/>
      <c r="G19" s="118"/>
      <c r="H19" s="118"/>
      <c r="I19" s="118"/>
      <c r="J19" s="118"/>
      <c r="K19" s="118"/>
      <c r="L19" s="1"/>
    </row>
    <row r="20" spans="1:12" s="10" customFormat="1" ht="22.5" customHeight="1" x14ac:dyDescent="0.3">
      <c r="A20" s="29"/>
      <c r="B20" s="29"/>
      <c r="C20" s="119" t="s">
        <v>33</v>
      </c>
      <c r="D20" s="120"/>
      <c r="E20" s="120"/>
      <c r="F20" s="120"/>
      <c r="G20" s="120"/>
      <c r="H20" s="120"/>
      <c r="I20" s="120"/>
      <c r="J20" s="120"/>
      <c r="K20" s="120"/>
      <c r="L20" s="7"/>
    </row>
    <row r="21" spans="1:12" s="10" customFormat="1" ht="14.8" customHeight="1" x14ac:dyDescent="0.3">
      <c r="A21" s="29"/>
      <c r="B21" s="29"/>
      <c r="C21" s="30"/>
      <c r="D21" s="30"/>
      <c r="E21" s="30"/>
      <c r="F21" s="30"/>
      <c r="G21" s="30"/>
      <c r="H21" s="30"/>
      <c r="I21" s="30"/>
      <c r="J21" s="30"/>
      <c r="K21" s="30"/>
      <c r="L21" s="7"/>
    </row>
    <row r="22" spans="1:12" ht="28.15" customHeight="1" x14ac:dyDescent="0.5">
      <c r="A22" s="25"/>
      <c r="C22" s="145"/>
      <c r="D22" s="145"/>
      <c r="E22" s="145"/>
      <c r="F22" s="145"/>
      <c r="G22" s="145"/>
      <c r="H22" s="31"/>
      <c r="I22" s="146" t="s">
        <v>34</v>
      </c>
      <c r="J22" s="146"/>
      <c r="K22" s="146"/>
      <c r="L22" s="1"/>
    </row>
    <row r="23" spans="1:12" ht="20.25" customHeight="1" x14ac:dyDescent="0.3">
      <c r="A23" s="25"/>
      <c r="C23" s="124" t="s">
        <v>35</v>
      </c>
      <c r="D23" s="124"/>
      <c r="E23" s="124"/>
      <c r="F23" s="32" t="s">
        <v>36</v>
      </c>
      <c r="G23" s="32" t="s">
        <v>37</v>
      </c>
      <c r="H23" s="18"/>
      <c r="I23" s="32"/>
      <c r="J23" s="33" t="s">
        <v>73</v>
      </c>
      <c r="K23" s="34" t="s">
        <v>38</v>
      </c>
      <c r="L23" s="1"/>
    </row>
    <row r="24" spans="1:12" ht="14.8" customHeight="1" x14ac:dyDescent="0.3">
      <c r="A24" s="25"/>
      <c r="C24" s="122" t="s">
        <v>0</v>
      </c>
      <c r="D24" s="122"/>
      <c r="E24" s="122"/>
      <c r="F24" s="35">
        <v>0</v>
      </c>
      <c r="G24" s="36"/>
      <c r="H24" s="37">
        <f>IF(I24&lt;J24,0,I24)</f>
        <v>0</v>
      </c>
      <c r="I24" s="38"/>
      <c r="J24" s="39">
        <f>SUM(F24*K24)</f>
        <v>0</v>
      </c>
      <c r="K24" s="40">
        <v>0.05</v>
      </c>
      <c r="L24" s="1"/>
    </row>
    <row r="25" spans="1:12" ht="14.8" customHeight="1" x14ac:dyDescent="0.3">
      <c r="A25" s="25"/>
      <c r="C25" s="122" t="s">
        <v>20</v>
      </c>
      <c r="D25" s="122"/>
      <c r="E25" s="122"/>
      <c r="F25" s="41">
        <v>0</v>
      </c>
      <c r="G25" s="42"/>
      <c r="H25" s="37">
        <f t="shared" ref="H25:H41" si="0">IF(I25&lt;J25,0,I25)</f>
        <v>0</v>
      </c>
      <c r="I25" s="38"/>
      <c r="J25" s="39">
        <f t="shared" ref="J25:J41" si="1">SUM(F25*K25)</f>
        <v>0</v>
      </c>
      <c r="K25" s="40">
        <v>0.05</v>
      </c>
      <c r="L25" s="1"/>
    </row>
    <row r="26" spans="1:12" ht="14.8" customHeight="1" x14ac:dyDescent="0.3">
      <c r="A26" s="25"/>
      <c r="C26" s="122" t="s">
        <v>3</v>
      </c>
      <c r="D26" s="122"/>
      <c r="E26" s="122"/>
      <c r="F26" s="41">
        <v>0</v>
      </c>
      <c r="G26" s="42"/>
      <c r="H26" s="37">
        <f t="shared" si="0"/>
        <v>0</v>
      </c>
      <c r="I26" s="38"/>
      <c r="J26" s="39">
        <f t="shared" si="1"/>
        <v>0</v>
      </c>
      <c r="K26" s="40">
        <v>0.05</v>
      </c>
      <c r="L26" s="1"/>
    </row>
    <row r="27" spans="1:12" ht="14.8" customHeight="1" x14ac:dyDescent="0.3">
      <c r="A27" s="25"/>
      <c r="C27" s="122" t="s">
        <v>27</v>
      </c>
      <c r="D27" s="122"/>
      <c r="E27" s="122"/>
      <c r="F27" s="41">
        <v>0</v>
      </c>
      <c r="G27" s="42"/>
      <c r="H27" s="37">
        <f t="shared" si="0"/>
        <v>0</v>
      </c>
      <c r="I27" s="38"/>
      <c r="J27" s="39">
        <f t="shared" si="1"/>
        <v>0</v>
      </c>
      <c r="K27" s="40">
        <v>0.05</v>
      </c>
      <c r="L27" s="1"/>
    </row>
    <row r="28" spans="1:12" ht="14.8" customHeight="1" x14ac:dyDescent="0.3">
      <c r="A28" s="25"/>
      <c r="C28" s="122" t="s">
        <v>39</v>
      </c>
      <c r="D28" s="122"/>
      <c r="E28" s="122"/>
      <c r="F28" s="41">
        <v>0</v>
      </c>
      <c r="G28" s="42"/>
      <c r="H28" s="37">
        <f t="shared" si="0"/>
        <v>0</v>
      </c>
      <c r="I28" s="38"/>
      <c r="J28" s="39">
        <f t="shared" si="1"/>
        <v>0</v>
      </c>
      <c r="K28" s="40">
        <v>0.05</v>
      </c>
      <c r="L28" s="1"/>
    </row>
    <row r="29" spans="1:12" ht="14.8" customHeight="1" x14ac:dyDescent="0.3">
      <c r="A29" s="25"/>
      <c r="C29" s="122" t="s">
        <v>40</v>
      </c>
      <c r="D29" s="122"/>
      <c r="E29" s="122"/>
      <c r="F29" s="41">
        <v>0</v>
      </c>
      <c r="G29" s="42"/>
      <c r="H29" s="37">
        <f t="shared" si="0"/>
        <v>0</v>
      </c>
      <c r="I29" s="38"/>
      <c r="J29" s="39">
        <f t="shared" si="1"/>
        <v>0</v>
      </c>
      <c r="K29" s="40">
        <v>0.04</v>
      </c>
      <c r="L29" s="1"/>
    </row>
    <row r="30" spans="1:12" ht="14.8" customHeight="1" x14ac:dyDescent="0.3">
      <c r="A30" s="25"/>
      <c r="C30" s="122" t="s">
        <v>41</v>
      </c>
      <c r="D30" s="122"/>
      <c r="E30" s="122"/>
      <c r="F30" s="41">
        <v>0</v>
      </c>
      <c r="G30" s="42"/>
      <c r="H30" s="37">
        <f t="shared" si="0"/>
        <v>0</v>
      </c>
      <c r="I30" s="38"/>
      <c r="J30" s="39">
        <f t="shared" si="1"/>
        <v>0</v>
      </c>
      <c r="K30" s="40">
        <v>0.06</v>
      </c>
      <c r="L30" s="1"/>
    </row>
    <row r="31" spans="1:12" ht="14.8" customHeight="1" x14ac:dyDescent="0.3">
      <c r="A31" s="25"/>
      <c r="C31" s="122" t="s">
        <v>42</v>
      </c>
      <c r="D31" s="122"/>
      <c r="E31" s="122"/>
      <c r="F31" s="41">
        <v>0</v>
      </c>
      <c r="G31" s="42"/>
      <c r="H31" s="37">
        <f t="shared" si="0"/>
        <v>0</v>
      </c>
      <c r="I31" s="38"/>
      <c r="J31" s="39">
        <f t="shared" si="1"/>
        <v>0</v>
      </c>
      <c r="K31" s="40">
        <v>0.05</v>
      </c>
      <c r="L31" s="1"/>
    </row>
    <row r="32" spans="1:12" ht="14.8" customHeight="1" x14ac:dyDescent="0.3">
      <c r="A32" s="25"/>
      <c r="C32" s="122" t="s">
        <v>43</v>
      </c>
      <c r="D32" s="122"/>
      <c r="E32" s="122"/>
      <c r="F32" s="41">
        <v>0</v>
      </c>
      <c r="G32" s="42"/>
      <c r="H32" s="37">
        <f t="shared" si="0"/>
        <v>0</v>
      </c>
      <c r="I32" s="38"/>
      <c r="J32" s="39">
        <f t="shared" si="1"/>
        <v>0</v>
      </c>
      <c r="K32" s="40">
        <v>0.1</v>
      </c>
      <c r="L32" s="1"/>
    </row>
    <row r="33" spans="1:12" ht="14.8" customHeight="1" x14ac:dyDescent="0.3">
      <c r="A33" s="25"/>
      <c r="C33" s="122" t="s">
        <v>2</v>
      </c>
      <c r="D33" s="122"/>
      <c r="E33" s="122"/>
      <c r="F33" s="41">
        <v>0</v>
      </c>
      <c r="G33" s="42"/>
      <c r="H33" s="37">
        <f t="shared" si="0"/>
        <v>0</v>
      </c>
      <c r="I33" s="38"/>
      <c r="J33" s="39">
        <f t="shared" si="1"/>
        <v>0</v>
      </c>
      <c r="K33" s="40">
        <v>0.1</v>
      </c>
      <c r="L33" s="1"/>
    </row>
    <row r="34" spans="1:12" ht="14.8" customHeight="1" x14ac:dyDescent="0.3">
      <c r="A34" s="25"/>
      <c r="C34" s="122" t="s">
        <v>44</v>
      </c>
      <c r="D34" s="122"/>
      <c r="E34" s="122"/>
      <c r="F34" s="41">
        <v>0</v>
      </c>
      <c r="G34" s="42"/>
      <c r="H34" s="37">
        <f t="shared" si="0"/>
        <v>0</v>
      </c>
      <c r="I34" s="38"/>
      <c r="J34" s="39">
        <f t="shared" si="1"/>
        <v>0</v>
      </c>
      <c r="K34" s="40">
        <v>0.08</v>
      </c>
      <c r="L34" s="1"/>
    </row>
    <row r="35" spans="1:12" ht="14.8" customHeight="1" x14ac:dyDescent="0.3">
      <c r="A35" s="25"/>
      <c r="C35" s="122" t="s">
        <v>14</v>
      </c>
      <c r="D35" s="122"/>
      <c r="E35" s="122"/>
      <c r="F35" s="41">
        <v>0</v>
      </c>
      <c r="G35" s="42"/>
      <c r="H35" s="37">
        <f t="shared" si="0"/>
        <v>0</v>
      </c>
      <c r="I35" s="38"/>
      <c r="J35" s="39">
        <f t="shared" si="1"/>
        <v>0</v>
      </c>
      <c r="K35" s="40">
        <v>0.06</v>
      </c>
      <c r="L35" s="1"/>
    </row>
    <row r="36" spans="1:12" ht="14.8" customHeight="1" x14ac:dyDescent="0.3">
      <c r="A36" s="25"/>
      <c r="C36" s="122" t="s">
        <v>15</v>
      </c>
      <c r="D36" s="122"/>
      <c r="E36" s="122"/>
      <c r="F36" s="41">
        <v>0</v>
      </c>
      <c r="G36" s="42"/>
      <c r="H36" s="37">
        <f t="shared" si="0"/>
        <v>0</v>
      </c>
      <c r="I36" s="38"/>
      <c r="J36" s="39">
        <f t="shared" si="1"/>
        <v>0</v>
      </c>
      <c r="K36" s="40">
        <v>0.1</v>
      </c>
      <c r="L36" s="1"/>
    </row>
    <row r="37" spans="1:12" ht="14.8" customHeight="1" x14ac:dyDescent="0.3">
      <c r="A37" s="25"/>
      <c r="C37" s="122" t="s">
        <v>23</v>
      </c>
      <c r="D37" s="122"/>
      <c r="E37" s="122"/>
      <c r="F37" s="41">
        <v>0</v>
      </c>
      <c r="G37" s="42"/>
      <c r="H37" s="37">
        <f t="shared" si="0"/>
        <v>0</v>
      </c>
      <c r="I37" s="38"/>
      <c r="J37" s="39">
        <f t="shared" si="1"/>
        <v>0</v>
      </c>
      <c r="K37" s="40">
        <v>0.08</v>
      </c>
      <c r="L37" s="1"/>
    </row>
    <row r="38" spans="1:12" ht="14.8" customHeight="1" x14ac:dyDescent="0.3">
      <c r="A38" s="25"/>
      <c r="C38" s="122" t="s">
        <v>24</v>
      </c>
      <c r="D38" s="122"/>
      <c r="E38" s="122"/>
      <c r="F38" s="41">
        <v>0</v>
      </c>
      <c r="G38" s="42"/>
      <c r="H38" s="37">
        <f t="shared" si="0"/>
        <v>0</v>
      </c>
      <c r="I38" s="38"/>
      <c r="J38" s="39">
        <f t="shared" si="1"/>
        <v>0</v>
      </c>
      <c r="K38" s="40">
        <v>0.08</v>
      </c>
      <c r="L38" s="1"/>
    </row>
    <row r="39" spans="1:12" ht="14.8" customHeight="1" x14ac:dyDescent="0.3">
      <c r="A39" s="25"/>
      <c r="C39" s="122" t="s">
        <v>25</v>
      </c>
      <c r="D39" s="122"/>
      <c r="E39" s="122"/>
      <c r="F39" s="41">
        <v>0</v>
      </c>
      <c r="G39" s="42"/>
      <c r="H39" s="37">
        <f t="shared" si="0"/>
        <v>0</v>
      </c>
      <c r="I39" s="38"/>
      <c r="J39" s="39">
        <f t="shared" si="1"/>
        <v>0</v>
      </c>
      <c r="K39" s="40">
        <v>0.05</v>
      </c>
      <c r="L39" s="1"/>
    </row>
    <row r="40" spans="1:12" ht="14.8" customHeight="1" x14ac:dyDescent="0.3">
      <c r="A40" s="25"/>
      <c r="C40" s="122" t="s">
        <v>17</v>
      </c>
      <c r="D40" s="122"/>
      <c r="E40" s="122"/>
      <c r="F40" s="41">
        <v>0</v>
      </c>
      <c r="G40" s="42"/>
      <c r="H40" s="37">
        <f t="shared" si="0"/>
        <v>0</v>
      </c>
      <c r="I40" s="38"/>
      <c r="J40" s="39">
        <f t="shared" si="1"/>
        <v>0</v>
      </c>
      <c r="K40" s="40">
        <v>0.1</v>
      </c>
      <c r="L40" s="1"/>
    </row>
    <row r="41" spans="1:12" ht="14.8" customHeight="1" x14ac:dyDescent="0.3">
      <c r="A41" s="25"/>
      <c r="C41" s="122" t="s">
        <v>16</v>
      </c>
      <c r="D41" s="122"/>
      <c r="E41" s="122"/>
      <c r="F41" s="41">
        <v>0</v>
      </c>
      <c r="G41" s="42"/>
      <c r="H41" s="37">
        <f t="shared" si="0"/>
        <v>0</v>
      </c>
      <c r="I41" s="38"/>
      <c r="J41" s="39">
        <f t="shared" si="1"/>
        <v>0</v>
      </c>
      <c r="K41" s="40">
        <v>0.2</v>
      </c>
      <c r="L41" s="1"/>
    </row>
    <row r="42" spans="1:12" ht="22.5" customHeight="1" x14ac:dyDescent="0.3">
      <c r="A42" s="25"/>
      <c r="C42" s="56"/>
      <c r="D42" s="56"/>
      <c r="E42" s="56"/>
      <c r="F42" s="99"/>
      <c r="G42" s="96"/>
      <c r="H42" s="37"/>
      <c r="I42" s="100"/>
      <c r="J42" s="97"/>
      <c r="K42" s="98"/>
      <c r="L42" s="1"/>
    </row>
    <row r="43" spans="1:12" ht="22.5" customHeight="1" x14ac:dyDescent="0.3">
      <c r="A43" s="25"/>
      <c r="C43" s="152" t="s">
        <v>59</v>
      </c>
      <c r="D43" s="129"/>
      <c r="E43" s="129"/>
      <c r="F43" s="129"/>
      <c r="G43" s="129"/>
      <c r="H43" s="129"/>
      <c r="I43" s="129"/>
      <c r="J43" s="139" t="s">
        <v>74</v>
      </c>
      <c r="K43" s="139"/>
      <c r="L43" s="1"/>
    </row>
    <row r="44" spans="1:12" ht="22.5" customHeight="1" x14ac:dyDescent="0.3">
      <c r="A44" s="25"/>
      <c r="C44" s="153" t="s">
        <v>58</v>
      </c>
      <c r="D44" s="132"/>
      <c r="E44" s="132"/>
      <c r="F44" s="132"/>
      <c r="G44" s="132"/>
      <c r="H44" s="132"/>
      <c r="I44" s="132"/>
      <c r="J44" s="139"/>
      <c r="K44" s="139"/>
      <c r="L44" s="1"/>
    </row>
    <row r="45" spans="1:12" ht="19.7" customHeight="1" x14ac:dyDescent="0.35">
      <c r="A45" s="25"/>
      <c r="D45" s="15"/>
      <c r="E45" s="15"/>
      <c r="F45" s="15"/>
      <c r="G45" s="15"/>
      <c r="H45" s="15"/>
      <c r="I45" s="43"/>
      <c r="J45" s="44"/>
      <c r="K45" s="1"/>
      <c r="L45" s="1"/>
    </row>
    <row r="46" spans="1:12" ht="22.5" customHeight="1" x14ac:dyDescent="0.3">
      <c r="A46" s="25"/>
      <c r="D46" s="128" t="s">
        <v>56</v>
      </c>
      <c r="E46" s="129"/>
      <c r="F46" s="129"/>
      <c r="G46" s="129"/>
      <c r="H46" s="129"/>
      <c r="I46" s="129"/>
      <c r="J46" s="129"/>
      <c r="K46" s="1"/>
      <c r="L46" s="1"/>
    </row>
    <row r="47" spans="1:12" ht="21.95" customHeight="1" x14ac:dyDescent="0.3">
      <c r="A47" s="25"/>
      <c r="D47" s="131" t="s">
        <v>57</v>
      </c>
      <c r="E47" s="132"/>
      <c r="F47" s="132"/>
      <c r="G47" s="132"/>
      <c r="H47" s="132"/>
      <c r="I47" s="132"/>
      <c r="J47" s="132"/>
      <c r="K47" s="1"/>
      <c r="L47" s="1"/>
    </row>
    <row r="48" spans="1:12" ht="14.8" customHeight="1" x14ac:dyDescent="0.35">
      <c r="A48" s="25"/>
      <c r="D48" s="15"/>
      <c r="E48" s="15"/>
      <c r="F48" s="15"/>
      <c r="G48" s="15"/>
      <c r="H48" s="15"/>
      <c r="I48" s="43"/>
      <c r="J48" s="44"/>
      <c r="K48" s="1"/>
      <c r="L48" s="1"/>
    </row>
    <row r="49" spans="1:12" ht="14.65" customHeight="1" x14ac:dyDescent="0.35">
      <c r="A49" s="25"/>
      <c r="D49" s="15"/>
      <c r="E49" s="15"/>
      <c r="F49" s="15"/>
      <c r="G49" s="15"/>
      <c r="H49" s="15"/>
      <c r="I49" s="45"/>
      <c r="J49" s="46"/>
      <c r="K49" s="1"/>
      <c r="L49" s="1"/>
    </row>
    <row r="50" spans="1:12" ht="14.8" customHeight="1" x14ac:dyDescent="0.3">
      <c r="A50" s="25"/>
      <c r="B50" s="25"/>
      <c r="C50" s="47"/>
      <c r="D50" s="12"/>
      <c r="E50" s="12"/>
      <c r="F50" s="12"/>
      <c r="G50" s="12"/>
      <c r="H50" s="12"/>
      <c r="I50" s="12"/>
      <c r="J50" s="13"/>
      <c r="K50" s="13"/>
      <c r="L50" s="1"/>
    </row>
    <row r="51" spans="1:12" ht="16.899999999999999" customHeight="1" x14ac:dyDescent="0.3">
      <c r="A51" s="25"/>
      <c r="B51" s="25"/>
      <c r="C51" s="130"/>
      <c r="D51" s="130"/>
      <c r="E51" s="130"/>
      <c r="F51" s="130"/>
      <c r="G51" s="130"/>
      <c r="H51" s="130"/>
      <c r="I51" s="130"/>
      <c r="J51" s="130"/>
      <c r="K51" s="130"/>
      <c r="L51" s="1"/>
    </row>
    <row r="52" spans="1:12" ht="16.899999999999999" customHeight="1" x14ac:dyDescent="0.3">
      <c r="A52" s="25"/>
      <c r="B52" s="25"/>
      <c r="C52" s="25"/>
      <c r="D52" s="5"/>
      <c r="E52" s="5"/>
      <c r="F52" s="5"/>
      <c r="G52" s="5"/>
      <c r="H52" s="5"/>
      <c r="I52" s="5"/>
      <c r="J52" s="1"/>
      <c r="K52" s="1"/>
      <c r="L52" s="1"/>
    </row>
    <row r="53" spans="1:12" ht="27.6" customHeight="1" x14ac:dyDescent="0.45">
      <c r="A53" s="25"/>
      <c r="B53" s="25"/>
      <c r="C53" s="25"/>
      <c r="D53" s="5"/>
      <c r="E53" s="116" t="s">
        <v>81</v>
      </c>
      <c r="F53" s="116"/>
      <c r="G53" s="116"/>
      <c r="H53" s="116"/>
      <c r="I53" s="116"/>
      <c r="J53" s="1"/>
      <c r="K53" s="1"/>
      <c r="L53" s="1"/>
    </row>
    <row r="54" spans="1:12" ht="15.2" customHeight="1" x14ac:dyDescent="0.5">
      <c r="A54" s="25"/>
      <c r="B54" s="25"/>
      <c r="C54" s="25"/>
      <c r="D54" s="5"/>
      <c r="E54" s="106"/>
      <c r="F54" s="106"/>
      <c r="G54" s="106"/>
      <c r="H54" s="106"/>
      <c r="I54" s="106"/>
      <c r="J54" s="1"/>
      <c r="K54" s="1"/>
      <c r="L54" s="1"/>
    </row>
    <row r="55" spans="1:12" ht="22.5" customHeight="1" x14ac:dyDescent="0.35">
      <c r="A55" s="25"/>
      <c r="B55" s="25"/>
      <c r="C55" s="117" t="s">
        <v>66</v>
      </c>
      <c r="D55" s="118"/>
      <c r="E55" s="118"/>
      <c r="F55" s="118"/>
      <c r="G55" s="118"/>
      <c r="H55" s="118"/>
      <c r="I55" s="118"/>
      <c r="J55" s="118"/>
      <c r="K55" s="118"/>
      <c r="L55" s="1"/>
    </row>
    <row r="56" spans="1:12" ht="22.5" customHeight="1" x14ac:dyDescent="0.3">
      <c r="A56" s="25"/>
      <c r="B56" s="25"/>
      <c r="C56" s="119" t="s">
        <v>67</v>
      </c>
      <c r="D56" s="120"/>
      <c r="E56" s="120"/>
      <c r="F56" s="120"/>
      <c r="G56" s="120"/>
      <c r="H56" s="120"/>
      <c r="I56" s="120"/>
      <c r="J56" s="120"/>
      <c r="K56" s="120"/>
      <c r="L56" s="1"/>
    </row>
    <row r="57" spans="1:12" ht="16.899999999999999" customHeight="1" x14ac:dyDescent="0.3"/>
    <row r="58" spans="1:12" ht="22.5" customHeight="1" x14ac:dyDescent="0.3">
      <c r="C58" s="48"/>
      <c r="D58" s="123" t="s">
        <v>72</v>
      </c>
      <c r="E58" s="123"/>
      <c r="F58" s="123"/>
      <c r="G58" s="123"/>
      <c r="H58" s="123"/>
      <c r="I58" s="123"/>
      <c r="J58" s="123"/>
      <c r="K58" s="6"/>
    </row>
    <row r="59" spans="1:12" ht="20.25" customHeight="1" x14ac:dyDescent="0.3">
      <c r="C59" s="4"/>
      <c r="D59" s="124" t="s">
        <v>5</v>
      </c>
      <c r="E59" s="124"/>
      <c r="F59" s="124" t="s">
        <v>4</v>
      </c>
      <c r="G59" s="124"/>
      <c r="H59" s="124" t="s">
        <v>6</v>
      </c>
      <c r="I59" s="124"/>
      <c r="J59" s="6"/>
      <c r="K59" s="6"/>
    </row>
    <row r="60" spans="1:12" ht="25.35" customHeight="1" x14ac:dyDescent="0.3">
      <c r="C60" s="4"/>
      <c r="D60" s="125">
        <v>0.38</v>
      </c>
      <c r="E60" s="125"/>
      <c r="F60" s="125">
        <v>0.38</v>
      </c>
      <c r="G60" s="125"/>
      <c r="H60" s="125">
        <v>0.24</v>
      </c>
      <c r="I60" s="125"/>
      <c r="J60" s="6"/>
      <c r="K60" s="6"/>
    </row>
    <row r="61" spans="1:12" ht="11.25" customHeight="1" x14ac:dyDescent="0.3">
      <c r="C61" s="4"/>
      <c r="D61" s="49"/>
      <c r="E61" s="49"/>
      <c r="F61" s="49"/>
      <c r="G61" s="49"/>
      <c r="H61" s="49"/>
      <c r="I61" s="49"/>
      <c r="J61" s="6"/>
      <c r="K61" s="6"/>
    </row>
    <row r="62" spans="1:12" ht="14.8" customHeight="1" x14ac:dyDescent="0.3">
      <c r="C62" s="4"/>
      <c r="D62" s="126" t="s">
        <v>45</v>
      </c>
      <c r="E62" s="126"/>
      <c r="F62" s="126"/>
      <c r="G62" s="126"/>
      <c r="H62" s="126"/>
      <c r="I62" s="126"/>
      <c r="J62" s="6"/>
      <c r="K62" s="6"/>
    </row>
    <row r="63" spans="1:12" x14ac:dyDescent="0.3">
      <c r="C63" s="4"/>
      <c r="D63" s="127" t="s">
        <v>46</v>
      </c>
      <c r="E63" s="127"/>
      <c r="F63" s="127"/>
      <c r="G63" s="127"/>
      <c r="H63" s="127"/>
      <c r="I63" s="127"/>
    </row>
    <row r="64" spans="1:12" ht="22.5" customHeight="1" x14ac:dyDescent="0.3">
      <c r="C64" s="4"/>
      <c r="D64" s="23"/>
      <c r="E64" s="23"/>
      <c r="F64" s="23"/>
      <c r="G64" s="23"/>
      <c r="H64" s="23"/>
      <c r="I64" s="23"/>
    </row>
    <row r="65" spans="3:10" ht="18" customHeight="1" x14ac:dyDescent="0.4">
      <c r="C65" s="50"/>
      <c r="D65" s="121" t="s">
        <v>47</v>
      </c>
      <c r="E65" s="121"/>
      <c r="F65" s="121"/>
      <c r="G65" s="121"/>
      <c r="H65" s="121"/>
      <c r="I65" s="50"/>
    </row>
    <row r="66" spans="3:10" ht="22.5" customHeight="1" x14ac:dyDescent="0.3">
      <c r="C66" s="51"/>
      <c r="D66" s="137" t="s">
        <v>68</v>
      </c>
      <c r="E66" s="137"/>
      <c r="F66" s="137"/>
      <c r="G66" s="137"/>
      <c r="H66" s="137"/>
      <c r="I66" s="137"/>
      <c r="J66" s="137"/>
    </row>
    <row r="67" spans="3:10" ht="20.25" customHeight="1" x14ac:dyDescent="0.3">
      <c r="C67" s="52"/>
      <c r="D67" s="138" t="s">
        <v>48</v>
      </c>
      <c r="E67" s="138"/>
      <c r="F67" s="33" t="s">
        <v>5</v>
      </c>
      <c r="G67" s="33" t="s">
        <v>4</v>
      </c>
      <c r="H67" s="33" t="s">
        <v>6</v>
      </c>
      <c r="I67" s="52"/>
      <c r="J67" s="53"/>
    </row>
    <row r="68" spans="3:10" ht="14.65" customHeight="1" x14ac:dyDescent="0.3">
      <c r="C68" s="52"/>
      <c r="D68" s="136" t="s">
        <v>14</v>
      </c>
      <c r="E68" s="136"/>
      <c r="F68" s="54"/>
      <c r="G68" s="54">
        <v>1</v>
      </c>
      <c r="H68" s="54"/>
      <c r="I68" s="55"/>
      <c r="J68" s="53"/>
    </row>
    <row r="69" spans="3:10" ht="15.2" customHeight="1" x14ac:dyDescent="0.3">
      <c r="C69" s="52"/>
      <c r="D69" s="136" t="s">
        <v>17</v>
      </c>
      <c r="E69" s="136"/>
      <c r="F69" s="54"/>
      <c r="G69" s="54">
        <v>0.5</v>
      </c>
      <c r="H69" s="54">
        <v>0.5</v>
      </c>
      <c r="I69" s="55"/>
      <c r="J69" s="53"/>
    </row>
    <row r="70" spans="3:10" ht="15.2" customHeight="1" x14ac:dyDescent="0.3">
      <c r="C70" s="52"/>
      <c r="D70" s="136" t="s">
        <v>16</v>
      </c>
      <c r="E70" s="136"/>
      <c r="F70" s="54">
        <v>1</v>
      </c>
      <c r="G70" s="54"/>
      <c r="H70" s="54"/>
      <c r="I70" s="55"/>
      <c r="J70" s="53"/>
    </row>
    <row r="71" spans="3:10" ht="14.65" customHeight="1" x14ac:dyDescent="0.3">
      <c r="C71" s="52"/>
      <c r="D71" s="136"/>
      <c r="E71" s="136"/>
      <c r="F71" s="54"/>
      <c r="G71" s="54"/>
      <c r="H71" s="54"/>
      <c r="I71" s="55"/>
      <c r="J71" s="53"/>
    </row>
    <row r="72" spans="3:10" ht="14.65" customHeight="1" x14ac:dyDescent="0.3">
      <c r="C72" s="52"/>
      <c r="D72" s="136"/>
      <c r="E72" s="136"/>
      <c r="F72" s="54"/>
      <c r="G72" s="54"/>
      <c r="H72" s="54"/>
      <c r="I72" s="55"/>
      <c r="J72" s="53"/>
    </row>
    <row r="73" spans="3:10" ht="14.65" customHeight="1" x14ac:dyDescent="0.3">
      <c r="C73" s="52"/>
      <c r="D73" s="136"/>
      <c r="E73" s="136"/>
      <c r="F73" s="54"/>
      <c r="G73" s="54"/>
      <c r="H73" s="54"/>
      <c r="I73" s="55"/>
      <c r="J73" s="53"/>
    </row>
    <row r="74" spans="3:10" ht="11.25" customHeight="1" x14ac:dyDescent="0.3">
      <c r="C74" s="52"/>
      <c r="D74" s="56"/>
      <c r="E74" s="56"/>
      <c r="F74" s="57"/>
      <c r="G74" s="57"/>
      <c r="H74" s="57"/>
      <c r="I74" s="55"/>
      <c r="J74" s="53"/>
    </row>
    <row r="75" spans="3:10" ht="15.2" customHeight="1" x14ac:dyDescent="0.3">
      <c r="C75" s="52"/>
      <c r="D75" s="126" t="s">
        <v>45</v>
      </c>
      <c r="E75" s="126"/>
      <c r="F75" s="126"/>
      <c r="G75" s="126"/>
      <c r="H75" s="126"/>
      <c r="I75" s="126"/>
      <c r="J75" s="53"/>
    </row>
    <row r="76" spans="3:10" ht="15.2" customHeight="1" x14ac:dyDescent="0.3">
      <c r="C76" s="52"/>
      <c r="D76" s="127" t="s">
        <v>46</v>
      </c>
      <c r="E76" s="127"/>
      <c r="F76" s="127"/>
      <c r="G76" s="127"/>
      <c r="H76" s="127"/>
      <c r="I76" s="127"/>
      <c r="J76" s="53"/>
    </row>
    <row r="77" spans="3:10" ht="22.5" customHeight="1" x14ac:dyDescent="0.3">
      <c r="C77" s="53"/>
      <c r="D77" s="53"/>
      <c r="E77" s="53"/>
      <c r="F77" s="53"/>
      <c r="G77" s="53"/>
      <c r="H77" s="53"/>
      <c r="I77" s="53"/>
      <c r="J77" s="53"/>
    </row>
    <row r="78" spans="3:10" ht="21.95" customHeight="1" x14ac:dyDescent="0.3">
      <c r="C78" s="5"/>
      <c r="D78" s="128" t="s">
        <v>60</v>
      </c>
      <c r="E78" s="129"/>
      <c r="F78" s="129"/>
      <c r="G78" s="129"/>
      <c r="H78" s="129"/>
      <c r="I78" s="129"/>
      <c r="J78" s="129"/>
    </row>
    <row r="79" spans="3:10" ht="22.5" customHeight="1" x14ac:dyDescent="0.3">
      <c r="C79" s="5"/>
      <c r="D79" s="131" t="s">
        <v>61</v>
      </c>
      <c r="E79" s="132"/>
      <c r="F79" s="132"/>
      <c r="G79" s="132"/>
      <c r="H79" s="132"/>
      <c r="I79" s="132"/>
      <c r="J79" s="132"/>
    </row>
    <row r="80" spans="3:10" ht="14.65" customHeight="1" x14ac:dyDescent="0.3">
      <c r="C80" s="5"/>
      <c r="D80" s="14"/>
      <c r="E80" s="14"/>
      <c r="F80" s="14"/>
      <c r="G80" s="14"/>
      <c r="H80" s="14"/>
      <c r="I80" s="14"/>
    </row>
    <row r="81" spans="1:12" ht="14.8" customHeight="1" x14ac:dyDescent="0.35">
      <c r="A81" s="25"/>
      <c r="D81" s="15"/>
      <c r="E81" s="15"/>
      <c r="F81" s="15"/>
      <c r="G81" s="15"/>
      <c r="H81" s="15"/>
      <c r="I81" s="43"/>
      <c r="J81" s="44"/>
      <c r="K81" s="1"/>
      <c r="L81" s="1"/>
    </row>
    <row r="82" spans="1:12" ht="14.8" customHeight="1" x14ac:dyDescent="0.3">
      <c r="A82" s="25"/>
      <c r="B82" s="25"/>
      <c r="C82" s="47"/>
      <c r="D82" s="12"/>
      <c r="E82" s="12"/>
      <c r="F82" s="12"/>
      <c r="G82" s="12"/>
      <c r="H82" s="12"/>
      <c r="I82" s="12"/>
      <c r="J82" s="13"/>
      <c r="K82" s="13"/>
      <c r="L82" s="1"/>
    </row>
    <row r="83" spans="1:12" ht="16.899999999999999" customHeight="1" x14ac:dyDescent="0.3">
      <c r="A83" s="25"/>
      <c r="B83" s="25"/>
      <c r="C83" s="130"/>
      <c r="D83" s="130"/>
      <c r="E83" s="130"/>
      <c r="F83" s="130"/>
      <c r="G83" s="130"/>
      <c r="H83" s="130"/>
      <c r="I83" s="130"/>
      <c r="J83" s="130"/>
      <c r="K83" s="130"/>
      <c r="L83" s="1"/>
    </row>
    <row r="84" spans="1:12" ht="16.899999999999999" customHeight="1" x14ac:dyDescent="0.3">
      <c r="A84" s="1"/>
      <c r="B84" s="1"/>
      <c r="C84" s="5"/>
      <c r="D84" s="11"/>
      <c r="E84" s="11"/>
      <c r="F84" s="11"/>
      <c r="G84" s="11"/>
      <c r="H84" s="11"/>
      <c r="I84" s="11"/>
      <c r="J84" s="1"/>
      <c r="K84" s="1"/>
      <c r="L84" s="1"/>
    </row>
    <row r="85" spans="1:12" ht="21.95" x14ac:dyDescent="0.45">
      <c r="A85" s="1"/>
      <c r="B85" s="1"/>
      <c r="C85" s="5"/>
      <c r="D85" s="11"/>
      <c r="E85" s="116" t="s">
        <v>76</v>
      </c>
      <c r="F85" s="116"/>
      <c r="G85" s="116"/>
      <c r="H85" s="116"/>
      <c r="I85" s="116"/>
      <c r="J85" s="1"/>
      <c r="K85" s="1"/>
      <c r="L85" s="1"/>
    </row>
    <row r="86" spans="1:12" ht="19.7" customHeight="1" x14ac:dyDescent="0.3">
      <c r="C86" s="4"/>
      <c r="D86" s="4"/>
      <c r="E86" s="4"/>
      <c r="F86" s="4"/>
      <c r="G86" s="4"/>
      <c r="H86" s="4"/>
      <c r="I86" s="4"/>
    </row>
    <row r="87" spans="1:12" ht="19.7" customHeight="1" x14ac:dyDescent="0.35">
      <c r="C87" s="117" t="s">
        <v>71</v>
      </c>
      <c r="D87" s="118"/>
      <c r="E87" s="118"/>
      <c r="F87" s="118"/>
      <c r="G87" s="118"/>
      <c r="H87" s="118"/>
      <c r="I87" s="118"/>
      <c r="J87" s="118"/>
      <c r="K87" s="118"/>
    </row>
    <row r="88" spans="1:12" ht="19.7" customHeight="1" x14ac:dyDescent="0.3">
      <c r="C88" s="119" t="s">
        <v>70</v>
      </c>
      <c r="D88" s="120"/>
      <c r="E88" s="120"/>
      <c r="F88" s="120"/>
      <c r="G88" s="120"/>
      <c r="H88" s="120"/>
      <c r="I88" s="120"/>
      <c r="J88" s="120"/>
      <c r="K88" s="120"/>
    </row>
    <row r="89" spans="1:12" ht="16.899999999999999" customHeight="1" x14ac:dyDescent="0.3">
      <c r="C89" s="4"/>
      <c r="D89" s="4"/>
      <c r="E89" s="4"/>
      <c r="F89" s="4"/>
      <c r="G89" s="4"/>
      <c r="H89" s="4"/>
      <c r="I89" s="4"/>
    </row>
    <row r="90" spans="1:12" ht="22.5" customHeight="1" x14ac:dyDescent="0.3">
      <c r="C90" s="48"/>
      <c r="D90" s="123" t="s">
        <v>72</v>
      </c>
      <c r="E90" s="123"/>
      <c r="F90" s="123"/>
      <c r="G90" s="123"/>
      <c r="H90" s="123"/>
      <c r="I90" s="123"/>
      <c r="J90" s="123"/>
    </row>
    <row r="91" spans="1:12" ht="20.25" customHeight="1" x14ac:dyDescent="0.3">
      <c r="C91" s="4"/>
      <c r="D91" s="124" t="s">
        <v>30</v>
      </c>
      <c r="E91" s="124"/>
      <c r="F91" s="124" t="s">
        <v>29</v>
      </c>
      <c r="G91" s="124"/>
      <c r="H91" s="124" t="s">
        <v>31</v>
      </c>
      <c r="I91" s="124"/>
    </row>
    <row r="92" spans="1:12" ht="25.35" customHeight="1" x14ac:dyDescent="0.3">
      <c r="C92" s="4"/>
      <c r="D92" s="125">
        <v>0.55000000000000004</v>
      </c>
      <c r="E92" s="125"/>
      <c r="F92" s="125">
        <v>0.24</v>
      </c>
      <c r="G92" s="125"/>
      <c r="H92" s="125">
        <v>0.21</v>
      </c>
      <c r="I92" s="125"/>
    </row>
    <row r="93" spans="1:12" ht="11.25" customHeight="1" x14ac:dyDescent="0.3">
      <c r="C93" s="4"/>
      <c r="D93" s="49"/>
      <c r="E93" s="49"/>
      <c r="F93" s="49"/>
      <c r="G93" s="49"/>
      <c r="H93" s="49"/>
      <c r="I93" s="49"/>
    </row>
    <row r="94" spans="1:12" x14ac:dyDescent="0.3">
      <c r="C94" s="4"/>
      <c r="D94" s="126" t="s">
        <v>45</v>
      </c>
      <c r="E94" s="126"/>
      <c r="F94" s="126"/>
      <c r="G94" s="126"/>
      <c r="H94" s="126"/>
      <c r="I94" s="126"/>
    </row>
    <row r="95" spans="1:12" x14ac:dyDescent="0.3">
      <c r="C95" s="4"/>
      <c r="D95" s="127" t="s">
        <v>46</v>
      </c>
      <c r="E95" s="127"/>
      <c r="F95" s="127"/>
      <c r="G95" s="127"/>
      <c r="H95" s="127"/>
      <c r="I95" s="127"/>
    </row>
    <row r="96" spans="1:12" ht="22.5" customHeight="1" x14ac:dyDescent="0.3">
      <c r="C96" s="4"/>
      <c r="D96" s="23"/>
      <c r="E96" s="23"/>
      <c r="F96" s="23"/>
      <c r="G96" s="23"/>
      <c r="H96" s="23"/>
      <c r="I96" s="23"/>
    </row>
    <row r="97" spans="3:10" ht="18" customHeight="1" x14ac:dyDescent="0.3">
      <c r="C97" s="4"/>
      <c r="D97" s="121" t="s">
        <v>49</v>
      </c>
      <c r="E97" s="121"/>
      <c r="F97" s="121"/>
      <c r="G97" s="121"/>
      <c r="H97" s="121"/>
      <c r="I97" s="121"/>
    </row>
    <row r="98" spans="3:10" ht="22.5" customHeight="1" x14ac:dyDescent="0.3">
      <c r="C98" s="51"/>
      <c r="D98" s="137" t="s">
        <v>69</v>
      </c>
      <c r="E98" s="137"/>
      <c r="F98" s="137"/>
      <c r="G98" s="137"/>
      <c r="H98" s="137"/>
      <c r="I98" s="137"/>
      <c r="J98" s="137"/>
    </row>
    <row r="99" spans="3:10" ht="20.25" customHeight="1" x14ac:dyDescent="0.3">
      <c r="C99" s="51"/>
      <c r="D99" s="138" t="s">
        <v>48</v>
      </c>
      <c r="E99" s="138"/>
      <c r="F99" s="33" t="s">
        <v>50</v>
      </c>
      <c r="G99" s="33" t="s">
        <v>28</v>
      </c>
      <c r="H99" s="33" t="s">
        <v>51</v>
      </c>
      <c r="I99" s="58"/>
      <c r="J99" s="58"/>
    </row>
    <row r="100" spans="3:10" ht="14.65" customHeight="1" x14ac:dyDescent="0.3">
      <c r="C100" s="51"/>
      <c r="D100" s="136" t="s">
        <v>14</v>
      </c>
      <c r="E100" s="136"/>
      <c r="F100" s="54">
        <v>0.5</v>
      </c>
      <c r="G100" s="54">
        <v>0.35</v>
      </c>
      <c r="H100" s="54">
        <v>0.15</v>
      </c>
      <c r="I100" s="58"/>
      <c r="J100" s="58"/>
    </row>
    <row r="101" spans="3:10" ht="14.8" customHeight="1" x14ac:dyDescent="0.3">
      <c r="C101" s="51"/>
      <c r="D101" s="136" t="s">
        <v>17</v>
      </c>
      <c r="E101" s="136"/>
      <c r="F101" s="54">
        <v>0.6</v>
      </c>
      <c r="G101" s="54">
        <v>0.4</v>
      </c>
      <c r="H101" s="54"/>
      <c r="I101" s="58"/>
      <c r="J101" s="58"/>
    </row>
    <row r="102" spans="3:10" ht="14.8" customHeight="1" x14ac:dyDescent="0.3">
      <c r="C102" s="51"/>
      <c r="D102" s="136" t="s">
        <v>16</v>
      </c>
      <c r="E102" s="136"/>
      <c r="F102" s="54"/>
      <c r="G102" s="54">
        <v>1</v>
      </c>
      <c r="H102" s="54"/>
      <c r="I102" s="58"/>
      <c r="J102" s="58"/>
    </row>
    <row r="103" spans="3:10" ht="14.8" customHeight="1" x14ac:dyDescent="0.3">
      <c r="C103" s="51"/>
      <c r="D103" s="136"/>
      <c r="E103" s="136"/>
      <c r="F103" s="54"/>
      <c r="G103" s="54"/>
      <c r="H103" s="54"/>
      <c r="I103" s="58"/>
      <c r="J103" s="58"/>
    </row>
    <row r="104" spans="3:10" ht="14.8" customHeight="1" x14ac:dyDescent="0.3">
      <c r="C104" s="51"/>
      <c r="D104" s="136"/>
      <c r="E104" s="136"/>
      <c r="F104" s="54"/>
      <c r="G104" s="54"/>
      <c r="H104" s="54"/>
      <c r="I104" s="58"/>
      <c r="J104" s="58"/>
    </row>
    <row r="105" spans="3:10" ht="14.65" customHeight="1" x14ac:dyDescent="0.3">
      <c r="C105" s="51"/>
      <c r="D105" s="136"/>
      <c r="E105" s="136"/>
      <c r="F105" s="54"/>
      <c r="G105" s="54"/>
      <c r="H105" s="54"/>
      <c r="I105" s="58"/>
      <c r="J105" s="58"/>
    </row>
    <row r="106" spans="3:10" ht="11.25" customHeight="1" x14ac:dyDescent="0.3">
      <c r="C106" s="51"/>
      <c r="D106" s="56"/>
      <c r="E106" s="56"/>
      <c r="F106" s="57"/>
      <c r="G106" s="57"/>
      <c r="H106" s="57"/>
      <c r="I106" s="58"/>
      <c r="J106" s="58"/>
    </row>
    <row r="107" spans="3:10" ht="14.8" customHeight="1" x14ac:dyDescent="0.3">
      <c r="C107" s="51"/>
      <c r="D107" s="126" t="s">
        <v>45</v>
      </c>
      <c r="E107" s="126"/>
      <c r="F107" s="126"/>
      <c r="G107" s="126"/>
      <c r="H107" s="126"/>
      <c r="I107" s="126"/>
      <c r="J107" s="105"/>
    </row>
    <row r="108" spans="3:10" ht="14.8" customHeight="1" x14ac:dyDescent="0.3">
      <c r="C108" s="51"/>
      <c r="D108" s="127" t="s">
        <v>46</v>
      </c>
      <c r="E108" s="127"/>
      <c r="F108" s="127"/>
      <c r="G108" s="127"/>
      <c r="H108" s="127"/>
      <c r="I108" s="127"/>
      <c r="J108" s="105"/>
    </row>
    <row r="109" spans="3:10" ht="22.5" customHeight="1" x14ac:dyDescent="0.3">
      <c r="C109" s="4"/>
      <c r="D109" s="23"/>
      <c r="E109" s="23"/>
      <c r="F109" s="23"/>
      <c r="G109" s="23"/>
      <c r="H109" s="23"/>
      <c r="I109" s="23"/>
    </row>
    <row r="110" spans="3:10" ht="22.5" customHeight="1" x14ac:dyDescent="0.3">
      <c r="C110" s="5"/>
      <c r="D110" s="128" t="s">
        <v>62</v>
      </c>
      <c r="E110" s="129"/>
      <c r="F110" s="129"/>
      <c r="G110" s="129"/>
      <c r="H110" s="129"/>
      <c r="I110" s="129"/>
      <c r="J110" s="129"/>
    </row>
    <row r="111" spans="3:10" ht="22.5" customHeight="1" x14ac:dyDescent="0.3">
      <c r="C111" s="4"/>
      <c r="D111" s="131" t="s">
        <v>63</v>
      </c>
      <c r="E111" s="132"/>
      <c r="F111" s="132"/>
      <c r="G111" s="132"/>
      <c r="H111" s="132"/>
      <c r="I111" s="132"/>
      <c r="J111" s="132"/>
    </row>
    <row r="112" spans="3:10" ht="14.65" customHeight="1" x14ac:dyDescent="0.3">
      <c r="C112" s="5"/>
      <c r="D112" s="14"/>
      <c r="E112" s="14"/>
      <c r="F112" s="14"/>
      <c r="G112" s="14"/>
      <c r="H112" s="14"/>
      <c r="I112" s="14"/>
    </row>
    <row r="113" spans="1:12" ht="14.8" customHeight="1" x14ac:dyDescent="0.35">
      <c r="A113" s="25"/>
      <c r="D113" s="15"/>
      <c r="E113" s="15"/>
      <c r="F113" s="15"/>
      <c r="G113" s="15"/>
      <c r="H113" s="15"/>
      <c r="I113" s="43"/>
      <c r="J113" s="44"/>
      <c r="K113" s="1"/>
      <c r="L113" s="1"/>
    </row>
    <row r="114" spans="1:12" ht="14.8" customHeight="1" x14ac:dyDescent="0.3">
      <c r="A114" s="25"/>
      <c r="B114" s="25"/>
      <c r="C114" s="47"/>
      <c r="D114" s="12"/>
      <c r="E114" s="12"/>
      <c r="F114" s="12"/>
      <c r="G114" s="12"/>
      <c r="H114" s="12"/>
      <c r="I114" s="12"/>
      <c r="J114" s="13"/>
      <c r="K114" s="13"/>
      <c r="L114" s="1"/>
    </row>
    <row r="115" spans="1:12" ht="14.8" customHeight="1" x14ac:dyDescent="0.3">
      <c r="A115" s="25"/>
      <c r="B115" s="25"/>
      <c r="C115" s="147" t="s">
        <v>78</v>
      </c>
      <c r="D115" s="147"/>
      <c r="E115" s="147"/>
      <c r="F115" s="147"/>
      <c r="G115" s="147"/>
      <c r="H115" s="147"/>
      <c r="I115" s="147"/>
      <c r="J115" s="147"/>
      <c r="K115" s="147"/>
      <c r="L115" s="1"/>
    </row>
    <row r="116" spans="1:12" ht="14.8" customHeight="1" x14ac:dyDescent="0.3">
      <c r="A116" s="25"/>
      <c r="B116" s="25"/>
      <c r="C116" s="148"/>
      <c r="D116" s="148"/>
      <c r="E116" s="148"/>
      <c r="F116" s="148"/>
      <c r="G116" s="148"/>
      <c r="H116" s="148"/>
      <c r="I116" s="148"/>
      <c r="J116" s="148"/>
      <c r="K116" s="148"/>
      <c r="L116" s="1"/>
    </row>
    <row r="117" spans="1:12" ht="14.8" customHeight="1" x14ac:dyDescent="0.3">
      <c r="A117" s="25"/>
      <c r="B117" s="25"/>
      <c r="C117" s="148"/>
      <c r="D117" s="148"/>
      <c r="E117" s="148"/>
      <c r="F117" s="148"/>
      <c r="G117" s="148"/>
      <c r="H117" s="148"/>
      <c r="I117" s="148"/>
      <c r="J117" s="148"/>
      <c r="K117" s="148"/>
      <c r="L117" s="1"/>
    </row>
    <row r="118" spans="1:12" ht="14.8" customHeight="1" x14ac:dyDescent="0.3">
      <c r="A118" s="25"/>
      <c r="B118" s="25"/>
      <c r="C118" s="149"/>
      <c r="D118" s="149"/>
      <c r="E118" s="149"/>
      <c r="F118" s="149"/>
      <c r="G118" s="149"/>
      <c r="H118" s="149"/>
      <c r="I118" s="149"/>
      <c r="J118" s="149"/>
      <c r="K118" s="149"/>
      <c r="L118" s="1"/>
    </row>
    <row r="119" spans="1:12" ht="17.05" customHeight="1" x14ac:dyDescent="0.3">
      <c r="L119" s="7"/>
    </row>
    <row r="120" spans="1:12" ht="17.05" customHeight="1" x14ac:dyDescent="0.3">
      <c r="L120" s="7"/>
    </row>
    <row r="121" spans="1:12" ht="17.05" customHeight="1" x14ac:dyDescent="0.3">
      <c r="L121" s="7"/>
    </row>
    <row r="122" spans="1:12" ht="17.05" customHeight="1" x14ac:dyDescent="0.3">
      <c r="L122" s="7"/>
    </row>
    <row r="123" spans="1:12" ht="17.05" customHeight="1" x14ac:dyDescent="0.3"/>
    <row r="124" spans="1:12" ht="17.05" customHeight="1" x14ac:dyDescent="0.3"/>
    <row r="125" spans="1:12" ht="17.05" customHeight="1" x14ac:dyDescent="0.3"/>
    <row r="126" spans="1:12" ht="17.05" customHeight="1" x14ac:dyDescent="0.3"/>
    <row r="127" spans="1:12" ht="17.05" customHeight="1" x14ac:dyDescent="0.3"/>
    <row r="128" spans="1:12" ht="16.350000000000001" customHeight="1" x14ac:dyDescent="0.3"/>
    <row r="129" spans="5:13" ht="17.05" customHeight="1" x14ac:dyDescent="0.3"/>
    <row r="130" spans="5:13" ht="15.2" customHeight="1" x14ac:dyDescent="0.3">
      <c r="L130" s="133"/>
      <c r="M130" s="134"/>
    </row>
    <row r="131" spans="5:13" ht="16.350000000000001" customHeight="1" x14ac:dyDescent="0.3">
      <c r="E131" s="135"/>
      <c r="F131" s="135"/>
      <c r="G131" s="135"/>
      <c r="H131" s="135"/>
      <c r="I131" s="9"/>
      <c r="J131" s="16"/>
      <c r="K131" s="16"/>
      <c r="L131" s="16"/>
    </row>
    <row r="132" spans="5:13" x14ac:dyDescent="0.3">
      <c r="I132" s="9"/>
    </row>
    <row r="133" spans="5:13" x14ac:dyDescent="0.3">
      <c r="I133" s="9"/>
    </row>
    <row r="134" spans="5:13" x14ac:dyDescent="0.3">
      <c r="I134" s="9"/>
    </row>
    <row r="135" spans="5:13" x14ac:dyDescent="0.3">
      <c r="I135" s="9"/>
    </row>
    <row r="136" spans="5:13" x14ac:dyDescent="0.3">
      <c r="I136" s="9"/>
    </row>
    <row r="137" spans="5:13" x14ac:dyDescent="0.3">
      <c r="I137" s="9"/>
    </row>
    <row r="138" spans="5:13" x14ac:dyDescent="0.3">
      <c r="I138" s="9"/>
    </row>
    <row r="139" spans="5:13" x14ac:dyDescent="0.3">
      <c r="I139" s="9"/>
    </row>
    <row r="140" spans="5:13" x14ac:dyDescent="0.3">
      <c r="I140" s="9"/>
    </row>
    <row r="141" spans="5:13" x14ac:dyDescent="0.3">
      <c r="I141" s="9"/>
    </row>
  </sheetData>
  <sheetProtection selectLockedCells="1"/>
  <mergeCells count="91">
    <mergeCell ref="C83:K83"/>
    <mergeCell ref="C115:K118"/>
    <mergeCell ref="C34:E34"/>
    <mergeCell ref="G13:H13"/>
    <mergeCell ref="J13:K13"/>
    <mergeCell ref="C29:E29"/>
    <mergeCell ref="C30:E30"/>
    <mergeCell ref="C31:E31"/>
    <mergeCell ref="C32:E32"/>
    <mergeCell ref="C33:E33"/>
    <mergeCell ref="D47:J47"/>
    <mergeCell ref="C43:I43"/>
    <mergeCell ref="C44:I44"/>
    <mergeCell ref="C40:E40"/>
    <mergeCell ref="C35:E35"/>
    <mergeCell ref="C36:E36"/>
    <mergeCell ref="E12:I12"/>
    <mergeCell ref="C28:E28"/>
    <mergeCell ref="A3:C4"/>
    <mergeCell ref="D3:J3"/>
    <mergeCell ref="D4:J4"/>
    <mergeCell ref="C19:K19"/>
    <mergeCell ref="C20:K20"/>
    <mergeCell ref="C22:G22"/>
    <mergeCell ref="I22:K22"/>
    <mergeCell ref="C23:E23"/>
    <mergeCell ref="C24:E24"/>
    <mergeCell ref="C25:E25"/>
    <mergeCell ref="C26:E26"/>
    <mergeCell ref="C27:E27"/>
    <mergeCell ref="E11:I11"/>
    <mergeCell ref="E17:I17"/>
    <mergeCell ref="C37:E37"/>
    <mergeCell ref="C38:E38"/>
    <mergeCell ref="C39:E39"/>
    <mergeCell ref="J43:K44"/>
    <mergeCell ref="D90:J90"/>
    <mergeCell ref="D66:J66"/>
    <mergeCell ref="D67:E67"/>
    <mergeCell ref="D68:E68"/>
    <mergeCell ref="D69:E69"/>
    <mergeCell ref="D70:E70"/>
    <mergeCell ref="D71:E71"/>
    <mergeCell ref="D72:E72"/>
    <mergeCell ref="D73:E73"/>
    <mergeCell ref="D78:J78"/>
    <mergeCell ref="D79:J79"/>
    <mergeCell ref="C87:K87"/>
    <mergeCell ref="C88:K88"/>
    <mergeCell ref="E85:I85"/>
    <mergeCell ref="D75:I75"/>
    <mergeCell ref="D76:I76"/>
    <mergeCell ref="D100:E100"/>
    <mergeCell ref="D91:E91"/>
    <mergeCell ref="F91:G91"/>
    <mergeCell ref="H91:I91"/>
    <mergeCell ref="D92:E92"/>
    <mergeCell ref="F92:G92"/>
    <mergeCell ref="H92:I92"/>
    <mergeCell ref="D94:I94"/>
    <mergeCell ref="D95:I95"/>
    <mergeCell ref="D97:I97"/>
    <mergeCell ref="D98:J98"/>
    <mergeCell ref="D99:E99"/>
    <mergeCell ref="D111:J111"/>
    <mergeCell ref="L130:M130"/>
    <mergeCell ref="E131:H131"/>
    <mergeCell ref="D101:E101"/>
    <mergeCell ref="D102:E102"/>
    <mergeCell ref="D103:E103"/>
    <mergeCell ref="D104:E104"/>
    <mergeCell ref="D105:E105"/>
    <mergeCell ref="D110:J110"/>
    <mergeCell ref="D107:I107"/>
    <mergeCell ref="D108:I108"/>
    <mergeCell ref="E53:I53"/>
    <mergeCell ref="C55:K55"/>
    <mergeCell ref="C56:K56"/>
    <mergeCell ref="D65:H65"/>
    <mergeCell ref="C41:E41"/>
    <mergeCell ref="D58:J58"/>
    <mergeCell ref="D59:E59"/>
    <mergeCell ref="F59:G59"/>
    <mergeCell ref="H59:I59"/>
    <mergeCell ref="D60:E60"/>
    <mergeCell ref="F60:G60"/>
    <mergeCell ref="H60:I60"/>
    <mergeCell ref="D62:I62"/>
    <mergeCell ref="D63:I63"/>
    <mergeCell ref="D46:J46"/>
    <mergeCell ref="C51:K51"/>
  </mergeCells>
  <conditionalFormatting sqref="D61:I61 F60 H60">
    <cfRule type="expression" dxfId="16" priority="15">
      <formula>$D$60+$F$60+$H$60=100%</formula>
    </cfRule>
  </conditionalFormatting>
  <conditionalFormatting sqref="D93:I93 D92 F92 H92">
    <cfRule type="expression" dxfId="15" priority="14">
      <formula>$D$92+$F$92+$H$92=100%</formula>
    </cfRule>
  </conditionalFormatting>
  <conditionalFormatting sqref="D60">
    <cfRule type="expression" dxfId="14" priority="13">
      <formula>$D$60+$F$60+$H$60=100%</formula>
    </cfRule>
  </conditionalFormatting>
  <conditionalFormatting sqref="F68:H68">
    <cfRule type="expression" dxfId="13" priority="12">
      <formula>$F68+$G68+$H68=100%</formula>
    </cfRule>
  </conditionalFormatting>
  <conditionalFormatting sqref="F69:H69">
    <cfRule type="expression" dxfId="12" priority="11">
      <formula>$F$69+$G$69+$H$69=100%</formula>
    </cfRule>
  </conditionalFormatting>
  <conditionalFormatting sqref="F70:H70">
    <cfRule type="expression" dxfId="11" priority="10">
      <formula>$F$70+$G$70+$H$70=100%</formula>
    </cfRule>
  </conditionalFormatting>
  <conditionalFormatting sqref="F71:H71">
    <cfRule type="expression" dxfId="10" priority="9">
      <formula>$F$71+$G$71+$H$71=100%</formula>
    </cfRule>
  </conditionalFormatting>
  <conditionalFormatting sqref="F72:H72">
    <cfRule type="expression" dxfId="9" priority="8">
      <formula>$F$72+$G$72+$H$72=100%</formula>
    </cfRule>
  </conditionalFormatting>
  <conditionalFormatting sqref="F73:H74">
    <cfRule type="expression" dxfId="8" priority="7">
      <formula>$F$73+$G$73+$H$73=100%</formula>
    </cfRule>
  </conditionalFormatting>
  <conditionalFormatting sqref="F100:H100">
    <cfRule type="expression" dxfId="7" priority="6">
      <formula>$F100+$G100+$H100=100%</formula>
    </cfRule>
  </conditionalFormatting>
  <conditionalFormatting sqref="F101:H101">
    <cfRule type="expression" dxfId="6" priority="5">
      <formula>$F$69+$G$69+$H$69=100%</formula>
    </cfRule>
  </conditionalFormatting>
  <conditionalFormatting sqref="F102:H102">
    <cfRule type="expression" dxfId="5" priority="4">
      <formula>$F$70+$G$70+$H$70=100%</formula>
    </cfRule>
  </conditionalFormatting>
  <conditionalFormatting sqref="F103:H103">
    <cfRule type="expression" dxfId="4" priority="3">
      <formula>$F$71+$G$71+$H$71=100%</formula>
    </cfRule>
  </conditionalFormatting>
  <conditionalFormatting sqref="F104:H104">
    <cfRule type="expression" dxfId="3" priority="2">
      <formula>$F$72+$G$72+$H$72=100%</formula>
    </cfRule>
  </conditionalFormatting>
  <conditionalFormatting sqref="F105:H106">
    <cfRule type="expression" dxfId="2" priority="1">
      <formula>$F$73+$G$73+$H$73=100%</formula>
    </cfRule>
  </conditionalFormatting>
  <dataValidations count="2">
    <dataValidation type="whole" operator="greaterThanOrEqual" allowBlank="1" showErrorMessage="1" errorTitle="VALEUR INCORRECTE" error="Veuillez entrer une valeur chiffrée, exemple : 12" sqref="I42" xr:uid="{00000000-0002-0000-0000-000000000000}">
      <formula1>1</formula1>
    </dataValidation>
    <dataValidation type="whole" errorStyle="information" allowBlank="1" showErrorMessage="1" errorTitle="ATTENTION" error="Vous essayez d'entrer un grand nombre de retours, êtes vous sûr ?" sqref="I24:I41" xr:uid="{BACDD9C8-65E7-468A-B3BE-18A079D59224}">
      <formula1>1</formula1>
      <formula2>(F24*10)/100</formula2>
    </dataValidation>
  </dataValidations>
  <pageMargins left="0.7" right="0.7" top="0.75" bottom="0.75" header="0.3" footer="0.3"/>
  <pageSetup paperSize="9" orientation="portrait" r:id="rId1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6"/>
  <dimension ref="B1:L21"/>
  <sheetViews>
    <sheetView showGridLines="0" showRowColHeaders="0" showZeros="0" zoomScale="280" zoomScaleNormal="280" zoomScalePageLayoutView="280" workbookViewId="0">
      <pane ySplit="2" topLeftCell="A3" activePane="bottomLeft" state="frozen"/>
      <selection activeCell="H22" sqref="H22"/>
      <selection pane="bottomLeft" activeCell="I5" sqref="I5"/>
    </sheetView>
  </sheetViews>
  <sheetFormatPr baseColWidth="10" defaultColWidth="10.796875" defaultRowHeight="14.65" x14ac:dyDescent="0.3"/>
  <cols>
    <col min="1" max="1" width="1.69921875" customWidth="1"/>
    <col min="2" max="2" width="11" customWidth="1"/>
    <col min="3" max="3" width="9.796875" customWidth="1"/>
    <col min="4" max="4" width="4.19921875" customWidth="1"/>
    <col min="5" max="5" width="1.19921875" customWidth="1"/>
    <col min="6" max="11" width="6" customWidth="1"/>
    <col min="12" max="12" width="4.19921875" customWidth="1"/>
  </cols>
  <sheetData>
    <row r="1" spans="2:12" ht="17.05" customHeight="1" x14ac:dyDescent="0.3">
      <c r="B1" s="161">
        <f ca="1">TODAY()</f>
        <v>44067</v>
      </c>
      <c r="C1" s="161"/>
      <c r="D1" s="161"/>
      <c r="E1" s="59"/>
      <c r="F1" s="156" t="s">
        <v>26</v>
      </c>
      <c r="G1" s="157"/>
      <c r="H1" s="158"/>
      <c r="I1" s="156" t="s">
        <v>32</v>
      </c>
      <c r="J1" s="157"/>
      <c r="K1" s="158"/>
    </row>
    <row r="2" spans="2:12" ht="13.5" customHeight="1" x14ac:dyDescent="0.3">
      <c r="B2" s="162"/>
      <c r="C2" s="162"/>
      <c r="D2" s="162"/>
      <c r="E2" s="60"/>
      <c r="F2" s="61" t="s">
        <v>5</v>
      </c>
      <c r="G2" s="61" t="s">
        <v>4</v>
      </c>
      <c r="H2" s="61" t="s">
        <v>6</v>
      </c>
      <c r="I2" s="61" t="s">
        <v>5</v>
      </c>
      <c r="J2" s="61" t="s">
        <v>4</v>
      </c>
      <c r="K2" s="61" t="s">
        <v>6</v>
      </c>
    </row>
    <row r="3" spans="2:12" ht="28.3" customHeight="1" x14ac:dyDescent="0.3">
      <c r="B3" s="154" t="s">
        <v>0</v>
      </c>
      <c r="C3" s="155"/>
      <c r="D3" s="62">
        <f>SUM(ADMINISTRATION!F24+ADMINISTRATION!G24-ADMINISTRATION!H24)</f>
        <v>0</v>
      </c>
      <c r="E3" s="8"/>
      <c r="F3" s="63">
        <f>ROUND(D3*ADMINISTRATION!$D$60,)</f>
        <v>0</v>
      </c>
      <c r="G3" s="63">
        <f>ROUND(D3*ADMINISTRATION!$F$60,)</f>
        <v>0</v>
      </c>
      <c r="H3" s="64">
        <f t="shared" ref="H3:H14" si="0">SUM(D3-F3-G3)</f>
        <v>0</v>
      </c>
      <c r="I3" s="65"/>
      <c r="J3" s="66"/>
      <c r="K3" s="66"/>
      <c r="L3" s="67">
        <f>SUM(I3:K3)</f>
        <v>0</v>
      </c>
    </row>
    <row r="4" spans="2:12" ht="28.3" customHeight="1" x14ac:dyDescent="0.3">
      <c r="B4" s="154" t="s">
        <v>20</v>
      </c>
      <c r="C4" s="155"/>
      <c r="D4" s="62">
        <f>SUM(ADMINISTRATION!F25+ADMINISTRATION!G25-ADMINISTRATION!H25)</f>
        <v>0</v>
      </c>
      <c r="E4" s="8"/>
      <c r="F4" s="63">
        <f>ROUND(D4*ADMINISTRATION!$D$60,)</f>
        <v>0</v>
      </c>
      <c r="G4" s="63">
        <f>ROUND(D4*ADMINISTRATION!$F$60,)</f>
        <v>0</v>
      </c>
      <c r="H4" s="64">
        <f t="shared" si="0"/>
        <v>0</v>
      </c>
      <c r="I4" s="68"/>
      <c r="J4" s="66"/>
      <c r="K4" s="66"/>
      <c r="L4" s="67">
        <f t="shared" ref="L4:L20" si="1">SUM(I4:K4)</f>
        <v>0</v>
      </c>
    </row>
    <row r="5" spans="2:12" ht="28.3" customHeight="1" x14ac:dyDescent="0.3">
      <c r="B5" s="154" t="s">
        <v>3</v>
      </c>
      <c r="C5" s="155"/>
      <c r="D5" s="62">
        <f>SUM(ADMINISTRATION!F26+ADMINISTRATION!G26-ADMINISTRATION!H26)</f>
        <v>0</v>
      </c>
      <c r="E5" s="8"/>
      <c r="F5" s="63">
        <f>ROUND(D5*ADMINISTRATION!$D$60,)</f>
        <v>0</v>
      </c>
      <c r="G5" s="63">
        <f>ROUND(D5*ADMINISTRATION!$F$60,)</f>
        <v>0</v>
      </c>
      <c r="H5" s="64">
        <f t="shared" si="0"/>
        <v>0</v>
      </c>
      <c r="I5" s="68"/>
      <c r="J5" s="66"/>
      <c r="K5" s="66"/>
      <c r="L5" s="67">
        <f t="shared" si="1"/>
        <v>0</v>
      </c>
    </row>
    <row r="6" spans="2:12" ht="28.3" customHeight="1" x14ac:dyDescent="0.3">
      <c r="B6" s="154" t="s">
        <v>21</v>
      </c>
      <c r="C6" s="155"/>
      <c r="D6" s="62">
        <f>SUM(ADMINISTRATION!F27+ADMINISTRATION!G27-ADMINISTRATION!H27)</f>
        <v>0</v>
      </c>
      <c r="E6" s="8"/>
      <c r="F6" s="63">
        <f>ROUND(D6*ADMINISTRATION!$D$60,)</f>
        <v>0</v>
      </c>
      <c r="G6" s="63">
        <f>ROUND(D6*ADMINISTRATION!$F$60,)</f>
        <v>0</v>
      </c>
      <c r="H6" s="64">
        <f t="shared" si="0"/>
        <v>0</v>
      </c>
      <c r="I6" s="68"/>
      <c r="J6" s="66"/>
      <c r="K6" s="66"/>
      <c r="L6" s="67">
        <f t="shared" si="1"/>
        <v>0</v>
      </c>
    </row>
    <row r="7" spans="2:12" ht="28.3" customHeight="1" x14ac:dyDescent="0.3">
      <c r="B7" s="159" t="s">
        <v>1</v>
      </c>
      <c r="C7" s="160"/>
      <c r="D7" s="69">
        <f>SUM(ADMINISTRATION!F28+ADMINISTRATION!G28-ADMINISTRATION!H28)</f>
        <v>0</v>
      </c>
      <c r="E7" s="8"/>
      <c r="F7" s="63">
        <f>ROUND(D7*ADMINISTRATION!$D$60,)</f>
        <v>0</v>
      </c>
      <c r="G7" s="63">
        <f>ROUND(D7*ADMINISTRATION!$F$60,)</f>
        <v>0</v>
      </c>
      <c r="H7" s="64">
        <f t="shared" si="0"/>
        <v>0</v>
      </c>
      <c r="I7" s="68"/>
      <c r="J7" s="66"/>
      <c r="K7" s="66"/>
      <c r="L7" s="67">
        <f t="shared" si="1"/>
        <v>0</v>
      </c>
    </row>
    <row r="8" spans="2:12" ht="28.3" customHeight="1" x14ac:dyDescent="0.3">
      <c r="B8" s="154" t="s">
        <v>18</v>
      </c>
      <c r="C8" s="155"/>
      <c r="D8" s="62">
        <f>SUM(ADMINISTRATION!F29+ADMINISTRATION!G29-ADMINISTRATION!H29)</f>
        <v>0</v>
      </c>
      <c r="E8" s="8"/>
      <c r="F8" s="63">
        <f>ROUND(D8*ADMINISTRATION!$D$60,)</f>
        <v>0</v>
      </c>
      <c r="G8" s="63">
        <f>ROUND(D8*ADMINISTRATION!$F$60,)</f>
        <v>0</v>
      </c>
      <c r="H8" s="64">
        <f t="shared" si="0"/>
        <v>0</v>
      </c>
      <c r="I8" s="68"/>
      <c r="J8" s="66"/>
      <c r="K8" s="66"/>
      <c r="L8" s="67">
        <f t="shared" si="1"/>
        <v>0</v>
      </c>
    </row>
    <row r="9" spans="2:12" ht="28.3" customHeight="1" x14ac:dyDescent="0.3">
      <c r="B9" s="154" t="s">
        <v>12</v>
      </c>
      <c r="C9" s="155"/>
      <c r="D9" s="62">
        <f>SUM(ADMINISTRATION!F30+ADMINISTRATION!G30-ADMINISTRATION!H30)</f>
        <v>0</v>
      </c>
      <c r="E9" s="8"/>
      <c r="F9" s="63">
        <f>ROUND(D9*ADMINISTRATION!$D$60,)</f>
        <v>0</v>
      </c>
      <c r="G9" s="63">
        <f>ROUND(D9*ADMINISTRATION!$F$60,)</f>
        <v>0</v>
      </c>
      <c r="H9" s="64">
        <f t="shared" si="0"/>
        <v>0</v>
      </c>
      <c r="I9" s="68"/>
      <c r="J9" s="66"/>
      <c r="K9" s="66"/>
      <c r="L9" s="67">
        <f t="shared" si="1"/>
        <v>0</v>
      </c>
    </row>
    <row r="10" spans="2:12" ht="28.3" customHeight="1" x14ac:dyDescent="0.3">
      <c r="B10" s="154" t="s">
        <v>13</v>
      </c>
      <c r="C10" s="155"/>
      <c r="D10" s="62">
        <f>SUM(ADMINISTRATION!F31+ADMINISTRATION!G31-ADMINISTRATION!H31)</f>
        <v>0</v>
      </c>
      <c r="E10" s="8"/>
      <c r="F10" s="63">
        <f>ROUND(D10*ADMINISTRATION!$D$60,)</f>
        <v>0</v>
      </c>
      <c r="G10" s="63">
        <f>ROUND(D10*ADMINISTRATION!$F$60,)</f>
        <v>0</v>
      </c>
      <c r="H10" s="64">
        <f t="shared" si="0"/>
        <v>0</v>
      </c>
      <c r="I10" s="68"/>
      <c r="J10" s="66"/>
      <c r="K10" s="66"/>
      <c r="L10" s="67">
        <f t="shared" si="1"/>
        <v>0</v>
      </c>
    </row>
    <row r="11" spans="2:12" ht="28.3" customHeight="1" x14ac:dyDescent="0.3">
      <c r="B11" s="154" t="s">
        <v>19</v>
      </c>
      <c r="C11" s="155"/>
      <c r="D11" s="62">
        <f>SUM(ADMINISTRATION!F32+ADMINISTRATION!G32-ADMINISTRATION!H32)</f>
        <v>0</v>
      </c>
      <c r="E11" s="8"/>
      <c r="F11" s="63">
        <f>ROUND(D11*ADMINISTRATION!$D$60,)</f>
        <v>0</v>
      </c>
      <c r="G11" s="63">
        <f>ROUND(D11*ADMINISTRATION!$F$60,)</f>
        <v>0</v>
      </c>
      <c r="H11" s="64">
        <f t="shared" si="0"/>
        <v>0</v>
      </c>
      <c r="I11" s="68"/>
      <c r="J11" s="66"/>
      <c r="K11" s="66"/>
      <c r="L11" s="67">
        <f t="shared" si="1"/>
        <v>0</v>
      </c>
    </row>
    <row r="12" spans="2:12" ht="28.3" customHeight="1" x14ac:dyDescent="0.3">
      <c r="B12" s="154" t="s">
        <v>2</v>
      </c>
      <c r="C12" s="155"/>
      <c r="D12" s="62">
        <f>SUM(ADMINISTRATION!F33+ADMINISTRATION!G33-ADMINISTRATION!H33)</f>
        <v>0</v>
      </c>
      <c r="E12" s="8"/>
      <c r="F12" s="63">
        <f>ROUND(D12*ADMINISTRATION!$D$60,)</f>
        <v>0</v>
      </c>
      <c r="G12" s="63">
        <f>ROUND(D12*ADMINISTRATION!$F$60,)</f>
        <v>0</v>
      </c>
      <c r="H12" s="64">
        <f t="shared" si="0"/>
        <v>0</v>
      </c>
      <c r="I12" s="68"/>
      <c r="J12" s="66"/>
      <c r="K12" s="66"/>
      <c r="L12" s="67">
        <f t="shared" si="1"/>
        <v>0</v>
      </c>
    </row>
    <row r="13" spans="2:12" ht="28.3" customHeight="1" x14ac:dyDescent="0.3">
      <c r="B13" s="154" t="s">
        <v>22</v>
      </c>
      <c r="C13" s="155"/>
      <c r="D13" s="62">
        <f>SUM(ADMINISTRATION!F34+ADMINISTRATION!G34-ADMINISTRATION!H34)</f>
        <v>0</v>
      </c>
      <c r="E13" s="8"/>
      <c r="F13" s="63">
        <f>ROUND(D13*ADMINISTRATION!$D$60,)</f>
        <v>0</v>
      </c>
      <c r="G13" s="63">
        <f>ROUND(D13*ADMINISTRATION!$F$60,)</f>
        <v>0</v>
      </c>
      <c r="H13" s="64">
        <f t="shared" si="0"/>
        <v>0</v>
      </c>
      <c r="I13" s="68"/>
      <c r="J13" s="66"/>
      <c r="K13" s="66"/>
      <c r="L13" s="67">
        <f t="shared" si="1"/>
        <v>0</v>
      </c>
    </row>
    <row r="14" spans="2:12" ht="28.3" customHeight="1" x14ac:dyDescent="0.3">
      <c r="B14" s="154" t="s">
        <v>14</v>
      </c>
      <c r="C14" s="155"/>
      <c r="D14" s="62">
        <f>SUM(ADMINISTRATION!F35+ADMINISTRATION!G35-ADMINISTRATION!H35)</f>
        <v>0</v>
      </c>
      <c r="E14" s="8"/>
      <c r="F14" s="63">
        <f>ROUND(D14*ADMINISTRATION!F68,)</f>
        <v>0</v>
      </c>
      <c r="G14" s="63">
        <f>ROUND(D14*ADMINISTRATION!G68,)</f>
        <v>0</v>
      </c>
      <c r="H14" s="64">
        <f t="shared" si="0"/>
        <v>0</v>
      </c>
      <c r="I14" s="68"/>
      <c r="J14" s="66"/>
      <c r="K14" s="66"/>
      <c r="L14" s="67">
        <f t="shared" si="1"/>
        <v>0</v>
      </c>
    </row>
    <row r="15" spans="2:12" ht="27.6" customHeight="1" x14ac:dyDescent="0.3">
      <c r="B15" s="154" t="s">
        <v>15</v>
      </c>
      <c r="C15" s="155"/>
      <c r="D15" s="62">
        <f>SUM(ADMINISTRATION!F36+ADMINISTRATION!G36-ADMINISTRATION!H36)</f>
        <v>0</v>
      </c>
      <c r="E15" s="8"/>
      <c r="F15" s="63">
        <f>ROUND(D15*ADMINISTRATION!$D$60,)</f>
        <v>0</v>
      </c>
      <c r="G15" s="63">
        <f>ROUND(D15*ADMINISTRATION!$F$60,)</f>
        <v>0</v>
      </c>
      <c r="H15" s="64">
        <f>SUM(D15-F15-G15)</f>
        <v>0</v>
      </c>
      <c r="I15" s="68"/>
      <c r="J15" s="66"/>
      <c r="K15" s="66"/>
      <c r="L15" s="67">
        <f t="shared" si="1"/>
        <v>0</v>
      </c>
    </row>
    <row r="16" spans="2:12" ht="28.3" customHeight="1" x14ac:dyDescent="0.3">
      <c r="B16" s="154" t="s">
        <v>23</v>
      </c>
      <c r="C16" s="155"/>
      <c r="D16" s="62">
        <f>SUM(ADMINISTRATION!F37+ADMINISTRATION!G37-ADMINISTRATION!H37)</f>
        <v>0</v>
      </c>
      <c r="E16" s="8"/>
      <c r="F16" s="63">
        <f>ROUND(D16*ADMINISTRATION!$D$60,)</f>
        <v>0</v>
      </c>
      <c r="G16" s="63">
        <f>ROUND(D16*ADMINISTRATION!$F$60,)</f>
        <v>0</v>
      </c>
      <c r="H16" s="64">
        <f>SUM(D16-F16-G16)</f>
        <v>0</v>
      </c>
      <c r="I16" s="68"/>
      <c r="J16" s="66"/>
      <c r="K16" s="66"/>
      <c r="L16" s="67">
        <f t="shared" si="1"/>
        <v>0</v>
      </c>
    </row>
    <row r="17" spans="2:12" ht="28.3" customHeight="1" x14ac:dyDescent="0.3">
      <c r="B17" s="154" t="s">
        <v>24</v>
      </c>
      <c r="C17" s="155"/>
      <c r="D17" s="62">
        <f>SUM(ADMINISTRATION!F38+ADMINISTRATION!G38-ADMINISTRATION!H38)</f>
        <v>0</v>
      </c>
      <c r="E17" s="8"/>
      <c r="F17" s="63">
        <f>ROUND(D17*ADMINISTRATION!$D$60,)</f>
        <v>0</v>
      </c>
      <c r="G17" s="63">
        <f>ROUND(D17*ADMINISTRATION!$F$60,)</f>
        <v>0</v>
      </c>
      <c r="H17" s="64">
        <f>SUM(D17-F17-G17)</f>
        <v>0</v>
      </c>
      <c r="I17" s="68"/>
      <c r="J17" s="66"/>
      <c r="K17" s="66"/>
      <c r="L17" s="67">
        <f t="shared" si="1"/>
        <v>0</v>
      </c>
    </row>
    <row r="18" spans="2:12" ht="28.3" customHeight="1" x14ac:dyDescent="0.3">
      <c r="B18" s="154" t="s">
        <v>25</v>
      </c>
      <c r="C18" s="155"/>
      <c r="D18" s="62">
        <f>SUM(ADMINISTRATION!F39+ADMINISTRATION!G39-ADMINISTRATION!H39)</f>
        <v>0</v>
      </c>
      <c r="E18" s="8"/>
      <c r="F18" s="63">
        <f>ROUND(D18*ADMINISTRATION!$D$60,)</f>
        <v>0</v>
      </c>
      <c r="G18" s="63">
        <f>ROUND(D18*ADMINISTRATION!$F$60,)</f>
        <v>0</v>
      </c>
      <c r="H18" s="64">
        <f>SUM(D18-F18-G18)</f>
        <v>0</v>
      </c>
      <c r="I18" s="68"/>
      <c r="J18" s="66"/>
      <c r="K18" s="66"/>
      <c r="L18" s="67">
        <f t="shared" si="1"/>
        <v>0</v>
      </c>
    </row>
    <row r="19" spans="2:12" ht="28.3" customHeight="1" x14ac:dyDescent="0.3">
      <c r="B19" s="154" t="s">
        <v>17</v>
      </c>
      <c r="C19" s="155"/>
      <c r="D19" s="62">
        <f>SUM(ADMINISTRATION!F40+ADMINISTRATION!G40-ADMINISTRATION!H40)</f>
        <v>0</v>
      </c>
      <c r="E19" s="8"/>
      <c r="F19" s="63">
        <f>ROUND(D19*ADMINISTRATION!F69,)</f>
        <v>0</v>
      </c>
      <c r="G19" s="63">
        <f>ROUND(D19*ADMINISTRATION!G69,)</f>
        <v>0</v>
      </c>
      <c r="H19" s="64">
        <f t="shared" ref="H19:H20" si="2">SUM(D19-F19-G19)</f>
        <v>0</v>
      </c>
      <c r="I19" s="70"/>
      <c r="J19" s="71"/>
      <c r="K19" s="71"/>
      <c r="L19" s="67">
        <f t="shared" si="1"/>
        <v>0</v>
      </c>
    </row>
    <row r="20" spans="2:12" ht="28.3" customHeight="1" x14ac:dyDescent="0.3">
      <c r="B20" s="154" t="s">
        <v>16</v>
      </c>
      <c r="C20" s="155"/>
      <c r="D20" s="62">
        <f>SUM(ADMINISTRATION!F41+ADMINISTRATION!G41-ADMINISTRATION!H41)</f>
        <v>0</v>
      </c>
      <c r="E20" s="8"/>
      <c r="F20" s="63">
        <f>ROUND(D20*ADMINISTRATION!F70,)</f>
        <v>0</v>
      </c>
      <c r="G20" s="63">
        <f>ROUND(D20*ADMINISTRATION!G70,)</f>
        <v>0</v>
      </c>
      <c r="H20" s="64">
        <f t="shared" si="2"/>
        <v>0</v>
      </c>
      <c r="I20" s="68"/>
      <c r="J20" s="66"/>
      <c r="K20" s="66"/>
      <c r="L20" s="67">
        <f t="shared" si="1"/>
        <v>0</v>
      </c>
    </row>
    <row r="21" spans="2:12" x14ac:dyDescent="0.3">
      <c r="D21" s="1"/>
      <c r="E21" s="1"/>
    </row>
  </sheetData>
  <sheetProtection sheet="1" objects="1" scenarios="1" selectLockedCells="1"/>
  <mergeCells count="21">
    <mergeCell ref="B11:C11"/>
    <mergeCell ref="F1:H1"/>
    <mergeCell ref="I1:K1"/>
    <mergeCell ref="B3:C3"/>
    <mergeCell ref="B4:C4"/>
    <mergeCell ref="B5:C5"/>
    <mergeCell ref="B6:C6"/>
    <mergeCell ref="B7:C7"/>
    <mergeCell ref="B8:C8"/>
    <mergeCell ref="B9:C9"/>
    <mergeCell ref="B10:C10"/>
    <mergeCell ref="B1:D2"/>
    <mergeCell ref="B18:C18"/>
    <mergeCell ref="B19:C19"/>
    <mergeCell ref="B20:C20"/>
    <mergeCell ref="B12:C12"/>
    <mergeCell ref="B13:C13"/>
    <mergeCell ref="B14:C14"/>
    <mergeCell ref="B15:C15"/>
    <mergeCell ref="B16:C16"/>
    <mergeCell ref="B17:C17"/>
  </mergeCells>
  <phoneticPr fontId="51" type="noConversion"/>
  <conditionalFormatting sqref="D3:E20">
    <cfRule type="cellIs" dxfId="1" priority="1" operator="notEqual">
      <formula>$F3+$G3+$H3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135" orientation="portrait" r:id="rId1"/>
  <colBreaks count="1" manualBreakCount="1">
    <brk id="12" max="1048575" man="1"/>
  </colBreaks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7">
    <pageSetUpPr fitToPage="1"/>
  </sheetPr>
  <dimension ref="B1:W20"/>
  <sheetViews>
    <sheetView showGridLines="0" showRowColHeaders="0" showZeros="0" zoomScale="192" zoomScaleNormal="192" zoomScalePageLayoutView="192" workbookViewId="0">
      <pane ySplit="2" topLeftCell="A3" activePane="bottomLeft" state="frozen"/>
      <selection activeCell="H22" sqref="H22"/>
      <selection pane="bottomLeft" activeCell="R4" sqref="R4"/>
    </sheetView>
  </sheetViews>
  <sheetFormatPr baseColWidth="10" defaultColWidth="10.796875" defaultRowHeight="14.65" x14ac:dyDescent="0.3"/>
  <cols>
    <col min="1" max="1" width="2.296875" customWidth="1"/>
    <col min="2" max="3" width="8.19921875" customWidth="1"/>
    <col min="4" max="4" width="5" customWidth="1"/>
    <col min="5" max="5" width="1.19921875" customWidth="1"/>
    <col min="6" max="7" width="5" customWidth="1"/>
    <col min="8" max="8" width="5.19921875" customWidth="1"/>
    <col min="9" max="9" width="1.19921875" customWidth="1"/>
    <col min="10" max="10" width="5" customWidth="1"/>
    <col min="11" max="11" width="5.19921875" customWidth="1"/>
    <col min="12" max="12" width="5" customWidth="1"/>
    <col min="13" max="13" width="1.19921875" customWidth="1"/>
    <col min="14" max="16" width="5.19921875" customWidth="1"/>
    <col min="17" max="17" width="1.69921875" customWidth="1"/>
    <col min="18" max="23" width="3.69921875" customWidth="1"/>
  </cols>
  <sheetData>
    <row r="1" spans="2:23" ht="21.95" customHeight="1" x14ac:dyDescent="0.3">
      <c r="B1" s="168">
        <f ca="1">TODAY()</f>
        <v>44067</v>
      </c>
      <c r="C1" s="168"/>
      <c r="D1" s="168"/>
      <c r="E1" s="72"/>
      <c r="F1" s="165" t="s">
        <v>5</v>
      </c>
      <c r="G1" s="165"/>
      <c r="H1" s="165"/>
      <c r="I1" s="73"/>
      <c r="J1" s="165" t="s">
        <v>4</v>
      </c>
      <c r="K1" s="165"/>
      <c r="L1" s="165"/>
      <c r="M1" s="73"/>
      <c r="N1" s="165" t="s">
        <v>6</v>
      </c>
      <c r="O1" s="165"/>
      <c r="P1" s="165"/>
      <c r="Q1" s="2"/>
      <c r="R1" s="165" t="s">
        <v>10</v>
      </c>
      <c r="S1" s="165"/>
      <c r="T1" s="165"/>
      <c r="U1" s="165" t="s">
        <v>11</v>
      </c>
      <c r="V1" s="165"/>
      <c r="W1" s="165"/>
    </row>
    <row r="2" spans="2:23" ht="20.25" customHeight="1" x14ac:dyDescent="0.3">
      <c r="B2" s="169"/>
      <c r="C2" s="169"/>
      <c r="D2" s="169"/>
      <c r="E2" s="72"/>
      <c r="F2" s="101" t="s">
        <v>52</v>
      </c>
      <c r="G2" s="101" t="s">
        <v>29</v>
      </c>
      <c r="H2" s="102" t="s">
        <v>53</v>
      </c>
      <c r="I2" s="74"/>
      <c r="J2" s="101" t="s">
        <v>52</v>
      </c>
      <c r="K2" s="101" t="s">
        <v>29</v>
      </c>
      <c r="L2" s="101" t="s">
        <v>53</v>
      </c>
      <c r="M2" s="74"/>
      <c r="N2" s="101" t="s">
        <v>52</v>
      </c>
      <c r="O2" s="101" t="s">
        <v>29</v>
      </c>
      <c r="P2" s="101" t="s">
        <v>53</v>
      </c>
      <c r="Q2" s="3"/>
      <c r="R2" s="102" t="s">
        <v>8</v>
      </c>
      <c r="S2" s="101" t="s">
        <v>9</v>
      </c>
      <c r="T2" s="103" t="s">
        <v>7</v>
      </c>
      <c r="U2" s="101" t="s">
        <v>8</v>
      </c>
      <c r="V2" s="102" t="s">
        <v>9</v>
      </c>
      <c r="W2" s="104" t="s">
        <v>7</v>
      </c>
    </row>
    <row r="3" spans="2:23" ht="24.05" customHeight="1" x14ac:dyDescent="0.3">
      <c r="B3" s="163" t="s">
        <v>0</v>
      </c>
      <c r="C3" s="164"/>
      <c r="D3" s="75">
        <f>SUM(PRODUCTION!L3)</f>
        <v>0</v>
      </c>
      <c r="E3" s="17"/>
      <c r="F3" s="82">
        <f>SUM(PRODUCTION!I3-G3-H3-R3-U3)</f>
        <v>0</v>
      </c>
      <c r="G3" s="83">
        <f>ROUND(PRODUCTION!I3*ADMINISTRATION!$F$92,)</f>
        <v>0</v>
      </c>
      <c r="H3" s="76">
        <f>ROUND(PRODUCTION!I3*ADMINISTRATION!$H$92,)</f>
        <v>0</v>
      </c>
      <c r="I3" s="77"/>
      <c r="J3" s="82">
        <f>SUM(PRODUCTION!J3-K3-L3)</f>
        <v>0</v>
      </c>
      <c r="K3" s="83">
        <f>ROUND(PRODUCTION!J3*ADMINISTRATION!$F$92,)</f>
        <v>0</v>
      </c>
      <c r="L3" s="84">
        <f>ROUND(PRODUCTION!J3*ADMINISTRATION!$H$92,)</f>
        <v>0</v>
      </c>
      <c r="M3" s="77"/>
      <c r="N3" s="82">
        <f>SUM(PRODUCTION!K3-O3-P3-S3-T3-V3-W3)</f>
        <v>0</v>
      </c>
      <c r="O3" s="83">
        <f>ROUND(PRODUCTION!K3*ADMINISTRATION!$F$92,)</f>
        <v>0</v>
      </c>
      <c r="P3" s="84">
        <f>ROUND(PRODUCTION!K3*ADMINISTRATION!$H$92,)</f>
        <v>0</v>
      </c>
      <c r="Q3" s="78"/>
      <c r="R3" s="85"/>
      <c r="S3" s="79"/>
      <c r="T3" s="80"/>
      <c r="U3" s="81"/>
      <c r="V3" s="79"/>
      <c r="W3" s="87"/>
    </row>
    <row r="4" spans="2:23" ht="24.05" customHeight="1" x14ac:dyDescent="0.3">
      <c r="B4" s="163" t="s">
        <v>20</v>
      </c>
      <c r="C4" s="164"/>
      <c r="D4" s="75">
        <f>SUM(PRODUCTION!L4)</f>
        <v>0</v>
      </c>
      <c r="E4" s="17"/>
      <c r="F4" s="82">
        <f>SUM(PRODUCTION!I4-G4-H4-R4-U4)</f>
        <v>0</v>
      </c>
      <c r="G4" s="83">
        <f>ROUND(PRODUCTION!I4*ADMINISTRATION!$F$92,)</f>
        <v>0</v>
      </c>
      <c r="H4" s="84">
        <f>ROUND(PRODUCTION!I4*ADMINISTRATION!$H$92,)</f>
        <v>0</v>
      </c>
      <c r="I4" s="77"/>
      <c r="J4" s="82">
        <f>SUM(PRODUCTION!J4-K4-L4)</f>
        <v>0</v>
      </c>
      <c r="K4" s="83">
        <f>ROUND(PRODUCTION!J4*ADMINISTRATION!$F$92,)</f>
        <v>0</v>
      </c>
      <c r="L4" s="84">
        <f>ROUND(PRODUCTION!J4*ADMINISTRATION!$H$92,)</f>
        <v>0</v>
      </c>
      <c r="M4" s="77"/>
      <c r="N4" s="82">
        <f>SUM(PRODUCTION!K4-O4-P4-S4-T4-V4-W4)</f>
        <v>0</v>
      </c>
      <c r="O4" s="83">
        <f>ROUND(PRODUCTION!K4*ADMINISTRATION!$F$92,)</f>
        <v>0</v>
      </c>
      <c r="P4" s="84">
        <f>ROUND(PRODUCTION!K4*ADMINISTRATION!$H$92,)</f>
        <v>0</v>
      </c>
      <c r="Q4" s="78"/>
      <c r="R4" s="85"/>
      <c r="S4" s="79"/>
      <c r="T4" s="80"/>
      <c r="U4" s="86"/>
      <c r="V4" s="79"/>
      <c r="W4" s="87"/>
    </row>
    <row r="5" spans="2:23" ht="24.75" customHeight="1" x14ac:dyDescent="0.3">
      <c r="B5" s="163" t="s">
        <v>3</v>
      </c>
      <c r="C5" s="164"/>
      <c r="D5" s="75">
        <f>SUM(PRODUCTION!L5)</f>
        <v>0</v>
      </c>
      <c r="E5" s="17"/>
      <c r="F5" s="82">
        <f>SUM(PRODUCTION!I5-G5-H5-R5-U5)</f>
        <v>0</v>
      </c>
      <c r="G5" s="83">
        <f>ROUND(PRODUCTION!I5*ADMINISTRATION!$F$92,)</f>
        <v>0</v>
      </c>
      <c r="H5" s="84">
        <f>ROUND(PRODUCTION!I5*ADMINISTRATION!$H$92,)</f>
        <v>0</v>
      </c>
      <c r="I5" s="77"/>
      <c r="J5" s="82">
        <f>SUM(PRODUCTION!J5-K5-L5)</f>
        <v>0</v>
      </c>
      <c r="K5" s="83">
        <f>ROUND(PRODUCTION!J5*ADMINISTRATION!$F$92,)</f>
        <v>0</v>
      </c>
      <c r="L5" s="84">
        <f>ROUND(PRODUCTION!J5*ADMINISTRATION!$H$92,)</f>
        <v>0</v>
      </c>
      <c r="M5" s="77"/>
      <c r="N5" s="82">
        <f>SUM(PRODUCTION!K5-O5-P5-S5-T5-V5-W5)</f>
        <v>0</v>
      </c>
      <c r="O5" s="83">
        <f>ROUND(PRODUCTION!K5*ADMINISTRATION!$F$92,)</f>
        <v>0</v>
      </c>
      <c r="P5" s="84">
        <f>ROUND(PRODUCTION!K5*ADMINISTRATION!$H$92,)</f>
        <v>0</v>
      </c>
      <c r="Q5" s="78"/>
      <c r="R5" s="85"/>
      <c r="S5" s="79"/>
      <c r="T5" s="80"/>
      <c r="U5" s="86"/>
      <c r="V5" s="79"/>
      <c r="W5" s="87"/>
    </row>
    <row r="6" spans="2:23" ht="24.75" customHeight="1" x14ac:dyDescent="0.3">
      <c r="B6" s="166" t="s">
        <v>27</v>
      </c>
      <c r="C6" s="167"/>
      <c r="D6" s="75">
        <f>SUM(PRODUCTION!L6)</f>
        <v>0</v>
      </c>
      <c r="E6" s="17"/>
      <c r="F6" s="82">
        <f>SUM(PRODUCTION!I6-G6-H6-R6-U6)</f>
        <v>0</v>
      </c>
      <c r="G6" s="83">
        <f>ROUND(PRODUCTION!I6*ADMINISTRATION!$F$92,)</f>
        <v>0</v>
      </c>
      <c r="H6" s="84">
        <f>ROUND(PRODUCTION!I6*ADMINISTRATION!$H$92,)</f>
        <v>0</v>
      </c>
      <c r="I6" s="77"/>
      <c r="J6" s="82">
        <f>SUM(PRODUCTION!J6-K6-L6)</f>
        <v>0</v>
      </c>
      <c r="K6" s="83">
        <f>ROUND(PRODUCTION!J6*ADMINISTRATION!$F$92,)</f>
        <v>0</v>
      </c>
      <c r="L6" s="84">
        <f>ROUND(PRODUCTION!J6*ADMINISTRATION!$H$92,)</f>
        <v>0</v>
      </c>
      <c r="M6" s="77"/>
      <c r="N6" s="82">
        <f>SUM(PRODUCTION!K6-O6-P6-S6-T6-V6-W6)</f>
        <v>0</v>
      </c>
      <c r="O6" s="83">
        <f>ROUND(PRODUCTION!K6*ADMINISTRATION!$F$92,)</f>
        <v>0</v>
      </c>
      <c r="P6" s="84">
        <f>ROUND(PRODUCTION!K6*ADMINISTRATION!$H$92,)</f>
        <v>0</v>
      </c>
      <c r="Q6" s="78"/>
      <c r="R6" s="85"/>
      <c r="S6" s="79"/>
      <c r="T6" s="80"/>
      <c r="U6" s="86"/>
      <c r="V6" s="79"/>
      <c r="W6" s="87"/>
    </row>
    <row r="7" spans="2:23" ht="24.75" customHeight="1" x14ac:dyDescent="0.3">
      <c r="B7" s="163" t="s">
        <v>1</v>
      </c>
      <c r="C7" s="164"/>
      <c r="D7" s="75">
        <f>SUM(PRODUCTION!L7)</f>
        <v>0</v>
      </c>
      <c r="E7" s="17"/>
      <c r="F7" s="82">
        <f>SUM(PRODUCTION!I7-G7-H7-R7-U7)</f>
        <v>0</v>
      </c>
      <c r="G7" s="83">
        <f>ROUND(PRODUCTION!I7*ADMINISTRATION!$F$92,)</f>
        <v>0</v>
      </c>
      <c r="H7" s="84">
        <f>ROUND(PRODUCTION!I7*ADMINISTRATION!$H$92,)</f>
        <v>0</v>
      </c>
      <c r="I7" s="77"/>
      <c r="J7" s="82">
        <f>SUM(PRODUCTION!J7-K7-L7)</f>
        <v>0</v>
      </c>
      <c r="K7" s="83">
        <f>ROUND(PRODUCTION!J7*ADMINISTRATION!$F$92,)</f>
        <v>0</v>
      </c>
      <c r="L7" s="84">
        <f>ROUND(PRODUCTION!J7*ADMINISTRATION!$H$92,)</f>
        <v>0</v>
      </c>
      <c r="M7" s="77"/>
      <c r="N7" s="82">
        <f>SUM(PRODUCTION!K7-O7-P7-S7-T7-V7-W7)</f>
        <v>0</v>
      </c>
      <c r="O7" s="83">
        <f>ROUND(PRODUCTION!K7*ADMINISTRATION!$F$92,)</f>
        <v>0</v>
      </c>
      <c r="P7" s="84">
        <f>ROUND(PRODUCTION!K7*ADMINISTRATION!$H$92,)</f>
        <v>0</v>
      </c>
      <c r="Q7" s="78"/>
      <c r="R7" s="85"/>
      <c r="S7" s="79"/>
      <c r="T7" s="80"/>
      <c r="U7" s="86"/>
      <c r="V7" s="79"/>
      <c r="W7" s="87"/>
    </row>
    <row r="8" spans="2:23" ht="24.05" customHeight="1" x14ac:dyDescent="0.3">
      <c r="B8" s="163" t="s">
        <v>18</v>
      </c>
      <c r="C8" s="164"/>
      <c r="D8" s="75">
        <f>SUM(PRODUCTION!L8)</f>
        <v>0</v>
      </c>
      <c r="E8" s="17"/>
      <c r="F8" s="82">
        <f>SUM(PRODUCTION!I8-G8-H8-R8-U8)</f>
        <v>0</v>
      </c>
      <c r="G8" s="83">
        <f>ROUND(PRODUCTION!I8*ADMINISTRATION!$F$92,)</f>
        <v>0</v>
      </c>
      <c r="H8" s="84">
        <f>ROUND(PRODUCTION!I8*ADMINISTRATION!$H$92,)</f>
        <v>0</v>
      </c>
      <c r="I8" s="77"/>
      <c r="J8" s="82">
        <f>SUM(PRODUCTION!J8-K8-L8)</f>
        <v>0</v>
      </c>
      <c r="K8" s="83">
        <f>ROUND(PRODUCTION!J8*ADMINISTRATION!$F$92,)</f>
        <v>0</v>
      </c>
      <c r="L8" s="84">
        <f>ROUND(PRODUCTION!J8*ADMINISTRATION!$H$92,)</f>
        <v>0</v>
      </c>
      <c r="M8" s="77"/>
      <c r="N8" s="82">
        <f>SUM(PRODUCTION!K8-O8-P8-S8-T8-V8-W8)</f>
        <v>0</v>
      </c>
      <c r="O8" s="83">
        <f>ROUND(PRODUCTION!K8*ADMINISTRATION!$F$92,)</f>
        <v>0</v>
      </c>
      <c r="P8" s="84">
        <f>ROUND(PRODUCTION!K8*ADMINISTRATION!$H$92,)</f>
        <v>0</v>
      </c>
      <c r="Q8" s="78"/>
      <c r="R8" s="85"/>
      <c r="S8" s="79"/>
      <c r="T8" s="80"/>
      <c r="U8" s="86"/>
      <c r="V8" s="79"/>
      <c r="W8" s="87"/>
    </row>
    <row r="9" spans="2:23" ht="24.75" customHeight="1" x14ac:dyDescent="0.3">
      <c r="B9" s="163" t="s">
        <v>12</v>
      </c>
      <c r="C9" s="164"/>
      <c r="D9" s="75">
        <f>SUM(PRODUCTION!L9)</f>
        <v>0</v>
      </c>
      <c r="E9" s="17"/>
      <c r="F9" s="82">
        <f>SUM(PRODUCTION!I9-G9-H9-R9-U9)</f>
        <v>0</v>
      </c>
      <c r="G9" s="83">
        <f>ROUND(PRODUCTION!I9*ADMINISTRATION!$F$92,)</f>
        <v>0</v>
      </c>
      <c r="H9" s="84">
        <f>ROUND(PRODUCTION!I9*ADMINISTRATION!$H$92,)</f>
        <v>0</v>
      </c>
      <c r="I9" s="77"/>
      <c r="J9" s="82">
        <f>SUM(PRODUCTION!J9-K9-L9)</f>
        <v>0</v>
      </c>
      <c r="K9" s="83">
        <f>ROUND(PRODUCTION!J9*ADMINISTRATION!$F$92,)</f>
        <v>0</v>
      </c>
      <c r="L9" s="84">
        <f>ROUND(PRODUCTION!J9*ADMINISTRATION!$H$92,)</f>
        <v>0</v>
      </c>
      <c r="M9" s="77"/>
      <c r="N9" s="82">
        <f>SUM(PRODUCTION!K9-O9-P9-S9-T9-V9-W9)</f>
        <v>0</v>
      </c>
      <c r="O9" s="83">
        <f>ROUND(PRODUCTION!K9*ADMINISTRATION!$F$92,)</f>
        <v>0</v>
      </c>
      <c r="P9" s="84">
        <f>ROUND(PRODUCTION!K9*ADMINISTRATION!$H$92,)</f>
        <v>0</v>
      </c>
      <c r="Q9" s="78"/>
      <c r="R9" s="85"/>
      <c r="S9" s="79"/>
      <c r="T9" s="80"/>
      <c r="U9" s="86"/>
      <c r="V9" s="79"/>
      <c r="W9" s="87"/>
    </row>
    <row r="10" spans="2:23" ht="23.5" customHeight="1" x14ac:dyDescent="0.3">
      <c r="B10" s="163" t="s">
        <v>13</v>
      </c>
      <c r="C10" s="164"/>
      <c r="D10" s="75">
        <f>SUM(PRODUCTION!L10)</f>
        <v>0</v>
      </c>
      <c r="E10" s="17"/>
      <c r="F10" s="82">
        <f>SUM(PRODUCTION!I10-G10-H10-R10-U10)</f>
        <v>0</v>
      </c>
      <c r="G10" s="83">
        <f>ROUND(PRODUCTION!I10*ADMINISTRATION!$F$92,)</f>
        <v>0</v>
      </c>
      <c r="H10" s="84">
        <f>ROUND(PRODUCTION!I10*ADMINISTRATION!$H$92,)</f>
        <v>0</v>
      </c>
      <c r="I10" s="77"/>
      <c r="J10" s="82">
        <f>SUM(PRODUCTION!J10-K10-L10)</f>
        <v>0</v>
      </c>
      <c r="K10" s="83">
        <f>ROUND(PRODUCTION!J10*ADMINISTRATION!$F$92,)</f>
        <v>0</v>
      </c>
      <c r="L10" s="84">
        <f>ROUND(PRODUCTION!J10*ADMINISTRATION!$H$92,)</f>
        <v>0</v>
      </c>
      <c r="M10" s="77"/>
      <c r="N10" s="82">
        <f>SUM(PRODUCTION!K10-O10-P10-S10-T10-V10-W10)</f>
        <v>0</v>
      </c>
      <c r="O10" s="83">
        <f>ROUND(PRODUCTION!K10*ADMINISTRATION!$F$92,)</f>
        <v>0</v>
      </c>
      <c r="P10" s="84">
        <f>ROUND(PRODUCTION!K10*ADMINISTRATION!$H$92,)</f>
        <v>0</v>
      </c>
      <c r="Q10" s="78"/>
      <c r="R10" s="85"/>
      <c r="S10" s="79"/>
      <c r="T10" s="80"/>
      <c r="U10" s="86"/>
      <c r="V10" s="79"/>
      <c r="W10" s="87"/>
    </row>
    <row r="11" spans="2:23" ht="24.75" customHeight="1" x14ac:dyDescent="0.3">
      <c r="B11" s="163" t="s">
        <v>19</v>
      </c>
      <c r="C11" s="164"/>
      <c r="D11" s="75">
        <f>SUM(PRODUCTION!L11)</f>
        <v>0</v>
      </c>
      <c r="E11" s="17"/>
      <c r="F11" s="82">
        <f>SUM(PRODUCTION!I11-G11-H11-R11-U11)</f>
        <v>0</v>
      </c>
      <c r="G11" s="83">
        <f>ROUND(PRODUCTION!I11*ADMINISTRATION!$F$92,)</f>
        <v>0</v>
      </c>
      <c r="H11" s="84">
        <f>ROUND(PRODUCTION!I11*ADMINISTRATION!$H$92,)</f>
        <v>0</v>
      </c>
      <c r="I11" s="77"/>
      <c r="J11" s="82">
        <f>SUM(PRODUCTION!J11-K11-L11)</f>
        <v>0</v>
      </c>
      <c r="K11" s="83">
        <f>ROUND(PRODUCTION!J11*ADMINISTRATION!$F$92,)</f>
        <v>0</v>
      </c>
      <c r="L11" s="84">
        <f>ROUND(PRODUCTION!J11*ADMINISTRATION!$H$92,)</f>
        <v>0</v>
      </c>
      <c r="M11" s="77"/>
      <c r="N11" s="82">
        <f>SUM(PRODUCTION!K11-O11-P11-S11-T11-V11-W11)</f>
        <v>0</v>
      </c>
      <c r="O11" s="83">
        <f>ROUND(PRODUCTION!K11*ADMINISTRATION!$F$92,)</f>
        <v>0</v>
      </c>
      <c r="P11" s="84">
        <f>ROUND(PRODUCTION!K11*ADMINISTRATION!$H$92,)</f>
        <v>0</v>
      </c>
      <c r="Q11" s="78"/>
      <c r="R11" s="85"/>
      <c r="S11" s="79"/>
      <c r="T11" s="80"/>
      <c r="U11" s="86"/>
      <c r="V11" s="79"/>
      <c r="W11" s="87"/>
    </row>
    <row r="12" spans="2:23" ht="24.05" customHeight="1" x14ac:dyDescent="0.3">
      <c r="B12" s="163" t="s">
        <v>2</v>
      </c>
      <c r="C12" s="164"/>
      <c r="D12" s="75">
        <f>SUM(PRODUCTION!L12)</f>
        <v>0</v>
      </c>
      <c r="E12" s="17"/>
      <c r="F12" s="82">
        <f>SUM(PRODUCTION!I12-G12-H12-R12-U12)</f>
        <v>0</v>
      </c>
      <c r="G12" s="83">
        <f>ROUND(PRODUCTION!I12*ADMINISTRATION!$F$92,)</f>
        <v>0</v>
      </c>
      <c r="H12" s="84">
        <f>ROUND(PRODUCTION!I12*ADMINISTRATION!$H$92,)</f>
        <v>0</v>
      </c>
      <c r="I12" s="77"/>
      <c r="J12" s="82">
        <f>SUM(PRODUCTION!J12-K12-L12)</f>
        <v>0</v>
      </c>
      <c r="K12" s="83">
        <f>ROUND(PRODUCTION!J12*ADMINISTRATION!$F$92,)</f>
        <v>0</v>
      </c>
      <c r="L12" s="84">
        <f>ROUND(PRODUCTION!J12*ADMINISTRATION!$H$92,)</f>
        <v>0</v>
      </c>
      <c r="M12" s="77"/>
      <c r="N12" s="82">
        <f>SUM(PRODUCTION!K12-O12-P12-S12-T12-V12-W12)</f>
        <v>0</v>
      </c>
      <c r="O12" s="83">
        <f>ROUND(PRODUCTION!K12*ADMINISTRATION!$F$92,)</f>
        <v>0</v>
      </c>
      <c r="P12" s="84">
        <f>ROUND(PRODUCTION!K12*ADMINISTRATION!$H$92,)</f>
        <v>0</v>
      </c>
      <c r="Q12" s="78"/>
      <c r="R12" s="85"/>
      <c r="S12" s="79"/>
      <c r="T12" s="80"/>
      <c r="U12" s="81"/>
      <c r="V12" s="79"/>
      <c r="W12" s="87"/>
    </row>
    <row r="13" spans="2:23" ht="24.75" customHeight="1" x14ac:dyDescent="0.3">
      <c r="B13" s="163" t="s">
        <v>22</v>
      </c>
      <c r="C13" s="164"/>
      <c r="D13" s="75">
        <f>SUM(PRODUCTION!L13)</f>
        <v>0</v>
      </c>
      <c r="E13" s="17"/>
      <c r="F13" s="82">
        <f>SUM(PRODUCTION!I13-G13-H13-R13-U13)</f>
        <v>0</v>
      </c>
      <c r="G13" s="83">
        <f>ROUND(PRODUCTION!I13*ADMINISTRATION!$F$92,)</f>
        <v>0</v>
      </c>
      <c r="H13" s="84">
        <f>ROUND(PRODUCTION!I13*ADMINISTRATION!$H$92,)</f>
        <v>0</v>
      </c>
      <c r="I13" s="77"/>
      <c r="J13" s="82">
        <f>SUM(PRODUCTION!J13-K13-L13)</f>
        <v>0</v>
      </c>
      <c r="K13" s="83">
        <f>ROUND(PRODUCTION!J13*ADMINISTRATION!$F$92,)</f>
        <v>0</v>
      </c>
      <c r="L13" s="84">
        <f>ROUND(PRODUCTION!J13*ADMINISTRATION!$H$92,)</f>
        <v>0</v>
      </c>
      <c r="M13" s="77"/>
      <c r="N13" s="82">
        <f>SUM(PRODUCTION!K13-O13-P13-S13-T13-V13-W13)</f>
        <v>0</v>
      </c>
      <c r="O13" s="83">
        <f>ROUND(PRODUCTION!K13*ADMINISTRATION!$F$92,)</f>
        <v>0</v>
      </c>
      <c r="P13" s="84">
        <f>ROUND(PRODUCTION!K13*ADMINISTRATION!$H$92,)</f>
        <v>0</v>
      </c>
      <c r="Q13" s="78"/>
      <c r="R13" s="85"/>
      <c r="S13" s="79"/>
      <c r="T13" s="80"/>
      <c r="U13" s="86"/>
      <c r="V13" s="79"/>
      <c r="W13" s="87"/>
    </row>
    <row r="14" spans="2:23" ht="24.05" customHeight="1" x14ac:dyDescent="0.3">
      <c r="B14" s="163" t="s">
        <v>14</v>
      </c>
      <c r="C14" s="164"/>
      <c r="D14" s="75">
        <f>SUM(PRODUCTION!L14)</f>
        <v>0</v>
      </c>
      <c r="E14" s="17"/>
      <c r="F14" s="82">
        <f>SUM(PRODUCTION!I14-G14-H14-R14-U14)</f>
        <v>0</v>
      </c>
      <c r="G14" s="83">
        <f>ROUND(PRODUCTION!F14*ADMINISTRATION!$G100,)</f>
        <v>0</v>
      </c>
      <c r="H14" s="84">
        <f>ROUND(PRODUCTION!F14*ADMINISTRATION!$H100,)</f>
        <v>0</v>
      </c>
      <c r="I14" s="77"/>
      <c r="J14" s="82">
        <f>SUM(PRODUCTION!J14-K14-L14)</f>
        <v>0</v>
      </c>
      <c r="K14" s="83">
        <f>ROUND(PRODUCTION!J14*ADMINISTRATION!$G100,)</f>
        <v>0</v>
      </c>
      <c r="L14" s="84">
        <f>ROUND(PRODUCTION!J14*ADMINISTRATION!$H100,)</f>
        <v>0</v>
      </c>
      <c r="M14" s="77"/>
      <c r="N14" s="82">
        <f>SUM(PRODUCTION!K14-O14-P14-S14-T14-V14-W14)</f>
        <v>0</v>
      </c>
      <c r="O14" s="83">
        <f>ROUND(PRODUCTION!N14*ADMINISTRATION!$G100,)</f>
        <v>0</v>
      </c>
      <c r="P14" s="84">
        <f>ROUND(PRODUCTION!N14*ADMINISTRATION!$H100,)</f>
        <v>0</v>
      </c>
      <c r="Q14" s="78"/>
      <c r="R14" s="85"/>
      <c r="S14" s="79"/>
      <c r="T14" s="80"/>
      <c r="U14" s="86"/>
      <c r="V14" s="79"/>
      <c r="W14" s="87"/>
    </row>
    <row r="15" spans="2:23" ht="23.5" customHeight="1" x14ac:dyDescent="0.3">
      <c r="B15" s="163" t="s">
        <v>15</v>
      </c>
      <c r="C15" s="164"/>
      <c r="D15" s="75">
        <f>SUM(PRODUCTION!L15)</f>
        <v>0</v>
      </c>
      <c r="E15" s="17"/>
      <c r="F15" s="82">
        <f>SUM(PRODUCTION!I15-G15-H15-R15-U15)</f>
        <v>0</v>
      </c>
      <c r="G15" s="83">
        <f>ROUND(PRODUCTION!I15*ADMINISTRATION!$F$92,)</f>
        <v>0</v>
      </c>
      <c r="H15" s="84">
        <f>ROUND(PRODUCTION!I15*ADMINISTRATION!$H$92,)</f>
        <v>0</v>
      </c>
      <c r="I15" s="77"/>
      <c r="J15" s="82">
        <f>SUM(PRODUCTION!J15-K15-L15)</f>
        <v>0</v>
      </c>
      <c r="K15" s="83">
        <f>ROUND(PRODUCTION!J15*ADMINISTRATION!$F$92,)</f>
        <v>0</v>
      </c>
      <c r="L15" s="84">
        <f>ROUND(PRODUCTION!J15*ADMINISTRATION!$H$92,)</f>
        <v>0</v>
      </c>
      <c r="M15" s="77"/>
      <c r="N15" s="82">
        <f>SUM(PRODUCTION!K15-O15-P15-S15-T15-V15-W15)</f>
        <v>0</v>
      </c>
      <c r="O15" s="83">
        <f>ROUND(PRODUCTION!K15*ADMINISTRATION!$F$92,)</f>
        <v>0</v>
      </c>
      <c r="P15" s="84">
        <f>ROUND(PRODUCTION!K15*ADMINISTRATION!$H$92,)</f>
        <v>0</v>
      </c>
      <c r="Q15" s="78"/>
      <c r="R15" s="85"/>
      <c r="S15" s="79"/>
      <c r="T15" s="80"/>
      <c r="U15" s="86"/>
      <c r="V15" s="79"/>
      <c r="W15" s="87"/>
    </row>
    <row r="16" spans="2:23" ht="24.75" customHeight="1" x14ac:dyDescent="0.3">
      <c r="B16" s="163" t="s">
        <v>23</v>
      </c>
      <c r="C16" s="164"/>
      <c r="D16" s="75">
        <f>SUM(PRODUCTION!L16)</f>
        <v>0</v>
      </c>
      <c r="E16" s="17"/>
      <c r="F16" s="82">
        <f>SUM(PRODUCTION!I16-G16-H16-R16-U16)</f>
        <v>0</v>
      </c>
      <c r="G16" s="83">
        <f>ROUND(PRODUCTION!I16*ADMINISTRATION!$F$92,)</f>
        <v>0</v>
      </c>
      <c r="H16" s="84">
        <f>ROUND(PRODUCTION!I16*ADMINISTRATION!$H$92,)</f>
        <v>0</v>
      </c>
      <c r="I16" s="77"/>
      <c r="J16" s="82">
        <f>SUM(PRODUCTION!J16-K16-L16)</f>
        <v>0</v>
      </c>
      <c r="K16" s="83">
        <f>ROUND(PRODUCTION!J16*ADMINISTRATION!$F$92,)</f>
        <v>0</v>
      </c>
      <c r="L16" s="84">
        <f>ROUND(PRODUCTION!J16*ADMINISTRATION!$H$92,)</f>
        <v>0</v>
      </c>
      <c r="M16" s="77"/>
      <c r="N16" s="82">
        <f>SUM(PRODUCTION!K16-O16-P16-S16-T16-V16-W16)</f>
        <v>0</v>
      </c>
      <c r="O16" s="83">
        <f>ROUND(PRODUCTION!K16*ADMINISTRATION!$F$92,)</f>
        <v>0</v>
      </c>
      <c r="P16" s="84">
        <f>ROUND(PRODUCTION!K16*ADMINISTRATION!$H$92,)</f>
        <v>0</v>
      </c>
      <c r="Q16" s="78"/>
      <c r="R16" s="85"/>
      <c r="S16" s="79"/>
      <c r="T16" s="80"/>
      <c r="U16" s="86"/>
      <c r="V16" s="79"/>
      <c r="W16" s="87"/>
    </row>
    <row r="17" spans="2:23" ht="24.05" customHeight="1" x14ac:dyDescent="0.3">
      <c r="B17" s="163" t="s">
        <v>24</v>
      </c>
      <c r="C17" s="164"/>
      <c r="D17" s="75">
        <f>SUM(PRODUCTION!L17)</f>
        <v>0</v>
      </c>
      <c r="E17" s="17"/>
      <c r="F17" s="82">
        <f>SUM(PRODUCTION!I17-G17-H17-R17-U17)</f>
        <v>0</v>
      </c>
      <c r="G17" s="83">
        <f>ROUND(PRODUCTION!I17*ADMINISTRATION!$F$92,)</f>
        <v>0</v>
      </c>
      <c r="H17" s="84">
        <f>ROUND(PRODUCTION!I17*ADMINISTRATION!$H$92,)</f>
        <v>0</v>
      </c>
      <c r="I17" s="77"/>
      <c r="J17" s="82">
        <f>SUM(PRODUCTION!J17-K17-L17)</f>
        <v>0</v>
      </c>
      <c r="K17" s="83">
        <f>ROUND(PRODUCTION!J17*ADMINISTRATION!$F$92,)</f>
        <v>0</v>
      </c>
      <c r="L17" s="84">
        <f>ROUND(PRODUCTION!J17*ADMINISTRATION!$H$92,)</f>
        <v>0</v>
      </c>
      <c r="M17" s="77"/>
      <c r="N17" s="82">
        <f>SUM(PRODUCTION!K17-O17-P17-S17-T17-V17-W17)</f>
        <v>0</v>
      </c>
      <c r="O17" s="83">
        <f>ROUND(PRODUCTION!K17*ADMINISTRATION!$F$92,)</f>
        <v>0</v>
      </c>
      <c r="P17" s="84">
        <f>ROUND(PRODUCTION!K17*ADMINISTRATION!$H$92,)</f>
        <v>0</v>
      </c>
      <c r="Q17" s="78"/>
      <c r="R17" s="85"/>
      <c r="S17" s="79"/>
      <c r="T17" s="80"/>
      <c r="U17" s="86"/>
      <c r="V17" s="79"/>
      <c r="W17" s="87"/>
    </row>
    <row r="18" spans="2:23" ht="24.75" customHeight="1" x14ac:dyDescent="0.3">
      <c r="B18" s="163" t="s">
        <v>25</v>
      </c>
      <c r="C18" s="164"/>
      <c r="D18" s="75">
        <f>SUM(PRODUCTION!L18)</f>
        <v>0</v>
      </c>
      <c r="E18" s="17"/>
      <c r="F18" s="82">
        <f>SUM(PRODUCTION!I18-G18-H18-R18-U18)</f>
        <v>0</v>
      </c>
      <c r="G18" s="83">
        <f>ROUND(PRODUCTION!I18*ADMINISTRATION!$F$92,)</f>
        <v>0</v>
      </c>
      <c r="H18" s="84">
        <f>ROUND(PRODUCTION!I18*ADMINISTRATION!$H$92,)</f>
        <v>0</v>
      </c>
      <c r="I18" s="77"/>
      <c r="J18" s="82">
        <f>SUM(PRODUCTION!J18-K18-L18)</f>
        <v>0</v>
      </c>
      <c r="K18" s="83">
        <f>ROUND(PRODUCTION!J18*ADMINISTRATION!$F$92,)</f>
        <v>0</v>
      </c>
      <c r="L18" s="84">
        <f>ROUND(PRODUCTION!J18*ADMINISTRATION!$H$92,)</f>
        <v>0</v>
      </c>
      <c r="M18" s="77"/>
      <c r="N18" s="82">
        <f>SUM(PRODUCTION!K18-O18-P18-S18-T18-V18-W18)</f>
        <v>0</v>
      </c>
      <c r="O18" s="83">
        <f>ROUND(PRODUCTION!K18*ADMINISTRATION!$F$92,)</f>
        <v>0</v>
      </c>
      <c r="P18" s="84">
        <f>ROUND(PRODUCTION!K18*ADMINISTRATION!$H$92,)</f>
        <v>0</v>
      </c>
      <c r="Q18" s="78"/>
      <c r="R18" s="85"/>
      <c r="S18" s="79"/>
      <c r="T18" s="80"/>
      <c r="U18" s="86"/>
      <c r="V18" s="79"/>
      <c r="W18" s="87"/>
    </row>
    <row r="19" spans="2:23" ht="24.75" customHeight="1" x14ac:dyDescent="0.3">
      <c r="B19" s="163" t="s">
        <v>17</v>
      </c>
      <c r="C19" s="164"/>
      <c r="D19" s="75">
        <f>SUM(PRODUCTION!L19)</f>
        <v>0</v>
      </c>
      <c r="E19" s="17"/>
      <c r="F19" s="82">
        <f>SUM(PRODUCTION!I19-G19-H19-R19-U19)</f>
        <v>0</v>
      </c>
      <c r="G19" s="83">
        <f>ROUND(PRODUCTION!I19*ADMINISTRATION!$G101,)</f>
        <v>0</v>
      </c>
      <c r="H19" s="84">
        <f>ROUND(PRODUCTION!I19*ADMINISTRATION!$H101,)</f>
        <v>0</v>
      </c>
      <c r="I19" s="77"/>
      <c r="J19" s="82">
        <f>SUM(PRODUCTION!J19-K19-L19)</f>
        <v>0</v>
      </c>
      <c r="K19" s="83">
        <f>ROUND(PRODUCTION!J19*ADMINISTRATION!$G101,)</f>
        <v>0</v>
      </c>
      <c r="L19" s="84">
        <f>ROUND(PRODUCTION!K19*ADMINISTRATION!$H101,)</f>
        <v>0</v>
      </c>
      <c r="M19" s="77"/>
      <c r="N19" s="82">
        <f>SUM(PRODUCTION!K19-O19-P19-S19-T19-V19-W19)</f>
        <v>0</v>
      </c>
      <c r="O19" s="83">
        <f>ROUND(PRODUCTION!J19*ADMINISTRATION!$G101,)</f>
        <v>0</v>
      </c>
      <c r="P19" s="84">
        <f>ROUND(PRODUCTION!K19*ADMINISTRATION!$H101,)</f>
        <v>0</v>
      </c>
      <c r="Q19" s="78"/>
      <c r="R19" s="85"/>
      <c r="S19" s="79"/>
      <c r="T19" s="80"/>
      <c r="U19" s="86"/>
      <c r="V19" s="79"/>
      <c r="W19" s="87"/>
    </row>
    <row r="20" spans="2:23" ht="24.75" customHeight="1" x14ac:dyDescent="0.3">
      <c r="B20" s="163" t="s">
        <v>16</v>
      </c>
      <c r="C20" s="164"/>
      <c r="D20" s="75">
        <f>SUM(PRODUCTION!L20)</f>
        <v>0</v>
      </c>
      <c r="E20" s="88"/>
      <c r="F20" s="82">
        <f>SUM(PRODUCTION!I20-G20-H20-R20-U20)</f>
        <v>0</v>
      </c>
      <c r="G20" s="83">
        <f>ROUND(PRODUCTION!I20*ADMINISTRATION!$G102,)</f>
        <v>0</v>
      </c>
      <c r="H20" s="84">
        <f>ROUND(PRODUCTION!I20*ADMINISTRATION!$H102,)</f>
        <v>0</v>
      </c>
      <c r="I20" s="77"/>
      <c r="J20" s="82">
        <f>SUM(PRODUCTION!J20-K20-L20)</f>
        <v>0</v>
      </c>
      <c r="K20" s="83">
        <f>ROUND(PRODUCTION!J20*ADMINISTRATION!$G102,)</f>
        <v>0</v>
      </c>
      <c r="L20" s="84">
        <f>ROUND(PRODUCTION!K20*ADMINISTRATION!$H102,)</f>
        <v>0</v>
      </c>
      <c r="M20" s="77"/>
      <c r="N20" s="82">
        <f>SUM(PRODUCTION!K20-O20-P20-S20-T20-V20-W20)</f>
        <v>0</v>
      </c>
      <c r="O20" s="83">
        <f>ROUND(PRODUCTION!J20*ADMINISTRATION!$G102,)</f>
        <v>0</v>
      </c>
      <c r="P20" s="84">
        <f>ROUND(PRODUCTION!K20*ADMINISTRATION!$H102,)</f>
        <v>0</v>
      </c>
      <c r="Q20" s="78"/>
      <c r="R20" s="85"/>
      <c r="S20" s="79"/>
      <c r="T20" s="80"/>
      <c r="U20" s="86"/>
      <c r="V20" s="79"/>
      <c r="W20" s="87"/>
    </row>
  </sheetData>
  <sheetProtection sheet="1" objects="1" scenarios="1" selectLockedCells="1"/>
  <mergeCells count="24">
    <mergeCell ref="R1:T1"/>
    <mergeCell ref="U1:W1"/>
    <mergeCell ref="B8:C8"/>
    <mergeCell ref="F1:H1"/>
    <mergeCell ref="J1:L1"/>
    <mergeCell ref="N1:P1"/>
    <mergeCell ref="B3:C3"/>
    <mergeCell ref="B4:C4"/>
    <mergeCell ref="B5:C5"/>
    <mergeCell ref="B6:C6"/>
    <mergeCell ref="B7:C7"/>
    <mergeCell ref="B1:D2"/>
    <mergeCell ref="B20:C20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</mergeCells>
  <phoneticPr fontId="51" type="noConversion"/>
  <conditionalFormatting sqref="F3:F20">
    <cfRule type="cellIs" dxfId="0" priority="1" operator="lessThan">
      <formula>0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9" orientation="landscape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PRODX</vt:lpstr>
      <vt:lpstr>RETX</vt:lpstr>
      <vt:lpstr>ADMINISTRATION</vt:lpstr>
      <vt:lpstr>PRODUCTION</vt:lpstr>
      <vt:lpstr>LIVRAISON</vt:lpstr>
      <vt:lpstr>PROD_REEL</vt:lpstr>
      <vt:lpstr>RETOURS</vt:lpstr>
      <vt:lpstr>TOTAL_PROD</vt:lpstr>
      <vt:lpstr>VOL_PROD</vt:lpstr>
      <vt:lpstr>VOL_SUPP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Verdier</dc:creator>
  <cp:lastModifiedBy>Nicolas Verdier</cp:lastModifiedBy>
  <cp:lastPrinted>2020-08-24T02:20:01Z</cp:lastPrinted>
  <dcterms:created xsi:type="dcterms:W3CDTF">2020-08-06T20:28:32Z</dcterms:created>
  <dcterms:modified xsi:type="dcterms:W3CDTF">2020-08-24T14:31:50Z</dcterms:modified>
</cp:coreProperties>
</file>