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tricheur\Desktop\"/>
    </mc:Choice>
  </mc:AlternateContent>
  <bookViews>
    <workbookView xWindow="0" yWindow="0" windowWidth="28800" windowHeight="13635" activeTab="1"/>
  </bookViews>
  <sheets>
    <sheet name="metadonnees" sheetId="37" r:id="rId1"/>
    <sheet name="Tableau de bord" sheetId="1" r:id="rId2"/>
    <sheet name="Source" sheetId="39" r:id="rId3"/>
    <sheet name="donnees_parcelles" sheetId="19" r:id="rId4"/>
    <sheet name="For R" sheetId="6" r:id="rId5"/>
    <sheet name="Liste_cascade" sheetId="36" r:id="rId6"/>
    <sheet name="Liste" sheetId="2" r:id="rId7"/>
    <sheet name="Table_Vlookup" sheetId="35" r:id="rId8"/>
  </sheets>
  <definedNames>
    <definedName name="_xlnm._FilterDatabase" localSheetId="3" hidden="1">donnees_parcelles!$A$1:$T$1</definedName>
    <definedName name="_xlnm._FilterDatabase" localSheetId="4" hidden="1">'For R'!$A$1:$T$1</definedName>
    <definedName name="ListeFlower">#REF!</definedName>
    <definedName name="ListeHabitat">#REF!</definedName>
    <definedName name="ListeLatinName">#REF!</definedName>
    <definedName name="ListeMonth">Liste!#REF!</definedName>
    <definedName name="ListeSit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4" i="39" l="1"/>
  <c r="E64" i="39"/>
  <c r="F64" i="39"/>
  <c r="G64" i="39"/>
  <c r="I64" i="39"/>
  <c r="L64" i="39" s="1"/>
  <c r="R64" i="39"/>
  <c r="U64" i="39"/>
  <c r="B63" i="39"/>
  <c r="E63" i="39"/>
  <c r="F63" i="39"/>
  <c r="G63" i="39"/>
  <c r="I63" i="39"/>
  <c r="L63" i="39" s="1"/>
  <c r="R63" i="39"/>
  <c r="U63" i="39"/>
  <c r="B62" i="39"/>
  <c r="E62" i="39"/>
  <c r="F62" i="39"/>
  <c r="G62" i="39"/>
  <c r="I62" i="39"/>
  <c r="L62" i="39" s="1"/>
  <c r="R62" i="39"/>
  <c r="U62" i="39"/>
  <c r="V62" i="39" s="1"/>
  <c r="B61" i="39"/>
  <c r="E61" i="39"/>
  <c r="F61" i="39"/>
  <c r="G61" i="39"/>
  <c r="I61" i="39"/>
  <c r="L61" i="39" s="1"/>
  <c r="R61" i="39"/>
  <c r="U61" i="39"/>
  <c r="B60" i="39"/>
  <c r="E60" i="39"/>
  <c r="F60" i="39"/>
  <c r="G60" i="39"/>
  <c r="I60" i="39"/>
  <c r="L60" i="39" s="1"/>
  <c r="R60" i="39"/>
  <c r="S60" i="39" s="1"/>
  <c r="U60" i="39"/>
  <c r="B59" i="39"/>
  <c r="E59" i="39"/>
  <c r="F59" i="39"/>
  <c r="G59" i="39"/>
  <c r="I59" i="39"/>
  <c r="L59" i="39" s="1"/>
  <c r="R59" i="39"/>
  <c r="U59" i="39"/>
  <c r="B58" i="39"/>
  <c r="E58" i="39"/>
  <c r="F58" i="39"/>
  <c r="G58" i="39"/>
  <c r="I58" i="39"/>
  <c r="L58" i="39" s="1"/>
  <c r="R58" i="39"/>
  <c r="U58" i="39"/>
  <c r="B57" i="39"/>
  <c r="E57" i="39"/>
  <c r="F57" i="39"/>
  <c r="G57" i="39"/>
  <c r="I57" i="39"/>
  <c r="L57" i="39" s="1"/>
  <c r="R57" i="39"/>
  <c r="U57" i="39"/>
  <c r="B56" i="39"/>
  <c r="E56" i="39"/>
  <c r="F56" i="39"/>
  <c r="G56" i="39"/>
  <c r="I56" i="39"/>
  <c r="L56" i="39" s="1"/>
  <c r="R56" i="39"/>
  <c r="U56" i="39"/>
  <c r="B50" i="39"/>
  <c r="E50" i="39"/>
  <c r="F50" i="39"/>
  <c r="G50" i="39"/>
  <c r="I50" i="39"/>
  <c r="L50" i="39" s="1"/>
  <c r="R50" i="39"/>
  <c r="U50" i="39"/>
  <c r="B49" i="39"/>
  <c r="E49" i="39"/>
  <c r="F49" i="39"/>
  <c r="G49" i="39"/>
  <c r="I49" i="39"/>
  <c r="L49" i="39" s="1"/>
  <c r="R49" i="39"/>
  <c r="U49" i="39"/>
  <c r="B48" i="39"/>
  <c r="E48" i="39"/>
  <c r="F48" i="39"/>
  <c r="G48" i="39"/>
  <c r="I48" i="39"/>
  <c r="L48" i="39" s="1"/>
  <c r="R48" i="39"/>
  <c r="U48" i="39"/>
  <c r="B47" i="39"/>
  <c r="E47" i="39"/>
  <c r="F47" i="39"/>
  <c r="G47" i="39"/>
  <c r="I47" i="39"/>
  <c r="L47" i="39" s="1"/>
  <c r="R47" i="39"/>
  <c r="U47" i="39"/>
  <c r="B46" i="39"/>
  <c r="E46" i="39"/>
  <c r="F46" i="39"/>
  <c r="G46" i="39"/>
  <c r="I46" i="39"/>
  <c r="L46" i="39" s="1"/>
  <c r="R46" i="39"/>
  <c r="U46" i="39"/>
  <c r="B41" i="39"/>
  <c r="E41" i="39"/>
  <c r="F41" i="39"/>
  <c r="G41" i="39"/>
  <c r="I41" i="39"/>
  <c r="L41" i="39" s="1"/>
  <c r="R41" i="39"/>
  <c r="U41" i="39"/>
  <c r="B42" i="39"/>
  <c r="E42" i="39"/>
  <c r="F42" i="39"/>
  <c r="G42" i="39"/>
  <c r="I42" i="39"/>
  <c r="L42" i="39" s="1"/>
  <c r="R42" i="39"/>
  <c r="U42" i="39"/>
  <c r="B43" i="39"/>
  <c r="E43" i="39"/>
  <c r="F43" i="39"/>
  <c r="G43" i="39"/>
  <c r="I43" i="39"/>
  <c r="L43" i="39" s="1"/>
  <c r="R43" i="39"/>
  <c r="U43" i="39"/>
  <c r="B44" i="39"/>
  <c r="E44" i="39"/>
  <c r="F44" i="39"/>
  <c r="G44" i="39"/>
  <c r="I44" i="39"/>
  <c r="L44" i="39" s="1"/>
  <c r="R44" i="39"/>
  <c r="U44" i="39"/>
  <c r="B45" i="39"/>
  <c r="E45" i="39"/>
  <c r="F45" i="39"/>
  <c r="G45" i="39"/>
  <c r="I45" i="39"/>
  <c r="L45" i="39" s="1"/>
  <c r="R45" i="39"/>
  <c r="U45" i="39"/>
  <c r="B38" i="39"/>
  <c r="E38" i="39"/>
  <c r="F38" i="39"/>
  <c r="G38" i="39"/>
  <c r="I38" i="39"/>
  <c r="L38" i="39" s="1"/>
  <c r="R38" i="39"/>
  <c r="U38" i="39"/>
  <c r="B39" i="39"/>
  <c r="E39" i="39"/>
  <c r="F39" i="39"/>
  <c r="G39" i="39"/>
  <c r="I39" i="39"/>
  <c r="L39" i="39" s="1"/>
  <c r="R39" i="39"/>
  <c r="U39" i="39"/>
  <c r="B40" i="39"/>
  <c r="E40" i="39"/>
  <c r="F40" i="39"/>
  <c r="G40" i="39"/>
  <c r="I40" i="39"/>
  <c r="L40" i="39" s="1"/>
  <c r="R40" i="39"/>
  <c r="U40" i="39"/>
  <c r="B37" i="39"/>
  <c r="E37" i="39"/>
  <c r="F37" i="39"/>
  <c r="G37" i="39"/>
  <c r="I37" i="39"/>
  <c r="L37" i="39" s="1"/>
  <c r="R37" i="39"/>
  <c r="U37" i="39"/>
  <c r="B36" i="39"/>
  <c r="E36" i="39"/>
  <c r="F36" i="39"/>
  <c r="G36" i="39"/>
  <c r="I36" i="39"/>
  <c r="L36" i="39" s="1"/>
  <c r="R36" i="39"/>
  <c r="U36" i="39"/>
  <c r="B35" i="39"/>
  <c r="E35" i="39"/>
  <c r="F35" i="39"/>
  <c r="G35" i="39"/>
  <c r="I35" i="39"/>
  <c r="L35" i="39" s="1"/>
  <c r="R35" i="39"/>
  <c r="U35" i="39"/>
  <c r="B34" i="39"/>
  <c r="E34" i="39"/>
  <c r="F34" i="39"/>
  <c r="G34" i="39"/>
  <c r="I34" i="39"/>
  <c r="L34" i="39" s="1"/>
  <c r="R34" i="39"/>
  <c r="U34" i="39"/>
  <c r="B33" i="39"/>
  <c r="E33" i="39"/>
  <c r="F33" i="39"/>
  <c r="G33" i="39"/>
  <c r="I33" i="39"/>
  <c r="L33" i="39" s="1"/>
  <c r="R33" i="39"/>
  <c r="U33" i="39"/>
  <c r="B32" i="39"/>
  <c r="E32" i="39"/>
  <c r="F32" i="39"/>
  <c r="G32" i="39"/>
  <c r="I32" i="39"/>
  <c r="L32" i="39" s="1"/>
  <c r="R32" i="39"/>
  <c r="U32" i="39"/>
  <c r="B31" i="39"/>
  <c r="E31" i="39"/>
  <c r="F31" i="39"/>
  <c r="G31" i="39"/>
  <c r="I31" i="39"/>
  <c r="L31" i="39" s="1"/>
  <c r="R31" i="39"/>
  <c r="U31" i="39"/>
  <c r="B30" i="39"/>
  <c r="E30" i="39"/>
  <c r="F30" i="39"/>
  <c r="G30" i="39"/>
  <c r="I30" i="39"/>
  <c r="L30" i="39" s="1"/>
  <c r="R30" i="39"/>
  <c r="U30" i="39"/>
  <c r="B29" i="39"/>
  <c r="E29" i="39"/>
  <c r="F29" i="39"/>
  <c r="G29" i="39"/>
  <c r="I29" i="39"/>
  <c r="L29" i="39" s="1"/>
  <c r="R29" i="39"/>
  <c r="U29" i="39"/>
  <c r="B28" i="39"/>
  <c r="E28" i="39"/>
  <c r="F28" i="39"/>
  <c r="G28" i="39"/>
  <c r="I28" i="39"/>
  <c r="L28" i="39" s="1"/>
  <c r="R28" i="39"/>
  <c r="U28" i="39"/>
  <c r="B27" i="39"/>
  <c r="E27" i="39"/>
  <c r="F27" i="39"/>
  <c r="G27" i="39"/>
  <c r="I27" i="39"/>
  <c r="L27" i="39" s="1"/>
  <c r="R27" i="39"/>
  <c r="U27" i="39"/>
  <c r="B26" i="39"/>
  <c r="E26" i="39"/>
  <c r="F26" i="39"/>
  <c r="G26" i="39"/>
  <c r="I26" i="39"/>
  <c r="L26" i="39" s="1"/>
  <c r="R26" i="39"/>
  <c r="U26" i="39"/>
  <c r="B25" i="39"/>
  <c r="E25" i="39"/>
  <c r="F25" i="39"/>
  <c r="G25" i="39"/>
  <c r="I25" i="39"/>
  <c r="L25" i="39" s="1"/>
  <c r="R25" i="39"/>
  <c r="S25" i="39" s="1"/>
  <c r="U25" i="39"/>
  <c r="V25" i="39" s="1"/>
  <c r="B24" i="39"/>
  <c r="E24" i="39"/>
  <c r="F24" i="39"/>
  <c r="G24" i="39"/>
  <c r="I24" i="39"/>
  <c r="L24" i="39" s="1"/>
  <c r="R24" i="39"/>
  <c r="U24" i="39"/>
  <c r="B23" i="39"/>
  <c r="E23" i="39"/>
  <c r="F23" i="39"/>
  <c r="G23" i="39"/>
  <c r="I23" i="39"/>
  <c r="L23" i="39" s="1"/>
  <c r="R23" i="39"/>
  <c r="U23" i="39"/>
  <c r="B22" i="39"/>
  <c r="E22" i="39"/>
  <c r="F22" i="39"/>
  <c r="G22" i="39"/>
  <c r="I22" i="39"/>
  <c r="L22" i="39" s="1"/>
  <c r="R22" i="39"/>
  <c r="U22" i="39"/>
  <c r="B21" i="39"/>
  <c r="E21" i="39"/>
  <c r="F21" i="39"/>
  <c r="G21" i="39"/>
  <c r="I21" i="39"/>
  <c r="L21" i="39" s="1"/>
  <c r="R21" i="39"/>
  <c r="U21" i="39"/>
  <c r="B20" i="39"/>
  <c r="E20" i="39"/>
  <c r="F20" i="39"/>
  <c r="G20" i="39"/>
  <c r="I20" i="39"/>
  <c r="L20" i="39" s="1"/>
  <c r="R20" i="39"/>
  <c r="U20" i="39"/>
  <c r="B18" i="39"/>
  <c r="E18" i="39"/>
  <c r="F18" i="39"/>
  <c r="G18" i="39"/>
  <c r="I18" i="39"/>
  <c r="L18" i="39" s="1"/>
  <c r="R18" i="39"/>
  <c r="U18" i="39"/>
  <c r="S64" i="39" l="1"/>
  <c r="V64" i="39"/>
  <c r="A64" i="39"/>
  <c r="S63" i="39"/>
  <c r="S61" i="39"/>
  <c r="V63" i="39"/>
  <c r="A63" i="39"/>
  <c r="S62" i="39"/>
  <c r="A62" i="39"/>
  <c r="A60" i="39"/>
  <c r="V61" i="39"/>
  <c r="A61" i="39"/>
  <c r="V60" i="39"/>
  <c r="A59" i="39"/>
  <c r="S59" i="39"/>
  <c r="V59" i="39"/>
  <c r="S58" i="39"/>
  <c r="A58" i="39"/>
  <c r="V58" i="39"/>
  <c r="S57" i="39"/>
  <c r="V57" i="39"/>
  <c r="A57" i="39"/>
  <c r="S56" i="39"/>
  <c r="V56" i="39"/>
  <c r="A56" i="39"/>
  <c r="S42" i="39"/>
  <c r="V49" i="39"/>
  <c r="A50" i="39"/>
  <c r="V50" i="39"/>
  <c r="S50" i="39"/>
  <c r="A49" i="39"/>
  <c r="S49" i="39"/>
  <c r="A48" i="39"/>
  <c r="S48" i="39"/>
  <c r="V48" i="39"/>
  <c r="S47" i="39"/>
  <c r="A47" i="39"/>
  <c r="V47" i="39"/>
  <c r="S43" i="39"/>
  <c r="S46" i="39"/>
  <c r="V46" i="39"/>
  <c r="A46" i="39"/>
  <c r="V41" i="39"/>
  <c r="S41" i="39"/>
  <c r="A40" i="39"/>
  <c r="V42" i="39"/>
  <c r="S40" i="39"/>
  <c r="S39" i="39"/>
  <c r="V43" i="39"/>
  <c r="V40" i="39"/>
  <c r="S45" i="39"/>
  <c r="V45" i="39"/>
  <c r="A44" i="39"/>
  <c r="A45" i="39"/>
  <c r="A42" i="39"/>
  <c r="A43" i="39"/>
  <c r="A41" i="39"/>
  <c r="V44" i="39"/>
  <c r="S44" i="39"/>
  <c r="S38" i="39"/>
  <c r="V39" i="39"/>
  <c r="A39" i="39"/>
  <c r="A38" i="39"/>
  <c r="V38" i="39"/>
  <c r="A37" i="39"/>
  <c r="V37" i="39"/>
  <c r="S37" i="39"/>
  <c r="A35" i="39"/>
  <c r="A36" i="39"/>
  <c r="V36" i="39"/>
  <c r="S36" i="39"/>
  <c r="S35" i="39"/>
  <c r="V35" i="39"/>
  <c r="S34" i="39"/>
  <c r="V34" i="39"/>
  <c r="A34" i="39"/>
  <c r="S33" i="39"/>
  <c r="V33" i="39"/>
  <c r="A33" i="39"/>
  <c r="A32" i="39"/>
  <c r="S32" i="39"/>
  <c r="V32" i="39"/>
  <c r="S31" i="39"/>
  <c r="V31" i="39"/>
  <c r="A31" i="39"/>
  <c r="A30" i="39"/>
  <c r="V30" i="39"/>
  <c r="S30" i="39"/>
  <c r="A29" i="39"/>
  <c r="V29" i="39"/>
  <c r="S29" i="39"/>
  <c r="A28" i="39"/>
  <c r="V28" i="39"/>
  <c r="S28" i="39"/>
  <c r="S27" i="39"/>
  <c r="V27" i="39"/>
  <c r="A27" i="39"/>
  <c r="A26" i="39"/>
  <c r="V26" i="39"/>
  <c r="S26" i="39"/>
  <c r="A25" i="39"/>
  <c r="A24" i="39"/>
  <c r="S24" i="39"/>
  <c r="V24" i="39"/>
  <c r="A23" i="39"/>
  <c r="V23" i="39"/>
  <c r="S23" i="39"/>
  <c r="A22" i="39"/>
  <c r="V22" i="39"/>
  <c r="S22" i="39"/>
  <c r="A21" i="39"/>
  <c r="V21" i="39"/>
  <c r="S21" i="39"/>
  <c r="V20" i="39"/>
  <c r="S20" i="39"/>
  <c r="A20" i="39"/>
  <c r="A18" i="39"/>
  <c r="V18" i="39"/>
  <c r="S18" i="39"/>
  <c r="B19" i="39"/>
  <c r="E19" i="39"/>
  <c r="F19" i="39"/>
  <c r="G19" i="39"/>
  <c r="L19" i="39"/>
  <c r="R19" i="39"/>
  <c r="U19" i="39"/>
  <c r="B17" i="39"/>
  <c r="E17" i="39"/>
  <c r="F17" i="39"/>
  <c r="G17" i="39"/>
  <c r="I17" i="39"/>
  <c r="L17" i="39" s="1"/>
  <c r="R17" i="39"/>
  <c r="U17" i="39"/>
  <c r="S19" i="39" l="1"/>
  <c r="A19" i="39"/>
  <c r="V19" i="39"/>
  <c r="A17" i="39"/>
  <c r="V17" i="39"/>
  <c r="S17" i="39"/>
  <c r="B16" i="39"/>
  <c r="E16" i="39"/>
  <c r="F16" i="39"/>
  <c r="G16" i="39"/>
  <c r="I16" i="39"/>
  <c r="L16" i="39" s="1"/>
  <c r="R16" i="39"/>
  <c r="U16" i="39"/>
  <c r="B15" i="39"/>
  <c r="E15" i="39"/>
  <c r="F15" i="39"/>
  <c r="G15" i="39"/>
  <c r="I15" i="39"/>
  <c r="L15" i="39" s="1"/>
  <c r="R15" i="39"/>
  <c r="U15" i="39"/>
  <c r="B14" i="39"/>
  <c r="E14" i="39"/>
  <c r="F14" i="39"/>
  <c r="G14" i="39"/>
  <c r="I14" i="39"/>
  <c r="L14" i="39" s="1"/>
  <c r="R14" i="39"/>
  <c r="U14" i="39"/>
  <c r="B13" i="39"/>
  <c r="E13" i="39"/>
  <c r="F13" i="39"/>
  <c r="G13" i="39"/>
  <c r="I13" i="39"/>
  <c r="L13" i="39" s="1"/>
  <c r="R13" i="39"/>
  <c r="U13" i="39"/>
  <c r="A16" i="39" l="1"/>
  <c r="V16" i="39"/>
  <c r="S16" i="39"/>
  <c r="V15" i="39"/>
  <c r="S15" i="39"/>
  <c r="A15" i="39"/>
  <c r="A14" i="39"/>
  <c r="V14" i="39"/>
  <c r="S14" i="39"/>
  <c r="A13" i="39"/>
  <c r="S13" i="39"/>
  <c r="V13" i="39"/>
  <c r="B12" i="39"/>
  <c r="E12" i="39"/>
  <c r="F12" i="39"/>
  <c r="G12" i="39"/>
  <c r="I12" i="39"/>
  <c r="L12" i="39" s="1"/>
  <c r="R12" i="39"/>
  <c r="U12" i="39"/>
  <c r="B11" i="39"/>
  <c r="E11" i="39"/>
  <c r="F11" i="39"/>
  <c r="G11" i="39"/>
  <c r="I11" i="39"/>
  <c r="L11" i="39" s="1"/>
  <c r="R11" i="39"/>
  <c r="U11" i="39"/>
  <c r="B10" i="39"/>
  <c r="E10" i="39"/>
  <c r="F10" i="39"/>
  <c r="G10" i="39"/>
  <c r="I10" i="39"/>
  <c r="L10" i="39" s="1"/>
  <c r="R10" i="39"/>
  <c r="U10" i="39"/>
  <c r="B9" i="39"/>
  <c r="E9" i="39"/>
  <c r="F9" i="39"/>
  <c r="G9" i="39"/>
  <c r="I9" i="39"/>
  <c r="L9" i="39" s="1"/>
  <c r="R9" i="39"/>
  <c r="U9" i="39"/>
  <c r="B8" i="39"/>
  <c r="E8" i="39"/>
  <c r="F8" i="39"/>
  <c r="G8" i="39"/>
  <c r="I8" i="39"/>
  <c r="L8" i="39" s="1"/>
  <c r="R8" i="39"/>
  <c r="U8" i="39"/>
  <c r="V12" i="39" l="1"/>
  <c r="S12" i="39"/>
  <c r="A12" i="39"/>
  <c r="A11" i="39"/>
  <c r="V11" i="39"/>
  <c r="S11" i="39"/>
  <c r="A10" i="39"/>
  <c r="V10" i="39"/>
  <c r="S10" i="39"/>
  <c r="S9" i="39"/>
  <c r="A9" i="39"/>
  <c r="V9" i="39"/>
  <c r="A8" i="39"/>
  <c r="S8" i="39"/>
  <c r="V8" i="39"/>
  <c r="R54" i="39"/>
  <c r="R7" i="39"/>
  <c r="R51" i="39"/>
  <c r="R52" i="39"/>
  <c r="R53" i="39"/>
  <c r="R55" i="39"/>
  <c r="S55" i="39" s="1"/>
  <c r="B54" i="39" l="1"/>
  <c r="E54" i="39"/>
  <c r="F54" i="39"/>
  <c r="G54" i="39"/>
  <c r="I54" i="39"/>
  <c r="L54" i="39" s="1"/>
  <c r="S54" i="39" s="1"/>
  <c r="U54" i="39"/>
  <c r="B55" i="39"/>
  <c r="E55" i="39"/>
  <c r="F55" i="39"/>
  <c r="G55" i="39"/>
  <c r="I55" i="39"/>
  <c r="L55" i="39" s="1"/>
  <c r="U55" i="39"/>
  <c r="A54" i="39" l="1"/>
  <c r="V54" i="39"/>
  <c r="V55" i="39"/>
  <c r="A55" i="39"/>
  <c r="B53" i="39"/>
  <c r="E53" i="39"/>
  <c r="F53" i="39"/>
  <c r="G53" i="39"/>
  <c r="I53" i="39"/>
  <c r="L53" i="39" s="1"/>
  <c r="S53" i="39" s="1"/>
  <c r="U53" i="39"/>
  <c r="I5" i="2"/>
  <c r="I6" i="2" s="1"/>
  <c r="I7" i="2" s="1"/>
  <c r="I8" i="2" s="1"/>
  <c r="I9" i="2" s="1"/>
  <c r="I10" i="2" s="1"/>
  <c r="I11" i="2" s="1"/>
  <c r="I12" i="2" s="1"/>
  <c r="I13" i="2" s="1"/>
  <c r="I14" i="2" s="1"/>
  <c r="I15" i="2" s="1"/>
  <c r="I16" i="2" s="1"/>
  <c r="I17" i="2" s="1"/>
  <c r="I18" i="2" s="1"/>
  <c r="I19" i="2" s="1"/>
  <c r="I20" i="2" s="1"/>
  <c r="I21" i="2" s="1"/>
  <c r="I22" i="2" s="1"/>
  <c r="I23" i="2" s="1"/>
  <c r="I24" i="2" s="1"/>
  <c r="I25" i="2" s="1"/>
  <c r="I26" i="2" s="1"/>
  <c r="I27" i="2" s="1"/>
  <c r="I28" i="2" s="1"/>
  <c r="I29" i="2" s="1"/>
  <c r="A53" i="39" l="1"/>
  <c r="V53" i="39"/>
  <c r="U51" i="39"/>
  <c r="U52" i="39"/>
  <c r="U7" i="39"/>
  <c r="I7" i="39"/>
  <c r="I51" i="39"/>
  <c r="I52" i="39"/>
  <c r="B50" i="35" l="1"/>
  <c r="B49" i="35"/>
  <c r="B48" i="35"/>
  <c r="B46" i="35"/>
  <c r="B39" i="35"/>
  <c r="B38" i="35"/>
  <c r="B18" i="35"/>
  <c r="B17" i="35"/>
  <c r="B6" i="35"/>
  <c r="L52" i="39" l="1"/>
  <c r="G52" i="39"/>
  <c r="F52" i="39"/>
  <c r="E52" i="39"/>
  <c r="B52" i="39"/>
  <c r="L51" i="39"/>
  <c r="G51" i="39"/>
  <c r="F51" i="39"/>
  <c r="E51" i="39"/>
  <c r="B51" i="39"/>
  <c r="L7" i="39"/>
  <c r="G7" i="39"/>
  <c r="F7" i="39"/>
  <c r="E7" i="39"/>
  <c r="B7" i="39"/>
  <c r="V51" i="39" l="1"/>
  <c r="S51" i="39"/>
  <c r="V7" i="39"/>
  <c r="S7" i="39"/>
  <c r="V52" i="39"/>
  <c r="S52" i="39"/>
  <c r="A52" i="39"/>
  <c r="A51" i="39"/>
  <c r="A7" i="39"/>
</calcChain>
</file>

<file path=xl/sharedStrings.xml><?xml version="1.0" encoding="utf-8"?>
<sst xmlns="http://schemas.openxmlformats.org/spreadsheetml/2006/main" count="2349" uniqueCount="417">
  <si>
    <t>nom opérateur</t>
  </si>
  <si>
    <t>parcelle</t>
  </si>
  <si>
    <t>espèce cultivée</t>
  </si>
  <si>
    <t>tracteur</t>
  </si>
  <si>
    <t>outil</t>
  </si>
  <si>
    <t>météo</t>
  </si>
  <si>
    <t>état du sol</t>
  </si>
  <si>
    <t>GG</t>
  </si>
  <si>
    <t>A1</t>
  </si>
  <si>
    <t>avoine d'hiver</t>
  </si>
  <si>
    <t>désherbage manuel</t>
  </si>
  <si>
    <t>andainage</t>
  </si>
  <si>
    <t>andaineur</t>
  </si>
  <si>
    <t>ensoleillé</t>
  </si>
  <si>
    <t>PR</t>
  </si>
  <si>
    <t>A10</t>
  </si>
  <si>
    <t>avoine noire</t>
  </si>
  <si>
    <t>désherbage mécanique</t>
  </si>
  <si>
    <t>arrachage</t>
  </si>
  <si>
    <t>bineuse</t>
  </si>
  <si>
    <t>couvert</t>
  </si>
  <si>
    <t>MP</t>
  </si>
  <si>
    <t>A2</t>
  </si>
  <si>
    <t>blé</t>
  </si>
  <si>
    <t>entretien</t>
  </si>
  <si>
    <t>binage</t>
  </si>
  <si>
    <t>John deere 6110M</t>
  </si>
  <si>
    <t>bras broyeur</t>
  </si>
  <si>
    <t>pluie</t>
  </si>
  <si>
    <t>CLB</t>
  </si>
  <si>
    <t>A3</t>
  </si>
  <si>
    <t>blé/féverole</t>
  </si>
  <si>
    <t>broyage</t>
  </si>
  <si>
    <t>John deere 6155R</t>
  </si>
  <si>
    <t>broyeur d'accotements</t>
  </si>
  <si>
    <t>humide</t>
  </si>
  <si>
    <t>tassé</t>
  </si>
  <si>
    <t>GG/CLB</t>
  </si>
  <si>
    <t>A4</t>
  </si>
  <si>
    <t>cameline/lentille</t>
  </si>
  <si>
    <t>récolte</t>
  </si>
  <si>
    <t>débouchage</t>
  </si>
  <si>
    <t>broyeur TM</t>
  </si>
  <si>
    <t>GG/CLB/PR</t>
  </si>
  <si>
    <t>A5</t>
  </si>
  <si>
    <t>céréale/lentille</t>
  </si>
  <si>
    <t>semis</t>
  </si>
  <si>
    <t>déchaumage profond</t>
  </si>
  <si>
    <t>charrue</t>
  </si>
  <si>
    <t>GG/CLB/MP</t>
  </si>
  <si>
    <t>A6</t>
  </si>
  <si>
    <t>chanvre</t>
  </si>
  <si>
    <t>W du sol</t>
  </si>
  <si>
    <t>déchaumage superficiel</t>
  </si>
  <si>
    <t>combinet semis</t>
  </si>
  <si>
    <t>GG/CLB/PR/MP</t>
  </si>
  <si>
    <t>A7bas</t>
  </si>
  <si>
    <t>chia</t>
  </si>
  <si>
    <t>décompactage</t>
  </si>
  <si>
    <t>GG/PR</t>
  </si>
  <si>
    <t>A7haut</t>
  </si>
  <si>
    <t>colza</t>
  </si>
  <si>
    <t>écimage</t>
  </si>
  <si>
    <t>GG/MP</t>
  </si>
  <si>
    <t>A8</t>
  </si>
  <si>
    <t>féverole</t>
  </si>
  <si>
    <t>enrubannage</t>
  </si>
  <si>
    <t>déchaumeur (entrepreneur)</t>
  </si>
  <si>
    <t>GG/MP/PR</t>
  </si>
  <si>
    <t>A9</t>
  </si>
  <si>
    <t>Gd ep/féverole</t>
  </si>
  <si>
    <t>épandage</t>
  </si>
  <si>
    <t>MP/PR</t>
  </si>
  <si>
    <t>B1</t>
  </si>
  <si>
    <t>grand épeautre</t>
  </si>
  <si>
    <t>étrillage</t>
  </si>
  <si>
    <t>écimeuse</t>
  </si>
  <si>
    <t>GG/AT</t>
  </si>
  <si>
    <t>C1a</t>
  </si>
  <si>
    <t>haricot</t>
  </si>
  <si>
    <t>fanage</t>
  </si>
  <si>
    <t>enrubanneuse</t>
  </si>
  <si>
    <t>GG/AT/CLB</t>
  </si>
  <si>
    <t>C1b</t>
  </si>
  <si>
    <t>interculture</t>
  </si>
  <si>
    <t>fauche</t>
  </si>
  <si>
    <t>épandeur compost</t>
  </si>
  <si>
    <t>AT/PR</t>
  </si>
  <si>
    <t>C2</t>
  </si>
  <si>
    <t>lentille</t>
  </si>
  <si>
    <t>faux semis</t>
  </si>
  <si>
    <t>épandeur delimbe</t>
  </si>
  <si>
    <t>AT/MP</t>
  </si>
  <si>
    <t>C3</t>
  </si>
  <si>
    <t>lin</t>
  </si>
  <si>
    <t>labour</t>
  </si>
  <si>
    <t>épandeur d'engrais kuhn</t>
  </si>
  <si>
    <t>AT/MP/PR</t>
  </si>
  <si>
    <t>C4</t>
  </si>
  <si>
    <t>luzerne</t>
  </si>
  <si>
    <t>mise en andain</t>
  </si>
  <si>
    <t>faucheuse</t>
  </si>
  <si>
    <t>AT</t>
  </si>
  <si>
    <t>C5</t>
  </si>
  <si>
    <t>maïs</t>
  </si>
  <si>
    <t>girofaneur</t>
  </si>
  <si>
    <t>AT/CLB</t>
  </si>
  <si>
    <t>C6</t>
  </si>
  <si>
    <t>méteil</t>
  </si>
  <si>
    <t>herse étrille</t>
  </si>
  <si>
    <t>camal</t>
  </si>
  <si>
    <t>millet</t>
  </si>
  <si>
    <t>pressage</t>
  </si>
  <si>
    <t>herse plate</t>
  </si>
  <si>
    <t>D1</t>
  </si>
  <si>
    <t>oeillette</t>
  </si>
  <si>
    <t>retournement</t>
  </si>
  <si>
    <t>herse rotative</t>
  </si>
  <si>
    <t>D2</t>
  </si>
  <si>
    <t>orge d'hiver</t>
  </si>
  <si>
    <t>rigole</t>
  </si>
  <si>
    <t>moissonneuse batteuse</t>
  </si>
  <si>
    <t>E1a</t>
  </si>
  <si>
    <t>orge printemps</t>
  </si>
  <si>
    <t>roulage</t>
  </si>
  <si>
    <t>E1b</t>
  </si>
  <si>
    <t>pois chiche</t>
  </si>
  <si>
    <t>scalpage</t>
  </si>
  <si>
    <t>presse</t>
  </si>
  <si>
    <t>E2a</t>
  </si>
  <si>
    <t>pois vert</t>
  </si>
  <si>
    <t>semis en combinet</t>
  </si>
  <si>
    <t>E2b</t>
  </si>
  <si>
    <t>prairie temporaire</t>
  </si>
  <si>
    <t>semoir seul</t>
  </si>
  <si>
    <t>E3a</t>
  </si>
  <si>
    <t>quinoa</t>
  </si>
  <si>
    <t>stockage foin</t>
  </si>
  <si>
    <t>retourneur andain compost</t>
  </si>
  <si>
    <t>E3b</t>
  </si>
  <si>
    <t>sarrasin</t>
  </si>
  <si>
    <t>stockage paille</t>
  </si>
  <si>
    <t>E4a</t>
  </si>
  <si>
    <t>seigle</t>
  </si>
  <si>
    <t>triage</t>
  </si>
  <si>
    <t>rotavator</t>
  </si>
  <si>
    <t>E4b</t>
  </si>
  <si>
    <t>soja</t>
  </si>
  <si>
    <t>rouleau</t>
  </si>
  <si>
    <t>F1</t>
  </si>
  <si>
    <t>tournesol</t>
  </si>
  <si>
    <t>semevator</t>
  </si>
  <si>
    <t>F2</t>
  </si>
  <si>
    <t>triticale</t>
  </si>
  <si>
    <t>semis mannuel</t>
  </si>
  <si>
    <t>F3</t>
  </si>
  <si>
    <t>triticale/pois</t>
  </si>
  <si>
    <t>semoir monograine</t>
  </si>
  <si>
    <t>F4</t>
  </si>
  <si>
    <t>semoir nodet</t>
  </si>
  <si>
    <t>Fouras</t>
  </si>
  <si>
    <t>semoir semis direct</t>
  </si>
  <si>
    <t>G1</t>
  </si>
  <si>
    <t>sous-soleuse</t>
  </si>
  <si>
    <t>G2</t>
  </si>
  <si>
    <t>trancheuse</t>
  </si>
  <si>
    <t>Guillauteau</t>
  </si>
  <si>
    <t>L1</t>
  </si>
  <si>
    <t>L2</t>
  </si>
  <si>
    <t>L3</t>
  </si>
  <si>
    <t>L4</t>
  </si>
  <si>
    <t>L5</t>
  </si>
  <si>
    <t>L6</t>
  </si>
  <si>
    <t>S1</t>
  </si>
  <si>
    <t>S2</t>
  </si>
  <si>
    <t>S3</t>
  </si>
  <si>
    <t>S4</t>
  </si>
  <si>
    <t>fertilisation</t>
  </si>
  <si>
    <t>stockage</t>
  </si>
  <si>
    <t>préparation lit de semence</t>
  </si>
  <si>
    <t>Zetor 9540</t>
  </si>
  <si>
    <t>Renault 681</t>
  </si>
  <si>
    <t>prof</t>
  </si>
  <si>
    <t>durée du travail</t>
  </si>
  <si>
    <t>Code</t>
  </si>
  <si>
    <t>Operateur</t>
  </si>
  <si>
    <t>Date</t>
  </si>
  <si>
    <t>Parcelle</t>
  </si>
  <si>
    <t>Surface</t>
  </si>
  <si>
    <t>Espece_cultivee</t>
  </si>
  <si>
    <t>Type_intervention</t>
  </si>
  <si>
    <t>Nature_intervention</t>
  </si>
  <si>
    <t>Tracteur</t>
  </si>
  <si>
    <t>Outil</t>
  </si>
  <si>
    <t>Carburant_utilise</t>
  </si>
  <si>
    <t>Consommation</t>
  </si>
  <si>
    <t>Profondeur_travail</t>
  </si>
  <si>
    <t>Meteo</t>
  </si>
  <si>
    <t>Etat_sol</t>
  </si>
  <si>
    <t>Temps_travail</t>
  </si>
  <si>
    <t>Commentaire</t>
  </si>
  <si>
    <t/>
  </si>
  <si>
    <t>Annee</t>
  </si>
  <si>
    <t>Mois</t>
  </si>
  <si>
    <t>Num_intervention</t>
  </si>
  <si>
    <t>friable</t>
  </si>
  <si>
    <t>portant</t>
  </si>
  <si>
    <t>moisson</t>
  </si>
  <si>
    <t>sol nu</t>
  </si>
  <si>
    <t>Donnée</t>
  </si>
  <si>
    <t>Définition de la donée étudiée</t>
  </si>
  <si>
    <t>unité</t>
  </si>
  <si>
    <t>source</t>
  </si>
  <si>
    <t>champ</t>
  </si>
  <si>
    <t>Correspond au numéro de saisie de l'intervention</t>
  </si>
  <si>
    <t>Code unique d'identification de l'intervention, il regroupe, le numéro de l'intervention, la parcelle, le mois et l'année correspondant à l'intervention culturale</t>
  </si>
  <si>
    <t>Correspond à la parcelle sur laquelle a été effectuée l'intervention</t>
  </si>
  <si>
    <t>Correspond à la date de l'intervention</t>
  </si>
  <si>
    <t xml:space="preserve">Correspond au mois sous format de nombre de l'intervention </t>
  </si>
  <si>
    <t xml:space="preserve">Correspond à l'année sous format de nombre de l'intervention </t>
  </si>
  <si>
    <t>L'opérateur est la(les) personne(s) qui réalise(nt) l'intervention</t>
  </si>
  <si>
    <t>Correspond à la surface de la parcelle sur laquelle a été effectuée l'intervention culturale</t>
  </si>
  <si>
    <t>La plante cultivée en place au moment de l'intervention, dans la cas contraire saisir sol nu</t>
  </si>
  <si>
    <t>Le type d'intervention fait référence au domaine d'intervention (ex : entretien)</t>
  </si>
  <si>
    <t>La nature de l'intervention fait référence à un secteur du domaine (ex : broyage, débouchage…)</t>
  </si>
  <si>
    <t>Figure ici le tracteur utilisé pour réaliser l'intervention</t>
  </si>
  <si>
    <t>Correspond à l'outil utilisé pour réaliser l'intervention</t>
  </si>
  <si>
    <t>En fonction de la consommation et de la surface de la parcelle nous en déduisons une consommation finale pour l'intervention culturale</t>
  </si>
  <si>
    <t>Correspond à la profondeur de travail de l'outil utilisé pour réaliser l'intervention</t>
  </si>
  <si>
    <t>Fait référence à la météo observée durant l'intervention culturale</t>
  </si>
  <si>
    <t>Correspond à l'état structural et d'humidité du sol au moment de l'intervention culturale</t>
  </si>
  <si>
    <t>Renseigne le temps de réalisation de l'intervention culturale (ne prend pas en compte les temps de préparation et de réglage mais uniquement le temps passé sur la parcelle)</t>
  </si>
  <si>
    <t>Permet à l'utilisateur d'ajouter librement différentes observations</t>
  </si>
  <si>
    <t>sans unité</t>
  </si>
  <si>
    <t>jj/mm/aaaa</t>
  </si>
  <si>
    <t>nombre</t>
  </si>
  <si>
    <t>litres</t>
  </si>
  <si>
    <t>hectares</t>
  </si>
  <si>
    <t>litres/hectares</t>
  </si>
  <si>
    <t>centimètres</t>
  </si>
  <si>
    <t>heures</t>
  </si>
  <si>
    <t>texte</t>
  </si>
  <si>
    <t>nombre à zero décimale</t>
  </si>
  <si>
    <t>nombre à deux décimales</t>
  </si>
  <si>
    <t>dslp</t>
  </si>
  <si>
    <t>étêtage</t>
  </si>
  <si>
    <t>Ares</t>
  </si>
  <si>
    <t>03/09/2019</t>
  </si>
  <si>
    <t>7_C1b_92019</t>
  </si>
  <si>
    <t>pourcentage travaillé</t>
  </si>
  <si>
    <t>bande enherbée</t>
  </si>
  <si>
    <t>Pourcentage travaillé</t>
  </si>
  <si>
    <t>Surface travaillée</t>
  </si>
  <si>
    <t>Année</t>
  </si>
  <si>
    <t>25/08/2020</t>
  </si>
  <si>
    <t>Sol trés sec</t>
  </si>
  <si>
    <t>Jours</t>
  </si>
  <si>
    <t>cultivateur socle (canadien)</t>
  </si>
  <si>
    <t>cultivateur ailette (canadien)</t>
  </si>
  <si>
    <t>déchaumeur Actisol socle</t>
  </si>
  <si>
    <t>déchaumeur Actisol ailette</t>
  </si>
  <si>
    <t>coût opération culturale (sans MO)</t>
  </si>
  <si>
    <t>déchaumeur à disques</t>
  </si>
  <si>
    <t>tarifs d'entraide 2020 ou factures entrepreneurs</t>
  </si>
  <si>
    <t>par intervention</t>
  </si>
  <si>
    <t>par balle</t>
  </si>
  <si>
    <t>par h</t>
  </si>
  <si>
    <t>Coût opération</t>
  </si>
  <si>
    <t>Coût total</t>
  </si>
  <si>
    <t>Type surface</t>
  </si>
  <si>
    <t>boue currage</t>
  </si>
  <si>
    <t>bord de fossé</t>
  </si>
  <si>
    <t>fossé</t>
  </si>
  <si>
    <t>déboucheur de drain*</t>
  </si>
  <si>
    <t>plateau paille*</t>
  </si>
  <si>
    <t>remorque maître*</t>
  </si>
  <si>
    <t>remorque simonneau*</t>
  </si>
  <si>
    <t>rigoleuse*</t>
  </si>
  <si>
    <t>trieur*</t>
  </si>
  <si>
    <t>retourneur andain compost**</t>
  </si>
  <si>
    <t xml:space="preserve">Correspond au jour sous format de nombre de l'intervention </t>
  </si>
  <si>
    <t>représente le type de surface sur laquelle l'intervention a eu lieu, sur la parcelle, la bande enherbée…</t>
  </si>
  <si>
    <t>représente la pourcentage de la parcelle travaillée (par ex : si l'intervention a eu lieu sur les boues de curage cela représente 10% de la surface)</t>
  </si>
  <si>
    <t>pourcentage</t>
  </si>
  <si>
    <t>€</t>
  </si>
  <si>
    <t>corespond au coût de l'opération multiplié par le nombre d'hectares ou d'heures travaillées</t>
  </si>
  <si>
    <t>Cabanne de moins</t>
  </si>
  <si>
    <t>Roseau</t>
  </si>
  <si>
    <t>07/09/2020</t>
  </si>
  <si>
    <t>100,00</t>
  </si>
  <si>
    <t>0,00</t>
  </si>
  <si>
    <t>2,00</t>
  </si>
  <si>
    <t>14/09/2020</t>
  </si>
  <si>
    <t>2,50</t>
  </si>
  <si>
    <t>Telesco plus 2 plateaux 33 bottes au total</t>
  </si>
  <si>
    <t>13/09/2020</t>
  </si>
  <si>
    <t>Entrepreneur Neyret</t>
  </si>
  <si>
    <t>Bonnet</t>
  </si>
  <si>
    <t>Pilet</t>
  </si>
  <si>
    <t>Neyret</t>
  </si>
  <si>
    <t>Gautronneau</t>
  </si>
  <si>
    <t>transport grain</t>
  </si>
  <si>
    <t>Correspond au coût de l'opération culturale. Attention nous parlons ici en coût par hectares. Lorsuqe l'outil est accompagné par une astérisque nous parlons en coût par heures et lorsque il est accompagné par deux astérisques nous parlons en coût par intervention. Attention pour le pressage et l'enrubannage le coût affiché corespond au coût pour une balle (il sera a multiplier par le nombre de balles)</t>
  </si>
  <si>
    <t>En fonction de l'outil renseigné correspond une consommation en carburant nous permettant d'analyser la consommation globale du système de culture. Attention pour le pressage et l'enrubannage le carburant affiché corespond au coût pour une balle (il sera a multiplier par le nombre de balles)</t>
  </si>
  <si>
    <t>10,00</t>
  </si>
  <si>
    <t>1,75</t>
  </si>
  <si>
    <t>04/09/2019</t>
  </si>
  <si>
    <t>3,00</t>
  </si>
  <si>
    <t>05/09/2019</t>
  </si>
  <si>
    <t>2,25</t>
  </si>
  <si>
    <t>11/09/2019</t>
  </si>
  <si>
    <t>13/09/2019</t>
  </si>
  <si>
    <t>50,00</t>
  </si>
  <si>
    <t>20,00</t>
  </si>
  <si>
    <t>1,50</t>
  </si>
  <si>
    <t>16/09/2019</t>
  </si>
  <si>
    <t>moissonneuse</t>
  </si>
  <si>
    <t>4,00</t>
  </si>
  <si>
    <t>19/09/2019</t>
  </si>
  <si>
    <t>1,00</t>
  </si>
  <si>
    <t>8_C1b_92019</t>
  </si>
  <si>
    <t>9_E4a_92019</t>
  </si>
  <si>
    <t>10_E4b_92019</t>
  </si>
  <si>
    <t>11_A7bas_92019</t>
  </si>
  <si>
    <t>12_A7haut_92019</t>
  </si>
  <si>
    <t>13_E1a_92019</t>
  </si>
  <si>
    <t>14_E1b_92019</t>
  </si>
  <si>
    <t>15_A8_92019</t>
  </si>
  <si>
    <t>16_A8_92019</t>
  </si>
  <si>
    <t>17_A6_92019</t>
  </si>
  <si>
    <t>18_C1b_92019</t>
  </si>
  <si>
    <t>19_A5_92019</t>
  </si>
  <si>
    <t>20_A6_92019</t>
  </si>
  <si>
    <t>21_E3a_92019</t>
  </si>
  <si>
    <t>20/09/2019</t>
  </si>
  <si>
    <t>5,00</t>
  </si>
  <si>
    <t>21/09/2019</t>
  </si>
  <si>
    <t>03/10/2019</t>
  </si>
  <si>
    <t>0,25</t>
  </si>
  <si>
    <t>0,50</t>
  </si>
  <si>
    <t>04/10/2019</t>
  </si>
  <si>
    <t>broyage paille de maïs</t>
  </si>
  <si>
    <t>08/10/2019</t>
  </si>
  <si>
    <t>3,50</t>
  </si>
  <si>
    <t>10,01</t>
  </si>
  <si>
    <t>0,01</t>
  </si>
  <si>
    <t>10,02</t>
  </si>
  <si>
    <t>0,02</t>
  </si>
  <si>
    <t>10,03</t>
  </si>
  <si>
    <t>0,03</t>
  </si>
  <si>
    <t>10,04</t>
  </si>
  <si>
    <t>0,04</t>
  </si>
  <si>
    <t>10,05</t>
  </si>
  <si>
    <t>0,05</t>
  </si>
  <si>
    <t>10,06</t>
  </si>
  <si>
    <t>0,06</t>
  </si>
  <si>
    <t>10,07</t>
  </si>
  <si>
    <t>0,07</t>
  </si>
  <si>
    <t>10,08</t>
  </si>
  <si>
    <t>0,08</t>
  </si>
  <si>
    <t>09/10/2019</t>
  </si>
  <si>
    <t>10/10/2019</t>
  </si>
  <si>
    <t>15,00</t>
  </si>
  <si>
    <t>11/10/2019</t>
  </si>
  <si>
    <t>0,75</t>
  </si>
  <si>
    <t>passages croisés</t>
  </si>
  <si>
    <t>12/10/2019</t>
  </si>
  <si>
    <t>22_E3b_92019</t>
  </si>
  <si>
    <t>23_A7bas_92019</t>
  </si>
  <si>
    <t>24_A7bas_92019</t>
  </si>
  <si>
    <t>25_A7bas_92019</t>
  </si>
  <si>
    <t>26_A8_92019</t>
  </si>
  <si>
    <t>27_A6_92019</t>
  </si>
  <si>
    <t>28_A2_102019</t>
  </si>
  <si>
    <t>29_A3_102019</t>
  </si>
  <si>
    <t>30_A9_102019</t>
  </si>
  <si>
    <t>31_A2_102019</t>
  </si>
  <si>
    <t>32_A3_102019</t>
  </si>
  <si>
    <t>33_A9_102019</t>
  </si>
  <si>
    <t>34_A5_102019</t>
  </si>
  <si>
    <t>35_A5_102019</t>
  </si>
  <si>
    <t>36_F2_102019</t>
  </si>
  <si>
    <t>37_E1a_102019</t>
  </si>
  <si>
    <t>38_E1b_102019</t>
  </si>
  <si>
    <t>39_E2a_102019</t>
  </si>
  <si>
    <t>40_E2b_102019</t>
  </si>
  <si>
    <t>41_E3a_102019</t>
  </si>
  <si>
    <t>42_E3b_102019</t>
  </si>
  <si>
    <t>43_E4a_102019</t>
  </si>
  <si>
    <t>44_E4b_102019</t>
  </si>
  <si>
    <t>45_A8_102019</t>
  </si>
  <si>
    <t>46_C1b_102019</t>
  </si>
  <si>
    <t>47_C1b_102019</t>
  </si>
  <si>
    <t>48_A6_102019</t>
  </si>
  <si>
    <t>49_A6_102019</t>
  </si>
  <si>
    <t>50_A6_102019</t>
  </si>
  <si>
    <t>51_D1_82020</t>
  </si>
  <si>
    <t>52_C1a_82020</t>
  </si>
  <si>
    <t>53_Cabanne de moins_92020</t>
  </si>
  <si>
    <t>54_Cabanne de moins_92020</t>
  </si>
  <si>
    <t>55_Cabanne de moins_92020</t>
  </si>
  <si>
    <t>56_A8_102019</t>
  </si>
  <si>
    <t>57_A7bas_102019</t>
  </si>
  <si>
    <t>Pour A8, A7 et A6 mélange de Lotier Fabio (10 kg), luzerne Maga (5 kg), trèfle H aurora (5 kg) et RGA Maja (5 kg)</t>
  </si>
  <si>
    <t>58_A6_102019</t>
  </si>
  <si>
    <t>16/09/2020</t>
  </si>
  <si>
    <t>4 rigoles</t>
  </si>
  <si>
    <t>59_A6_92020</t>
  </si>
  <si>
    <t>une rigole en limite de la BE sur deux faces au niveau du point humide, une rigole en limite de la BE à l'opposé de l'entrée</t>
  </si>
  <si>
    <t>60_C1a_92020</t>
  </si>
  <si>
    <t>trèfle + radis. Difficultée à obtenir la dose exacte. Utilisation d'huile pour coller le redis et le trèfle ensemble</t>
  </si>
  <si>
    <t>61_A6_92020</t>
  </si>
  <si>
    <t>62_A6_92020</t>
  </si>
  <si>
    <t>11/09/2020</t>
  </si>
  <si>
    <t>sol très sec et assez motteux (10-20 cm de diamètre). Semis féverole + pois</t>
  </si>
  <si>
    <t>63_A6_92020</t>
  </si>
  <si>
    <t>64_A6_92020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</si>
</sst>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7" x14ac:knownFonts="1">
    <font>
      <sz val="11"/>
      <color theme="1"/>
      <name val="Calibri"/>
      <family val="2"/>
      <scheme val="minor"/>
    </font>
    <font>
      <sz val="10"/>
      <color theme="1"/>
      <name val="Arial"/>
      <family val="2"/>
    </font>
    <font>
      <sz val="11"/>
      <color rgb="FFC00000"/>
      <name val="Calibri"/>
      <family val="2"/>
      <scheme val="minor"/>
    </font>
    <font>
      <b/>
      <sz val="11"/>
      <color theme="1"/>
      <name val="Calibri"/>
      <family val="2"/>
      <scheme val="minor"/>
    </font>
    <font>
      <sz val="8"/>
      <name val="Calibri"/>
      <family val="2"/>
      <scheme val="minor"/>
    </font>
    <font>
      <sz val="11"/>
      <color rgb="FF9C5700"/>
      <name val="Calibri"/>
      <family val="2"/>
      <scheme val="minor"/>
    </font>
    <font>
      <b/>
      <sz val="1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rgb="FFFFEB9C"/>
      </patternFill>
    </fill>
    <fill>
      <patternFill patternType="solid">
        <fgColor theme="0" tint="-0.14999847407452621"/>
        <bgColor indexed="64"/>
      </patternFill>
    </fill>
    <fill>
      <patternFill patternType="solid">
        <fgColor theme="0" tint="-0.14999847407452621"/>
        <bgColor theme="0" tint="-0.14999847407452621"/>
      </patternFill>
    </fill>
  </fills>
  <borders count="3">
    <border>
      <left/>
      <right/>
      <top/>
      <bottom/>
      <diagonal/>
    </border>
    <border>
      <left/>
      <right/>
      <top style="thin">
        <color theme="1"/>
      </top>
      <bottom style="thin">
        <color theme="1"/>
      </bottom>
      <diagonal/>
    </border>
    <border>
      <left/>
      <right/>
      <top style="thin">
        <color theme="1"/>
      </top>
      <bottom/>
      <diagonal/>
    </border>
  </borders>
  <cellStyleXfs count="3">
    <xf numFmtId="0" fontId="0" fillId="0" borderId="0"/>
    <xf numFmtId="0" fontId="1" fillId="0" borderId="0"/>
    <xf numFmtId="0" fontId="5" fillId="3" borderId="0" applyNumberFormat="0" applyBorder="0" applyAlignment="0" applyProtection="0"/>
  </cellStyleXfs>
  <cellXfs count="33">
    <xf numFmtId="0" fontId="0" fillId="0" borderId="0" xfId="0"/>
    <xf numFmtId="0" fontId="0" fillId="2" borderId="0" xfId="0" applyFill="1"/>
    <xf numFmtId="0" fontId="2" fillId="2" borderId="0" xfId="0" applyFont="1" applyFill="1"/>
    <xf numFmtId="0" fontId="3"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center" vertical="center"/>
    </xf>
    <xf numFmtId="0" fontId="0" fillId="0" borderId="0" xfId="0" applyNumberFormat="1" applyAlignment="1">
      <alignment horizontal="center" vertical="center"/>
    </xf>
    <xf numFmtId="0" fontId="3" fillId="0" borderId="0" xfId="0" applyFont="1" applyAlignment="1">
      <alignment horizontal="center" vertical="center"/>
    </xf>
    <xf numFmtId="2" fontId="0" fillId="0" borderId="0" xfId="0" applyNumberFormat="1" applyAlignment="1" applyProtection="1">
      <alignment horizontal="center" vertical="center"/>
      <protection locked="0"/>
    </xf>
    <xf numFmtId="2" fontId="0" fillId="0" borderId="0" xfId="0" applyNumberFormat="1" applyAlignment="1" applyProtection="1">
      <alignment horizontal="center" vertical="center"/>
    </xf>
    <xf numFmtId="2" fontId="0" fillId="0" borderId="0" xfId="0" applyNumberFormat="1" applyAlignment="1">
      <alignment horizontal="center" vertical="center"/>
    </xf>
    <xf numFmtId="2" fontId="3" fillId="0" borderId="0" xfId="0" applyNumberFormat="1" applyFont="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6" fillId="4" borderId="0" xfId="2" applyFont="1" applyFill="1" applyAlignment="1">
      <alignment horizontal="center" vertical="center"/>
    </xf>
    <xf numFmtId="0" fontId="0" fillId="0" borderId="0" xfId="0" applyAlignment="1">
      <alignment horizontal="center" vertical="center" wrapText="1"/>
    </xf>
    <xf numFmtId="2" fontId="3" fillId="0" borderId="0" xfId="0" applyNumberFormat="1" applyFont="1" applyAlignment="1">
      <alignment horizontal="center" vertical="center"/>
    </xf>
    <xf numFmtId="164" fontId="0" fillId="0" borderId="0" xfId="0" applyNumberFormat="1" applyAlignment="1">
      <alignment horizontal="center" vertical="center"/>
    </xf>
    <xf numFmtId="2" fontId="0" fillId="0" borderId="0" xfId="0" applyNumberFormat="1" applyFont="1" applyBorder="1" applyAlignment="1">
      <alignment horizontal="center" vertical="center"/>
    </xf>
    <xf numFmtId="2" fontId="0" fillId="5" borderId="2" xfId="0" applyNumberFormat="1" applyFont="1" applyFill="1" applyBorder="1" applyAlignment="1">
      <alignment horizontal="center" vertical="center"/>
    </xf>
    <xf numFmtId="2" fontId="3" fillId="0" borderId="0" xfId="0" applyNumberFormat="1" applyFont="1" applyBorder="1" applyAlignment="1">
      <alignment horizontal="center" vertical="center"/>
    </xf>
    <xf numFmtId="0" fontId="3" fillId="0" borderId="1" xfId="0" applyFont="1" applyBorder="1" applyAlignment="1">
      <alignment horizontal="center" vertical="center"/>
    </xf>
    <xf numFmtId="2"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0" fillId="0" borderId="0" xfId="0" applyFont="1" applyAlignment="1">
      <alignment horizontal="center" vertical="center" wrapText="1"/>
    </xf>
    <xf numFmtId="0" fontId="0" fillId="5" borderId="0" xfId="0" applyFont="1" applyFill="1" applyAlignment="1">
      <alignment horizontal="center" vertical="center" wrapText="1"/>
    </xf>
    <xf numFmtId="0" fontId="3" fillId="0" borderId="0" xfId="0" applyFont="1" applyBorder="1" applyAlignment="1">
      <alignment horizontal="center" vertical="center"/>
    </xf>
    <xf numFmtId="2" fontId="0" fillId="5" borderId="0" xfId="0" applyNumberFormat="1" applyFont="1" applyFill="1" applyAlignment="1">
      <alignment horizontal="center" vertical="center"/>
    </xf>
    <xf numFmtId="2" fontId="0" fillId="0" borderId="0" xfId="0" applyNumberFormat="1" applyFont="1" applyAlignment="1">
      <alignment horizontal="center" vertical="center"/>
    </xf>
    <xf numFmtId="0" fontId="0" fillId="5" borderId="2" xfId="0" applyFont="1" applyFill="1" applyBorder="1" applyAlignment="1">
      <alignment horizontal="center" vertical="center" wrapText="1"/>
    </xf>
    <xf numFmtId="0" fontId="0" fillId="0" borderId="0" xfId="0" applyFont="1" applyBorder="1" applyAlignment="1">
      <alignment horizontal="center" vertical="center" wrapText="1"/>
    </xf>
    <xf numFmtId="0" fontId="3" fillId="0" borderId="0" xfId="0" applyFont="1" applyAlignment="1">
      <alignment horizontal="center" vertical="center" wrapText="1"/>
    </xf>
    <xf numFmtId="14" fontId="0" fillId="0" borderId="0" xfId="0" applyNumberFormat="1" applyAlignment="1">
      <alignment horizontal="center" vertical="center"/>
    </xf>
  </cellXfs>
  <cellStyles count="3">
    <cellStyle name="Neutre" xfId="2" builtinId="28"/>
    <cellStyle name="Normal" xfId="0" builtinId="0"/>
    <cellStyle name="Normal 3" xfId="1"/>
  </cellStyles>
  <dxfs count="78">
    <dxf>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border outline="0">
        <top style="thin">
          <color theme="1"/>
        </top>
        <bottom style="thin">
          <color theme="1"/>
        </bottom>
      </border>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numFmt numFmtId="2" formatCode="0.00"/>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0" tint="-0.14999847407452621"/>
          <bgColor theme="0" tint="-0.14999847407452621"/>
        </patternFill>
      </fill>
      <alignment horizontal="center" vertical="center" textRotation="0" wrapText="0" indent="0" justifyLastLine="0" shrinkToFit="0" readingOrder="0"/>
      <protection locked="0" hidden="0"/>
    </dxf>
    <dxf>
      <border outline="0">
        <top style="thin">
          <color theme="1"/>
        </top>
      </border>
    </dxf>
    <dxf>
      <font>
        <b val="0"/>
        <i val="0"/>
        <strike val="0"/>
        <condense val="0"/>
        <extend val="0"/>
        <outline val="0"/>
        <shadow val="0"/>
        <u val="none"/>
        <vertAlign val="baseline"/>
        <sz val="11"/>
        <color theme="1"/>
        <name val="Calibri"/>
        <scheme val="minor"/>
      </font>
      <fill>
        <patternFill patternType="solid">
          <fgColor theme="0" tint="-0.14999847407452621"/>
          <bgColor theme="0" tint="-0.14999847407452621"/>
        </patternFill>
      </fill>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protection locked="0" hidden="0"/>
    </dxf>
    <dxf>
      <border outline="0">
        <top style="thin">
          <color theme="1"/>
        </top>
      </border>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0" hidden="0"/>
    </dxf>
    <dxf>
      <border outline="0">
        <top style="thin">
          <color theme="1"/>
        </top>
        <bottom style="thin">
          <color theme="1"/>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protection locked="0" hidden="0"/>
    </dxf>
    <dxf>
      <border outline="0">
        <top style="thin">
          <color theme="1"/>
        </top>
      </border>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protection locked="0" hidden="0"/>
    </dxf>
    <dxf>
      <border outline="0">
        <top style="thin">
          <color theme="1"/>
        </top>
      </border>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theme="1"/>
        <name val="Calibri"/>
        <scheme val="minor"/>
      </font>
      <numFmt numFmtId="2" formatCode="0.0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outline="0">
        <left/>
        <right/>
        <top style="thin">
          <color theme="1"/>
        </top>
        <bottom/>
      </border>
      <protection locked="0" hidden="0"/>
    </dxf>
    <dxf>
      <border outline="0">
        <top style="thin">
          <color theme="1"/>
        </top>
        <bottom style="thin">
          <color theme="1"/>
        </bottom>
      </border>
    </dxf>
    <dxf>
      <font>
        <b val="0"/>
        <i val="0"/>
        <strike val="0"/>
        <condense val="0"/>
        <extend val="0"/>
        <outline val="0"/>
        <shadow val="0"/>
        <u val="none"/>
        <vertAlign val="baseline"/>
        <sz val="11"/>
        <color theme="1"/>
        <name val="Calibri"/>
        <scheme val="minor"/>
      </font>
      <fill>
        <patternFill patternType="solid">
          <fgColor theme="0" tint="-0.14999847407452621"/>
          <bgColor theme="0" tint="-0.14999847407452621"/>
        </patternFill>
      </fill>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protection locked="0" hidden="0"/>
    </dxf>
    <dxf>
      <numFmt numFmtId="2" formatCode="0.00"/>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protection locked="0" hidden="0"/>
    </dxf>
    <dxf>
      <numFmt numFmtId="2" formatCode="0.00"/>
      <alignment horizontal="center" vertical="center" textRotation="0" wrapText="0" indent="0" justifyLastLine="0" shrinkToFit="0" readingOrder="0"/>
      <protection locked="0" hidden="0"/>
    </dxf>
    <dxf>
      <numFmt numFmtId="2" formatCode="0.00"/>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0" hidden="0"/>
    </dxf>
    <dxf>
      <alignment horizontal="center" vertical="center" textRotation="0" wrapText="1"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4" formatCode="m/d/yyyy"/>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colors>
    <mruColors>
      <color rgb="FFFC19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87070</xdr:colOff>
      <xdr:row>7</xdr:row>
      <xdr:rowOff>158751</xdr:rowOff>
    </xdr:from>
    <xdr:to>
      <xdr:col>12</xdr:col>
      <xdr:colOff>451184</xdr:colOff>
      <xdr:row>13</xdr:row>
      <xdr:rowOff>66542</xdr:rowOff>
    </xdr:to>
    <xdr:sp macro="[0]!OuvreFomulaire" textlink="">
      <xdr:nvSpPr>
        <xdr:cNvPr id="2" name="Rectangle: Rounded Corners 1">
          <a:extLst>
            <a:ext uri="{FF2B5EF4-FFF2-40B4-BE49-F238E27FC236}">
              <a16:creationId xmlns:a16="http://schemas.microsoft.com/office/drawing/2014/main" xmlns="" id="{1C761156-02E0-4E2E-8F7D-F386DBF28268}"/>
            </a:ext>
          </a:extLst>
        </xdr:cNvPr>
        <xdr:cNvSpPr/>
      </xdr:nvSpPr>
      <xdr:spPr>
        <a:xfrm>
          <a:off x="5320807" y="1492251"/>
          <a:ext cx="2108693" cy="1050791"/>
        </a:xfrm>
        <a:prstGeom prst="roundRect">
          <a:avLst/>
        </a:prstGeom>
        <a:solidFill>
          <a:schemeClr val="accent5">
            <a:lumMod val="40000"/>
            <a:lumOff val="60000"/>
          </a:schemeClr>
        </a:solidFill>
        <a:ln>
          <a:solidFill>
            <a:srgbClr val="00B0F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indent="0" algn="ctr"/>
          <a:r>
            <a:rPr lang="en-US" sz="1600" b="1" cap="none" spc="0">
              <a:ln w="0"/>
              <a:solidFill>
                <a:sysClr val="windowText" lastClr="000000"/>
              </a:solidFill>
              <a:effectLst>
                <a:outerShdw blurRad="38100" dist="25400" dir="5400000" algn="ctr" rotWithShape="0">
                  <a:srgbClr val="6E747A">
                    <a:alpha val="43000"/>
                  </a:srgbClr>
                </a:outerShdw>
              </a:effectLst>
              <a:latin typeface="+mn-lt"/>
              <a:ea typeface="+mn-ea"/>
              <a:cs typeface="+mn-cs"/>
            </a:rPr>
            <a:t>AJOUTER</a:t>
          </a:r>
        </a:p>
        <a:p>
          <a:pPr marL="0" indent="0" algn="ctr"/>
          <a:r>
            <a:rPr lang="en-US" sz="1600" b="0" cap="none" spc="0">
              <a:ln w="0"/>
              <a:solidFill>
                <a:sysClr val="windowText" lastClr="000000"/>
              </a:solidFill>
              <a:effectLst>
                <a:outerShdw blurRad="38100" dist="25400" dir="5400000" algn="ctr" rotWithShape="0">
                  <a:srgbClr val="6E747A">
                    <a:alpha val="43000"/>
                  </a:srgbClr>
                </a:outerShdw>
              </a:effectLst>
              <a:latin typeface="+mn-lt"/>
              <a:ea typeface="+mn-ea"/>
              <a:cs typeface="+mn-cs"/>
            </a:rPr>
            <a:t>une</a:t>
          </a:r>
          <a:r>
            <a:rPr lang="en-US" sz="1600" b="0" cap="none" spc="0" baseline="0">
              <a:ln w="0"/>
              <a:solidFill>
                <a:sysClr val="windowText" lastClr="000000"/>
              </a:solidFill>
              <a:effectLst>
                <a:outerShdw blurRad="38100" dist="25400" dir="5400000" algn="ctr" rotWithShape="0">
                  <a:srgbClr val="6E747A">
                    <a:alpha val="43000"/>
                  </a:srgbClr>
                </a:outerShdw>
              </a:effectLst>
              <a:latin typeface="+mn-lt"/>
              <a:ea typeface="+mn-ea"/>
              <a:cs typeface="+mn-cs"/>
            </a:rPr>
            <a:t> intervention</a:t>
          </a:r>
          <a:endParaRPr lang="en-US" sz="1600" b="0" cap="none" spc="0">
            <a:ln w="0"/>
            <a:solidFill>
              <a:sysClr val="windowText" lastClr="000000"/>
            </a:solidFill>
            <a:effectLst>
              <a:outerShdw blurRad="38100" dist="25400" dir="5400000" algn="ctr" rotWithShape="0">
                <a:srgbClr val="6E747A">
                  <a:alpha val="43000"/>
                </a:srgbClr>
              </a:outerShdw>
            </a:effectLst>
            <a:latin typeface="+mn-lt"/>
            <a:ea typeface="+mn-ea"/>
            <a:cs typeface="+mn-cs"/>
          </a:endParaRPr>
        </a:p>
      </xdr:txBody>
    </xdr:sp>
    <xdr:clientData/>
  </xdr:twoCellAnchor>
  <xdr:twoCellAnchor>
    <xdr:from>
      <xdr:col>8</xdr:col>
      <xdr:colOff>377559</xdr:colOff>
      <xdr:row>14</xdr:row>
      <xdr:rowOff>4764</xdr:rowOff>
    </xdr:from>
    <xdr:to>
      <xdr:col>12</xdr:col>
      <xdr:colOff>333110</xdr:colOff>
      <xdr:row>27</xdr:row>
      <xdr:rowOff>4764</xdr:rowOff>
    </xdr:to>
    <xdr:pic>
      <xdr:nvPicPr>
        <xdr:cNvPr id="4" name="Graphic 3" descr="Tractor">
          <a:extLst>
            <a:ext uri="{FF2B5EF4-FFF2-40B4-BE49-F238E27FC236}">
              <a16:creationId xmlns:a16="http://schemas.microsoft.com/office/drawing/2014/main" xmlns="" id="{7F7574CF-FD70-4B17-B691-E148542490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xmlns="" r:embed="rId2"/>
            </a:ext>
          </a:extLst>
        </a:blip>
        <a:stretch>
          <a:fillRect/>
        </a:stretch>
      </xdr:blipFill>
      <xdr:spPr>
        <a:xfrm>
          <a:off x="5060684" y="2643983"/>
          <a:ext cx="2297114" cy="2450703"/>
        </a:xfrm>
        <a:prstGeom prst="rect">
          <a:avLst/>
        </a:prstGeom>
      </xdr:spPr>
    </xdr:pic>
    <xdr:clientData/>
  </xdr:twoCellAnchor>
  <xdr:twoCellAnchor>
    <xdr:from>
      <xdr:col>11</xdr:col>
      <xdr:colOff>301799</xdr:colOff>
      <xdr:row>16</xdr:row>
      <xdr:rowOff>132399</xdr:rowOff>
    </xdr:from>
    <xdr:to>
      <xdr:col>12</xdr:col>
      <xdr:colOff>90133</xdr:colOff>
      <xdr:row>18</xdr:row>
      <xdr:rowOff>49717</xdr:rowOff>
    </xdr:to>
    <xdr:sp macro="" textlink="">
      <xdr:nvSpPr>
        <xdr:cNvPr id="8" name="Cloud 7">
          <a:extLst>
            <a:ext uri="{FF2B5EF4-FFF2-40B4-BE49-F238E27FC236}">
              <a16:creationId xmlns:a16="http://schemas.microsoft.com/office/drawing/2014/main" xmlns="" id="{53D9A6D5-2C57-46DA-9F16-82E70EE184B7}"/>
            </a:ext>
          </a:extLst>
        </xdr:cNvPr>
        <xdr:cNvSpPr/>
      </xdr:nvSpPr>
      <xdr:spPr>
        <a:xfrm>
          <a:off x="6698588" y="3180399"/>
          <a:ext cx="369861" cy="298318"/>
        </a:xfrm>
        <a:prstGeom prst="cloud">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0</xdr:row>
      <xdr:rowOff>181902</xdr:rowOff>
    </xdr:from>
    <xdr:to>
      <xdr:col>21</xdr:col>
      <xdr:colOff>297656</xdr:colOff>
      <xdr:row>6</xdr:row>
      <xdr:rowOff>158749</xdr:rowOff>
    </xdr:to>
    <xdr:sp macro="" textlink="">
      <xdr:nvSpPr>
        <xdr:cNvPr id="10" name="Rectangle: Rounded Corners 9">
          <a:extLst>
            <a:ext uri="{FF2B5EF4-FFF2-40B4-BE49-F238E27FC236}">
              <a16:creationId xmlns:a16="http://schemas.microsoft.com/office/drawing/2014/main" xmlns="" id="{BF2165AC-4A32-4C17-B2A3-A52434B4A553}"/>
            </a:ext>
          </a:extLst>
        </xdr:cNvPr>
        <xdr:cNvSpPr/>
      </xdr:nvSpPr>
      <xdr:spPr>
        <a:xfrm>
          <a:off x="0" y="181902"/>
          <a:ext cx="12719844" cy="1107941"/>
        </a:xfrm>
        <a:prstGeom prst="roundRect">
          <a:avLst/>
        </a:prstGeom>
        <a:solidFill>
          <a:schemeClr val="accent4">
            <a:lumMod val="40000"/>
            <a:lumOff val="60000"/>
          </a:schemeClr>
        </a:solidFill>
        <a:ln w="28575">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US" sz="2400" b="1"/>
            <a:t>Itinéraires</a:t>
          </a:r>
          <a:r>
            <a:rPr lang="en-US" sz="2400" b="1" baseline="0"/>
            <a:t> techniques des parcelles </a:t>
          </a:r>
          <a:endParaRPr lang="en-US" sz="2400" b="1"/>
        </a:p>
      </xdr:txBody>
    </xdr:sp>
    <xdr:clientData/>
  </xdr:twoCellAnchor>
  <xdr:twoCellAnchor>
    <xdr:from>
      <xdr:col>0</xdr:col>
      <xdr:colOff>535781</xdr:colOff>
      <xdr:row>8</xdr:row>
      <xdr:rowOff>109142</xdr:rowOff>
    </xdr:from>
    <xdr:to>
      <xdr:col>3</xdr:col>
      <xdr:colOff>168672</xdr:colOff>
      <xdr:row>15</xdr:row>
      <xdr:rowOff>99219</xdr:rowOff>
    </xdr:to>
    <xdr:sp macro="[0]!AffichagePleinEcran" textlink="">
      <xdr:nvSpPr>
        <xdr:cNvPr id="15" name="Oval 14">
          <a:extLst>
            <a:ext uri="{FF2B5EF4-FFF2-40B4-BE49-F238E27FC236}">
              <a16:creationId xmlns:a16="http://schemas.microsoft.com/office/drawing/2014/main" xmlns="" id="{C267CCE2-853A-4BC1-9E86-987458DF8C84}"/>
            </a:ext>
          </a:extLst>
        </xdr:cNvPr>
        <xdr:cNvSpPr/>
      </xdr:nvSpPr>
      <xdr:spPr>
        <a:xfrm>
          <a:off x="535781" y="1617267"/>
          <a:ext cx="1389063" cy="1309686"/>
        </a:xfrm>
        <a:prstGeom prst="ellipse">
          <a:avLst/>
        </a:prstGeom>
        <a:solidFill>
          <a:srgbClr val="FF0000"/>
        </a:solidFill>
        <a:ln>
          <a:solidFill>
            <a:srgbClr val="00B050"/>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cap="none" spc="0">
              <a:ln w="0"/>
              <a:solidFill>
                <a:schemeClr val="bg1"/>
              </a:solidFill>
              <a:effectLst>
                <a:outerShdw blurRad="38100" dist="25400" dir="5400000" algn="ctr" rotWithShape="0">
                  <a:srgbClr val="6E747A">
                    <a:alpha val="43000"/>
                  </a:srgbClr>
                </a:outerShdw>
              </a:effectLst>
            </a:rPr>
            <a:t>Affichage</a:t>
          </a:r>
          <a:r>
            <a:rPr lang="en-US" sz="1400" b="1" cap="none" spc="0" baseline="0">
              <a:ln w="0"/>
              <a:solidFill>
                <a:schemeClr val="bg1"/>
              </a:solidFill>
              <a:effectLst>
                <a:outerShdw blurRad="38100" dist="25400" dir="5400000" algn="ctr" rotWithShape="0">
                  <a:srgbClr val="6E747A">
                    <a:alpha val="43000"/>
                  </a:srgbClr>
                </a:outerShdw>
              </a:effectLst>
            </a:rPr>
            <a:t> plein écran</a:t>
          </a:r>
          <a:r>
            <a:rPr lang="en-US" sz="1400" b="1">
              <a:solidFill>
                <a:schemeClr val="bg1"/>
              </a:solidFill>
            </a:rPr>
            <a:t> </a:t>
          </a:r>
        </a:p>
      </xdr:txBody>
    </xdr:sp>
    <xdr:clientData/>
  </xdr:twoCellAnchor>
  <xdr:twoCellAnchor editAs="oneCell">
    <xdr:from>
      <xdr:col>1</xdr:col>
      <xdr:colOff>19844</xdr:colOff>
      <xdr:row>2</xdr:row>
      <xdr:rowOff>99220</xdr:rowOff>
    </xdr:from>
    <xdr:to>
      <xdr:col>3</xdr:col>
      <xdr:colOff>565549</xdr:colOff>
      <xdr:row>4</xdr:row>
      <xdr:rowOff>167249</xdr:rowOff>
    </xdr:to>
    <xdr:pic>
      <xdr:nvPicPr>
        <xdr:cNvPr id="11" name="Image 10" descr="Afficher l’image source">
          <a:extLst>
            <a:ext uri="{FF2B5EF4-FFF2-40B4-BE49-F238E27FC236}">
              <a16:creationId xmlns:a16="http://schemas.microsoft.com/office/drawing/2014/main" xmlns="" id="{0B5DD645-E688-4D33-9369-BEC299727A01}"/>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5235" y="476251"/>
          <a:ext cx="1716486" cy="4450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205121</xdr:colOff>
      <xdr:row>14</xdr:row>
      <xdr:rowOff>98696</xdr:rowOff>
    </xdr:from>
    <xdr:to>
      <xdr:col>8</xdr:col>
      <xdr:colOff>16603</xdr:colOff>
      <xdr:row>20</xdr:row>
      <xdr:rowOff>39165</xdr:rowOff>
    </xdr:to>
    <xdr:sp macro="[0]!Ouvreparcelle" textlink="">
      <xdr:nvSpPr>
        <xdr:cNvPr id="5" name="Rectangle : coins arrondis 4">
          <a:extLst>
            <a:ext uri="{FF2B5EF4-FFF2-40B4-BE49-F238E27FC236}">
              <a16:creationId xmlns:a16="http://schemas.microsoft.com/office/drawing/2014/main" xmlns="" id="{A659CCEE-0F7F-4ADD-9B21-308568D781BD}"/>
            </a:ext>
          </a:extLst>
        </xdr:cNvPr>
        <xdr:cNvSpPr/>
      </xdr:nvSpPr>
      <xdr:spPr>
        <a:xfrm>
          <a:off x="2531226" y="2765696"/>
          <a:ext cx="2137588" cy="1083469"/>
        </a:xfrm>
        <a:prstGeom prst="roundRect">
          <a:avLst/>
        </a:prstGeom>
        <a:solidFill>
          <a:schemeClr val="accent2">
            <a:lumMod val="60000"/>
            <a:lumOff val="4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indent="0" algn="ctr"/>
          <a:r>
            <a:rPr lang="fr-FR" sz="1600" b="1" cap="none" spc="0">
              <a:ln w="0"/>
              <a:solidFill>
                <a:sysClr val="windowText" lastClr="000000"/>
              </a:solidFill>
              <a:effectLst>
                <a:outerShdw blurRad="38100" dist="25400" dir="5400000" algn="ctr" rotWithShape="0">
                  <a:srgbClr val="6E747A">
                    <a:alpha val="43000"/>
                  </a:srgbClr>
                </a:outerShdw>
              </a:effectLst>
              <a:latin typeface="+mn-lt"/>
              <a:ea typeface="+mn-ea"/>
              <a:cs typeface="+mn-cs"/>
            </a:rPr>
            <a:t>CONSULTER </a:t>
          </a:r>
        </a:p>
        <a:p>
          <a:pPr marL="0" indent="0" algn="ctr"/>
          <a:r>
            <a:rPr lang="fr-FR" sz="1600" b="0" cap="none" spc="0">
              <a:ln w="0"/>
              <a:solidFill>
                <a:sysClr val="windowText" lastClr="000000"/>
              </a:solidFill>
              <a:effectLst>
                <a:outerShdw blurRad="38100" dist="25400" dir="5400000" algn="ctr" rotWithShape="0">
                  <a:srgbClr val="6E747A">
                    <a:alpha val="43000"/>
                  </a:srgbClr>
                </a:outerShdw>
              </a:effectLst>
              <a:latin typeface="+mn-lt"/>
              <a:ea typeface="+mn-ea"/>
              <a:cs typeface="+mn-cs"/>
            </a:rPr>
            <a:t>le</a:t>
          </a:r>
          <a:r>
            <a:rPr lang="fr-FR" sz="1600" b="0" cap="none" spc="0" baseline="0">
              <a:ln w="0"/>
              <a:solidFill>
                <a:sysClr val="windowText" lastClr="000000"/>
              </a:solidFill>
              <a:effectLst>
                <a:outerShdw blurRad="38100" dist="25400" dir="5400000" algn="ctr" rotWithShape="0">
                  <a:srgbClr val="6E747A">
                    <a:alpha val="43000"/>
                  </a:srgbClr>
                </a:outerShdw>
              </a:effectLst>
              <a:latin typeface="+mn-lt"/>
              <a:ea typeface="+mn-ea"/>
              <a:cs typeface="+mn-cs"/>
            </a:rPr>
            <a:t>s données par parcelle</a:t>
          </a:r>
          <a:endParaRPr lang="fr-FR" sz="1600" b="0" cap="none" spc="0">
            <a:ln w="0"/>
            <a:solidFill>
              <a:sysClr val="windowText" lastClr="000000"/>
            </a:solidFill>
            <a:effectLst>
              <a:outerShdw blurRad="38100" dist="25400" dir="5400000" algn="ctr" rotWithShape="0">
                <a:srgbClr val="6E747A">
                  <a:alpha val="43000"/>
                </a:srgbClr>
              </a:outerShdw>
            </a:effectLst>
            <a:latin typeface="+mn-lt"/>
            <a:ea typeface="+mn-ea"/>
            <a:cs typeface="+mn-cs"/>
          </a:endParaRPr>
        </a:p>
      </xdr:txBody>
    </xdr:sp>
    <xdr:clientData/>
  </xdr:twoCellAnchor>
  <xdr:twoCellAnchor>
    <xdr:from>
      <xdr:col>13</xdr:col>
      <xdr:colOff>437918</xdr:colOff>
      <xdr:row>14</xdr:row>
      <xdr:rowOff>129923</xdr:rowOff>
    </xdr:from>
    <xdr:to>
      <xdr:col>17</xdr:col>
      <xdr:colOff>110289</xdr:colOff>
      <xdr:row>20</xdr:row>
      <xdr:rowOff>68408</xdr:rowOff>
    </xdr:to>
    <xdr:sp macro="[0]!forR" textlink="">
      <xdr:nvSpPr>
        <xdr:cNvPr id="12" name="Rectangle : coins arrondis 11">
          <a:extLst>
            <a:ext uri="{FF2B5EF4-FFF2-40B4-BE49-F238E27FC236}">
              <a16:creationId xmlns:a16="http://schemas.microsoft.com/office/drawing/2014/main" xmlns="" id="{FF4096D2-A58C-4DF7-84AE-4EF97715D475}"/>
            </a:ext>
          </a:extLst>
        </xdr:cNvPr>
        <xdr:cNvSpPr/>
      </xdr:nvSpPr>
      <xdr:spPr>
        <a:xfrm>
          <a:off x="7997760" y="2796923"/>
          <a:ext cx="2128818" cy="1081485"/>
        </a:xfrm>
        <a:prstGeom prst="roundRect">
          <a:avLst/>
        </a:prstGeom>
        <a:solidFill>
          <a:schemeClr val="accent6">
            <a:lumMod val="60000"/>
            <a:lumOff val="40000"/>
          </a:schemeClr>
        </a:solidFill>
        <a:ln>
          <a:solidFill>
            <a:schemeClr val="accent6">
              <a:lumMod val="75000"/>
            </a:schemeClr>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ctr"/>
        <a:lstStyle/>
        <a:p>
          <a:pPr marL="0" indent="0" algn="ctr"/>
          <a:r>
            <a:rPr lang="fr-FR" sz="1600" b="1" cap="none" spc="0">
              <a:ln w="0"/>
              <a:solidFill>
                <a:sysClr val="windowText" lastClr="000000"/>
              </a:solidFill>
              <a:effectLst>
                <a:outerShdw blurRad="38100" dist="25400" dir="5400000" algn="ctr" rotWithShape="0">
                  <a:srgbClr val="6E747A">
                    <a:alpha val="43000"/>
                  </a:srgbClr>
                </a:outerShdw>
              </a:effectLst>
              <a:latin typeface="+mn-lt"/>
              <a:ea typeface="+mn-ea"/>
              <a:cs typeface="+mn-cs"/>
            </a:rPr>
            <a:t>GENERER</a:t>
          </a:r>
          <a:r>
            <a:rPr lang="fr-FR" sz="1600" b="1" cap="none" spc="0" baseline="0">
              <a:ln w="0"/>
              <a:solidFill>
                <a:sysClr val="windowText" lastClr="000000"/>
              </a:solidFill>
              <a:effectLst>
                <a:outerShdw blurRad="38100" dist="25400" dir="5400000" algn="ctr" rotWithShape="0">
                  <a:srgbClr val="6E747A">
                    <a:alpha val="43000"/>
                  </a:srgbClr>
                </a:outerShdw>
              </a:effectLst>
              <a:latin typeface="+mn-lt"/>
              <a:ea typeface="+mn-ea"/>
              <a:cs typeface="+mn-cs"/>
            </a:rPr>
            <a:t> </a:t>
          </a:r>
        </a:p>
        <a:p>
          <a:pPr marL="0" indent="0" algn="ctr"/>
          <a:r>
            <a:rPr lang="fr-FR" sz="1600" b="0" cap="none" spc="0" baseline="0">
              <a:ln w="0"/>
              <a:solidFill>
                <a:sysClr val="windowText" lastClr="000000"/>
              </a:solidFill>
              <a:effectLst>
                <a:outerShdw blurRad="38100" dist="25400" dir="5400000" algn="ctr" rotWithShape="0">
                  <a:srgbClr val="6E747A">
                    <a:alpha val="43000"/>
                  </a:srgbClr>
                </a:outerShdw>
              </a:effectLst>
              <a:latin typeface="+mn-lt"/>
              <a:ea typeface="+mn-ea"/>
              <a:cs typeface="+mn-cs"/>
            </a:rPr>
            <a:t>un fichier externe modifiable</a:t>
          </a:r>
          <a:endParaRPr lang="fr-FR" sz="1600" b="0" cap="none" spc="0">
            <a:ln w="0"/>
            <a:solidFill>
              <a:sysClr val="windowText" lastClr="000000"/>
            </a:solidFill>
            <a:effectLst>
              <a:outerShdw blurRad="38100" dist="25400" dir="5400000" algn="ctr" rotWithShape="0">
                <a:srgbClr val="6E747A">
                  <a:alpha val="43000"/>
                </a:srgbClr>
              </a:outerShdw>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95250</xdr:rowOff>
    </xdr:from>
    <xdr:to>
      <xdr:col>25</xdr:col>
      <xdr:colOff>1143000</xdr:colOff>
      <xdr:row>2</xdr:row>
      <xdr:rowOff>114300</xdr:rowOff>
    </xdr:to>
    <xdr:sp macro="" textlink="">
      <xdr:nvSpPr>
        <xdr:cNvPr id="3" name="Rectangle à coins arrondis 2"/>
        <xdr:cNvSpPr/>
      </xdr:nvSpPr>
      <xdr:spPr>
        <a:xfrm>
          <a:off x="38100" y="95250"/>
          <a:ext cx="30832425" cy="40005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fr-FR" sz="1800" b="1" baseline="0"/>
            <a:t>Interventions culturales sur le système de culture</a:t>
          </a:r>
        </a:p>
      </xdr:txBody>
    </xdr:sp>
    <xdr:clientData/>
  </xdr:twoCellAnchor>
</xdr:wsDr>
</file>

<file path=xl/tables/table1.xml><?xml version="1.0" encoding="utf-8"?>
<table xmlns="http://schemas.openxmlformats.org/spreadsheetml/2006/main" id="14" name="Tableau14" displayName="Tableau14" ref="A6:Z64" totalsRowShown="0" headerRowDxfId="77" dataDxfId="76">
  <autoFilter ref="A6:Z64"/>
  <sortState ref="A7:Z55">
    <sortCondition ref="G7:G55"/>
    <sortCondition ref="F7:F55"/>
    <sortCondition ref="E7:E55"/>
  </sortState>
  <tableColumns count="26">
    <tableColumn id="18" name="Code" dataDxfId="75">
      <calculatedColumnFormula>CONCATENATE(Tableau14[[#This Row],[Num_intervention]],"_",Tableau14[[#This Row],[Parcelle]],"_",Tableau14[[#This Row],[Mois]],Tableau14[[#This Row],[Annee]])</calculatedColumnFormula>
    </tableColumn>
    <tableColumn id="21" name="Num_intervention" dataDxfId="74">
      <calculatedColumnFormula>ROW(Tableau14[[#This Row],[Code]])</calculatedColumnFormula>
    </tableColumn>
    <tableColumn id="1" name="Parcelle" dataDxfId="73"/>
    <tableColumn id="2" name="Date" dataDxfId="72"/>
    <tableColumn id="23" name="Jours" dataDxfId="71">
      <calculatedColumnFormula>DAY(Tableau14[[#This Row],[Date]])</calculatedColumnFormula>
    </tableColumn>
    <tableColumn id="20" name="Mois" dataDxfId="70">
      <calculatedColumnFormula>MONTH(Tableau14[[#This Row],[Date]])</calculatedColumnFormula>
    </tableColumn>
    <tableColumn id="17" name="Annee" dataDxfId="69">
      <calculatedColumnFormula>YEAR(Tableau14[[#This Row],[Date]])</calculatedColumnFormula>
    </tableColumn>
    <tableColumn id="3" name="Operateur" dataDxfId="68"/>
    <tableColumn id="4" name="Surface" dataDxfId="67">
      <calculatedColumnFormula>VLOOKUP(Tableau14[[#This Row],[Parcelle]],Surface_parcelles[#All],2,FALSE)</calculatedColumnFormula>
    </tableColumn>
    <tableColumn id="26" name="Type surface" dataDxfId="66"/>
    <tableColumn id="19" name="Pourcentage travaillé" dataDxfId="65"/>
    <tableColumn id="22" name="Surface travaillée" dataDxfId="64">
      <calculatedColumnFormula>(Tableau14[[#This Row],[Pourcentage travaillé]]*Tableau14[[#This Row],[Surface]])/100</calculatedColumnFormula>
    </tableColumn>
    <tableColumn id="5" name="Espece_cultivee" dataDxfId="63"/>
    <tableColumn id="6" name="Type_intervention" dataDxfId="62"/>
    <tableColumn id="7" name="Nature_intervention" dataDxfId="61"/>
    <tableColumn id="8" name="Tracteur" dataDxfId="60"/>
    <tableColumn id="9" name="Outil" dataDxfId="59"/>
    <tableColumn id="10" name="Carburant_utilise" dataDxfId="58">
      <calculatedColumnFormula>VLOOKUP(Tableau14[[#This Row],[Outil]],Table_Vlookup!$D$1:$E$41,2,FALSE)</calculatedColumnFormula>
    </tableColumn>
    <tableColumn id="11" name="Consommation" dataDxfId="57">
      <calculatedColumnFormula>(IF(OR(Tableau14[[#This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calculatedColumnFormula>
    </tableColumn>
    <tableColumn id="12" name="Profondeur_travail" dataDxfId="56"/>
    <tableColumn id="24" name="Coût opération" dataDxfId="55">
      <calculatedColumnFormula>VLOOKUP(Tableau14[[#This Row],[Outil]],Conso_outils[#All],3,FALSE)</calculatedColumnFormula>
    </tableColumn>
    <tableColumn id="25" name="Coût total" dataDxfId="54">
      <calculatedColumnFormula>(IF(Tableau14[[#This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calculatedColumnFormula>
    </tableColumn>
    <tableColumn id="13" name="Meteo" dataDxfId="53"/>
    <tableColumn id="14" name="Etat_sol" dataDxfId="52"/>
    <tableColumn id="15" name="Temps_travail" dataDxfId="51"/>
    <tableColumn id="16" name="Commentaire" dataDxfId="50"/>
  </tableColumns>
  <tableStyleInfo name="TableStyleLight1" showFirstColumn="0" showLastColumn="0" showRowStripes="1" showColumnStripes="0"/>
</table>
</file>

<file path=xl/tables/table2.xml><?xml version="1.0" encoding="utf-8"?>
<table xmlns="http://schemas.openxmlformats.org/spreadsheetml/2006/main" id="22" name="Liste_météo" displayName="Liste_météo" ref="F1:F5" totalsRowShown="0" headerRowDxfId="49" dataDxfId="48">
  <autoFilter ref="F1:F5"/>
  <sortState ref="F2:F5">
    <sortCondition ref="F2"/>
  </sortState>
  <tableColumns count="1">
    <tableColumn id="1" name="météo" dataDxfId="47"/>
  </tableColumns>
  <tableStyleInfo name="TableStyleLight1" showFirstColumn="0" showLastColumn="0" showRowStripes="1" showColumnStripes="0"/>
</table>
</file>

<file path=xl/tables/table3.xml><?xml version="1.0" encoding="utf-8"?>
<table xmlns="http://schemas.openxmlformats.org/spreadsheetml/2006/main" id="23" name="Liste_sol" displayName="Liste_sol" ref="H1:H5" totalsRowShown="0" headerRowDxfId="46" dataDxfId="45">
  <autoFilter ref="H1:H5"/>
  <sortState ref="H2:H5">
    <sortCondition ref="H2"/>
  </sortState>
  <tableColumns count="1">
    <tableColumn id="1" name="état du sol" dataDxfId="44"/>
  </tableColumns>
  <tableStyleInfo name="TableStyleLight1" showFirstColumn="0" showLastColumn="0" showRowStripes="1" showColumnStripes="0"/>
</table>
</file>

<file path=xl/tables/table4.xml><?xml version="1.0" encoding="utf-8"?>
<table xmlns="http://schemas.openxmlformats.org/spreadsheetml/2006/main" id="24" name="Liste_prof" displayName="Liste_prof" ref="G1:G14" totalsRowShown="0" headerRowDxfId="43" dataDxfId="42">
  <autoFilter ref="G1:G14"/>
  <tableColumns count="1">
    <tableColumn id="1" name="prof" dataDxfId="41"/>
  </tableColumns>
  <tableStyleInfo name="TableStyleLight1" showFirstColumn="0" showLastColumn="0" showRowStripes="1" showColumnStripes="0"/>
</table>
</file>

<file path=xl/tables/table5.xml><?xml version="1.0" encoding="utf-8"?>
<table xmlns="http://schemas.openxmlformats.org/spreadsheetml/2006/main" id="25" name="Liste_tps" displayName="Liste_tps" ref="I1:I29" totalsRowShown="0" headerRowDxfId="40" dataDxfId="39">
  <autoFilter ref="I1:I29"/>
  <tableColumns count="1">
    <tableColumn id="1" name="durée du travail" dataDxfId="38"/>
  </tableColumns>
  <tableStyleInfo name="TableStyleLight1" showFirstColumn="0" showLastColumn="0" showRowStripes="1" showColumnStripes="0"/>
</table>
</file>

<file path=xl/tables/table6.xml><?xml version="1.0" encoding="utf-8"?>
<table xmlns="http://schemas.openxmlformats.org/spreadsheetml/2006/main" id="26" name="Liste_pourcentage" displayName="Liste_pourcentage" ref="J1:J11" totalsRowShown="0" headerRowDxfId="37" dataDxfId="36" tableBorderDxfId="35">
  <autoFilter ref="J1:J11"/>
  <tableColumns count="1">
    <tableColumn id="1" name="pourcentage travaillé" dataDxfId="34"/>
  </tableColumns>
  <tableStyleInfo name="TableStyleLight1" showFirstColumn="0" showLastColumn="0" showRowStripes="1" showColumnStripes="0"/>
</table>
</file>

<file path=xl/tables/table7.xml><?xml version="1.0" encoding="utf-8"?>
<table xmlns="http://schemas.openxmlformats.org/spreadsheetml/2006/main" id="27" name="Liste_annee" displayName="Liste_annee" ref="K1:K11" totalsRowShown="0" headerRowDxfId="33" dataDxfId="32">
  <autoFilter ref="K1:K11"/>
  <tableColumns count="1">
    <tableColumn id="1" name="Année" dataDxfId="31"/>
  </tableColumns>
  <tableStyleInfo name="TableStyleLight1" showFirstColumn="0" showLastColumn="0" showRowStripes="1" showColumnStripes="0"/>
</table>
</file>

<file path=xl/tables/table8.xml><?xml version="1.0" encoding="utf-8"?>
<table xmlns="http://schemas.openxmlformats.org/spreadsheetml/2006/main" id="28" name="Liste_typesurface" displayName="Liste_typesurface" ref="L1:L7" totalsRowShown="0" headerRowDxfId="30" dataDxfId="29">
  <autoFilter ref="L1:L7"/>
  <tableColumns count="1">
    <tableColumn id="1" name="Type surface" dataDxfId="28"/>
  </tableColumns>
  <tableStyleInfo name="TableStyleLight1" showFirstColumn="0" showLastColumn="0" showRowStripes="1" showColumnStripes="0"/>
</table>
</file>

<file path=xl/tables/table9.xml><?xml version="1.0" encoding="utf-8"?>
<table xmlns="http://schemas.openxmlformats.org/spreadsheetml/2006/main" id="29" name="Liste_outils" displayName="Liste_outils" ref="E1:E41" totalsRowShown="0" headerRowDxfId="27" dataDxfId="26" tableBorderDxfId="25">
  <autoFilter ref="E1:E41"/>
  <tableColumns count="1">
    <tableColumn id="1" name="outil" dataDxfId="24"/>
  </tableColumns>
  <tableStyleInfo name="TableStyleLight1" showFirstColumn="0" showLastColumn="0" showRowStripes="1" showColumnStripes="0"/>
</table>
</file>

<file path=xl/tables/table10.xml><?xml version="1.0" encoding="utf-8"?>
<table xmlns="http://schemas.openxmlformats.org/spreadsheetml/2006/main" id="1" name="Liste_parcelle" displayName="Liste_parcelle" ref="B1:B50" totalsRowShown="0" headerRowDxfId="23" dataDxfId="22" tableBorderDxfId="21">
  <autoFilter ref="B1:B50"/>
  <sortState ref="B2:B50">
    <sortCondition ref="B2"/>
  </sortState>
  <tableColumns count="1">
    <tableColumn id="1" name="parcelle" dataDxfId="20"/>
  </tableColumns>
  <tableStyleInfo name="TableStyleLight1" showFirstColumn="0" showLastColumn="0" showRowStripes="1" showColumnStripes="0"/>
</table>
</file>

<file path=xl/tables/table11.xml><?xml version="1.0" encoding="utf-8"?>
<table xmlns="http://schemas.openxmlformats.org/spreadsheetml/2006/main" id="3" name="Liste_espèce_cultivée" displayName="Liste_espèce_cultivée" ref="C1:C36" totalsRowShown="0" headerRowDxfId="19" dataDxfId="18" tableBorderDxfId="17">
  <autoFilter ref="C1:C36"/>
  <tableColumns count="1">
    <tableColumn id="1" name="espèce cultivée" dataDxfId="16"/>
  </tableColumns>
  <tableStyleInfo name="TableStyleLight1" showFirstColumn="0" showLastColumn="0" showRowStripes="1" showColumnStripes="0"/>
</table>
</file>

<file path=xl/tables/table12.xml><?xml version="1.0" encoding="utf-8"?>
<table xmlns="http://schemas.openxmlformats.org/spreadsheetml/2006/main" id="2" name="Liste_opérateur" displayName="Liste_opérateur" ref="A1:A24" totalsRowShown="0" headerRowDxfId="15" dataDxfId="14" tableBorderDxfId="13">
  <autoFilter ref="A1:A24"/>
  <sortState ref="A2:A24">
    <sortCondition ref="A1"/>
  </sortState>
  <tableColumns count="1">
    <tableColumn id="1" name="nom opérateur" dataDxfId="12"/>
  </tableColumns>
  <tableStyleInfo name="TableStyleLight1" showFirstColumn="0" showLastColumn="0" showRowStripes="1" showColumnStripes="0"/>
</table>
</file>

<file path=xl/tables/table13.xml><?xml version="1.0" encoding="utf-8"?>
<table xmlns="http://schemas.openxmlformats.org/spreadsheetml/2006/main" id="5" name="Liste_Tracteur" displayName="Liste_Tracteur" ref="D1:D7" totalsRowShown="0" headerRowDxfId="11" dataDxfId="10" tableBorderDxfId="9">
  <autoFilter ref="D1:D7"/>
  <tableColumns count="1">
    <tableColumn id="1" name="tracteur" dataDxfId="8"/>
  </tableColumns>
  <tableStyleInfo name="TableStyleLight1" showFirstColumn="0" showLastColumn="0" showRowStripes="1" showColumnStripes="0"/>
</table>
</file>

<file path=xl/tables/table14.xml><?xml version="1.0" encoding="utf-8"?>
<table xmlns="http://schemas.openxmlformats.org/spreadsheetml/2006/main" id="16" name="Surface_parcelles" displayName="Surface_parcelles" ref="A1:B50" totalsRowShown="0" headerRowDxfId="7">
  <autoFilter ref="A1:B50"/>
  <sortState ref="A2:B50">
    <sortCondition ref="A2:A50"/>
  </sortState>
  <tableColumns count="2">
    <tableColumn id="1" name="Parcelle" dataDxfId="6"/>
    <tableColumn id="2" name="Surface" dataDxfId="5"/>
  </tableColumns>
  <tableStyleInfo name="TableStyleLight1" showFirstColumn="0" showLastColumn="0" showRowStripes="1" showColumnStripes="0"/>
</table>
</file>

<file path=xl/tables/table15.xml><?xml version="1.0" encoding="utf-8"?>
<table xmlns="http://schemas.openxmlformats.org/spreadsheetml/2006/main" id="17" name="Conso_outils" displayName="Conso_outils" ref="D1:F41" totalsRowShown="0" headerRowDxfId="4" tableBorderDxfId="3">
  <autoFilter ref="D1:F41"/>
  <tableColumns count="3">
    <tableColumn id="1" name="Outil" dataDxfId="2"/>
    <tableColumn id="2" name="Consommation" dataDxfId="1"/>
    <tableColumn id="3" name="coût opération culturale (sans MO)"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800" b="1" baseline="0"/>
        </a:defPPr>
      </a:lstStyle>
      <a:style>
        <a:lnRef idx="1">
          <a:schemeClr val="accent4"/>
        </a:lnRef>
        <a:fillRef idx="2">
          <a:schemeClr val="accent4"/>
        </a:fillRef>
        <a:effectRef idx="1">
          <a:schemeClr val="accent4"/>
        </a:effectRef>
        <a:fontRef idx="minor">
          <a:schemeClr val="dk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printerSettings" Target="../printerSettings/printerSettings5.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26"/>
  <sheetViews>
    <sheetView topLeftCell="A7" workbookViewId="0">
      <selection activeCell="C19" sqref="C19"/>
    </sheetView>
  </sheetViews>
  <sheetFormatPr baseColWidth="10" defaultColWidth="11.42578125" defaultRowHeight="15" x14ac:dyDescent="0.25"/>
  <cols>
    <col min="1" max="1" width="19.42578125" style="5" bestFit="1" customWidth="1"/>
    <col min="2" max="2" width="80.140625" style="5" bestFit="1" customWidth="1"/>
    <col min="3" max="3" width="14" style="5" bestFit="1" customWidth="1"/>
    <col min="4" max="4" width="44" style="5" bestFit="1" customWidth="1"/>
    <col min="5" max="5" width="24" style="5" bestFit="1" customWidth="1"/>
    <col min="6" max="16384" width="11.42578125" style="5"/>
  </cols>
  <sheetData>
    <row r="1" spans="1:5" x14ac:dyDescent="0.25">
      <c r="A1" s="13" t="s">
        <v>209</v>
      </c>
      <c r="B1" s="13" t="s">
        <v>210</v>
      </c>
      <c r="C1" s="13" t="s">
        <v>211</v>
      </c>
      <c r="D1" s="13" t="s">
        <v>212</v>
      </c>
      <c r="E1" s="13" t="s">
        <v>213</v>
      </c>
    </row>
    <row r="2" spans="1:5" ht="30" x14ac:dyDescent="0.25">
      <c r="A2" s="5" t="s">
        <v>184</v>
      </c>
      <c r="B2" s="14" t="s">
        <v>215</v>
      </c>
      <c r="C2" s="5" t="s">
        <v>233</v>
      </c>
      <c r="D2" s="5" t="s">
        <v>244</v>
      </c>
      <c r="E2" s="5" t="s">
        <v>241</v>
      </c>
    </row>
    <row r="3" spans="1:5" x14ac:dyDescent="0.25">
      <c r="A3" s="5" t="s">
        <v>204</v>
      </c>
      <c r="B3" s="14" t="s">
        <v>214</v>
      </c>
      <c r="C3" s="5" t="s">
        <v>233</v>
      </c>
      <c r="D3" s="5" t="s">
        <v>244</v>
      </c>
      <c r="E3" s="5" t="s">
        <v>241</v>
      </c>
    </row>
    <row r="4" spans="1:5" x14ac:dyDescent="0.25">
      <c r="A4" s="5" t="s">
        <v>187</v>
      </c>
      <c r="B4" s="14" t="s">
        <v>216</v>
      </c>
      <c r="C4" s="5" t="s">
        <v>233</v>
      </c>
      <c r="D4" s="5" t="s">
        <v>244</v>
      </c>
      <c r="E4" s="5" t="s">
        <v>241</v>
      </c>
    </row>
    <row r="5" spans="1:5" x14ac:dyDescent="0.25">
      <c r="A5" s="5" t="s">
        <v>186</v>
      </c>
      <c r="B5" s="14" t="s">
        <v>217</v>
      </c>
      <c r="C5" s="5" t="s">
        <v>234</v>
      </c>
      <c r="D5" s="5" t="s">
        <v>244</v>
      </c>
      <c r="E5" s="5" t="s">
        <v>242</v>
      </c>
    </row>
    <row r="6" spans="1:5" x14ac:dyDescent="0.25">
      <c r="A6" s="5" t="s">
        <v>256</v>
      </c>
      <c r="B6" s="14" t="s">
        <v>280</v>
      </c>
      <c r="C6" s="5" t="s">
        <v>235</v>
      </c>
      <c r="D6" s="5" t="s">
        <v>244</v>
      </c>
      <c r="E6" s="5" t="s">
        <v>242</v>
      </c>
    </row>
    <row r="7" spans="1:5" x14ac:dyDescent="0.25">
      <c r="A7" s="5" t="s">
        <v>203</v>
      </c>
      <c r="B7" s="14" t="s">
        <v>218</v>
      </c>
      <c r="C7" s="5" t="s">
        <v>235</v>
      </c>
      <c r="D7" s="5" t="s">
        <v>244</v>
      </c>
      <c r="E7" s="5" t="s">
        <v>242</v>
      </c>
    </row>
    <row r="8" spans="1:5" x14ac:dyDescent="0.25">
      <c r="A8" s="5" t="s">
        <v>202</v>
      </c>
      <c r="B8" s="14" t="s">
        <v>219</v>
      </c>
      <c r="C8" s="5" t="s">
        <v>235</v>
      </c>
      <c r="D8" s="5" t="s">
        <v>244</v>
      </c>
      <c r="E8" s="5" t="s">
        <v>242</v>
      </c>
    </row>
    <row r="9" spans="1:5" x14ac:dyDescent="0.25">
      <c r="A9" s="5" t="s">
        <v>185</v>
      </c>
      <c r="B9" s="14" t="s">
        <v>220</v>
      </c>
      <c r="C9" s="5" t="s">
        <v>233</v>
      </c>
      <c r="D9" s="5" t="s">
        <v>244</v>
      </c>
      <c r="E9" s="5" t="s">
        <v>241</v>
      </c>
    </row>
    <row r="10" spans="1:5" ht="30" x14ac:dyDescent="0.25">
      <c r="A10" s="5" t="s">
        <v>188</v>
      </c>
      <c r="B10" s="14" t="s">
        <v>221</v>
      </c>
      <c r="C10" s="5" t="s">
        <v>237</v>
      </c>
      <c r="D10" s="5" t="s">
        <v>244</v>
      </c>
      <c r="E10" s="5" t="s">
        <v>243</v>
      </c>
    </row>
    <row r="11" spans="1:5" ht="30" x14ac:dyDescent="0.25">
      <c r="A11" s="5" t="s">
        <v>269</v>
      </c>
      <c r="B11" s="14" t="s">
        <v>281</v>
      </c>
      <c r="C11" s="5" t="s">
        <v>233</v>
      </c>
      <c r="D11" s="5" t="s">
        <v>244</v>
      </c>
      <c r="E11" s="5" t="s">
        <v>241</v>
      </c>
    </row>
    <row r="12" spans="1:5" ht="30" x14ac:dyDescent="0.25">
      <c r="A12" s="5" t="s">
        <v>252</v>
      </c>
      <c r="B12" s="14" t="s">
        <v>282</v>
      </c>
      <c r="C12" s="5" t="s">
        <v>283</v>
      </c>
      <c r="D12" s="5" t="s">
        <v>244</v>
      </c>
      <c r="E12" s="5" t="s">
        <v>243</v>
      </c>
    </row>
    <row r="13" spans="1:5" ht="30" x14ac:dyDescent="0.25">
      <c r="A13" s="5" t="s">
        <v>189</v>
      </c>
      <c r="B13" s="14" t="s">
        <v>222</v>
      </c>
      <c r="C13" s="5" t="s">
        <v>233</v>
      </c>
      <c r="D13" s="5" t="s">
        <v>244</v>
      </c>
      <c r="E13" s="5" t="s">
        <v>241</v>
      </c>
    </row>
    <row r="14" spans="1:5" x14ac:dyDescent="0.25">
      <c r="A14" s="5" t="s">
        <v>190</v>
      </c>
      <c r="B14" s="14" t="s">
        <v>223</v>
      </c>
      <c r="C14" s="5" t="s">
        <v>233</v>
      </c>
      <c r="D14" s="5" t="s">
        <v>244</v>
      </c>
      <c r="E14" s="5" t="s">
        <v>241</v>
      </c>
    </row>
    <row r="15" spans="1:5" ht="30" x14ac:dyDescent="0.25">
      <c r="A15" s="5" t="s">
        <v>191</v>
      </c>
      <c r="B15" s="14" t="s">
        <v>224</v>
      </c>
      <c r="C15" s="5" t="s">
        <v>233</v>
      </c>
      <c r="D15" s="5" t="s">
        <v>244</v>
      </c>
      <c r="E15" s="5" t="s">
        <v>241</v>
      </c>
    </row>
    <row r="16" spans="1:5" x14ac:dyDescent="0.25">
      <c r="A16" s="5" t="s">
        <v>192</v>
      </c>
      <c r="B16" s="14" t="s">
        <v>225</v>
      </c>
      <c r="C16" s="5" t="s">
        <v>233</v>
      </c>
      <c r="D16" s="5" t="s">
        <v>244</v>
      </c>
      <c r="E16" s="5" t="s">
        <v>241</v>
      </c>
    </row>
    <row r="17" spans="1:5" x14ac:dyDescent="0.25">
      <c r="A17" s="5" t="s">
        <v>193</v>
      </c>
      <c r="B17" s="14" t="s">
        <v>226</v>
      </c>
      <c r="C17" s="5" t="s">
        <v>233</v>
      </c>
      <c r="D17" s="5" t="s">
        <v>244</v>
      </c>
      <c r="E17" s="5" t="s">
        <v>241</v>
      </c>
    </row>
    <row r="18" spans="1:5" ht="60" x14ac:dyDescent="0.25">
      <c r="A18" s="5" t="s">
        <v>194</v>
      </c>
      <c r="B18" s="14" t="s">
        <v>303</v>
      </c>
      <c r="C18" s="5" t="s">
        <v>238</v>
      </c>
      <c r="D18" s="5" t="s">
        <v>263</v>
      </c>
      <c r="E18" s="5" t="s">
        <v>243</v>
      </c>
    </row>
    <row r="19" spans="1:5" ht="30" x14ac:dyDescent="0.25">
      <c r="A19" s="5" t="s">
        <v>195</v>
      </c>
      <c r="B19" s="14" t="s">
        <v>227</v>
      </c>
      <c r="C19" s="5" t="s">
        <v>236</v>
      </c>
      <c r="D19" s="5" t="s">
        <v>244</v>
      </c>
      <c r="E19" s="5" t="s">
        <v>243</v>
      </c>
    </row>
    <row r="20" spans="1:5" x14ac:dyDescent="0.25">
      <c r="A20" s="5" t="s">
        <v>196</v>
      </c>
      <c r="B20" s="14" t="s">
        <v>228</v>
      </c>
      <c r="C20" s="5" t="s">
        <v>239</v>
      </c>
      <c r="D20" s="5" t="s">
        <v>244</v>
      </c>
      <c r="E20" s="5" t="s">
        <v>242</v>
      </c>
    </row>
    <row r="21" spans="1:5" ht="75" x14ac:dyDescent="0.25">
      <c r="A21" s="5" t="s">
        <v>267</v>
      </c>
      <c r="B21" s="14" t="s">
        <v>302</v>
      </c>
      <c r="C21" s="5" t="s">
        <v>284</v>
      </c>
      <c r="D21" s="5" t="s">
        <v>244</v>
      </c>
      <c r="E21" s="5" t="s">
        <v>243</v>
      </c>
    </row>
    <row r="22" spans="1:5" ht="30" x14ac:dyDescent="0.25">
      <c r="A22" s="5" t="s">
        <v>268</v>
      </c>
      <c r="B22" s="14" t="s">
        <v>285</v>
      </c>
      <c r="C22" s="5" t="s">
        <v>284</v>
      </c>
      <c r="D22" s="5" t="s">
        <v>244</v>
      </c>
      <c r="E22" s="5" t="s">
        <v>243</v>
      </c>
    </row>
    <row r="23" spans="1:5" x14ac:dyDescent="0.25">
      <c r="A23" s="5" t="s">
        <v>197</v>
      </c>
      <c r="B23" s="14" t="s">
        <v>229</v>
      </c>
      <c r="C23" s="5" t="s">
        <v>233</v>
      </c>
      <c r="D23" s="5" t="s">
        <v>244</v>
      </c>
      <c r="E23" s="5" t="s">
        <v>241</v>
      </c>
    </row>
    <row r="24" spans="1:5" ht="30" x14ac:dyDescent="0.25">
      <c r="A24" s="5" t="s">
        <v>198</v>
      </c>
      <c r="B24" s="14" t="s">
        <v>230</v>
      </c>
      <c r="C24" s="5" t="s">
        <v>233</v>
      </c>
      <c r="D24" s="5" t="s">
        <v>244</v>
      </c>
      <c r="E24" s="5" t="s">
        <v>241</v>
      </c>
    </row>
    <row r="25" spans="1:5" ht="30" x14ac:dyDescent="0.25">
      <c r="A25" s="5" t="s">
        <v>199</v>
      </c>
      <c r="B25" s="14" t="s">
        <v>231</v>
      </c>
      <c r="C25" s="5" t="s">
        <v>240</v>
      </c>
      <c r="D25" s="5" t="s">
        <v>244</v>
      </c>
      <c r="E25" s="5" t="s">
        <v>242</v>
      </c>
    </row>
    <row r="26" spans="1:5" x14ac:dyDescent="0.25">
      <c r="A26" s="5" t="s">
        <v>200</v>
      </c>
      <c r="B26" s="14" t="s">
        <v>232</v>
      </c>
      <c r="C26" s="5" t="s">
        <v>233</v>
      </c>
      <c r="D26" s="5" t="s">
        <v>244</v>
      </c>
      <c r="E26" s="5" t="s">
        <v>241</v>
      </c>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R17"/>
  <sheetViews>
    <sheetView showGridLines="0" tabSelected="1" zoomScale="95" zoomScaleNormal="95" workbookViewId="0">
      <selection activeCell="N9" sqref="N9"/>
    </sheetView>
  </sheetViews>
  <sheetFormatPr baseColWidth="10" defaultColWidth="8.7109375" defaultRowHeight="15" x14ac:dyDescent="0.25"/>
  <cols>
    <col min="1" max="15" width="8.7109375" style="1"/>
    <col min="16" max="16" width="10.7109375" style="1" bestFit="1" customWidth="1"/>
    <col min="17" max="16384" width="8.7109375" style="1"/>
  </cols>
  <sheetData>
    <row r="17" spans="18:18" x14ac:dyDescent="0.25">
      <c r="R17" s="2"/>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Z64"/>
  <sheetViews>
    <sheetView topLeftCell="Y40" workbookViewId="0">
      <selection activeCell="D61" sqref="D61"/>
    </sheetView>
  </sheetViews>
  <sheetFormatPr baseColWidth="10" defaultColWidth="58.28515625" defaultRowHeight="15" x14ac:dyDescent="0.25"/>
  <cols>
    <col min="1" max="4" width="58.28515625" style="5"/>
    <col min="5" max="5" width="58.28515625" style="6"/>
    <col min="6" max="19" width="58.28515625" style="5"/>
    <col min="20" max="22" width="58.28515625" style="10"/>
    <col min="23" max="24" width="58.28515625" style="5"/>
    <col min="25" max="25" width="58.28515625" style="10"/>
    <col min="26" max="26" width="115" style="14" customWidth="1"/>
    <col min="27" max="16384" width="58.28515625" style="5"/>
  </cols>
  <sheetData>
    <row r="6" spans="1:26" x14ac:dyDescent="0.25">
      <c r="A6" s="5" t="s">
        <v>184</v>
      </c>
      <c r="B6" s="5" t="s">
        <v>204</v>
      </c>
      <c r="C6" s="5" t="s">
        <v>187</v>
      </c>
      <c r="D6" s="5" t="s">
        <v>186</v>
      </c>
      <c r="E6" s="6" t="s">
        <v>256</v>
      </c>
      <c r="F6" s="5" t="s">
        <v>203</v>
      </c>
      <c r="G6" s="5" t="s">
        <v>202</v>
      </c>
      <c r="H6" s="5" t="s">
        <v>185</v>
      </c>
      <c r="I6" s="5" t="s">
        <v>188</v>
      </c>
      <c r="J6" s="5" t="s">
        <v>269</v>
      </c>
      <c r="K6" s="5" t="s">
        <v>251</v>
      </c>
      <c r="L6" s="5" t="s">
        <v>252</v>
      </c>
      <c r="M6" s="5" t="s">
        <v>189</v>
      </c>
      <c r="N6" s="5" t="s">
        <v>190</v>
      </c>
      <c r="O6" s="5" t="s">
        <v>191</v>
      </c>
      <c r="P6" s="5" t="s">
        <v>192</v>
      </c>
      <c r="Q6" s="5" t="s">
        <v>193</v>
      </c>
      <c r="R6" s="5" t="s">
        <v>194</v>
      </c>
      <c r="S6" s="5" t="s">
        <v>195</v>
      </c>
      <c r="T6" s="10" t="s">
        <v>196</v>
      </c>
      <c r="U6" s="10" t="s">
        <v>267</v>
      </c>
      <c r="V6" s="10" t="s">
        <v>268</v>
      </c>
      <c r="W6" s="5" t="s">
        <v>197</v>
      </c>
      <c r="X6" s="5" t="s">
        <v>198</v>
      </c>
      <c r="Y6" s="10" t="s">
        <v>199</v>
      </c>
      <c r="Z6" s="14" t="s">
        <v>200</v>
      </c>
    </row>
    <row r="7" spans="1:26" x14ac:dyDescent="0.25">
      <c r="A7" s="5" t="str">
        <f>CONCATENATE(Tableau14[[#This Row],[Num_intervention]],"_",Tableau14[[#This Row],[Parcelle]],"_",Tableau14[[#This Row],[Mois]],Tableau14[[#This Row],[Annee]])</f>
        <v>7_C1b_92019</v>
      </c>
      <c r="B7" s="6">
        <f>ROW(Tableau14[[#This Row],[Code]])</f>
        <v>7</v>
      </c>
      <c r="C7" s="5" t="s">
        <v>83</v>
      </c>
      <c r="D7" s="16" t="s">
        <v>247</v>
      </c>
      <c r="E7" s="6">
        <f>DAY(Tableau14[[#This Row],[Date]])</f>
        <v>3</v>
      </c>
      <c r="F7" s="6">
        <f>MONTH(Tableau14[[#This Row],[Date]])</f>
        <v>9</v>
      </c>
      <c r="G7" s="5">
        <f>YEAR(Tableau14[[#This Row],[Date]])</f>
        <v>2019</v>
      </c>
      <c r="H7" s="5" t="s">
        <v>7</v>
      </c>
      <c r="I7" s="10">
        <f>VLOOKUP(Tableau14[[#This Row],[Parcelle]],Surface_parcelles[#All],2,FALSE)</f>
        <v>3.73</v>
      </c>
      <c r="J7" s="10" t="s">
        <v>1</v>
      </c>
      <c r="K7" s="10">
        <v>100</v>
      </c>
      <c r="L7" s="10">
        <f>(Tableau14[[#This Row],[Pourcentage travaillé]]*Tableau14[[#This Row],[Surface]])/100</f>
        <v>3.73</v>
      </c>
      <c r="M7" s="5" t="s">
        <v>208</v>
      </c>
      <c r="N7" s="6" t="s">
        <v>52</v>
      </c>
      <c r="O7" s="5" t="s">
        <v>53</v>
      </c>
      <c r="P7" s="5" t="s">
        <v>246</v>
      </c>
      <c r="Q7" s="5" t="s">
        <v>257</v>
      </c>
      <c r="R7" s="10">
        <f>VLOOKUP(Tableau14[[#This Row],[Outil]],Table_Vlookup!$D$1:$E$41,2,FALSE)</f>
        <v>12.6</v>
      </c>
      <c r="S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46.997999999999998</v>
      </c>
      <c r="T7" s="10">
        <v>10</v>
      </c>
      <c r="U7" s="10">
        <f>VLOOKUP(Tableau14[[#This Row],[Outil]],Conso_outils[#All],3,FALSE)</f>
        <v>22.5</v>
      </c>
      <c r="V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83.924999999999997</v>
      </c>
      <c r="W7" s="5" t="s">
        <v>13</v>
      </c>
      <c r="X7" s="5" t="s">
        <v>206</v>
      </c>
      <c r="Y7" s="10">
        <v>1.5</v>
      </c>
      <c r="Z7" s="14" t="s">
        <v>201</v>
      </c>
    </row>
    <row r="8" spans="1:26" x14ac:dyDescent="0.25">
      <c r="A8" s="5" t="str">
        <f>CONCATENATE(Tableau14[[#This Row],[Num_intervention]],"_",Tableau14[[#This Row],[Parcelle]],"_",Tableau14[[#This Row],[Mois]],Tableau14[[#This Row],[Annee]])</f>
        <v>8_C1b_92019</v>
      </c>
      <c r="B8" s="6">
        <f>ROW(Tableau14[[#This Row],[Code]])</f>
        <v>8</v>
      </c>
      <c r="C8" s="5" t="s">
        <v>83</v>
      </c>
      <c r="D8" s="16" t="s">
        <v>247</v>
      </c>
      <c r="E8" s="6">
        <f>DAY(Tableau14[[#This Row],[Date]])</f>
        <v>3</v>
      </c>
      <c r="F8" s="6">
        <f>MONTH(Tableau14[[#This Row],[Date]])</f>
        <v>9</v>
      </c>
      <c r="G8" s="5">
        <f>YEAR(Tableau14[[#This Row],[Date]])</f>
        <v>2019</v>
      </c>
      <c r="H8" s="5" t="s">
        <v>7</v>
      </c>
      <c r="I8" s="10">
        <f>VLOOKUP(Tableau14[[#This Row],[Parcelle]],Surface_parcelles[#All],2,FALSE)</f>
        <v>3.73</v>
      </c>
      <c r="J8" s="10" t="s">
        <v>1</v>
      </c>
      <c r="K8" s="10" t="s">
        <v>289</v>
      </c>
      <c r="L8" s="10">
        <f>(Tableau14[[#This Row],[Pourcentage travaillé]]*Tableau14[[#This Row],[Surface]])/100</f>
        <v>3.73</v>
      </c>
      <c r="M8" s="5" t="s">
        <v>208</v>
      </c>
      <c r="N8" s="6" t="s">
        <v>52</v>
      </c>
      <c r="O8" s="5" t="s">
        <v>53</v>
      </c>
      <c r="P8" s="5" t="s">
        <v>246</v>
      </c>
      <c r="Q8" s="5" t="s">
        <v>257</v>
      </c>
      <c r="R8" s="10">
        <f>VLOOKUP(Tableau14[[#This Row],[Outil]],Table_Vlookup!$D$1:$E$41,2,FALSE)</f>
        <v>12.6</v>
      </c>
      <c r="S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46.997999999999998</v>
      </c>
      <c r="T8" s="10" t="s">
        <v>304</v>
      </c>
      <c r="U8" s="10">
        <f>VLOOKUP(Tableau14[[#This Row],[Outil]],Conso_outils[#All],3,FALSE)</f>
        <v>22.5</v>
      </c>
      <c r="V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83.924999999999997</v>
      </c>
      <c r="W8" s="5" t="s">
        <v>13</v>
      </c>
      <c r="X8" s="5" t="s">
        <v>206</v>
      </c>
      <c r="Y8" s="10" t="s">
        <v>305</v>
      </c>
      <c r="Z8" s="14" t="s">
        <v>201</v>
      </c>
    </row>
    <row r="9" spans="1:26" x14ac:dyDescent="0.25">
      <c r="A9" s="5" t="str">
        <f>CONCATENATE(Tableau14[[#This Row],[Num_intervention]],"_",Tableau14[[#This Row],[Parcelle]],"_",Tableau14[[#This Row],[Mois]],Tableau14[[#This Row],[Annee]])</f>
        <v>9_E4a_92019</v>
      </c>
      <c r="B9" s="6">
        <f>ROW(Tableau14[[#This Row],[Code]])</f>
        <v>9</v>
      </c>
      <c r="C9" s="5" t="s">
        <v>142</v>
      </c>
      <c r="D9" s="16" t="s">
        <v>306</v>
      </c>
      <c r="E9" s="6">
        <f>DAY(Tableau14[[#This Row],[Date]])</f>
        <v>4</v>
      </c>
      <c r="F9" s="6">
        <f>MONTH(Tableau14[[#This Row],[Date]])</f>
        <v>9</v>
      </c>
      <c r="G9" s="5">
        <f>YEAR(Tableau14[[#This Row],[Date]])</f>
        <v>2019</v>
      </c>
      <c r="H9" s="5" t="s">
        <v>29</v>
      </c>
      <c r="I9" s="10">
        <f>VLOOKUP(Tableau14[[#This Row],[Parcelle]],Surface_parcelles[#All],2,FALSE)</f>
        <v>3.11</v>
      </c>
      <c r="J9" s="10" t="s">
        <v>1</v>
      </c>
      <c r="K9" s="10" t="s">
        <v>289</v>
      </c>
      <c r="L9" s="10">
        <f>(Tableau14[[#This Row],[Pourcentage travaillé]]*Tableau14[[#This Row],[Surface]])/100</f>
        <v>3.11</v>
      </c>
      <c r="M9" s="5" t="s">
        <v>208</v>
      </c>
      <c r="N9" s="6" t="s">
        <v>52</v>
      </c>
      <c r="O9" s="5" t="s">
        <v>53</v>
      </c>
      <c r="P9" s="5" t="s">
        <v>246</v>
      </c>
      <c r="Q9" s="5" t="s">
        <v>117</v>
      </c>
      <c r="R9" s="10">
        <f>VLOOKUP(Tableau14[[#This Row],[Outil]],Table_Vlookup!$D$1:$E$41,2,FALSE)</f>
        <v>14</v>
      </c>
      <c r="S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43.54</v>
      </c>
      <c r="T9" s="10" t="s">
        <v>304</v>
      </c>
      <c r="U9" s="10">
        <f>VLOOKUP(Tableau14[[#This Row],[Outil]],Conso_outils[#All],3,FALSE)</f>
        <v>36.799999999999997</v>
      </c>
      <c r="V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114.44799999999999</v>
      </c>
      <c r="W9" s="5" t="s">
        <v>13</v>
      </c>
      <c r="X9" s="5" t="s">
        <v>206</v>
      </c>
      <c r="Y9" s="10">
        <v>3</v>
      </c>
      <c r="Z9" s="14" t="s">
        <v>201</v>
      </c>
    </row>
    <row r="10" spans="1:26" x14ac:dyDescent="0.25">
      <c r="A10" s="5" t="str">
        <f>CONCATENATE(Tableau14[[#This Row],[Num_intervention]],"_",Tableau14[[#This Row],[Parcelle]],"_",Tableau14[[#This Row],[Mois]],Tableau14[[#This Row],[Annee]])</f>
        <v>10_E4b_92019</v>
      </c>
      <c r="B10" s="6">
        <f>ROW(Tableau14[[#This Row],[Code]])</f>
        <v>10</v>
      </c>
      <c r="C10" s="5" t="s">
        <v>146</v>
      </c>
      <c r="D10" s="16" t="s">
        <v>306</v>
      </c>
      <c r="E10" s="6">
        <f>DAY(Tableau14[[#This Row],[Date]])</f>
        <v>4</v>
      </c>
      <c r="F10" s="6">
        <f>MONTH(Tableau14[[#This Row],[Date]])</f>
        <v>9</v>
      </c>
      <c r="G10" s="5">
        <f>YEAR(Tableau14[[#This Row],[Date]])</f>
        <v>2019</v>
      </c>
      <c r="H10" s="5" t="s">
        <v>29</v>
      </c>
      <c r="I10" s="10">
        <f>VLOOKUP(Tableau14[[#This Row],[Parcelle]],Surface_parcelles[#All],2,FALSE)</f>
        <v>3.1</v>
      </c>
      <c r="J10" s="10" t="s">
        <v>1</v>
      </c>
      <c r="K10" s="10" t="s">
        <v>289</v>
      </c>
      <c r="L10" s="10">
        <f>(Tableau14[[#This Row],[Pourcentage travaillé]]*Tableau14[[#This Row],[Surface]])/100</f>
        <v>3.1</v>
      </c>
      <c r="M10" s="5" t="s">
        <v>208</v>
      </c>
      <c r="N10" s="6" t="s">
        <v>52</v>
      </c>
      <c r="O10" s="5" t="s">
        <v>53</v>
      </c>
      <c r="P10" s="5" t="s">
        <v>246</v>
      </c>
      <c r="Q10" s="5" t="s">
        <v>117</v>
      </c>
      <c r="R10" s="10">
        <f>VLOOKUP(Tableau14[[#This Row],[Outil]],Table_Vlookup!$D$1:$E$41,2,FALSE)</f>
        <v>14</v>
      </c>
      <c r="S1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43.4</v>
      </c>
      <c r="T10" s="10" t="s">
        <v>304</v>
      </c>
      <c r="U10" s="10">
        <f>VLOOKUP(Tableau14[[#This Row],[Outil]],Conso_outils[#All],3,FALSE)</f>
        <v>36.799999999999997</v>
      </c>
      <c r="V1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114.08</v>
      </c>
      <c r="W10" s="5" t="s">
        <v>13</v>
      </c>
      <c r="X10" s="5" t="s">
        <v>206</v>
      </c>
      <c r="Y10" s="10" t="s">
        <v>307</v>
      </c>
      <c r="Z10" s="14" t="s">
        <v>201</v>
      </c>
    </row>
    <row r="11" spans="1:26" x14ac:dyDescent="0.25">
      <c r="A11" s="5" t="str">
        <f>CONCATENATE(Tableau14[[#This Row],[Num_intervention]],"_",Tableau14[[#This Row],[Parcelle]],"_",Tableau14[[#This Row],[Mois]],Tableau14[[#This Row],[Annee]])</f>
        <v>11_A7bas_92019</v>
      </c>
      <c r="B11" s="6">
        <f>ROW(Tableau14[[#This Row],[Code]])</f>
        <v>11</v>
      </c>
      <c r="C11" s="5" t="s">
        <v>56</v>
      </c>
      <c r="D11" s="16" t="s">
        <v>308</v>
      </c>
      <c r="E11" s="6">
        <f>DAY(Tableau14[[#This Row],[Date]])</f>
        <v>5</v>
      </c>
      <c r="F11" s="6">
        <f>MONTH(Tableau14[[#This Row],[Date]])</f>
        <v>9</v>
      </c>
      <c r="G11" s="5">
        <f>YEAR(Tableau14[[#This Row],[Date]])</f>
        <v>2019</v>
      </c>
      <c r="H11" s="5" t="s">
        <v>7</v>
      </c>
      <c r="I11" s="10">
        <f>VLOOKUP(Tableau14[[#This Row],[Parcelle]],Surface_parcelles[#All],2,FALSE)</f>
        <v>3</v>
      </c>
      <c r="J11" s="10" t="s">
        <v>1</v>
      </c>
      <c r="K11" s="10" t="s">
        <v>289</v>
      </c>
      <c r="L11" s="10">
        <f>(Tableau14[[#This Row],[Pourcentage travaillé]]*Tableau14[[#This Row],[Surface]])/100</f>
        <v>3</v>
      </c>
      <c r="M11" s="5" t="s">
        <v>208</v>
      </c>
      <c r="N11" s="6" t="s">
        <v>52</v>
      </c>
      <c r="O11" s="5" t="s">
        <v>53</v>
      </c>
      <c r="P11" s="5" t="s">
        <v>246</v>
      </c>
      <c r="Q11" s="5" t="s">
        <v>117</v>
      </c>
      <c r="R11" s="10">
        <f>VLOOKUP(Tableau14[[#This Row],[Outil]],Table_Vlookup!$D$1:$E$41,2,FALSE)</f>
        <v>14</v>
      </c>
      <c r="S1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42</v>
      </c>
      <c r="T11" s="10" t="s">
        <v>304</v>
      </c>
      <c r="U11" s="10">
        <f>VLOOKUP(Tableau14[[#This Row],[Outil]],Conso_outils[#All],3,FALSE)</f>
        <v>36.799999999999997</v>
      </c>
      <c r="V1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110.39999999999999</v>
      </c>
      <c r="W11" s="5" t="s">
        <v>13</v>
      </c>
      <c r="X11" s="5" t="s">
        <v>206</v>
      </c>
      <c r="Y11" s="10" t="s">
        <v>309</v>
      </c>
      <c r="Z11" s="14" t="s">
        <v>201</v>
      </c>
    </row>
    <row r="12" spans="1:26" x14ac:dyDescent="0.25">
      <c r="A12" s="5" t="str">
        <f>CONCATENATE(Tableau14[[#This Row],[Num_intervention]],"_",Tableau14[[#This Row],[Parcelle]],"_",Tableau14[[#This Row],[Mois]],Tableau14[[#This Row],[Annee]])</f>
        <v>12_A7haut_92019</v>
      </c>
      <c r="B12" s="6">
        <f>ROW(Tableau14[[#This Row],[Code]])</f>
        <v>12</v>
      </c>
      <c r="C12" s="5" t="s">
        <v>60</v>
      </c>
      <c r="D12" s="16" t="s">
        <v>308</v>
      </c>
      <c r="E12" s="6">
        <f>DAY(Tableau14[[#This Row],[Date]])</f>
        <v>5</v>
      </c>
      <c r="F12" s="6">
        <f>MONTH(Tableau14[[#This Row],[Date]])</f>
        <v>9</v>
      </c>
      <c r="G12" s="5">
        <f>YEAR(Tableau14[[#This Row],[Date]])</f>
        <v>2019</v>
      </c>
      <c r="H12" s="5" t="s">
        <v>7</v>
      </c>
      <c r="I12" s="10">
        <f>VLOOKUP(Tableau14[[#This Row],[Parcelle]],Surface_parcelles[#All],2,FALSE)</f>
        <v>1.86</v>
      </c>
      <c r="J12" s="10" t="s">
        <v>1</v>
      </c>
      <c r="K12" s="10" t="s">
        <v>289</v>
      </c>
      <c r="L12" s="10">
        <f>(Tableau14[[#This Row],[Pourcentage travaillé]]*Tableau14[[#This Row],[Surface]])/100</f>
        <v>1.86</v>
      </c>
      <c r="M12" s="5" t="s">
        <v>208</v>
      </c>
      <c r="N12" s="6" t="s">
        <v>52</v>
      </c>
      <c r="O12" s="5" t="s">
        <v>53</v>
      </c>
      <c r="P12" s="5" t="s">
        <v>246</v>
      </c>
      <c r="Q12" s="5" t="s">
        <v>117</v>
      </c>
      <c r="R12" s="10">
        <f>VLOOKUP(Tableau14[[#This Row],[Outil]],Table_Vlookup!$D$1:$E$41,2,FALSE)</f>
        <v>14</v>
      </c>
      <c r="S1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26.040000000000003</v>
      </c>
      <c r="T12" s="10" t="s">
        <v>304</v>
      </c>
      <c r="U12" s="10">
        <f>VLOOKUP(Tableau14[[#This Row],[Outil]],Conso_outils[#All],3,FALSE)</f>
        <v>36.799999999999997</v>
      </c>
      <c r="V1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68.447999999999993</v>
      </c>
      <c r="W12" s="5" t="s">
        <v>13</v>
      </c>
      <c r="X12" s="5" t="s">
        <v>206</v>
      </c>
      <c r="Y12" s="10" t="s">
        <v>309</v>
      </c>
      <c r="Z12" s="14" t="s">
        <v>201</v>
      </c>
    </row>
    <row r="13" spans="1:26" x14ac:dyDescent="0.25">
      <c r="A13" s="5" t="str">
        <f>CONCATENATE(Tableau14[[#This Row],[Num_intervention]],"_",Tableau14[[#This Row],[Parcelle]],"_",Tableau14[[#This Row],[Mois]],Tableau14[[#This Row],[Annee]])</f>
        <v>13_E1a_92019</v>
      </c>
      <c r="B13" s="6">
        <f>ROW(Tableau14[[#This Row],[Code]])</f>
        <v>13</v>
      </c>
      <c r="C13" s="5" t="s">
        <v>122</v>
      </c>
      <c r="D13" s="16" t="s">
        <v>310</v>
      </c>
      <c r="E13" s="6">
        <f>DAY(Tableau14[[#This Row],[Date]])</f>
        <v>11</v>
      </c>
      <c r="F13" s="6">
        <f>MONTH(Tableau14[[#This Row],[Date]])</f>
        <v>9</v>
      </c>
      <c r="G13" s="5">
        <f>YEAR(Tableau14[[#This Row],[Date]])</f>
        <v>2019</v>
      </c>
      <c r="H13" s="5" t="s">
        <v>7</v>
      </c>
      <c r="I13" s="10">
        <f>VLOOKUP(Tableau14[[#This Row],[Parcelle]],Surface_parcelles[#All],2,FALSE)</f>
        <v>3.49</v>
      </c>
      <c r="J13" s="10" t="s">
        <v>1</v>
      </c>
      <c r="K13" s="10" t="s">
        <v>289</v>
      </c>
      <c r="L13" s="10">
        <f>(Tableau14[[#This Row],[Pourcentage travaillé]]*Tableau14[[#This Row],[Surface]])/100</f>
        <v>3.49</v>
      </c>
      <c r="M13" s="5" t="s">
        <v>208</v>
      </c>
      <c r="N13" s="6" t="s">
        <v>52</v>
      </c>
      <c r="O13" s="5" t="s">
        <v>53</v>
      </c>
      <c r="P13" s="5" t="s">
        <v>246</v>
      </c>
      <c r="Q13" s="5" t="s">
        <v>117</v>
      </c>
      <c r="R13" s="10">
        <f>VLOOKUP(Tableau14[[#This Row],[Outil]],Table_Vlookup!$D$1:$E$41,2,FALSE)</f>
        <v>14</v>
      </c>
      <c r="S1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48.86</v>
      </c>
      <c r="T13" s="10" t="s">
        <v>304</v>
      </c>
      <c r="U13" s="10">
        <f>VLOOKUP(Tableau14[[#This Row],[Outil]],Conso_outils[#All],3,FALSE)</f>
        <v>36.799999999999997</v>
      </c>
      <c r="V1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128.43199999999999</v>
      </c>
      <c r="W13" s="5" t="s">
        <v>13</v>
      </c>
      <c r="X13" s="5" t="s">
        <v>206</v>
      </c>
      <c r="Y13" s="10" t="s">
        <v>307</v>
      </c>
      <c r="Z13" s="14" t="s">
        <v>201</v>
      </c>
    </row>
    <row r="14" spans="1:26" x14ac:dyDescent="0.25">
      <c r="A14" s="5" t="str">
        <f>CONCATENATE(Tableau14[[#This Row],[Num_intervention]],"_",Tableau14[[#This Row],[Parcelle]],"_",Tableau14[[#This Row],[Mois]],Tableau14[[#This Row],[Annee]])</f>
        <v>14_E1b_92019</v>
      </c>
      <c r="B14" s="6">
        <f>ROW(Tableau14[[#This Row],[Code]])</f>
        <v>14</v>
      </c>
      <c r="C14" s="5" t="s">
        <v>125</v>
      </c>
      <c r="D14" s="16" t="s">
        <v>310</v>
      </c>
      <c r="E14" s="6">
        <f>DAY(Tableau14[[#This Row],[Date]])</f>
        <v>11</v>
      </c>
      <c r="F14" s="6">
        <f>MONTH(Tableau14[[#This Row],[Date]])</f>
        <v>9</v>
      </c>
      <c r="G14" s="5">
        <f>YEAR(Tableau14[[#This Row],[Date]])</f>
        <v>2019</v>
      </c>
      <c r="H14" s="5" t="s">
        <v>7</v>
      </c>
      <c r="I14" s="10">
        <f>VLOOKUP(Tableau14[[#This Row],[Parcelle]],Surface_parcelles[#All],2,FALSE)</f>
        <v>3.49</v>
      </c>
      <c r="J14" s="10" t="s">
        <v>1</v>
      </c>
      <c r="K14" s="10" t="s">
        <v>289</v>
      </c>
      <c r="L14" s="10">
        <f>(Tableau14[[#This Row],[Pourcentage travaillé]]*Tableau14[[#This Row],[Surface]])/100</f>
        <v>3.49</v>
      </c>
      <c r="M14" s="5" t="s">
        <v>208</v>
      </c>
      <c r="N14" s="6" t="s">
        <v>52</v>
      </c>
      <c r="O14" s="5" t="s">
        <v>53</v>
      </c>
      <c r="P14" s="5" t="s">
        <v>246</v>
      </c>
      <c r="Q14" s="5" t="s">
        <v>117</v>
      </c>
      <c r="R14" s="10">
        <f>VLOOKUP(Tableau14[[#This Row],[Outil]],Table_Vlookup!$D$1:$E$41,2,FALSE)</f>
        <v>14</v>
      </c>
      <c r="S1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48.86</v>
      </c>
      <c r="T14" s="10" t="s">
        <v>304</v>
      </c>
      <c r="U14" s="10">
        <f>VLOOKUP(Tableau14[[#This Row],[Outil]],Conso_outils[#All],3,FALSE)</f>
        <v>36.799999999999997</v>
      </c>
      <c r="V1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128.43199999999999</v>
      </c>
      <c r="W14" s="5" t="s">
        <v>13</v>
      </c>
      <c r="X14" s="5" t="s">
        <v>206</v>
      </c>
      <c r="Y14" s="10" t="s">
        <v>307</v>
      </c>
      <c r="Z14" s="14" t="s">
        <v>201</v>
      </c>
    </row>
    <row r="15" spans="1:26" x14ac:dyDescent="0.25">
      <c r="A15" s="5" t="str">
        <f>CONCATENATE(Tableau14[[#This Row],[Num_intervention]],"_",Tableau14[[#This Row],[Parcelle]],"_",Tableau14[[#This Row],[Mois]],Tableau14[[#This Row],[Annee]])</f>
        <v>15_A8_92019</v>
      </c>
      <c r="B15" s="6">
        <f>ROW(Tableau14[[#This Row],[Code]])</f>
        <v>15</v>
      </c>
      <c r="C15" s="5" t="s">
        <v>64</v>
      </c>
      <c r="D15" s="16" t="s">
        <v>310</v>
      </c>
      <c r="E15" s="6">
        <f>DAY(Tableau14[[#This Row],[Date]])</f>
        <v>11</v>
      </c>
      <c r="F15" s="6">
        <f>MONTH(Tableau14[[#This Row],[Date]])</f>
        <v>9</v>
      </c>
      <c r="G15" s="5">
        <f>YEAR(Tableau14[[#This Row],[Date]])</f>
        <v>2019</v>
      </c>
      <c r="H15" s="5" t="s">
        <v>29</v>
      </c>
      <c r="I15" s="10">
        <f>VLOOKUP(Tableau14[[#This Row],[Parcelle]],Surface_parcelles[#All],2,FALSE)</f>
        <v>4.66</v>
      </c>
      <c r="J15" s="10" t="s">
        <v>1</v>
      </c>
      <c r="K15" s="10" t="s">
        <v>289</v>
      </c>
      <c r="L15" s="10">
        <f>(Tableau14[[#This Row],[Pourcentage travaillé]]*Tableau14[[#This Row],[Surface]])/100</f>
        <v>4.66</v>
      </c>
      <c r="M15" s="5" t="s">
        <v>208</v>
      </c>
      <c r="N15" s="6" t="s">
        <v>52</v>
      </c>
      <c r="O15" s="5" t="s">
        <v>53</v>
      </c>
      <c r="P15" s="5" t="s">
        <v>26</v>
      </c>
      <c r="Q15" s="5" t="s">
        <v>257</v>
      </c>
      <c r="R15" s="10">
        <f>VLOOKUP(Tableau14[[#This Row],[Outil]],Table_Vlookup!$D$1:$E$41,2,FALSE)</f>
        <v>12.6</v>
      </c>
      <c r="S15"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58.716000000000001</v>
      </c>
      <c r="T15" s="10" t="s">
        <v>304</v>
      </c>
      <c r="U15" s="10">
        <f>VLOOKUP(Tableau14[[#This Row],[Outil]],Conso_outils[#All],3,FALSE)</f>
        <v>22.5</v>
      </c>
      <c r="V15"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104.85000000000001</v>
      </c>
      <c r="W15" s="5" t="s">
        <v>13</v>
      </c>
      <c r="X15" s="5" t="s">
        <v>206</v>
      </c>
      <c r="Y15" s="10" t="s">
        <v>305</v>
      </c>
      <c r="Z15" s="14" t="s">
        <v>201</v>
      </c>
    </row>
    <row r="16" spans="1:26" x14ac:dyDescent="0.25">
      <c r="A16" s="5" t="str">
        <f>CONCATENATE(Tableau14[[#This Row],[Num_intervention]],"_",Tableau14[[#This Row],[Parcelle]],"_",Tableau14[[#This Row],[Mois]],Tableau14[[#This Row],[Annee]])</f>
        <v>16_A8_92019</v>
      </c>
      <c r="B16" s="6">
        <f>ROW(Tableau14[[#This Row],[Code]])</f>
        <v>16</v>
      </c>
      <c r="C16" s="5" t="s">
        <v>64</v>
      </c>
      <c r="D16" s="16" t="s">
        <v>311</v>
      </c>
      <c r="E16" s="6">
        <f>DAY(Tableau14[[#This Row],[Date]])</f>
        <v>13</v>
      </c>
      <c r="F16" s="6">
        <f>MONTH(Tableau14[[#This Row],[Date]])</f>
        <v>9</v>
      </c>
      <c r="G16" s="5">
        <f>YEAR(Tableau14[[#This Row],[Date]])</f>
        <v>2019</v>
      </c>
      <c r="H16" s="5" t="s">
        <v>29</v>
      </c>
      <c r="I16" s="10">
        <f>VLOOKUP(Tableau14[[#This Row],[Parcelle]],Surface_parcelles[#All],2,FALSE)</f>
        <v>4.66</v>
      </c>
      <c r="J16" s="10" t="s">
        <v>120</v>
      </c>
      <c r="K16" s="10" t="s">
        <v>304</v>
      </c>
      <c r="L16" s="10">
        <f>(Tableau14[[#This Row],[Pourcentage travaillé]]*Tableau14[[#This Row],[Surface]])/100</f>
        <v>0.46600000000000003</v>
      </c>
      <c r="M16" s="5" t="s">
        <v>208</v>
      </c>
      <c r="N16" s="6" t="s">
        <v>24</v>
      </c>
      <c r="O16" s="5" t="s">
        <v>120</v>
      </c>
      <c r="P16" s="5" t="s">
        <v>180</v>
      </c>
      <c r="Q16" s="5" t="s">
        <v>277</v>
      </c>
      <c r="R16" s="10">
        <f>VLOOKUP(Tableau14[[#This Row],[Outil]],Table_Vlookup!$D$1:$E$41,2,FALSE)</f>
        <v>16.8</v>
      </c>
      <c r="S16"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50.400000000000006</v>
      </c>
      <c r="T16" s="10" t="s">
        <v>312</v>
      </c>
      <c r="U16" s="10">
        <f>VLOOKUP(Tableau14[[#This Row],[Outil]],Conso_outils[#All],3,FALSE)</f>
        <v>30.1</v>
      </c>
      <c r="V16"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90.300000000000011</v>
      </c>
      <c r="W16" s="5" t="s">
        <v>13</v>
      </c>
      <c r="X16" s="5" t="s">
        <v>206</v>
      </c>
      <c r="Y16" s="10" t="s">
        <v>307</v>
      </c>
      <c r="Z16" s="14" t="s">
        <v>201</v>
      </c>
    </row>
    <row r="17" spans="1:26" x14ac:dyDescent="0.25">
      <c r="A17" s="5" t="str">
        <f>CONCATENATE(Tableau14[[#This Row],[Num_intervention]],"_",Tableau14[[#This Row],[Parcelle]],"_",Tableau14[[#This Row],[Mois]],Tableau14[[#This Row],[Annee]])</f>
        <v>17_A6_92019</v>
      </c>
      <c r="B17" s="6">
        <f>ROW(Tableau14[[#This Row],[Code]])</f>
        <v>17</v>
      </c>
      <c r="C17" s="5" t="s">
        <v>50</v>
      </c>
      <c r="D17" s="16" t="s">
        <v>311</v>
      </c>
      <c r="E17" s="6">
        <f>DAY(Tableau14[[#This Row],[Date]])</f>
        <v>13</v>
      </c>
      <c r="F17" s="6">
        <f>MONTH(Tableau14[[#This Row],[Date]])</f>
        <v>9</v>
      </c>
      <c r="G17" s="5">
        <f>YEAR(Tableau14[[#This Row],[Date]])</f>
        <v>2019</v>
      </c>
      <c r="H17" s="5" t="s">
        <v>29</v>
      </c>
      <c r="I17" s="10">
        <f>VLOOKUP(Tableau14[[#This Row],[Parcelle]],Surface_parcelles[#All],2,FALSE)</f>
        <v>1.71</v>
      </c>
      <c r="J17" s="10" t="s">
        <v>250</v>
      </c>
      <c r="K17" s="10" t="s">
        <v>313</v>
      </c>
      <c r="L17" s="10">
        <f>(Tableau14[[#This Row],[Pourcentage travaillé]]*Tableau14[[#This Row],[Surface]])/100</f>
        <v>0.34200000000000003</v>
      </c>
      <c r="M17" s="5" t="s">
        <v>208</v>
      </c>
      <c r="N17" s="6" t="s">
        <v>24</v>
      </c>
      <c r="O17" s="5" t="s">
        <v>32</v>
      </c>
      <c r="P17" s="5" t="s">
        <v>180</v>
      </c>
      <c r="Q17" s="5" t="s">
        <v>34</v>
      </c>
      <c r="R17" s="10">
        <f>VLOOKUP(Tableau14[[#This Row],[Outil]],Table_Vlookup!$D$1:$E$41,2,FALSE)</f>
        <v>19.2</v>
      </c>
      <c r="S1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6.5664000000000007</v>
      </c>
      <c r="T17" s="10" t="s">
        <v>290</v>
      </c>
      <c r="U17" s="10">
        <f>VLOOKUP(Tableau14[[#This Row],[Outil]],Conso_outils[#All],3,FALSE)</f>
        <v>40.799999999999997</v>
      </c>
      <c r="V1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13.9536</v>
      </c>
      <c r="W17" s="5" t="s">
        <v>13</v>
      </c>
      <c r="X17" s="5" t="s">
        <v>206</v>
      </c>
      <c r="Y17" s="10" t="s">
        <v>314</v>
      </c>
      <c r="Z17" s="14" t="s">
        <v>201</v>
      </c>
    </row>
    <row r="18" spans="1:26" x14ac:dyDescent="0.25">
      <c r="A18" s="5" t="str">
        <f>CONCATENATE(Tableau14[[#This Row],[Num_intervention]],"_",Tableau14[[#This Row],[Parcelle]],"_",Tableau14[[#This Row],[Mois]],Tableau14[[#This Row],[Annee]])</f>
        <v>18_C1b_92019</v>
      </c>
      <c r="B18" s="6">
        <f>ROW(Tableau14[[#This Row],[Code]])</f>
        <v>18</v>
      </c>
      <c r="C18" s="5" t="s">
        <v>83</v>
      </c>
      <c r="D18" s="16" t="s">
        <v>311</v>
      </c>
      <c r="E18" s="6">
        <f>DAY(Tableau14[[#This Row],[Date]])</f>
        <v>13</v>
      </c>
      <c r="F18" s="6">
        <f>MONTH(Tableau14[[#This Row],[Date]])</f>
        <v>9</v>
      </c>
      <c r="G18" s="5">
        <f>YEAR(Tableau14[[#This Row],[Date]])</f>
        <v>2019</v>
      </c>
      <c r="H18" s="5" t="s">
        <v>7</v>
      </c>
      <c r="I18" s="10">
        <f>VLOOKUP(Tableau14[[#This Row],[Parcelle]],Surface_parcelles[#All],2,FALSE)</f>
        <v>3.73</v>
      </c>
      <c r="J18" s="10" t="s">
        <v>1</v>
      </c>
      <c r="K18" s="10" t="s">
        <v>289</v>
      </c>
      <c r="L18" s="10">
        <f>(Tableau14[[#This Row],[Pourcentage travaillé]]*Tableau14[[#This Row],[Surface]])/100</f>
        <v>3.73</v>
      </c>
      <c r="M18" s="5" t="s">
        <v>208</v>
      </c>
      <c r="N18" s="6" t="s">
        <v>52</v>
      </c>
      <c r="O18" s="5" t="s">
        <v>53</v>
      </c>
      <c r="P18" s="5" t="s">
        <v>26</v>
      </c>
      <c r="Q18" s="5" t="s">
        <v>257</v>
      </c>
      <c r="R18" s="10">
        <f>VLOOKUP(Tableau14[[#This Row],[Outil]],Table_Vlookup!$D$1:$E$41,2,FALSE)</f>
        <v>12.6</v>
      </c>
      <c r="S1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46.997999999999998</v>
      </c>
      <c r="T18" s="10" t="s">
        <v>304</v>
      </c>
      <c r="U18" s="10">
        <f>VLOOKUP(Tableau14[[#This Row],[Outil]],Conso_outils[#All],3,FALSE)</f>
        <v>22.5</v>
      </c>
      <c r="V1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83.924999999999997</v>
      </c>
      <c r="W18" s="5" t="s">
        <v>13</v>
      </c>
      <c r="X18" s="5" t="s">
        <v>206</v>
      </c>
      <c r="Y18" s="10" t="s">
        <v>314</v>
      </c>
      <c r="Z18" s="14" t="s">
        <v>201</v>
      </c>
    </row>
    <row r="19" spans="1:26" x14ac:dyDescent="0.25">
      <c r="A19" s="5" t="str">
        <f>CONCATENATE(Tableau14[[#This Row],[Num_intervention]],"_",Tableau14[[#This Row],[Parcelle]],"_",Tableau14[[#This Row],[Mois]],Tableau14[[#This Row],[Annee]])</f>
        <v>19_A5_92019</v>
      </c>
      <c r="B19" s="6">
        <f>ROW(Tableau14[[#This Row],[Code]])</f>
        <v>19</v>
      </c>
      <c r="C19" s="5" t="s">
        <v>44</v>
      </c>
      <c r="D19" s="16" t="s">
        <v>315</v>
      </c>
      <c r="E19" s="6">
        <f>DAY(Tableau14[[#This Row],[Date]])</f>
        <v>16</v>
      </c>
      <c r="F19" s="6">
        <f>MONTH(Tableau14[[#This Row],[Date]])</f>
        <v>9</v>
      </c>
      <c r="G19" s="5">
        <f>YEAR(Tableau14[[#This Row],[Date]])</f>
        <v>2019</v>
      </c>
      <c r="H19" s="5" t="s">
        <v>29</v>
      </c>
      <c r="I19" s="10">
        <v>3.18</v>
      </c>
      <c r="J19" s="10" t="s">
        <v>250</v>
      </c>
      <c r="K19" s="10" t="s">
        <v>313</v>
      </c>
      <c r="L19" s="10">
        <f>(Tableau14[[#This Row],[Pourcentage travaillé]]*Tableau14[[#This Row],[Surface]])/100</f>
        <v>0.63600000000000001</v>
      </c>
      <c r="M19" s="5" t="s">
        <v>208</v>
      </c>
      <c r="N19" s="6" t="s">
        <v>24</v>
      </c>
      <c r="O19" s="5" t="s">
        <v>32</v>
      </c>
      <c r="P19" s="5" t="s">
        <v>180</v>
      </c>
      <c r="Q19" s="5" t="s">
        <v>34</v>
      </c>
      <c r="R19" s="10">
        <f>VLOOKUP(Tableau14[[#This Row],[Outil]],Table_Vlookup!$D$1:$E$41,2,FALSE)</f>
        <v>19.2</v>
      </c>
      <c r="S1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12.2112</v>
      </c>
      <c r="T19" s="10" t="s">
        <v>290</v>
      </c>
      <c r="U19" s="10">
        <f>VLOOKUP(Tableau14[[#This Row],[Outil]],Conso_outils[#All],3,FALSE)</f>
        <v>40.799999999999997</v>
      </c>
      <c r="V1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25.948799999999999</v>
      </c>
      <c r="W19" s="5" t="s">
        <v>13</v>
      </c>
      <c r="X19" s="5" t="s">
        <v>206</v>
      </c>
      <c r="Y19" s="10" t="s">
        <v>291</v>
      </c>
      <c r="Z19" s="14" t="s">
        <v>201</v>
      </c>
    </row>
    <row r="20" spans="1:26" x14ac:dyDescent="0.25">
      <c r="A20" s="5" t="str">
        <f>CONCATENATE(Tableau14[[#This Row],[Num_intervention]],"_",Tableau14[[#This Row],[Parcelle]],"_",Tableau14[[#This Row],[Mois]],Tableau14[[#This Row],[Annee]])</f>
        <v>20_A6_92019</v>
      </c>
      <c r="B20" s="6">
        <f>ROW(Tableau14[[#This Row],[Code]])</f>
        <v>20</v>
      </c>
      <c r="C20" s="5" t="s">
        <v>50</v>
      </c>
      <c r="D20" s="16" t="s">
        <v>315</v>
      </c>
      <c r="E20" s="6">
        <f>DAY(Tableau14[[#This Row],[Date]])</f>
        <v>16</v>
      </c>
      <c r="F20" s="6">
        <f>MONTH(Tableau14[[#This Row],[Date]])</f>
        <v>9</v>
      </c>
      <c r="G20" s="5">
        <f>YEAR(Tableau14[[#This Row],[Date]])</f>
        <v>2019</v>
      </c>
      <c r="H20" s="5" t="s">
        <v>7</v>
      </c>
      <c r="I20" s="10">
        <f>VLOOKUP(Tableau14[[#This Row],[Parcelle]],Surface_parcelles[#All],2,FALSE)</f>
        <v>1.71</v>
      </c>
      <c r="J20" s="10" t="s">
        <v>1</v>
      </c>
      <c r="K20" s="10" t="s">
        <v>289</v>
      </c>
      <c r="L20" s="10">
        <f>(Tableau14[[#This Row],[Pourcentage travaillé]]*Tableau14[[#This Row],[Surface]])/100</f>
        <v>1.71</v>
      </c>
      <c r="M20" s="5" t="s">
        <v>208</v>
      </c>
      <c r="N20" s="6" t="s">
        <v>52</v>
      </c>
      <c r="O20" s="5" t="s">
        <v>53</v>
      </c>
      <c r="P20" s="5" t="s">
        <v>246</v>
      </c>
      <c r="Q20" s="5" t="s">
        <v>260</v>
      </c>
      <c r="R20" s="10">
        <f>VLOOKUP(Tableau14[[#This Row],[Outil]],Table_Vlookup!$D$1:$E$41,2,FALSE)</f>
        <v>11.2</v>
      </c>
      <c r="S2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19.151999999999997</v>
      </c>
      <c r="T20" s="10" t="s">
        <v>304</v>
      </c>
      <c r="U20" s="10">
        <f>VLOOKUP(Tableau14[[#This Row],[Outil]],Conso_outils[#All],3,FALSE)</f>
        <v>24.3</v>
      </c>
      <c r="V2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41.552999999999997</v>
      </c>
      <c r="W20" s="5" t="s">
        <v>13</v>
      </c>
      <c r="X20" s="5" t="s">
        <v>206</v>
      </c>
      <c r="Y20" s="10" t="s">
        <v>314</v>
      </c>
      <c r="Z20" s="14" t="s">
        <v>201</v>
      </c>
    </row>
    <row r="21" spans="1:26" x14ac:dyDescent="0.25">
      <c r="A21" s="5" t="str">
        <f>CONCATENATE(Tableau14[[#This Row],[Num_intervention]],"_",Tableau14[[#This Row],[Parcelle]],"_",Tableau14[[#This Row],[Mois]],Tableau14[[#This Row],[Annee]])</f>
        <v>21_E3a_92019</v>
      </c>
      <c r="B21" s="6">
        <f>ROW(Tableau14[[#This Row],[Code]])</f>
        <v>21</v>
      </c>
      <c r="C21" s="5" t="s">
        <v>135</v>
      </c>
      <c r="D21" s="32">
        <v>43727</v>
      </c>
      <c r="E21" s="6">
        <f>DAY(Tableau14[[#This Row],[Date]])</f>
        <v>19</v>
      </c>
      <c r="F21" s="6">
        <f>MONTH(Tableau14[[#This Row],[Date]])</f>
        <v>9</v>
      </c>
      <c r="G21" s="5">
        <f>YEAR(Tableau14[[#This Row],[Date]])</f>
        <v>2019</v>
      </c>
      <c r="H21" s="5" t="s">
        <v>298</v>
      </c>
      <c r="I21" s="10">
        <f>VLOOKUP(Tableau14[[#This Row],[Parcelle]],Surface_parcelles[#All],2,FALSE)</f>
        <v>2.75</v>
      </c>
      <c r="J21" s="10" t="s">
        <v>1</v>
      </c>
      <c r="K21" s="10" t="s">
        <v>289</v>
      </c>
      <c r="L21" s="10">
        <f>(Tableau14[[#This Row],[Pourcentage travaillé]]*Tableau14[[#This Row],[Surface]])/100</f>
        <v>2.75</v>
      </c>
      <c r="M21" s="5" t="s">
        <v>208</v>
      </c>
      <c r="N21" s="6" t="s">
        <v>40</v>
      </c>
      <c r="O21" s="5" t="s">
        <v>207</v>
      </c>
      <c r="P21" s="5" t="s">
        <v>316</v>
      </c>
      <c r="Q21" s="5" t="s">
        <v>121</v>
      </c>
      <c r="R21" s="10">
        <f>VLOOKUP(Tableau14[[#This Row],[Outil]],Table_Vlookup!$D$1:$E$41,2,FALSE)</f>
        <v>18.2</v>
      </c>
      <c r="S2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50.05</v>
      </c>
      <c r="T21" s="10" t="s">
        <v>290</v>
      </c>
      <c r="U21" s="10">
        <f>VLOOKUP(Tableau14[[#This Row],[Outil]],Conso_outils[#All],3,FALSE)</f>
        <v>93</v>
      </c>
      <c r="V2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255.75</v>
      </c>
      <c r="W21" s="5" t="s">
        <v>13</v>
      </c>
      <c r="X21" s="5" t="s">
        <v>206</v>
      </c>
      <c r="Y21" s="10">
        <v>1</v>
      </c>
      <c r="Z21" s="14" t="s">
        <v>201</v>
      </c>
    </row>
    <row r="22" spans="1:26" x14ac:dyDescent="0.25">
      <c r="A22" s="5" t="str">
        <f>CONCATENATE(Tableau14[[#This Row],[Num_intervention]],"_",Tableau14[[#This Row],[Parcelle]],"_",Tableau14[[#This Row],[Mois]],Tableau14[[#This Row],[Annee]])</f>
        <v>22_E3b_92019</v>
      </c>
      <c r="B22" s="6">
        <f>ROW(Tableau14[[#This Row],[Code]])</f>
        <v>22</v>
      </c>
      <c r="C22" s="5" t="s">
        <v>139</v>
      </c>
      <c r="D22" s="16" t="s">
        <v>318</v>
      </c>
      <c r="E22" s="6">
        <f>DAY(Tableau14[[#This Row],[Date]])</f>
        <v>19</v>
      </c>
      <c r="F22" s="6">
        <f>MONTH(Tableau14[[#This Row],[Date]])</f>
        <v>9</v>
      </c>
      <c r="G22" s="5">
        <f>YEAR(Tableau14[[#This Row],[Date]])</f>
        <v>2019</v>
      </c>
      <c r="H22" s="5" t="s">
        <v>298</v>
      </c>
      <c r="I22" s="10">
        <f>VLOOKUP(Tableau14[[#This Row],[Parcelle]],Surface_parcelles[#All],2,FALSE)</f>
        <v>2.75</v>
      </c>
      <c r="J22" s="10" t="s">
        <v>1</v>
      </c>
      <c r="K22" s="10" t="s">
        <v>289</v>
      </c>
      <c r="L22" s="10">
        <f>(Tableau14[[#This Row],[Pourcentage travaillé]]*Tableau14[[#This Row],[Surface]])/100</f>
        <v>2.75</v>
      </c>
      <c r="M22" s="5" t="s">
        <v>150</v>
      </c>
      <c r="N22" s="6" t="s">
        <v>40</v>
      </c>
      <c r="O22" s="5" t="s">
        <v>207</v>
      </c>
      <c r="P22" s="5" t="s">
        <v>316</v>
      </c>
      <c r="Q22" s="5" t="s">
        <v>121</v>
      </c>
      <c r="R22" s="10">
        <f>VLOOKUP(Tableau14[[#This Row],[Outil]],Table_Vlookup!$D$1:$E$41,2,FALSE)</f>
        <v>18.2</v>
      </c>
      <c r="S2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50.05</v>
      </c>
      <c r="T22" s="10" t="s">
        <v>290</v>
      </c>
      <c r="U22" s="10">
        <f>VLOOKUP(Tableau14[[#This Row],[Outil]],Conso_outils[#All],3,FALSE)</f>
        <v>93</v>
      </c>
      <c r="V2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255.75</v>
      </c>
      <c r="W22" s="5" t="s">
        <v>13</v>
      </c>
      <c r="X22" s="5" t="s">
        <v>206</v>
      </c>
      <c r="Y22" s="10" t="s">
        <v>319</v>
      </c>
      <c r="Z22" s="14" t="s">
        <v>201</v>
      </c>
    </row>
    <row r="23" spans="1:26" x14ac:dyDescent="0.25">
      <c r="A23" s="5" t="str">
        <f>CONCATENATE(Tableau14[[#This Row],[Num_intervention]],"_",Tableau14[[#This Row],[Parcelle]],"_",Tableau14[[#This Row],[Mois]],Tableau14[[#This Row],[Annee]])</f>
        <v>23_A7bas_92019</v>
      </c>
      <c r="B23" s="6">
        <f>ROW(Tableau14[[#This Row],[Code]])</f>
        <v>23</v>
      </c>
      <c r="C23" s="5" t="s">
        <v>56</v>
      </c>
      <c r="D23" s="16" t="s">
        <v>334</v>
      </c>
      <c r="E23" s="6">
        <f>DAY(Tableau14[[#This Row],[Date]])</f>
        <v>20</v>
      </c>
      <c r="F23" s="6">
        <f>MONTH(Tableau14[[#This Row],[Date]])</f>
        <v>9</v>
      </c>
      <c r="G23" s="5">
        <f>YEAR(Tableau14[[#This Row],[Date]])</f>
        <v>2019</v>
      </c>
      <c r="H23" s="5" t="s">
        <v>7</v>
      </c>
      <c r="I23" s="10">
        <f>VLOOKUP(Tableau14[[#This Row],[Parcelle]],Surface_parcelles[#All],2,FALSE)</f>
        <v>3</v>
      </c>
      <c r="J23" s="10" t="s">
        <v>1</v>
      </c>
      <c r="K23" s="10" t="s">
        <v>289</v>
      </c>
      <c r="L23" s="10">
        <f>(Tableau14[[#This Row],[Pourcentage travaillé]]*Tableau14[[#This Row],[Surface]])/100</f>
        <v>3</v>
      </c>
      <c r="M23" s="5" t="s">
        <v>208</v>
      </c>
      <c r="N23" s="6" t="s">
        <v>46</v>
      </c>
      <c r="O23" s="5" t="s">
        <v>131</v>
      </c>
      <c r="P23" s="5" t="s">
        <v>26</v>
      </c>
      <c r="Q23" s="5" t="s">
        <v>54</v>
      </c>
      <c r="R23" s="10">
        <f>VLOOKUP(Tableau14[[#This Row],[Outil]],Table_Vlookup!$D$1:$E$41,2,FALSE)</f>
        <v>14.4</v>
      </c>
      <c r="S2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43.2</v>
      </c>
      <c r="T23" s="10" t="s">
        <v>335</v>
      </c>
      <c r="U23" s="10">
        <f>VLOOKUP(Tableau14[[#This Row],[Outil]],Conso_outils[#All],3,FALSE)</f>
        <v>42.2</v>
      </c>
      <c r="V2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126.60000000000001</v>
      </c>
      <c r="W23" s="5" t="s">
        <v>13</v>
      </c>
      <c r="X23" s="5" t="s">
        <v>206</v>
      </c>
      <c r="Y23" s="10">
        <v>7.5</v>
      </c>
      <c r="Z23" s="14" t="s">
        <v>201</v>
      </c>
    </row>
    <row r="24" spans="1:26" x14ac:dyDescent="0.25">
      <c r="A24" s="5" t="str">
        <f>CONCATENATE(Tableau14[[#This Row],[Num_intervention]],"_",Tableau14[[#This Row],[Parcelle]],"_",Tableau14[[#This Row],[Mois]],Tableau14[[#This Row],[Annee]])</f>
        <v>24_A7bas_92019</v>
      </c>
      <c r="B24" s="6">
        <f>ROW(Tableau14[[#This Row],[Code]])</f>
        <v>24</v>
      </c>
      <c r="C24" s="5" t="s">
        <v>56</v>
      </c>
      <c r="D24" s="16" t="s">
        <v>336</v>
      </c>
      <c r="E24" s="6">
        <f>DAY(Tableau14[[#This Row],[Date]])</f>
        <v>21</v>
      </c>
      <c r="F24" s="6">
        <f>MONTH(Tableau14[[#This Row],[Date]])</f>
        <v>9</v>
      </c>
      <c r="G24" s="5">
        <f>YEAR(Tableau14[[#This Row],[Date]])</f>
        <v>2019</v>
      </c>
      <c r="H24" s="5" t="s">
        <v>29</v>
      </c>
      <c r="I24" s="10">
        <f>VLOOKUP(Tableau14[[#This Row],[Parcelle]],Surface_parcelles[#All],2,FALSE)</f>
        <v>3</v>
      </c>
      <c r="J24" s="10" t="s">
        <v>1</v>
      </c>
      <c r="K24" s="10" t="s">
        <v>289</v>
      </c>
      <c r="L24" s="10">
        <f>(Tableau14[[#This Row],[Pourcentage travaillé]]*Tableau14[[#This Row],[Surface]])/100</f>
        <v>3</v>
      </c>
      <c r="M24" s="5" t="s">
        <v>84</v>
      </c>
      <c r="N24" s="6" t="s">
        <v>46</v>
      </c>
      <c r="O24" s="5" t="s">
        <v>124</v>
      </c>
      <c r="P24" s="5" t="s">
        <v>246</v>
      </c>
      <c r="Q24" s="5" t="s">
        <v>148</v>
      </c>
      <c r="R24" s="10">
        <f>VLOOKUP(Tableau14[[#This Row],[Outil]],Table_Vlookup!$D$1:$E$41,2,FALSE)</f>
        <v>2.8</v>
      </c>
      <c r="S2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8.3999999999999986</v>
      </c>
      <c r="T24" s="10" t="s">
        <v>290</v>
      </c>
      <c r="U24" s="10">
        <f>VLOOKUP(Tableau14[[#This Row],[Outil]],Conso_outils[#All],3,FALSE)</f>
        <v>10.9</v>
      </c>
      <c r="V2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32.700000000000003</v>
      </c>
      <c r="W24" s="5" t="s">
        <v>13</v>
      </c>
      <c r="X24" s="5" t="s">
        <v>206</v>
      </c>
      <c r="Y24" s="10" t="s">
        <v>314</v>
      </c>
      <c r="Z24" s="14" t="s">
        <v>201</v>
      </c>
    </row>
    <row r="25" spans="1:26" x14ac:dyDescent="0.25">
      <c r="A25" s="5" t="str">
        <f>CONCATENATE(Tableau14[[#This Row],[Num_intervention]],"_",Tableau14[[#This Row],[Parcelle]],"_",Tableau14[[#This Row],[Mois]],Tableau14[[#This Row],[Annee]])</f>
        <v>25_A7bas_92019</v>
      </c>
      <c r="B25" s="6">
        <f>ROW(Tableau14[[#This Row],[Code]])</f>
        <v>25</v>
      </c>
      <c r="C25" s="5" t="s">
        <v>56</v>
      </c>
      <c r="D25" s="16" t="s">
        <v>336</v>
      </c>
      <c r="E25" s="6">
        <f>DAY(Tableau14[[#This Row],[Date]])</f>
        <v>21</v>
      </c>
      <c r="F25" s="6">
        <f>MONTH(Tableau14[[#This Row],[Date]])</f>
        <v>9</v>
      </c>
      <c r="G25" s="5">
        <f>YEAR(Tableau14[[#This Row],[Date]])</f>
        <v>2019</v>
      </c>
      <c r="H25" s="5" t="s">
        <v>29</v>
      </c>
      <c r="I25" s="10">
        <f>VLOOKUP(Tableau14[[#This Row],[Parcelle]],Surface_parcelles[#All],2,FALSE)</f>
        <v>3</v>
      </c>
      <c r="J25" s="10" t="s">
        <v>120</v>
      </c>
      <c r="K25" s="10" t="s">
        <v>304</v>
      </c>
      <c r="L25" s="10">
        <f>(Tableau14[[#This Row],[Pourcentage travaillé]]*Tableau14[[#This Row],[Surface]])/100</f>
        <v>0.3</v>
      </c>
      <c r="M25" s="5" t="s">
        <v>84</v>
      </c>
      <c r="N25" s="6" t="s">
        <v>24</v>
      </c>
      <c r="O25" s="5" t="s">
        <v>120</v>
      </c>
      <c r="P25" s="5" t="s">
        <v>180</v>
      </c>
      <c r="Q25" s="5" t="s">
        <v>277</v>
      </c>
      <c r="R25" s="10">
        <f>VLOOKUP(Tableau14[[#This Row],[Outil]],Table_Vlookup!$D$1:$E$41,2,FALSE)</f>
        <v>16.8</v>
      </c>
      <c r="S25"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16.8</v>
      </c>
      <c r="T25" s="10" t="s">
        <v>312</v>
      </c>
      <c r="U25" s="10">
        <f>VLOOKUP(Tableau14[[#This Row],[Outil]],Conso_outils[#All],3,FALSE)</f>
        <v>30.1</v>
      </c>
      <c r="V25"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30.1</v>
      </c>
      <c r="W25" s="5" t="s">
        <v>13</v>
      </c>
      <c r="X25" s="5" t="s">
        <v>206</v>
      </c>
      <c r="Y25" s="10" t="s">
        <v>319</v>
      </c>
      <c r="Z25" s="14" t="s">
        <v>201</v>
      </c>
    </row>
    <row r="26" spans="1:26" x14ac:dyDescent="0.25">
      <c r="A26" s="5" t="str">
        <f>CONCATENATE(Tableau14[[#This Row],[Num_intervention]],"_",Tableau14[[#This Row],[Parcelle]],"_",Tableau14[[#This Row],[Mois]],Tableau14[[#This Row],[Annee]])</f>
        <v>26_A8_92019</v>
      </c>
      <c r="B26" s="6">
        <f>ROW(Tableau14[[#This Row],[Code]])</f>
        <v>26</v>
      </c>
      <c r="C26" s="5" t="s">
        <v>64</v>
      </c>
      <c r="D26" s="16" t="s">
        <v>336</v>
      </c>
      <c r="E26" s="6">
        <f>DAY(Tableau14[[#This Row],[Date]])</f>
        <v>21</v>
      </c>
      <c r="F26" s="6">
        <f>MONTH(Tableau14[[#This Row],[Date]])</f>
        <v>9</v>
      </c>
      <c r="G26" s="5">
        <f>YEAR(Tableau14[[#This Row],[Date]])</f>
        <v>2019</v>
      </c>
      <c r="H26" s="5" t="s">
        <v>7</v>
      </c>
      <c r="I26" s="10">
        <f>VLOOKUP(Tableau14[[#This Row],[Parcelle]],Surface_parcelles[#All],2,FALSE)</f>
        <v>4.66</v>
      </c>
      <c r="J26" s="10" t="s">
        <v>1</v>
      </c>
      <c r="K26" s="10" t="s">
        <v>289</v>
      </c>
      <c r="L26" s="10">
        <f>(Tableau14[[#This Row],[Pourcentage travaillé]]*Tableau14[[#This Row],[Surface]])/100</f>
        <v>4.66</v>
      </c>
      <c r="M26" s="5" t="s">
        <v>208</v>
      </c>
      <c r="N26" s="6" t="s">
        <v>46</v>
      </c>
      <c r="O26" s="5" t="s">
        <v>134</v>
      </c>
      <c r="P26" s="5" t="s">
        <v>26</v>
      </c>
      <c r="Q26" s="5" t="s">
        <v>159</v>
      </c>
      <c r="R26" s="10">
        <f>VLOOKUP(Tableau14[[#This Row],[Outil]],Table_Vlookup!$D$1:$E$41,2,FALSE)</f>
        <v>4.2</v>
      </c>
      <c r="S26"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19.572000000000003</v>
      </c>
      <c r="T26" s="10" t="s">
        <v>335</v>
      </c>
      <c r="U26" s="10">
        <f>VLOOKUP(Tableau14[[#This Row],[Outil]],Conso_outils[#All],3,FALSE)</f>
        <v>13.1</v>
      </c>
      <c r="V26"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61.045999999999999</v>
      </c>
      <c r="W26" s="5" t="s">
        <v>13</v>
      </c>
      <c r="X26" s="5" t="s">
        <v>206</v>
      </c>
      <c r="Y26" s="10" t="s">
        <v>317</v>
      </c>
      <c r="Z26" s="14" t="s">
        <v>201</v>
      </c>
    </row>
    <row r="27" spans="1:26" x14ac:dyDescent="0.25">
      <c r="A27" s="5" t="str">
        <f>CONCATENATE(Tableau14[[#This Row],[Num_intervention]],"_",Tableau14[[#This Row],[Parcelle]],"_",Tableau14[[#This Row],[Mois]],Tableau14[[#This Row],[Annee]])</f>
        <v>27_A6_92019</v>
      </c>
      <c r="B27" s="6">
        <f>ROW(Tableau14[[#This Row],[Code]])</f>
        <v>27</v>
      </c>
      <c r="C27" s="5" t="s">
        <v>50</v>
      </c>
      <c r="D27" s="16" t="s">
        <v>336</v>
      </c>
      <c r="E27" s="6">
        <f>DAY(Tableau14[[#This Row],[Date]])</f>
        <v>21</v>
      </c>
      <c r="F27" s="6">
        <f>MONTH(Tableau14[[#This Row],[Date]])</f>
        <v>9</v>
      </c>
      <c r="G27" s="5">
        <f>YEAR(Tableau14[[#This Row],[Date]])</f>
        <v>2019</v>
      </c>
      <c r="H27" s="5" t="s">
        <v>29</v>
      </c>
      <c r="I27" s="10">
        <f>VLOOKUP(Tableau14[[#This Row],[Parcelle]],Surface_parcelles[#All],2,FALSE)</f>
        <v>1.71</v>
      </c>
      <c r="J27" s="10" t="s">
        <v>1</v>
      </c>
      <c r="K27" s="10" t="s">
        <v>289</v>
      </c>
      <c r="L27" s="10">
        <f>(Tableau14[[#This Row],[Pourcentage travaillé]]*Tableau14[[#This Row],[Surface]])/100</f>
        <v>1.71</v>
      </c>
      <c r="M27" s="5" t="s">
        <v>84</v>
      </c>
      <c r="N27" s="6" t="s">
        <v>46</v>
      </c>
      <c r="O27" s="5" t="s">
        <v>124</v>
      </c>
      <c r="P27" s="5" t="s">
        <v>246</v>
      </c>
      <c r="Q27" s="5" t="s">
        <v>148</v>
      </c>
      <c r="R27" s="10">
        <f>VLOOKUP(Tableau14[[#This Row],[Outil]],Table_Vlookup!$D$1:$E$41,2,FALSE)</f>
        <v>2.8</v>
      </c>
      <c r="S2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4.7879999999999994</v>
      </c>
      <c r="T27" s="10" t="s">
        <v>290</v>
      </c>
      <c r="U27" s="10">
        <f>VLOOKUP(Tableau14[[#This Row],[Outil]],Conso_outils[#All],3,FALSE)</f>
        <v>10.9</v>
      </c>
      <c r="V2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18.638999999999999</v>
      </c>
      <c r="W27" s="5" t="s">
        <v>13</v>
      </c>
      <c r="X27" s="5" t="s">
        <v>206</v>
      </c>
      <c r="Y27" s="10" t="s">
        <v>291</v>
      </c>
      <c r="Z27" s="14" t="s">
        <v>201</v>
      </c>
    </row>
    <row r="28" spans="1:26" x14ac:dyDescent="0.25">
      <c r="A28" s="5" t="str">
        <f>CONCATENATE(Tableau14[[#This Row],[Num_intervention]],"_",Tableau14[[#This Row],[Parcelle]],"_",Tableau14[[#This Row],[Mois]],Tableau14[[#This Row],[Annee]])</f>
        <v>28_A2_102019</v>
      </c>
      <c r="B28" s="6">
        <f>ROW(Tableau14[[#This Row],[Code]])</f>
        <v>28</v>
      </c>
      <c r="C28" s="5" t="s">
        <v>22</v>
      </c>
      <c r="D28" s="16" t="s">
        <v>337</v>
      </c>
      <c r="E28" s="6">
        <f>DAY(Tableau14[[#This Row],[Date]])</f>
        <v>3</v>
      </c>
      <c r="F28" s="6">
        <f>MONTH(Tableau14[[#This Row],[Date]])</f>
        <v>10</v>
      </c>
      <c r="G28" s="5">
        <f>YEAR(Tableau14[[#This Row],[Date]])</f>
        <v>2019</v>
      </c>
      <c r="H28" s="5" t="s">
        <v>7</v>
      </c>
      <c r="I28" s="10">
        <f>VLOOKUP(Tableau14[[#This Row],[Parcelle]],Surface_parcelles[#All],2,FALSE)</f>
        <v>2.39</v>
      </c>
      <c r="J28" s="10" t="s">
        <v>270</v>
      </c>
      <c r="K28" s="10" t="s">
        <v>304</v>
      </c>
      <c r="L28" s="10">
        <f>(Tableau14[[#This Row],[Pourcentage travaillé]]*Tableau14[[#This Row],[Surface]])/100</f>
        <v>0.23900000000000002</v>
      </c>
      <c r="M28" s="5" t="s">
        <v>208</v>
      </c>
      <c r="N28" s="6" t="s">
        <v>46</v>
      </c>
      <c r="O28" s="5" t="s">
        <v>134</v>
      </c>
      <c r="P28" s="5" t="s">
        <v>26</v>
      </c>
      <c r="Q28" s="5" t="s">
        <v>159</v>
      </c>
      <c r="R28" s="10">
        <f>VLOOKUP(Tableau14[[#This Row],[Outil]],Table_Vlookup!$D$1:$E$41,2,FALSE)</f>
        <v>4.2</v>
      </c>
      <c r="S2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1.0038</v>
      </c>
      <c r="T28" s="10" t="s">
        <v>335</v>
      </c>
      <c r="U28" s="10">
        <f>VLOOKUP(Tableau14[[#This Row],[Outil]],Conso_outils[#All],3,FALSE)</f>
        <v>13.1</v>
      </c>
      <c r="V2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3.1309</v>
      </c>
      <c r="W28" s="5" t="s">
        <v>13</v>
      </c>
      <c r="X28" s="5" t="s">
        <v>206</v>
      </c>
      <c r="Y28" s="10" t="s">
        <v>338</v>
      </c>
      <c r="Z28" s="14" t="s">
        <v>201</v>
      </c>
    </row>
    <row r="29" spans="1:26" x14ac:dyDescent="0.25">
      <c r="A29" s="5" t="str">
        <f>CONCATENATE(Tableau14[[#This Row],[Num_intervention]],"_",Tableau14[[#This Row],[Parcelle]],"_",Tableau14[[#This Row],[Mois]],Tableau14[[#This Row],[Annee]])</f>
        <v>29_A3_102019</v>
      </c>
      <c r="B29" s="6">
        <f>ROW(Tableau14[[#This Row],[Code]])</f>
        <v>29</v>
      </c>
      <c r="C29" s="5" t="s">
        <v>30</v>
      </c>
      <c r="D29" s="16" t="s">
        <v>337</v>
      </c>
      <c r="E29" s="6">
        <f>DAY(Tableau14[[#This Row],[Date]])</f>
        <v>3</v>
      </c>
      <c r="F29" s="6">
        <f>MONTH(Tableau14[[#This Row],[Date]])</f>
        <v>10</v>
      </c>
      <c r="G29" s="5">
        <f>YEAR(Tableau14[[#This Row],[Date]])</f>
        <v>2019</v>
      </c>
      <c r="H29" s="5" t="s">
        <v>7</v>
      </c>
      <c r="I29" s="10">
        <f>VLOOKUP(Tableau14[[#This Row],[Parcelle]],Surface_parcelles[#All],2,FALSE)</f>
        <v>2.1</v>
      </c>
      <c r="J29" s="10" t="s">
        <v>270</v>
      </c>
      <c r="K29" s="10" t="s">
        <v>304</v>
      </c>
      <c r="L29" s="10">
        <f>(Tableau14[[#This Row],[Pourcentage travaillé]]*Tableau14[[#This Row],[Surface]])/100</f>
        <v>0.21</v>
      </c>
      <c r="M29" s="5" t="s">
        <v>208</v>
      </c>
      <c r="N29" s="6" t="s">
        <v>46</v>
      </c>
      <c r="O29" s="5" t="s">
        <v>134</v>
      </c>
      <c r="P29" s="5" t="s">
        <v>26</v>
      </c>
      <c r="Q29" s="5" t="s">
        <v>159</v>
      </c>
      <c r="R29" s="10">
        <f>VLOOKUP(Tableau14[[#This Row],[Outil]],Table_Vlookup!$D$1:$E$41,2,FALSE)</f>
        <v>4.2</v>
      </c>
      <c r="S2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0.88200000000000001</v>
      </c>
      <c r="T29" s="10" t="s">
        <v>335</v>
      </c>
      <c r="U29" s="10">
        <f>VLOOKUP(Tableau14[[#This Row],[Outil]],Conso_outils[#All],3,FALSE)</f>
        <v>13.1</v>
      </c>
      <c r="V2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2.7509999999999999</v>
      </c>
      <c r="W29" s="5" t="s">
        <v>13</v>
      </c>
      <c r="X29" s="5" t="s">
        <v>206</v>
      </c>
      <c r="Y29" s="10" t="s">
        <v>338</v>
      </c>
      <c r="Z29" s="14" t="s">
        <v>201</v>
      </c>
    </row>
    <row r="30" spans="1:26" x14ac:dyDescent="0.25">
      <c r="A30" s="5" t="str">
        <f>CONCATENATE(Tableau14[[#This Row],[Num_intervention]],"_",Tableau14[[#This Row],[Parcelle]],"_",Tableau14[[#This Row],[Mois]],Tableau14[[#This Row],[Annee]])</f>
        <v>30_A9_102019</v>
      </c>
      <c r="B30" s="6">
        <f>ROW(Tableau14[[#This Row],[Code]])</f>
        <v>30</v>
      </c>
      <c r="C30" s="5" t="s">
        <v>69</v>
      </c>
      <c r="D30" s="16" t="s">
        <v>337</v>
      </c>
      <c r="E30" s="6">
        <f>DAY(Tableau14[[#This Row],[Date]])</f>
        <v>3</v>
      </c>
      <c r="F30" s="6">
        <f>MONTH(Tableau14[[#This Row],[Date]])</f>
        <v>10</v>
      </c>
      <c r="G30" s="5">
        <f>YEAR(Tableau14[[#This Row],[Date]])</f>
        <v>2019</v>
      </c>
      <c r="H30" s="5" t="s">
        <v>7</v>
      </c>
      <c r="I30" s="10">
        <f>VLOOKUP(Tableau14[[#This Row],[Parcelle]],Surface_parcelles[#All],2,FALSE)</f>
        <v>0.95</v>
      </c>
      <c r="J30" s="10" t="s">
        <v>1</v>
      </c>
      <c r="K30" s="10" t="s">
        <v>304</v>
      </c>
      <c r="L30" s="10">
        <f>(Tableau14[[#This Row],[Pourcentage travaillé]]*Tableau14[[#This Row],[Surface]])/100</f>
        <v>9.5000000000000001E-2</v>
      </c>
      <c r="M30" s="5" t="s">
        <v>208</v>
      </c>
      <c r="N30" s="6" t="s">
        <v>46</v>
      </c>
      <c r="O30" s="5" t="s">
        <v>134</v>
      </c>
      <c r="P30" s="5" t="s">
        <v>26</v>
      </c>
      <c r="Q30" s="5" t="s">
        <v>159</v>
      </c>
      <c r="R30" s="10">
        <f>VLOOKUP(Tableau14[[#This Row],[Outil]],Table_Vlookup!$D$1:$E$41,2,FALSE)</f>
        <v>4.2</v>
      </c>
      <c r="S3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0.39900000000000002</v>
      </c>
      <c r="T30" s="10" t="s">
        <v>335</v>
      </c>
      <c r="U30" s="10">
        <f>VLOOKUP(Tableau14[[#This Row],[Outil]],Conso_outils[#All],3,FALSE)</f>
        <v>13.1</v>
      </c>
      <c r="V3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1.2444999999999999</v>
      </c>
      <c r="W30" s="5" t="s">
        <v>13</v>
      </c>
      <c r="X30" s="5" t="s">
        <v>206</v>
      </c>
      <c r="Y30" s="10" t="s">
        <v>339</v>
      </c>
      <c r="Z30" s="14" t="s">
        <v>201</v>
      </c>
    </row>
    <row r="31" spans="1:26" x14ac:dyDescent="0.25">
      <c r="A31" s="5" t="str">
        <f>CONCATENATE(Tableau14[[#This Row],[Num_intervention]],"_",Tableau14[[#This Row],[Parcelle]],"_",Tableau14[[#This Row],[Mois]],Tableau14[[#This Row],[Annee]])</f>
        <v>31_A2_102019</v>
      </c>
      <c r="B31" s="6">
        <f>ROW(Tableau14[[#This Row],[Code]])</f>
        <v>31</v>
      </c>
      <c r="C31" s="5" t="s">
        <v>22</v>
      </c>
      <c r="D31" s="16" t="s">
        <v>337</v>
      </c>
      <c r="E31" s="6">
        <f>DAY(Tableau14[[#This Row],[Date]])</f>
        <v>3</v>
      </c>
      <c r="F31" s="6">
        <f>MONTH(Tableau14[[#This Row],[Date]])</f>
        <v>10</v>
      </c>
      <c r="G31" s="5">
        <f>YEAR(Tableau14[[#This Row],[Date]])</f>
        <v>2019</v>
      </c>
      <c r="H31" s="5" t="s">
        <v>7</v>
      </c>
      <c r="I31" s="10">
        <f>VLOOKUP(Tableau14[[#This Row],[Parcelle]],Surface_parcelles[#All],2,FALSE)</f>
        <v>2.39</v>
      </c>
      <c r="J31" s="10" t="s">
        <v>250</v>
      </c>
      <c r="K31" s="10" t="s">
        <v>304</v>
      </c>
      <c r="L31" s="10">
        <f>(Tableau14[[#This Row],[Pourcentage travaillé]]*Tableau14[[#This Row],[Surface]])/100</f>
        <v>0.23900000000000002</v>
      </c>
      <c r="M31" s="5" t="s">
        <v>208</v>
      </c>
      <c r="N31" s="6" t="s">
        <v>24</v>
      </c>
      <c r="O31" s="5" t="s">
        <v>32</v>
      </c>
      <c r="P31" s="5" t="s">
        <v>26</v>
      </c>
      <c r="Q31" s="5" t="s">
        <v>34</v>
      </c>
      <c r="R31" s="10">
        <f>VLOOKUP(Tableau14[[#This Row],[Outil]],Table_Vlookup!$D$1:$E$41,2,FALSE)</f>
        <v>19.2</v>
      </c>
      <c r="S3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4.5888</v>
      </c>
      <c r="T31" s="10" t="s">
        <v>290</v>
      </c>
      <c r="U31" s="10">
        <f>VLOOKUP(Tableau14[[#This Row],[Outil]],Conso_outils[#All],3,FALSE)</f>
        <v>40.799999999999997</v>
      </c>
      <c r="V3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9.7512000000000008</v>
      </c>
      <c r="W31" s="5" t="s">
        <v>13</v>
      </c>
      <c r="X31" s="5" t="s">
        <v>206</v>
      </c>
      <c r="Y31" s="10" t="s">
        <v>314</v>
      </c>
      <c r="Z31" s="14" t="s">
        <v>201</v>
      </c>
    </row>
    <row r="32" spans="1:26" x14ac:dyDescent="0.25">
      <c r="A32" s="5" t="str">
        <f>CONCATENATE(Tableau14[[#This Row],[Num_intervention]],"_",Tableau14[[#This Row],[Parcelle]],"_",Tableau14[[#This Row],[Mois]],Tableau14[[#This Row],[Annee]])</f>
        <v>32_A3_102019</v>
      </c>
      <c r="B32" s="6">
        <f>ROW(Tableau14[[#This Row],[Code]])</f>
        <v>32</v>
      </c>
      <c r="C32" s="5" t="s">
        <v>30</v>
      </c>
      <c r="D32" s="16" t="s">
        <v>337</v>
      </c>
      <c r="E32" s="6">
        <f>DAY(Tableau14[[#This Row],[Date]])</f>
        <v>3</v>
      </c>
      <c r="F32" s="6">
        <f>MONTH(Tableau14[[#This Row],[Date]])</f>
        <v>10</v>
      </c>
      <c r="G32" s="5">
        <f>YEAR(Tableau14[[#This Row],[Date]])</f>
        <v>2019</v>
      </c>
      <c r="H32" s="5" t="s">
        <v>7</v>
      </c>
      <c r="I32" s="10">
        <f>VLOOKUP(Tableau14[[#This Row],[Parcelle]],Surface_parcelles[#All],2,FALSE)</f>
        <v>2.1</v>
      </c>
      <c r="J32" s="10" t="s">
        <v>250</v>
      </c>
      <c r="K32" s="10" t="s">
        <v>304</v>
      </c>
      <c r="L32" s="10">
        <f>(Tableau14[[#This Row],[Pourcentage travaillé]]*Tableau14[[#This Row],[Surface]])/100</f>
        <v>0.21</v>
      </c>
      <c r="M32" s="5" t="s">
        <v>208</v>
      </c>
      <c r="N32" s="6" t="s">
        <v>24</v>
      </c>
      <c r="O32" s="5" t="s">
        <v>32</v>
      </c>
      <c r="P32" s="5" t="s">
        <v>26</v>
      </c>
      <c r="Q32" s="5" t="s">
        <v>34</v>
      </c>
      <c r="R32" s="10">
        <f>VLOOKUP(Tableau14[[#This Row],[Outil]],Table_Vlookup!$D$1:$E$41,2,FALSE)</f>
        <v>19.2</v>
      </c>
      <c r="S3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4.032</v>
      </c>
      <c r="T32" s="10" t="s">
        <v>290</v>
      </c>
      <c r="U32" s="10">
        <f>VLOOKUP(Tableau14[[#This Row],[Outil]],Conso_outils[#All],3,FALSE)</f>
        <v>40.799999999999997</v>
      </c>
      <c r="V3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8.5679999999999996</v>
      </c>
      <c r="W32" s="5" t="s">
        <v>13</v>
      </c>
      <c r="X32" s="5" t="s">
        <v>206</v>
      </c>
      <c r="Y32" s="10" t="s">
        <v>314</v>
      </c>
      <c r="Z32" s="14" t="s">
        <v>201</v>
      </c>
    </row>
    <row r="33" spans="1:26" x14ac:dyDescent="0.25">
      <c r="A33" s="5" t="str">
        <f>CONCATENATE(Tableau14[[#This Row],[Num_intervention]],"_",Tableau14[[#This Row],[Parcelle]],"_",Tableau14[[#This Row],[Mois]],Tableau14[[#This Row],[Annee]])</f>
        <v>33_A9_102019</v>
      </c>
      <c r="B33" s="6">
        <f>ROW(Tableau14[[#This Row],[Code]])</f>
        <v>33</v>
      </c>
      <c r="C33" s="5" t="s">
        <v>69</v>
      </c>
      <c r="D33" s="16" t="s">
        <v>337</v>
      </c>
      <c r="E33" s="6">
        <f>DAY(Tableau14[[#This Row],[Date]])</f>
        <v>3</v>
      </c>
      <c r="F33" s="6">
        <f>MONTH(Tableau14[[#This Row],[Date]])</f>
        <v>10</v>
      </c>
      <c r="G33" s="5">
        <f>YEAR(Tableau14[[#This Row],[Date]])</f>
        <v>2019</v>
      </c>
      <c r="H33" s="5" t="s">
        <v>7</v>
      </c>
      <c r="I33" s="10">
        <f>VLOOKUP(Tableau14[[#This Row],[Parcelle]],Surface_parcelles[#All],2,FALSE)</f>
        <v>0.95</v>
      </c>
      <c r="J33" s="10" t="s">
        <v>250</v>
      </c>
      <c r="K33" s="10" t="s">
        <v>304</v>
      </c>
      <c r="L33" s="10">
        <f>(Tableau14[[#This Row],[Pourcentage travaillé]]*Tableau14[[#This Row],[Surface]])/100</f>
        <v>9.5000000000000001E-2</v>
      </c>
      <c r="M33" s="5" t="s">
        <v>208</v>
      </c>
      <c r="N33" s="6" t="s">
        <v>24</v>
      </c>
      <c r="O33" s="5" t="s">
        <v>32</v>
      </c>
      <c r="P33" s="5" t="s">
        <v>26</v>
      </c>
      <c r="Q33" s="5" t="s">
        <v>34</v>
      </c>
      <c r="R33" s="10">
        <f>VLOOKUP(Tableau14[[#This Row],[Outil]],Table_Vlookup!$D$1:$E$41,2,FALSE)</f>
        <v>19.2</v>
      </c>
      <c r="S3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1.8239999999999998</v>
      </c>
      <c r="T33" s="10" t="s">
        <v>290</v>
      </c>
      <c r="U33" s="10">
        <f>VLOOKUP(Tableau14[[#This Row],[Outil]],Conso_outils[#All],3,FALSE)</f>
        <v>40.799999999999997</v>
      </c>
      <c r="V3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3.8759999999999999</v>
      </c>
      <c r="W33" s="5" t="s">
        <v>13</v>
      </c>
      <c r="X33" s="5" t="s">
        <v>206</v>
      </c>
      <c r="Y33" s="10" t="s">
        <v>339</v>
      </c>
      <c r="Z33" s="14" t="s">
        <v>201</v>
      </c>
    </row>
    <row r="34" spans="1:26" x14ac:dyDescent="0.25">
      <c r="A34" s="5" t="str">
        <f>CONCATENATE(Tableau14[[#This Row],[Num_intervention]],"_",Tableau14[[#This Row],[Parcelle]],"_",Tableau14[[#This Row],[Mois]],Tableau14[[#This Row],[Annee]])</f>
        <v>34_A5_102019</v>
      </c>
      <c r="B34" s="6">
        <f>ROW(Tableau14[[#This Row],[Code]])</f>
        <v>34</v>
      </c>
      <c r="C34" s="5" t="s">
        <v>44</v>
      </c>
      <c r="D34" s="16" t="s">
        <v>340</v>
      </c>
      <c r="E34" s="6">
        <f>DAY(Tableau14[[#This Row],[Date]])</f>
        <v>4</v>
      </c>
      <c r="F34" s="6">
        <f>MONTH(Tableau14[[#This Row],[Date]])</f>
        <v>10</v>
      </c>
      <c r="G34" s="5">
        <f>YEAR(Tableau14[[#This Row],[Date]])</f>
        <v>2019</v>
      </c>
      <c r="H34" s="5" t="s">
        <v>298</v>
      </c>
      <c r="I34" s="10">
        <f>VLOOKUP(Tableau14[[#This Row],[Parcelle]],Surface_parcelles[#All],2,FALSE)</f>
        <v>3.18</v>
      </c>
      <c r="J34" s="10" t="s">
        <v>1</v>
      </c>
      <c r="K34" s="10" t="s">
        <v>289</v>
      </c>
      <c r="L34" s="10">
        <f>(Tableau14[[#This Row],[Pourcentage travaillé]]*Tableau14[[#This Row],[Surface]])/100</f>
        <v>3.18</v>
      </c>
      <c r="M34" s="5" t="s">
        <v>104</v>
      </c>
      <c r="N34" s="6" t="s">
        <v>40</v>
      </c>
      <c r="O34" s="5" t="s">
        <v>207</v>
      </c>
      <c r="P34" s="5" t="s">
        <v>316</v>
      </c>
      <c r="Q34" s="5" t="s">
        <v>121</v>
      </c>
      <c r="R34" s="10">
        <f>VLOOKUP(Tableau14[[#This Row],[Outil]],Table_Vlookup!$D$1:$E$41,2,FALSE)</f>
        <v>18.2</v>
      </c>
      <c r="S3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57.875999999999998</v>
      </c>
      <c r="T34" s="10" t="s">
        <v>290</v>
      </c>
      <c r="U34" s="10">
        <f>VLOOKUP(Tableau14[[#This Row],[Outil]],Conso_outils[#All],3,FALSE)</f>
        <v>93</v>
      </c>
      <c r="V3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295.74</v>
      </c>
      <c r="W34" s="5" t="s">
        <v>13</v>
      </c>
      <c r="X34" s="5" t="s">
        <v>206</v>
      </c>
      <c r="Y34" s="10" t="s">
        <v>319</v>
      </c>
      <c r="Z34" s="14" t="s">
        <v>201</v>
      </c>
    </row>
    <row r="35" spans="1:26" x14ac:dyDescent="0.25">
      <c r="A35" s="5" t="str">
        <f>CONCATENATE(Tableau14[[#This Row],[Num_intervention]],"_",Tableau14[[#This Row],[Parcelle]],"_",Tableau14[[#This Row],[Mois]],Tableau14[[#This Row],[Annee]])</f>
        <v>35_A5_102019</v>
      </c>
      <c r="B35" s="6">
        <f>ROW(Tableau14[[#This Row],[Code]])</f>
        <v>35</v>
      </c>
      <c r="C35" s="5" t="s">
        <v>44</v>
      </c>
      <c r="D35" s="16" t="s">
        <v>340</v>
      </c>
      <c r="E35" s="6">
        <f>DAY(Tableau14[[#This Row],[Date]])</f>
        <v>4</v>
      </c>
      <c r="F35" s="6">
        <f>MONTH(Tableau14[[#This Row],[Date]])</f>
        <v>10</v>
      </c>
      <c r="G35" s="5">
        <f>YEAR(Tableau14[[#This Row],[Date]])</f>
        <v>2019</v>
      </c>
      <c r="H35" s="5" t="s">
        <v>7</v>
      </c>
      <c r="I35" s="10">
        <f>VLOOKUP(Tableau14[[#This Row],[Parcelle]],Surface_parcelles[#All],2,FALSE)</f>
        <v>3.18</v>
      </c>
      <c r="J35" s="10" t="s">
        <v>1</v>
      </c>
      <c r="K35" s="10" t="s">
        <v>289</v>
      </c>
      <c r="L35" s="10">
        <f>(Tableau14[[#This Row],[Pourcentage travaillé]]*Tableau14[[#This Row],[Surface]])/100</f>
        <v>3.18</v>
      </c>
      <c r="M35" s="5" t="s">
        <v>208</v>
      </c>
      <c r="N35" s="6" t="s">
        <v>24</v>
      </c>
      <c r="O35" s="5" t="s">
        <v>32</v>
      </c>
      <c r="P35" s="5" t="s">
        <v>26</v>
      </c>
      <c r="Q35" s="5" t="s">
        <v>42</v>
      </c>
      <c r="R35" s="10">
        <f>VLOOKUP(Tableau14[[#This Row],[Outil]],Table_Vlookup!$D$1:$E$41,2,FALSE)</f>
        <v>11.2</v>
      </c>
      <c r="S35"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35.616</v>
      </c>
      <c r="T35" s="10" t="s">
        <v>290</v>
      </c>
      <c r="U35" s="10">
        <f>VLOOKUP(Tableau14[[#This Row],[Outil]],Conso_outils[#All],3,FALSE)</f>
        <v>27.6</v>
      </c>
      <c r="V35"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87.768000000000015</v>
      </c>
      <c r="W35" s="5" t="s">
        <v>13</v>
      </c>
      <c r="X35" s="5" t="s">
        <v>206</v>
      </c>
      <c r="Y35" s="10" t="s">
        <v>314</v>
      </c>
      <c r="Z35" s="14" t="s">
        <v>341</v>
      </c>
    </row>
    <row r="36" spans="1:26" x14ac:dyDescent="0.25">
      <c r="A36" s="5" t="str">
        <f>CONCATENATE(Tableau14[[#This Row],[Num_intervention]],"_",Tableau14[[#This Row],[Parcelle]],"_",Tableau14[[#This Row],[Mois]],Tableau14[[#This Row],[Annee]])</f>
        <v>36_F2_102019</v>
      </c>
      <c r="B36" s="6">
        <f>ROW(Tableau14[[#This Row],[Code]])</f>
        <v>36</v>
      </c>
      <c r="C36" s="5" t="s">
        <v>152</v>
      </c>
      <c r="D36" s="16" t="s">
        <v>342</v>
      </c>
      <c r="E36" s="6">
        <f>DAY(Tableau14[[#This Row],[Date]])</f>
        <v>8</v>
      </c>
      <c r="F36" s="6">
        <f>MONTH(Tableau14[[#This Row],[Date]])</f>
        <v>10</v>
      </c>
      <c r="G36" s="5">
        <f>YEAR(Tableau14[[#This Row],[Date]])</f>
        <v>2019</v>
      </c>
      <c r="H36" s="5" t="s">
        <v>7</v>
      </c>
      <c r="I36" s="10">
        <f>VLOOKUP(Tableau14[[#This Row],[Parcelle]],Surface_parcelles[#All],2,FALSE)</f>
        <v>3.27</v>
      </c>
      <c r="J36" s="10" t="s">
        <v>250</v>
      </c>
      <c r="K36" s="10" t="s">
        <v>304</v>
      </c>
      <c r="L36" s="10">
        <f>(Tableau14[[#This Row],[Pourcentage travaillé]]*Tableau14[[#This Row],[Surface]])/100</f>
        <v>0.32700000000000001</v>
      </c>
      <c r="M36" s="5" t="s">
        <v>133</v>
      </c>
      <c r="N36" s="6" t="s">
        <v>24</v>
      </c>
      <c r="O36" s="5" t="s">
        <v>32</v>
      </c>
      <c r="P36" s="5" t="s">
        <v>26</v>
      </c>
      <c r="Q36" s="5" t="s">
        <v>34</v>
      </c>
      <c r="R36" s="10">
        <f>VLOOKUP(Tableau14[[#This Row],[Outil]],Table_Vlookup!$D$1:$E$41,2,FALSE)</f>
        <v>19.2</v>
      </c>
      <c r="S36"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6.2784000000000004</v>
      </c>
      <c r="T36" s="10" t="s">
        <v>290</v>
      </c>
      <c r="U36" s="10">
        <f>VLOOKUP(Tableau14[[#This Row],[Outil]],Conso_outils[#All],3,FALSE)</f>
        <v>40.799999999999997</v>
      </c>
      <c r="V36"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13.3416</v>
      </c>
      <c r="W36" s="5" t="s">
        <v>13</v>
      </c>
      <c r="X36" s="5" t="s">
        <v>206</v>
      </c>
      <c r="Y36" s="10" t="s">
        <v>343</v>
      </c>
      <c r="Z36" s="14" t="s">
        <v>201</v>
      </c>
    </row>
    <row r="37" spans="1:26" x14ac:dyDescent="0.25">
      <c r="A37" s="5" t="str">
        <f>CONCATENATE(Tableau14[[#This Row],[Num_intervention]],"_",Tableau14[[#This Row],[Parcelle]],"_",Tableau14[[#This Row],[Mois]],Tableau14[[#This Row],[Annee]])</f>
        <v>37_E1a_102019</v>
      </c>
      <c r="B37" s="6">
        <f>ROW(Tableau14[[#This Row],[Code]])</f>
        <v>37</v>
      </c>
      <c r="C37" s="5" t="s">
        <v>122</v>
      </c>
      <c r="D37" s="16" t="s">
        <v>342</v>
      </c>
      <c r="E37" s="6">
        <f>DAY(Tableau14[[#This Row],[Date]])</f>
        <v>8</v>
      </c>
      <c r="F37" s="6">
        <f>MONTH(Tableau14[[#This Row],[Date]])</f>
        <v>10</v>
      </c>
      <c r="G37" s="5">
        <f>YEAR(Tableau14[[#This Row],[Date]])</f>
        <v>2019</v>
      </c>
      <c r="H37" s="5" t="s">
        <v>7</v>
      </c>
      <c r="I37" s="10">
        <f>VLOOKUP(Tableau14[[#This Row],[Parcelle]],Surface_parcelles[#All],2,FALSE)</f>
        <v>3.49</v>
      </c>
      <c r="J37" s="10" t="s">
        <v>250</v>
      </c>
      <c r="K37" s="10" t="s">
        <v>304</v>
      </c>
      <c r="L37" s="10">
        <f>(Tableau14[[#This Row],[Pourcentage travaillé]]*Tableau14[[#This Row],[Surface]])/100</f>
        <v>0.34900000000000003</v>
      </c>
      <c r="M37" s="5" t="s">
        <v>208</v>
      </c>
      <c r="N37" s="6" t="s">
        <v>24</v>
      </c>
      <c r="O37" s="5" t="s">
        <v>32</v>
      </c>
      <c r="P37" s="5" t="s">
        <v>26</v>
      </c>
      <c r="Q37" s="5" t="s">
        <v>34</v>
      </c>
      <c r="R37" s="10">
        <f>VLOOKUP(Tableau14[[#This Row],[Outil]],Table_Vlookup!$D$1:$E$41,2,FALSE)</f>
        <v>19.2</v>
      </c>
      <c r="S3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6.7008000000000001</v>
      </c>
      <c r="T37" s="10" t="s">
        <v>290</v>
      </c>
      <c r="U37" s="10">
        <f>VLOOKUP(Tableau14[[#This Row],[Outil]],Conso_outils[#All],3,FALSE)</f>
        <v>40.799999999999997</v>
      </c>
      <c r="V3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14.2392</v>
      </c>
      <c r="W37" s="5" t="s">
        <v>13</v>
      </c>
      <c r="X37" s="5" t="s">
        <v>206</v>
      </c>
      <c r="Y37" s="10" t="s">
        <v>338</v>
      </c>
      <c r="Z37" s="14" t="s">
        <v>201</v>
      </c>
    </row>
    <row r="38" spans="1:26" x14ac:dyDescent="0.25">
      <c r="A38" s="5" t="str">
        <f>CONCATENATE(Tableau14[[#This Row],[Num_intervention]],"_",Tableau14[[#This Row],[Parcelle]],"_",Tableau14[[#This Row],[Mois]],Tableau14[[#This Row],[Annee]])</f>
        <v>38_E1b_102019</v>
      </c>
      <c r="B38" s="6">
        <f>ROW(Tableau14[[#This Row],[Code]])</f>
        <v>38</v>
      </c>
      <c r="C38" s="5" t="s">
        <v>125</v>
      </c>
      <c r="D38" s="16" t="s">
        <v>342</v>
      </c>
      <c r="E38" s="6">
        <f>DAY(Tableau14[[#This Row],[Date]])</f>
        <v>8</v>
      </c>
      <c r="F38" s="6">
        <f>MONTH(Tableau14[[#This Row],[Date]])</f>
        <v>10</v>
      </c>
      <c r="G38" s="5">
        <f>YEAR(Tableau14[[#This Row],[Date]])</f>
        <v>2019</v>
      </c>
      <c r="H38" s="5" t="s">
        <v>7</v>
      </c>
      <c r="I38" s="10">
        <f>VLOOKUP(Tableau14[[#This Row],[Parcelle]],Surface_parcelles[#All],2,FALSE)</f>
        <v>3.49</v>
      </c>
      <c r="J38" s="10" t="s">
        <v>250</v>
      </c>
      <c r="K38" s="10" t="s">
        <v>344</v>
      </c>
      <c r="L38" s="10">
        <f>(Tableau14[[#This Row],[Pourcentage travaillé]]*Tableau14[[#This Row],[Surface]])/100</f>
        <v>0.34934899999999997</v>
      </c>
      <c r="M38" s="5" t="s">
        <v>208</v>
      </c>
      <c r="N38" s="6" t="s">
        <v>24</v>
      </c>
      <c r="O38" s="5" t="s">
        <v>32</v>
      </c>
      <c r="P38" s="5" t="s">
        <v>26</v>
      </c>
      <c r="Q38" s="5" t="s">
        <v>34</v>
      </c>
      <c r="R38" s="10">
        <f>VLOOKUP(Tableau14[[#This Row],[Outil]],Table_Vlookup!$D$1:$E$41,2,FALSE)</f>
        <v>19.2</v>
      </c>
      <c r="S3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6.7075007999999992</v>
      </c>
      <c r="T38" s="10" t="s">
        <v>345</v>
      </c>
      <c r="U38" s="10">
        <f>VLOOKUP(Tableau14[[#This Row],[Outil]],Conso_outils[#All],3,FALSE)</f>
        <v>40.799999999999997</v>
      </c>
      <c r="V3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14.253439199999997</v>
      </c>
      <c r="W38" s="5" t="s">
        <v>13</v>
      </c>
      <c r="X38" s="5" t="s">
        <v>206</v>
      </c>
      <c r="Y38" s="10" t="s">
        <v>338</v>
      </c>
      <c r="Z38" s="14" t="s">
        <v>201</v>
      </c>
    </row>
    <row r="39" spans="1:26" x14ac:dyDescent="0.25">
      <c r="A39" s="5" t="str">
        <f>CONCATENATE(Tableau14[[#This Row],[Num_intervention]],"_",Tableau14[[#This Row],[Parcelle]],"_",Tableau14[[#This Row],[Mois]],Tableau14[[#This Row],[Annee]])</f>
        <v>39_E2a_102019</v>
      </c>
      <c r="B39" s="6">
        <f>ROW(Tableau14[[#This Row],[Code]])</f>
        <v>39</v>
      </c>
      <c r="C39" s="5" t="s">
        <v>129</v>
      </c>
      <c r="D39" s="16" t="s">
        <v>342</v>
      </c>
      <c r="E39" s="6">
        <f>DAY(Tableau14[[#This Row],[Date]])</f>
        <v>8</v>
      </c>
      <c r="F39" s="6">
        <f>MONTH(Tableau14[[#This Row],[Date]])</f>
        <v>10</v>
      </c>
      <c r="G39" s="5">
        <f>YEAR(Tableau14[[#This Row],[Date]])</f>
        <v>2019</v>
      </c>
      <c r="H39" s="5" t="s">
        <v>7</v>
      </c>
      <c r="I39" s="10">
        <f>VLOOKUP(Tableau14[[#This Row],[Parcelle]],Surface_parcelles[#All],2,FALSE)</f>
        <v>3.14</v>
      </c>
      <c r="J39" s="10" t="s">
        <v>250</v>
      </c>
      <c r="K39" s="10" t="s">
        <v>346</v>
      </c>
      <c r="L39" s="10">
        <f>(Tableau14[[#This Row],[Pourcentage travaillé]]*Tableau14[[#This Row],[Surface]])/100</f>
        <v>0.31462800000000002</v>
      </c>
      <c r="M39" s="5" t="s">
        <v>208</v>
      </c>
      <c r="N39" s="6" t="s">
        <v>24</v>
      </c>
      <c r="O39" s="5" t="s">
        <v>32</v>
      </c>
      <c r="P39" s="5" t="s">
        <v>26</v>
      </c>
      <c r="Q39" s="5" t="s">
        <v>34</v>
      </c>
      <c r="R39" s="10">
        <f>VLOOKUP(Tableau14[[#This Row],[Outil]],Table_Vlookup!$D$1:$E$41,2,FALSE)</f>
        <v>19.2</v>
      </c>
      <c r="S3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6.0408575999999998</v>
      </c>
      <c r="T39" s="10" t="s">
        <v>347</v>
      </c>
      <c r="U39" s="10">
        <f>VLOOKUP(Tableau14[[#This Row],[Outil]],Conso_outils[#All],3,FALSE)</f>
        <v>40.799999999999997</v>
      </c>
      <c r="V3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12.836822399999999</v>
      </c>
      <c r="W39" s="5" t="s">
        <v>13</v>
      </c>
      <c r="X39" s="5" t="s">
        <v>206</v>
      </c>
      <c r="Y39" s="10" t="s">
        <v>338</v>
      </c>
      <c r="Z39" s="14" t="s">
        <v>201</v>
      </c>
    </row>
    <row r="40" spans="1:26" x14ac:dyDescent="0.25">
      <c r="A40" s="5" t="str">
        <f>CONCATENATE(Tableau14[[#This Row],[Num_intervention]],"_",Tableau14[[#This Row],[Parcelle]],"_",Tableau14[[#This Row],[Mois]],Tableau14[[#This Row],[Annee]])</f>
        <v>40_E2b_102019</v>
      </c>
      <c r="B40" s="6">
        <f>ROW(Tableau14[[#This Row],[Code]])</f>
        <v>40</v>
      </c>
      <c r="C40" s="5" t="s">
        <v>132</v>
      </c>
      <c r="D40" s="16" t="s">
        <v>342</v>
      </c>
      <c r="E40" s="6">
        <f>DAY(Tableau14[[#This Row],[Date]])</f>
        <v>8</v>
      </c>
      <c r="F40" s="6">
        <f>MONTH(Tableau14[[#This Row],[Date]])</f>
        <v>10</v>
      </c>
      <c r="G40" s="5">
        <f>YEAR(Tableau14[[#This Row],[Date]])</f>
        <v>2019</v>
      </c>
      <c r="H40" s="5" t="s">
        <v>7</v>
      </c>
      <c r="I40" s="10">
        <f>VLOOKUP(Tableau14[[#This Row],[Parcelle]],Surface_parcelles[#All],2,FALSE)</f>
        <v>3.14</v>
      </c>
      <c r="J40" s="10" t="s">
        <v>250</v>
      </c>
      <c r="K40" s="10" t="s">
        <v>348</v>
      </c>
      <c r="L40" s="10">
        <f>(Tableau14[[#This Row],[Pourcentage travaillé]]*Tableau14[[#This Row],[Surface]])/100</f>
        <v>0.314942</v>
      </c>
      <c r="M40" s="5" t="s">
        <v>208</v>
      </c>
      <c r="N40" s="6" t="s">
        <v>24</v>
      </c>
      <c r="O40" s="5" t="s">
        <v>32</v>
      </c>
      <c r="P40" s="5" t="s">
        <v>26</v>
      </c>
      <c r="Q40" s="5" t="s">
        <v>34</v>
      </c>
      <c r="R40" s="10">
        <f>VLOOKUP(Tableau14[[#This Row],[Outil]],Table_Vlookup!$D$1:$E$41,2,FALSE)</f>
        <v>19.2</v>
      </c>
      <c r="S4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6.0468864</v>
      </c>
      <c r="T40" s="10" t="s">
        <v>349</v>
      </c>
      <c r="U40" s="10">
        <f>VLOOKUP(Tableau14[[#This Row],[Outil]],Conso_outils[#All],3,FALSE)</f>
        <v>40.799999999999997</v>
      </c>
      <c r="V4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12.849633599999999</v>
      </c>
      <c r="W40" s="5" t="s">
        <v>13</v>
      </c>
      <c r="X40" s="5" t="s">
        <v>206</v>
      </c>
      <c r="Y40" s="10" t="s">
        <v>338</v>
      </c>
      <c r="Z40" s="14" t="s">
        <v>201</v>
      </c>
    </row>
    <row r="41" spans="1:26" x14ac:dyDescent="0.25">
      <c r="A41" s="5" t="str">
        <f>CONCATENATE(Tableau14[[#This Row],[Num_intervention]],"_",Tableau14[[#This Row],[Parcelle]],"_",Tableau14[[#This Row],[Mois]],Tableau14[[#This Row],[Annee]])</f>
        <v>41_E3a_102019</v>
      </c>
      <c r="B41" s="6">
        <f>ROW(Tableau14[[#This Row],[Code]])</f>
        <v>41</v>
      </c>
      <c r="C41" s="5" t="s">
        <v>135</v>
      </c>
      <c r="D41" s="16" t="s">
        <v>342</v>
      </c>
      <c r="E41" s="6">
        <f>DAY(Tableau14[[#This Row],[Date]])</f>
        <v>8</v>
      </c>
      <c r="F41" s="6">
        <f>MONTH(Tableau14[[#This Row],[Date]])</f>
        <v>10</v>
      </c>
      <c r="G41" s="5">
        <f>YEAR(Tableau14[[#This Row],[Date]])</f>
        <v>2019</v>
      </c>
      <c r="H41" s="5" t="s">
        <v>7</v>
      </c>
      <c r="I41" s="10">
        <f>VLOOKUP(Tableau14[[#This Row],[Parcelle]],Surface_parcelles[#All],2,FALSE)</f>
        <v>2.75</v>
      </c>
      <c r="J41" s="10" t="s">
        <v>250</v>
      </c>
      <c r="K41" s="10" t="s">
        <v>350</v>
      </c>
      <c r="L41" s="10">
        <f>(Tableau14[[#This Row],[Pourcentage travaillé]]*Tableau14[[#This Row],[Surface]])/100</f>
        <v>0.27610000000000001</v>
      </c>
      <c r="M41" s="5" t="s">
        <v>208</v>
      </c>
      <c r="N41" s="6" t="s">
        <v>24</v>
      </c>
      <c r="O41" s="5" t="s">
        <v>32</v>
      </c>
      <c r="P41" s="5" t="s">
        <v>26</v>
      </c>
      <c r="Q41" s="5" t="s">
        <v>34</v>
      </c>
      <c r="R41" s="10">
        <f>VLOOKUP(Tableau14[[#This Row],[Outil]],Table_Vlookup!$D$1:$E$41,2,FALSE)</f>
        <v>19.2</v>
      </c>
      <c r="S4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5.3011200000000001</v>
      </c>
      <c r="T41" s="10" t="s">
        <v>351</v>
      </c>
      <c r="U41" s="10">
        <f>VLOOKUP(Tableau14[[#This Row],[Outil]],Conso_outils[#All],3,FALSE)</f>
        <v>40.799999999999997</v>
      </c>
      <c r="V4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11.26488</v>
      </c>
      <c r="W41" s="5" t="s">
        <v>13</v>
      </c>
      <c r="X41" s="5" t="s">
        <v>206</v>
      </c>
      <c r="Y41" s="10" t="s">
        <v>338</v>
      </c>
      <c r="Z41" s="14" t="s">
        <v>201</v>
      </c>
    </row>
    <row r="42" spans="1:26" x14ac:dyDescent="0.25">
      <c r="A42" s="5" t="str">
        <f>CONCATENATE(Tableau14[[#This Row],[Num_intervention]],"_",Tableau14[[#This Row],[Parcelle]],"_",Tableau14[[#This Row],[Mois]],Tableau14[[#This Row],[Annee]])</f>
        <v>42_E3b_102019</v>
      </c>
      <c r="B42" s="6">
        <f>ROW(Tableau14[[#This Row],[Code]])</f>
        <v>42</v>
      </c>
      <c r="C42" s="5" t="s">
        <v>139</v>
      </c>
      <c r="D42" s="16" t="s">
        <v>342</v>
      </c>
      <c r="E42" s="6">
        <f>DAY(Tableau14[[#This Row],[Date]])</f>
        <v>8</v>
      </c>
      <c r="F42" s="6">
        <f>MONTH(Tableau14[[#This Row],[Date]])</f>
        <v>10</v>
      </c>
      <c r="G42" s="5">
        <f>YEAR(Tableau14[[#This Row],[Date]])</f>
        <v>2019</v>
      </c>
      <c r="H42" s="5" t="s">
        <v>7</v>
      </c>
      <c r="I42" s="10">
        <f>VLOOKUP(Tableau14[[#This Row],[Parcelle]],Surface_parcelles[#All],2,FALSE)</f>
        <v>2.75</v>
      </c>
      <c r="J42" s="10" t="s">
        <v>250</v>
      </c>
      <c r="K42" s="10" t="s">
        <v>352</v>
      </c>
      <c r="L42" s="10">
        <f>(Tableau14[[#This Row],[Pourcentage travaillé]]*Tableau14[[#This Row],[Surface]])/100</f>
        <v>0.27637500000000004</v>
      </c>
      <c r="M42" s="5" t="s">
        <v>208</v>
      </c>
      <c r="N42" s="6" t="s">
        <v>24</v>
      </c>
      <c r="O42" s="5" t="s">
        <v>32</v>
      </c>
      <c r="P42" s="5" t="s">
        <v>26</v>
      </c>
      <c r="Q42" s="5" t="s">
        <v>34</v>
      </c>
      <c r="R42" s="10">
        <f>VLOOKUP(Tableau14[[#This Row],[Outil]],Table_Vlookup!$D$1:$E$41,2,FALSE)</f>
        <v>19.2</v>
      </c>
      <c r="S4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5.3064000000000009</v>
      </c>
      <c r="T42" s="10" t="s">
        <v>353</v>
      </c>
      <c r="U42" s="10">
        <f>VLOOKUP(Tableau14[[#This Row],[Outil]],Conso_outils[#All],3,FALSE)</f>
        <v>40.799999999999997</v>
      </c>
      <c r="V4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11.276100000000001</v>
      </c>
      <c r="W42" s="5" t="s">
        <v>13</v>
      </c>
      <c r="X42" s="5" t="s">
        <v>206</v>
      </c>
      <c r="Y42" s="10" t="s">
        <v>338</v>
      </c>
      <c r="Z42" s="14" t="s">
        <v>201</v>
      </c>
    </row>
    <row r="43" spans="1:26" x14ac:dyDescent="0.25">
      <c r="A43" s="5" t="str">
        <f>CONCATENATE(Tableau14[[#This Row],[Num_intervention]],"_",Tableau14[[#This Row],[Parcelle]],"_",Tableau14[[#This Row],[Mois]],Tableau14[[#This Row],[Annee]])</f>
        <v>43_E4a_102019</v>
      </c>
      <c r="B43" s="6">
        <f>ROW(Tableau14[[#This Row],[Code]])</f>
        <v>43</v>
      </c>
      <c r="C43" s="5" t="s">
        <v>142</v>
      </c>
      <c r="D43" s="16" t="s">
        <v>342</v>
      </c>
      <c r="E43" s="6">
        <f>DAY(Tableau14[[#This Row],[Date]])</f>
        <v>8</v>
      </c>
      <c r="F43" s="6">
        <f>MONTH(Tableau14[[#This Row],[Date]])</f>
        <v>10</v>
      </c>
      <c r="G43" s="5">
        <f>YEAR(Tableau14[[#This Row],[Date]])</f>
        <v>2019</v>
      </c>
      <c r="H43" s="5" t="s">
        <v>7</v>
      </c>
      <c r="I43" s="10">
        <f>VLOOKUP(Tableau14[[#This Row],[Parcelle]],Surface_parcelles[#All],2,FALSE)</f>
        <v>3.11</v>
      </c>
      <c r="J43" s="10" t="s">
        <v>250</v>
      </c>
      <c r="K43" s="10" t="s">
        <v>354</v>
      </c>
      <c r="L43" s="10">
        <f>(Tableau14[[#This Row],[Pourcentage travaillé]]*Tableau14[[#This Row],[Surface]])/100</f>
        <v>0.31286599999999998</v>
      </c>
      <c r="M43" s="5" t="s">
        <v>208</v>
      </c>
      <c r="N43" s="6" t="s">
        <v>24</v>
      </c>
      <c r="O43" s="5" t="s">
        <v>32</v>
      </c>
      <c r="P43" s="5" t="s">
        <v>26</v>
      </c>
      <c r="Q43" s="5" t="s">
        <v>34</v>
      </c>
      <c r="R43" s="10">
        <f>VLOOKUP(Tableau14[[#This Row],[Outil]],Table_Vlookup!$D$1:$E$41,2,FALSE)</f>
        <v>19.2</v>
      </c>
      <c r="S4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6.0070271999999996</v>
      </c>
      <c r="T43" s="10" t="s">
        <v>355</v>
      </c>
      <c r="U43" s="10">
        <f>VLOOKUP(Tableau14[[#This Row],[Outil]],Conso_outils[#All],3,FALSE)</f>
        <v>40.799999999999997</v>
      </c>
      <c r="V4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12.764932799999999</v>
      </c>
      <c r="W43" s="5" t="s">
        <v>13</v>
      </c>
      <c r="X43" s="5" t="s">
        <v>206</v>
      </c>
      <c r="Y43" s="10" t="s">
        <v>338</v>
      </c>
      <c r="Z43" s="14" t="s">
        <v>201</v>
      </c>
    </row>
    <row r="44" spans="1:26" x14ac:dyDescent="0.25">
      <c r="A44" s="5" t="str">
        <f>CONCATENATE(Tableau14[[#This Row],[Num_intervention]],"_",Tableau14[[#This Row],[Parcelle]],"_",Tableau14[[#This Row],[Mois]],Tableau14[[#This Row],[Annee]])</f>
        <v>44_E4b_102019</v>
      </c>
      <c r="B44" s="6">
        <f>ROW(Tableau14[[#This Row],[Code]])</f>
        <v>44</v>
      </c>
      <c r="C44" s="5" t="s">
        <v>146</v>
      </c>
      <c r="D44" s="16" t="s">
        <v>342</v>
      </c>
      <c r="E44" s="6">
        <f>DAY(Tableau14[[#This Row],[Date]])</f>
        <v>8</v>
      </c>
      <c r="F44" s="6">
        <f>MONTH(Tableau14[[#This Row],[Date]])</f>
        <v>10</v>
      </c>
      <c r="G44" s="5">
        <f>YEAR(Tableau14[[#This Row],[Date]])</f>
        <v>2019</v>
      </c>
      <c r="H44" s="5" t="s">
        <v>7</v>
      </c>
      <c r="I44" s="10">
        <f>VLOOKUP(Tableau14[[#This Row],[Parcelle]],Surface_parcelles[#All],2,FALSE)</f>
        <v>3.1</v>
      </c>
      <c r="J44" s="10" t="s">
        <v>250</v>
      </c>
      <c r="K44" s="10" t="s">
        <v>356</v>
      </c>
      <c r="L44" s="10">
        <f>(Tableau14[[#This Row],[Pourcentage travaillé]]*Tableau14[[#This Row],[Surface]])/100</f>
        <v>0.31217</v>
      </c>
      <c r="M44" s="5" t="s">
        <v>208</v>
      </c>
      <c r="N44" s="6" t="s">
        <v>24</v>
      </c>
      <c r="O44" s="5" t="s">
        <v>32</v>
      </c>
      <c r="P44" s="5" t="s">
        <v>26</v>
      </c>
      <c r="Q44" s="5" t="s">
        <v>34</v>
      </c>
      <c r="R44" s="10">
        <f>VLOOKUP(Tableau14[[#This Row],[Outil]],Table_Vlookup!$D$1:$E$41,2,FALSE)</f>
        <v>19.2</v>
      </c>
      <c r="S4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5.9936639999999999</v>
      </c>
      <c r="T44" s="10" t="s">
        <v>357</v>
      </c>
      <c r="U44" s="10">
        <f>VLOOKUP(Tableau14[[#This Row],[Outil]],Conso_outils[#All],3,FALSE)</f>
        <v>40.799999999999997</v>
      </c>
      <c r="V4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12.736535999999999</v>
      </c>
      <c r="W44" s="5" t="s">
        <v>13</v>
      </c>
      <c r="X44" s="5" t="s">
        <v>206</v>
      </c>
      <c r="Y44" s="10" t="s">
        <v>338</v>
      </c>
      <c r="Z44" s="14" t="s">
        <v>201</v>
      </c>
    </row>
    <row r="45" spans="1:26" x14ac:dyDescent="0.25">
      <c r="A45" s="5" t="str">
        <f>CONCATENATE(Tableau14[[#This Row],[Num_intervention]],"_",Tableau14[[#This Row],[Parcelle]],"_",Tableau14[[#This Row],[Mois]],Tableau14[[#This Row],[Annee]])</f>
        <v>45_A8_102019</v>
      </c>
      <c r="B45" s="6">
        <f>ROW(Tableau14[[#This Row],[Code]])</f>
        <v>45</v>
      </c>
      <c r="C45" s="5" t="s">
        <v>64</v>
      </c>
      <c r="D45" s="16" t="s">
        <v>342</v>
      </c>
      <c r="E45" s="6">
        <f>DAY(Tableau14[[#This Row],[Date]])</f>
        <v>8</v>
      </c>
      <c r="F45" s="6">
        <f>MONTH(Tableau14[[#This Row],[Date]])</f>
        <v>10</v>
      </c>
      <c r="G45" s="5">
        <f>YEAR(Tableau14[[#This Row],[Date]])</f>
        <v>2019</v>
      </c>
      <c r="H45" s="5" t="s">
        <v>7</v>
      </c>
      <c r="I45" s="10">
        <f>VLOOKUP(Tableau14[[#This Row],[Parcelle]],Surface_parcelles[#All],2,FALSE)</f>
        <v>4.66</v>
      </c>
      <c r="J45" s="10" t="s">
        <v>250</v>
      </c>
      <c r="K45" s="10" t="s">
        <v>358</v>
      </c>
      <c r="L45" s="10">
        <f>(Tableau14[[#This Row],[Pourcentage travaillé]]*Tableau14[[#This Row],[Surface]])/100</f>
        <v>0.46972799999999998</v>
      </c>
      <c r="M45" s="5" t="s">
        <v>208</v>
      </c>
      <c r="N45" s="6" t="s">
        <v>24</v>
      </c>
      <c r="O45" s="5" t="s">
        <v>32</v>
      </c>
      <c r="P45" s="5" t="s">
        <v>26</v>
      </c>
      <c r="Q45" s="5" t="s">
        <v>34</v>
      </c>
      <c r="R45" s="10">
        <f>VLOOKUP(Tableau14[[#This Row],[Outil]],Table_Vlookup!$D$1:$E$41,2,FALSE)</f>
        <v>19.2</v>
      </c>
      <c r="S45"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9.0187775999999999</v>
      </c>
      <c r="T45" s="10" t="s">
        <v>359</v>
      </c>
      <c r="U45" s="10">
        <f>VLOOKUP(Tableau14[[#This Row],[Outil]],Conso_outils[#All],3,FALSE)</f>
        <v>40.799999999999997</v>
      </c>
      <c r="V45"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19.164902399999999</v>
      </c>
      <c r="W45" s="5" t="s">
        <v>13</v>
      </c>
      <c r="X45" s="5" t="s">
        <v>206</v>
      </c>
      <c r="Y45" s="10" t="s">
        <v>338</v>
      </c>
      <c r="Z45" s="14" t="s">
        <v>201</v>
      </c>
    </row>
    <row r="46" spans="1:26" x14ac:dyDescent="0.25">
      <c r="A46" s="5" t="str">
        <f>CONCATENATE(Tableau14[[#This Row],[Num_intervention]],"_",Tableau14[[#This Row],[Parcelle]],"_",Tableau14[[#This Row],[Mois]],Tableau14[[#This Row],[Annee]])</f>
        <v>46_C1b_102019</v>
      </c>
      <c r="B46" s="6">
        <f>ROW(Tableau14[[#This Row],[Code]])</f>
        <v>46</v>
      </c>
      <c r="C46" s="5" t="s">
        <v>83</v>
      </c>
      <c r="D46" s="16" t="s">
        <v>360</v>
      </c>
      <c r="E46" s="6">
        <f>DAY(Tableau14[[#This Row],[Date]])</f>
        <v>9</v>
      </c>
      <c r="F46" s="6">
        <f>MONTH(Tableau14[[#This Row],[Date]])</f>
        <v>10</v>
      </c>
      <c r="G46" s="5">
        <f>YEAR(Tableau14[[#This Row],[Date]])</f>
        <v>2019</v>
      </c>
      <c r="H46" s="5" t="s">
        <v>7</v>
      </c>
      <c r="I46" s="10">
        <f>VLOOKUP(Tableau14[[#This Row],[Parcelle]],Surface_parcelles[#All],2,FALSE)</f>
        <v>3.73</v>
      </c>
      <c r="J46" s="10" t="s">
        <v>250</v>
      </c>
      <c r="K46" s="10" t="s">
        <v>304</v>
      </c>
      <c r="L46" s="10">
        <f>(Tableau14[[#This Row],[Pourcentage travaillé]]*Tableau14[[#This Row],[Surface]])/100</f>
        <v>0.373</v>
      </c>
      <c r="M46" s="5" t="s">
        <v>208</v>
      </c>
      <c r="N46" s="6" t="s">
        <v>24</v>
      </c>
      <c r="O46" s="5" t="s">
        <v>32</v>
      </c>
      <c r="P46" s="5" t="s">
        <v>26</v>
      </c>
      <c r="Q46" s="5" t="s">
        <v>34</v>
      </c>
      <c r="R46" s="10">
        <f>VLOOKUP(Tableau14[[#This Row],[Outil]],Table_Vlookup!$D$1:$E$41,2,FALSE)</f>
        <v>19.2</v>
      </c>
      <c r="S46"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7.1616</v>
      </c>
      <c r="T46" s="10" t="s">
        <v>290</v>
      </c>
      <c r="U46" s="10">
        <f>VLOOKUP(Tableau14[[#This Row],[Outil]],Conso_outils[#All],3,FALSE)</f>
        <v>40.799999999999997</v>
      </c>
      <c r="V46"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15.218399999999999</v>
      </c>
      <c r="W46" s="5" t="s">
        <v>13</v>
      </c>
      <c r="X46" s="5" t="s">
        <v>206</v>
      </c>
      <c r="Y46" s="10" t="s">
        <v>319</v>
      </c>
      <c r="Z46" s="14" t="s">
        <v>201</v>
      </c>
    </row>
    <row r="47" spans="1:26" x14ac:dyDescent="0.25">
      <c r="A47" s="5" t="str">
        <f>CONCATENATE(Tableau14[[#This Row],[Num_intervention]],"_",Tableau14[[#This Row],[Parcelle]],"_",Tableau14[[#This Row],[Mois]],Tableau14[[#This Row],[Annee]])</f>
        <v>47_C1b_102019</v>
      </c>
      <c r="B47" s="6">
        <f>ROW(Tableau14[[#This Row],[Code]])</f>
        <v>47</v>
      </c>
      <c r="C47" s="5" t="s">
        <v>83</v>
      </c>
      <c r="D47" s="16" t="s">
        <v>361</v>
      </c>
      <c r="E47" s="6">
        <f>DAY(Tableau14[[#This Row],[Date]])</f>
        <v>10</v>
      </c>
      <c r="F47" s="6">
        <f>MONTH(Tableau14[[#This Row],[Date]])</f>
        <v>10</v>
      </c>
      <c r="G47" s="5">
        <f>YEAR(Tableau14[[#This Row],[Date]])</f>
        <v>2019</v>
      </c>
      <c r="H47" s="5" t="s">
        <v>7</v>
      </c>
      <c r="I47" s="10">
        <f>VLOOKUP(Tableau14[[#This Row],[Parcelle]],Surface_parcelles[#All],2,FALSE)</f>
        <v>3.73</v>
      </c>
      <c r="J47" s="10" t="s">
        <v>1</v>
      </c>
      <c r="K47" s="10" t="s">
        <v>289</v>
      </c>
      <c r="L47" s="10">
        <f>(Tableau14[[#This Row],[Pourcentage travaillé]]*Tableau14[[#This Row],[Surface]])/100</f>
        <v>3.73</v>
      </c>
      <c r="M47" s="5" t="s">
        <v>208</v>
      </c>
      <c r="N47" s="6" t="s">
        <v>52</v>
      </c>
      <c r="O47" s="5" t="s">
        <v>95</v>
      </c>
      <c r="P47" s="5" t="s">
        <v>26</v>
      </c>
      <c r="Q47" s="5" t="s">
        <v>48</v>
      </c>
      <c r="R47" s="10">
        <f>VLOOKUP(Tableau14[[#This Row],[Outil]],Table_Vlookup!$D$1:$E$41,2,FALSE)</f>
        <v>16.8</v>
      </c>
      <c r="S4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62.664000000000001</v>
      </c>
      <c r="T47" s="10" t="s">
        <v>362</v>
      </c>
      <c r="U47" s="10">
        <f>VLOOKUP(Tableau14[[#This Row],[Outil]],Conso_outils[#All],3,FALSE)</f>
        <v>42.5</v>
      </c>
      <c r="V4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158.52500000000001</v>
      </c>
      <c r="W47" s="5" t="s">
        <v>13</v>
      </c>
      <c r="X47" s="5" t="s">
        <v>206</v>
      </c>
      <c r="Y47" s="10" t="s">
        <v>335</v>
      </c>
      <c r="Z47" s="14" t="s">
        <v>201</v>
      </c>
    </row>
    <row r="48" spans="1:26" x14ac:dyDescent="0.25">
      <c r="A48" s="5" t="str">
        <f>CONCATENATE(Tableau14[[#This Row],[Num_intervention]],"_",Tableau14[[#This Row],[Parcelle]],"_",Tableau14[[#This Row],[Mois]],Tableau14[[#This Row],[Annee]])</f>
        <v>48_A6_102019</v>
      </c>
      <c r="B48" s="6">
        <f>ROW(Tableau14[[#This Row],[Code]])</f>
        <v>48</v>
      </c>
      <c r="C48" s="5" t="s">
        <v>50</v>
      </c>
      <c r="D48" s="16" t="s">
        <v>363</v>
      </c>
      <c r="E48" s="6">
        <f>DAY(Tableau14[[#This Row],[Date]])</f>
        <v>11</v>
      </c>
      <c r="F48" s="6">
        <f>MONTH(Tableau14[[#This Row],[Date]])</f>
        <v>10</v>
      </c>
      <c r="G48" s="5">
        <f>YEAR(Tableau14[[#This Row],[Date]])</f>
        <v>2019</v>
      </c>
      <c r="H48" s="5" t="s">
        <v>7</v>
      </c>
      <c r="I48" s="10">
        <f>VLOOKUP(Tableau14[[#This Row],[Parcelle]],Surface_parcelles[#All],2,FALSE)</f>
        <v>1.71</v>
      </c>
      <c r="J48" s="10" t="s">
        <v>1</v>
      </c>
      <c r="K48" s="10" t="s">
        <v>289</v>
      </c>
      <c r="L48" s="10">
        <f>(Tableau14[[#This Row],[Pourcentage travaillé]]*Tableau14[[#This Row],[Surface]])/100</f>
        <v>1.71</v>
      </c>
      <c r="M48" s="5" t="s">
        <v>208</v>
      </c>
      <c r="N48" s="6" t="s">
        <v>52</v>
      </c>
      <c r="O48" s="5" t="s">
        <v>53</v>
      </c>
      <c r="P48" s="5" t="s">
        <v>246</v>
      </c>
      <c r="Q48" s="5" t="s">
        <v>257</v>
      </c>
      <c r="R48" s="10">
        <f>VLOOKUP(Tableau14[[#This Row],[Outil]],Table_Vlookup!$D$1:$E$41,2,FALSE)</f>
        <v>12.6</v>
      </c>
      <c r="S4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21.545999999999999</v>
      </c>
      <c r="T48" s="10" t="s">
        <v>304</v>
      </c>
      <c r="U48" s="10">
        <f>VLOOKUP(Tableau14[[#This Row],[Outil]],Conso_outils[#All],3,FALSE)</f>
        <v>22.5</v>
      </c>
      <c r="V4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38.475000000000001</v>
      </c>
      <c r="W48" s="5" t="s">
        <v>13</v>
      </c>
      <c r="X48" s="5" t="s">
        <v>206</v>
      </c>
      <c r="Y48" s="10" t="s">
        <v>364</v>
      </c>
      <c r="Z48" s="14" t="s">
        <v>365</v>
      </c>
    </row>
    <row r="49" spans="1:26" x14ac:dyDescent="0.25">
      <c r="A49" s="5" t="str">
        <f>CONCATENATE(Tableau14[[#This Row],[Num_intervention]],"_",Tableau14[[#This Row],[Parcelle]],"_",Tableau14[[#This Row],[Mois]],Tableau14[[#This Row],[Annee]])</f>
        <v>49_A6_102019</v>
      </c>
      <c r="B49" s="6">
        <f>ROW(Tableau14[[#This Row],[Code]])</f>
        <v>49</v>
      </c>
      <c r="C49" s="5" t="s">
        <v>50</v>
      </c>
      <c r="D49" s="16" t="s">
        <v>363</v>
      </c>
      <c r="E49" s="6">
        <f>DAY(Tableau14[[#This Row],[Date]])</f>
        <v>11</v>
      </c>
      <c r="F49" s="6">
        <f>MONTH(Tableau14[[#This Row],[Date]])</f>
        <v>10</v>
      </c>
      <c r="G49" s="5">
        <f>YEAR(Tableau14[[#This Row],[Date]])</f>
        <v>2019</v>
      </c>
      <c r="H49" s="5" t="s">
        <v>7</v>
      </c>
      <c r="I49" s="10">
        <f>VLOOKUP(Tableau14[[#This Row],[Parcelle]],Surface_parcelles[#All],2,FALSE)</f>
        <v>1.71</v>
      </c>
      <c r="J49" s="10" t="s">
        <v>1</v>
      </c>
      <c r="K49" s="10" t="s">
        <v>289</v>
      </c>
      <c r="L49" s="10">
        <f>(Tableau14[[#This Row],[Pourcentage travaillé]]*Tableau14[[#This Row],[Surface]])/100</f>
        <v>1.71</v>
      </c>
      <c r="M49" s="5" t="s">
        <v>208</v>
      </c>
      <c r="N49" s="6" t="s">
        <v>52</v>
      </c>
      <c r="O49" s="5" t="s">
        <v>53</v>
      </c>
      <c r="P49" s="5" t="s">
        <v>246</v>
      </c>
      <c r="Q49" s="5" t="s">
        <v>257</v>
      </c>
      <c r="R49" s="10">
        <f>VLOOKUP(Tableau14[[#This Row],[Outil]],Table_Vlookup!$D$1:$E$41,2,FALSE)</f>
        <v>12.6</v>
      </c>
      <c r="S4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21.545999999999999</v>
      </c>
      <c r="T49" s="10" t="s">
        <v>304</v>
      </c>
      <c r="U49" s="10">
        <f>VLOOKUP(Tableau14[[#This Row],[Outil]],Conso_outils[#All],3,FALSE)</f>
        <v>22.5</v>
      </c>
      <c r="V4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38.475000000000001</v>
      </c>
      <c r="W49" s="5" t="s">
        <v>13</v>
      </c>
      <c r="X49" s="5" t="s">
        <v>206</v>
      </c>
      <c r="Y49" s="10" t="s">
        <v>364</v>
      </c>
      <c r="Z49" s="14" t="s">
        <v>365</v>
      </c>
    </row>
    <row r="50" spans="1:26" x14ac:dyDescent="0.25">
      <c r="A50" s="5" t="str">
        <f>CONCATENATE(Tableau14[[#This Row],[Num_intervention]],"_",Tableau14[[#This Row],[Parcelle]],"_",Tableau14[[#This Row],[Mois]],Tableau14[[#This Row],[Annee]])</f>
        <v>50_A6_102019</v>
      </c>
      <c r="B50" s="6">
        <f>ROW(Tableau14[[#This Row],[Code]])</f>
        <v>50</v>
      </c>
      <c r="C50" s="5" t="s">
        <v>50</v>
      </c>
      <c r="D50" s="16" t="s">
        <v>363</v>
      </c>
      <c r="E50" s="6">
        <f>DAY(Tableau14[[#This Row],[Date]])</f>
        <v>11</v>
      </c>
      <c r="F50" s="6">
        <f>MONTH(Tableau14[[#This Row],[Date]])</f>
        <v>10</v>
      </c>
      <c r="G50" s="5">
        <f>YEAR(Tableau14[[#This Row],[Date]])</f>
        <v>2019</v>
      </c>
      <c r="H50" s="5" t="s">
        <v>7</v>
      </c>
      <c r="I50" s="10">
        <f>VLOOKUP(Tableau14[[#This Row],[Parcelle]],Surface_parcelles[#All],2,FALSE)</f>
        <v>1.71</v>
      </c>
      <c r="J50" s="10" t="s">
        <v>1</v>
      </c>
      <c r="K50" s="10" t="s">
        <v>289</v>
      </c>
      <c r="L50" s="10">
        <f>(Tableau14[[#This Row],[Pourcentage travaillé]]*Tableau14[[#This Row],[Surface]])/100</f>
        <v>1.71</v>
      </c>
      <c r="M50" s="5" t="s">
        <v>208</v>
      </c>
      <c r="N50" s="6" t="s">
        <v>46</v>
      </c>
      <c r="O50" s="5" t="s">
        <v>131</v>
      </c>
      <c r="P50" s="5" t="s">
        <v>26</v>
      </c>
      <c r="Q50" s="5" t="s">
        <v>54</v>
      </c>
      <c r="R50" s="10">
        <f>VLOOKUP(Tableau14[[#This Row],[Outil]],Table_Vlookup!$D$1:$E$41,2,FALSE)</f>
        <v>14.4</v>
      </c>
      <c r="S5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24.623999999999999</v>
      </c>
      <c r="T50" s="10" t="s">
        <v>335</v>
      </c>
      <c r="U50" s="10">
        <f>VLOOKUP(Tableau14[[#This Row],[Outil]],Conso_outils[#All],3,FALSE)</f>
        <v>42.2</v>
      </c>
      <c r="V5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72.162000000000006</v>
      </c>
      <c r="W50" s="5" t="s">
        <v>13</v>
      </c>
      <c r="X50" s="5" t="s">
        <v>206</v>
      </c>
      <c r="Y50" s="10" t="s">
        <v>293</v>
      </c>
      <c r="Z50" s="14" t="s">
        <v>201</v>
      </c>
    </row>
    <row r="51" spans="1:26" x14ac:dyDescent="0.25">
      <c r="A51" s="5" t="str">
        <f>CONCATENATE(Tableau14[[#This Row],[Num_intervention]],"_",Tableau14[[#This Row],[Parcelle]],"_",Tableau14[[#This Row],[Mois]],Tableau14[[#This Row],[Annee]])</f>
        <v>51_D1_82020</v>
      </c>
      <c r="B51" s="6">
        <f>ROW(Tableau14[[#This Row],[Code]])</f>
        <v>51</v>
      </c>
      <c r="C51" s="5" t="s">
        <v>114</v>
      </c>
      <c r="D51" s="16" t="s">
        <v>254</v>
      </c>
      <c r="E51" s="6">
        <f>DAY(Tableau14[[#This Row],[Date]])</f>
        <v>25</v>
      </c>
      <c r="F51" s="6">
        <f>MONTH(Tableau14[[#This Row],[Date]])</f>
        <v>8</v>
      </c>
      <c r="G51" s="5">
        <f>YEAR(Tableau14[[#This Row],[Date]])</f>
        <v>2020</v>
      </c>
      <c r="H51" s="5" t="s">
        <v>29</v>
      </c>
      <c r="I51" s="10">
        <f>VLOOKUP(Tableau14[[#This Row],[Parcelle]],Surface_parcelles[#All],2,FALSE)</f>
        <v>2.14</v>
      </c>
      <c r="J51" s="10" t="s">
        <v>1</v>
      </c>
      <c r="K51" s="10">
        <v>100</v>
      </c>
      <c r="L51" s="10">
        <f>(Tableau14[[#This Row],[Pourcentage travaillé]]*Tableau14[[#This Row],[Surface]])/100</f>
        <v>2.14</v>
      </c>
      <c r="M51" s="5" t="s">
        <v>208</v>
      </c>
      <c r="N51" s="6" t="s">
        <v>52</v>
      </c>
      <c r="O51" s="5" t="s">
        <v>53</v>
      </c>
      <c r="P51" s="5" t="s">
        <v>26</v>
      </c>
      <c r="Q51" s="5" t="s">
        <v>257</v>
      </c>
      <c r="R51" s="10">
        <f>VLOOKUP(Tableau14[[#This Row],[Outil]],Table_Vlookup!$D$1:$E$41,2,FALSE)</f>
        <v>12.6</v>
      </c>
      <c r="S5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26.964000000000002</v>
      </c>
      <c r="T51" s="10">
        <v>10</v>
      </c>
      <c r="U51" s="10">
        <f>VLOOKUP(Tableau14[[#This Row],[Outil]],Conso_outils[#All],3,FALSE)</f>
        <v>22.5</v>
      </c>
      <c r="V5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48.150000000000006</v>
      </c>
      <c r="W51" s="5" t="s">
        <v>13</v>
      </c>
      <c r="X51" s="5" t="s">
        <v>205</v>
      </c>
      <c r="Y51" s="10">
        <v>1</v>
      </c>
      <c r="Z51" s="14" t="s">
        <v>255</v>
      </c>
    </row>
    <row r="52" spans="1:26" x14ac:dyDescent="0.25">
      <c r="A52" s="5" t="str">
        <f>CONCATENATE(Tableau14[[#This Row],[Num_intervention]],"_",Tableau14[[#This Row],[Parcelle]],"_",Tableau14[[#This Row],[Mois]],Tableau14[[#This Row],[Annee]])</f>
        <v>52_C1a_82020</v>
      </c>
      <c r="B52" s="6">
        <f>ROW(Tableau14[[#This Row],[Code]])</f>
        <v>52</v>
      </c>
      <c r="C52" s="5" t="s">
        <v>78</v>
      </c>
      <c r="D52" s="16" t="s">
        <v>254</v>
      </c>
      <c r="E52" s="6">
        <f>DAY(Tableau14[[#This Row],[Date]])</f>
        <v>25</v>
      </c>
      <c r="F52" s="6">
        <f>MONTH(Tableau14[[#This Row],[Date]])</f>
        <v>8</v>
      </c>
      <c r="G52" s="5">
        <f>YEAR(Tableau14[[#This Row],[Date]])</f>
        <v>2020</v>
      </c>
      <c r="H52" s="5" t="s">
        <v>29</v>
      </c>
      <c r="I52" s="10">
        <f>VLOOKUP(Tableau14[[#This Row],[Parcelle]],Surface_parcelles[#All],2,FALSE)</f>
        <v>2.94</v>
      </c>
      <c r="J52" s="10" t="s">
        <v>1</v>
      </c>
      <c r="K52" s="10">
        <v>100</v>
      </c>
      <c r="L52" s="10">
        <f>(Tableau14[[#This Row],[Pourcentage travaillé]]*Tableau14[[#This Row],[Surface]])/100</f>
        <v>2.94</v>
      </c>
      <c r="M52" s="5" t="s">
        <v>208</v>
      </c>
      <c r="N52" s="6" t="s">
        <v>52</v>
      </c>
      <c r="O52" s="5" t="s">
        <v>53</v>
      </c>
      <c r="P52" s="5" t="s">
        <v>26</v>
      </c>
      <c r="Q52" s="5" t="s">
        <v>258</v>
      </c>
      <c r="R52" s="10">
        <f>VLOOKUP(Tableau14[[#This Row],[Outil]],Table_Vlookup!$D$1:$E$41,2,FALSE)</f>
        <v>12.6</v>
      </c>
      <c r="S5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37.043999999999997</v>
      </c>
      <c r="T52" s="10">
        <v>10</v>
      </c>
      <c r="U52" s="10">
        <f>VLOOKUP(Tableau14[[#This Row],[Outil]],Conso_outils[#All],3,FALSE)</f>
        <v>22.5</v>
      </c>
      <c r="V5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66.150000000000006</v>
      </c>
      <c r="W52" s="5" t="s">
        <v>13</v>
      </c>
      <c r="X52" s="5" t="s">
        <v>205</v>
      </c>
      <c r="Y52" s="10">
        <v>1</v>
      </c>
      <c r="Z52" s="14" t="s">
        <v>201</v>
      </c>
    </row>
    <row r="53" spans="1:26" x14ac:dyDescent="0.25">
      <c r="A53" s="5" t="str">
        <f>CONCATENATE(Tableau14[[#This Row],[Num_intervention]],"_",Tableau14[[#This Row],[Parcelle]],"_",Tableau14[[#This Row],[Mois]],Tableau14[[#This Row],[Annee]])</f>
        <v>53_Cabanne de moins_92020</v>
      </c>
      <c r="B53" s="6">
        <f>ROW(Tableau14[[#This Row],[Code]])</f>
        <v>53</v>
      </c>
      <c r="C53" s="5" t="s">
        <v>286</v>
      </c>
      <c r="D53" s="16" t="s">
        <v>288</v>
      </c>
      <c r="E53" s="6">
        <f>DAY(Tableau14[[#This Row],[Date]])</f>
        <v>7</v>
      </c>
      <c r="F53" s="6">
        <f>MONTH(Tableau14[[#This Row],[Date]])</f>
        <v>9</v>
      </c>
      <c r="G53" s="5">
        <f>YEAR(Tableau14[[#This Row],[Date]])</f>
        <v>2020</v>
      </c>
      <c r="H53" s="5" t="s">
        <v>14</v>
      </c>
      <c r="I53" s="10">
        <f>VLOOKUP(Tableau14[[#This Row],[Parcelle]],Surface_parcelles[#All],2,FALSE)</f>
        <v>1</v>
      </c>
      <c r="J53" s="10" t="s">
        <v>1</v>
      </c>
      <c r="K53" s="10" t="s">
        <v>289</v>
      </c>
      <c r="L53" s="10">
        <f>(Tableau14[[#This Row],[Pourcentage travaillé]]*Tableau14[[#This Row],[Surface]])/100</f>
        <v>1</v>
      </c>
      <c r="M53" s="5" t="s">
        <v>287</v>
      </c>
      <c r="N53" s="6" t="s">
        <v>40</v>
      </c>
      <c r="O53" s="5" t="s">
        <v>85</v>
      </c>
      <c r="P53" s="5" t="s">
        <v>26</v>
      </c>
      <c r="Q53" s="5" t="s">
        <v>101</v>
      </c>
      <c r="R53" s="10">
        <f>VLOOKUP(Tableau14[[#This Row],[Outil]],Table_Vlookup!$D$1:$E$41,2,FALSE)</f>
        <v>3.05</v>
      </c>
      <c r="S5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3.05</v>
      </c>
      <c r="T53" s="10" t="s">
        <v>290</v>
      </c>
      <c r="U53" s="10">
        <f>VLOOKUP(Tableau14[[#This Row],[Outil]],Conso_outils[#All],3,FALSE)</f>
        <v>18.2</v>
      </c>
      <c r="V5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18.2</v>
      </c>
      <c r="W53" s="5" t="s">
        <v>13</v>
      </c>
      <c r="X53" s="5" t="s">
        <v>206</v>
      </c>
      <c r="Y53" s="10" t="s">
        <v>291</v>
      </c>
      <c r="Z53" s="14" t="s">
        <v>201</v>
      </c>
    </row>
    <row r="54" spans="1:26" x14ac:dyDescent="0.25">
      <c r="A54" s="5" t="str">
        <f>CONCATENATE(Tableau14[[#This Row],[Num_intervention]],"_",Tableau14[[#This Row],[Parcelle]],"_",Tableau14[[#This Row],[Mois]],Tableau14[[#This Row],[Annee]])</f>
        <v>54_Cabanne de moins_92020</v>
      </c>
      <c r="B54" s="6">
        <f>ROW(Tableau14[[#This Row],[Code]])</f>
        <v>54</v>
      </c>
      <c r="C54" s="5" t="s">
        <v>286</v>
      </c>
      <c r="D54" s="16" t="s">
        <v>295</v>
      </c>
      <c r="E54" s="6">
        <f>DAY(Tableau14[[#This Row],[Date]])</f>
        <v>13</v>
      </c>
      <c r="F54" s="6">
        <f>MONTH(Tableau14[[#This Row],[Date]])</f>
        <v>9</v>
      </c>
      <c r="G54" s="5">
        <f>YEAR(Tableau14[[#This Row],[Date]])</f>
        <v>2020</v>
      </c>
      <c r="H54" s="5" t="s">
        <v>299</v>
      </c>
      <c r="I54" s="10">
        <f>VLOOKUP(Tableau14[[#This Row],[Parcelle]],Surface_parcelles[#All],2,FALSE)</f>
        <v>1</v>
      </c>
      <c r="J54" s="10" t="s">
        <v>1</v>
      </c>
      <c r="K54" s="10" t="s">
        <v>289</v>
      </c>
      <c r="L54" s="10">
        <f>(Tableau14[[#This Row],[Pourcentage travaillé]]*Tableau14[[#This Row],[Surface]])/100</f>
        <v>1</v>
      </c>
      <c r="M54" s="5" t="s">
        <v>287</v>
      </c>
      <c r="N54" s="6" t="s">
        <v>40</v>
      </c>
      <c r="O54" s="5" t="s">
        <v>112</v>
      </c>
      <c r="P54" s="5" t="s">
        <v>33</v>
      </c>
      <c r="Q54" s="5" t="s">
        <v>128</v>
      </c>
      <c r="R54" s="10">
        <f>VLOOKUP(Tableau14[[#This Row],[Outil]],Table_Vlookup!$D$1:$E$41,2,FALSE)</f>
        <v>0.42</v>
      </c>
      <c r="S5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0.42</v>
      </c>
      <c r="T54" s="10" t="s">
        <v>290</v>
      </c>
      <c r="U54" s="10">
        <f>VLOOKUP(Tableau14[[#This Row],[Outil]],Conso_outils[#All],3,FALSE)</f>
        <v>2.7</v>
      </c>
      <c r="V5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2.7</v>
      </c>
      <c r="W54" s="5" t="s">
        <v>13</v>
      </c>
      <c r="X54" s="5" t="s">
        <v>206</v>
      </c>
      <c r="Y54" s="10" t="s">
        <v>293</v>
      </c>
      <c r="Z54" s="14" t="s">
        <v>296</v>
      </c>
    </row>
    <row r="55" spans="1:26" x14ac:dyDescent="0.25">
      <c r="A55" s="5" t="str">
        <f>CONCATENATE(Tableau14[[#This Row],[Num_intervention]],"_",Tableau14[[#This Row],[Parcelle]],"_",Tableau14[[#This Row],[Mois]],Tableau14[[#This Row],[Annee]])</f>
        <v>55_Cabanne de moins_92020</v>
      </c>
      <c r="B55" s="6">
        <f>ROW(Tableau14[[#This Row],[Code]])</f>
        <v>55</v>
      </c>
      <c r="C55" s="5" t="s">
        <v>286</v>
      </c>
      <c r="D55" s="16" t="s">
        <v>292</v>
      </c>
      <c r="E55" s="6">
        <f>DAY(Tableau14[[#This Row],[Date]])</f>
        <v>14</v>
      </c>
      <c r="F55" s="6">
        <f>MONTH(Tableau14[[#This Row],[Date]])</f>
        <v>9</v>
      </c>
      <c r="G55" s="5">
        <f>YEAR(Tableau14[[#This Row],[Date]])</f>
        <v>2020</v>
      </c>
      <c r="H55" s="5" t="s">
        <v>43</v>
      </c>
      <c r="I55" s="10">
        <f>VLOOKUP(Tableau14[[#This Row],[Parcelle]],Surface_parcelles[#All],2,FALSE)</f>
        <v>1</v>
      </c>
      <c r="J55" s="10" t="s">
        <v>1</v>
      </c>
      <c r="K55" s="10" t="s">
        <v>289</v>
      </c>
      <c r="L55" s="10">
        <f>(Tableau14[[#This Row],[Pourcentage travaillé]]*Tableau14[[#This Row],[Surface]])/100</f>
        <v>1</v>
      </c>
      <c r="M55" s="5" t="s">
        <v>287</v>
      </c>
      <c r="N55" s="6" t="s">
        <v>178</v>
      </c>
      <c r="O55" s="5" t="s">
        <v>141</v>
      </c>
      <c r="P55" s="5" t="s">
        <v>26</v>
      </c>
      <c r="Q55" s="5" t="s">
        <v>274</v>
      </c>
      <c r="R55" s="10">
        <f>VLOOKUP(Tableau14[[#This Row],[Outil]],Table_Vlookup!$D$1:$E$41,2,FALSE)</f>
        <v>6.7</v>
      </c>
      <c r="S55"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16.75</v>
      </c>
      <c r="T55" s="10" t="s">
        <v>290</v>
      </c>
      <c r="U55" s="10">
        <f>VLOOKUP(Tableau14[[#This Row],[Outil]],Conso_outils[#All],3,FALSE)</f>
        <v>19.2</v>
      </c>
      <c r="V55"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48</v>
      </c>
      <c r="W55" s="5" t="s">
        <v>13</v>
      </c>
      <c r="X55" s="5" t="s">
        <v>206</v>
      </c>
      <c r="Y55" s="10" t="s">
        <v>293</v>
      </c>
      <c r="Z55" s="14" t="s">
        <v>294</v>
      </c>
    </row>
    <row r="56" spans="1:26" x14ac:dyDescent="0.25">
      <c r="A56" s="5" t="str">
        <f>CONCATENATE(Tableau14[[#This Row],[Num_intervention]],"_",Tableau14[[#This Row],[Parcelle]],"_",Tableau14[[#This Row],[Mois]],Tableau14[[#This Row],[Annee]])</f>
        <v>56_A8_102019</v>
      </c>
      <c r="B56" s="6">
        <f>ROW(Tableau14[[#This Row],[Code]])</f>
        <v>56</v>
      </c>
      <c r="C56" s="5" t="s">
        <v>64</v>
      </c>
      <c r="D56" s="16" t="s">
        <v>366</v>
      </c>
      <c r="E56" s="6">
        <f>DAY(Tableau14[[#This Row],[Date]])</f>
        <v>12</v>
      </c>
      <c r="F56" s="6">
        <f>MONTH(Tableau14[[#This Row],[Date]])</f>
        <v>10</v>
      </c>
      <c r="G56" s="5">
        <f>YEAR(Tableau14[[#This Row],[Date]])</f>
        <v>2019</v>
      </c>
      <c r="H56" s="5" t="s">
        <v>7</v>
      </c>
      <c r="I56" s="10">
        <f>VLOOKUP(Tableau14[[#This Row],[Parcelle]],Surface_parcelles[#All],2,FALSE)</f>
        <v>4.66</v>
      </c>
      <c r="J56" s="10" t="s">
        <v>250</v>
      </c>
      <c r="K56" s="10" t="s">
        <v>304</v>
      </c>
      <c r="L56" s="10">
        <f>(Tableau14[[#This Row],[Pourcentage travaillé]]*Tableau14[[#This Row],[Surface]])/100</f>
        <v>0.46600000000000003</v>
      </c>
      <c r="M56" s="5" t="s">
        <v>84</v>
      </c>
      <c r="N56" s="6" t="s">
        <v>46</v>
      </c>
      <c r="O56" s="5" t="s">
        <v>134</v>
      </c>
      <c r="P56" s="5" t="s">
        <v>26</v>
      </c>
      <c r="Q56" s="5" t="s">
        <v>159</v>
      </c>
      <c r="R56" s="10">
        <f>VLOOKUP(Tableau14[[#This Row],[Outil]],Table_Vlookup!$D$1:$E$41,2,FALSE)</f>
        <v>4.2</v>
      </c>
      <c r="S56"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1.9572000000000003</v>
      </c>
      <c r="T56" s="10" t="s">
        <v>335</v>
      </c>
      <c r="U56" s="10">
        <f>VLOOKUP(Tableau14[[#This Row],[Outil]],Conso_outils[#All],3,FALSE)</f>
        <v>13.1</v>
      </c>
      <c r="V56"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6.1046000000000005</v>
      </c>
      <c r="W56" s="5" t="s">
        <v>13</v>
      </c>
      <c r="X56" s="5" t="s">
        <v>206</v>
      </c>
      <c r="Y56" s="10" t="s">
        <v>339</v>
      </c>
      <c r="Z56" s="14" t="s">
        <v>201</v>
      </c>
    </row>
    <row r="57" spans="1:26" x14ac:dyDescent="0.25">
      <c r="A57" s="5" t="str">
        <f>CONCATENATE(Tableau14[[#This Row],[Num_intervention]],"_",Tableau14[[#This Row],[Parcelle]],"_",Tableau14[[#This Row],[Mois]],Tableau14[[#This Row],[Annee]])</f>
        <v>57_A7bas_102019</v>
      </c>
      <c r="B57" s="6">
        <f>ROW(Tableau14[[#This Row],[Code]])</f>
        <v>57</v>
      </c>
      <c r="C57" s="5" t="s">
        <v>56</v>
      </c>
      <c r="D57" s="16" t="s">
        <v>366</v>
      </c>
      <c r="E57" s="6">
        <f>DAY(Tableau14[[#This Row],[Date]])</f>
        <v>12</v>
      </c>
      <c r="F57" s="6">
        <f>MONTH(Tableau14[[#This Row],[Date]])</f>
        <v>10</v>
      </c>
      <c r="G57" s="5">
        <f>YEAR(Tableau14[[#This Row],[Date]])</f>
        <v>2019</v>
      </c>
      <c r="H57" s="5" t="s">
        <v>7</v>
      </c>
      <c r="I57" s="10">
        <f>VLOOKUP(Tableau14[[#This Row],[Parcelle]],Surface_parcelles[#All],2,FALSE)</f>
        <v>3</v>
      </c>
      <c r="J57" s="10" t="s">
        <v>250</v>
      </c>
      <c r="K57" s="10" t="s">
        <v>304</v>
      </c>
      <c r="L57" s="10">
        <f>(Tableau14[[#This Row],[Pourcentage travaillé]]*Tableau14[[#This Row],[Surface]])/100</f>
        <v>0.3</v>
      </c>
      <c r="M57" s="5" t="s">
        <v>84</v>
      </c>
      <c r="N57" s="6" t="s">
        <v>46</v>
      </c>
      <c r="O57" s="5" t="s">
        <v>134</v>
      </c>
      <c r="P57" s="5" t="s">
        <v>26</v>
      </c>
      <c r="Q57" s="5" t="s">
        <v>159</v>
      </c>
      <c r="R57" s="10">
        <f>VLOOKUP(Tableau14[[#This Row],[Outil]],Table_Vlookup!$D$1:$E$41,2,FALSE)</f>
        <v>4.2</v>
      </c>
      <c r="S57"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1.26</v>
      </c>
      <c r="T57" s="10" t="s">
        <v>335</v>
      </c>
      <c r="U57" s="10">
        <f>VLOOKUP(Tableau14[[#This Row],[Outil]],Conso_outils[#All],3,FALSE)</f>
        <v>13.1</v>
      </c>
      <c r="V57"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3.9299999999999997</v>
      </c>
      <c r="W57" s="5" t="s">
        <v>13</v>
      </c>
      <c r="X57" s="5" t="s">
        <v>206</v>
      </c>
      <c r="Y57" s="10" t="s">
        <v>338</v>
      </c>
      <c r="Z57" s="14" t="s">
        <v>201</v>
      </c>
    </row>
    <row r="58" spans="1:26" x14ac:dyDescent="0.25">
      <c r="A58" s="5" t="str">
        <f>CONCATENATE(Tableau14[[#This Row],[Num_intervention]],"_",Tableau14[[#This Row],[Parcelle]],"_",Tableau14[[#This Row],[Mois]],Tableau14[[#This Row],[Annee]])</f>
        <v>58_A6_102019</v>
      </c>
      <c r="B58" s="6">
        <f>ROW(Tableau14[[#This Row],[Code]])</f>
        <v>58</v>
      </c>
      <c r="C58" s="5" t="s">
        <v>50</v>
      </c>
      <c r="D58" s="16" t="s">
        <v>366</v>
      </c>
      <c r="E58" s="6">
        <f>DAY(Tableau14[[#This Row],[Date]])</f>
        <v>12</v>
      </c>
      <c r="F58" s="6">
        <f>MONTH(Tableau14[[#This Row],[Date]])</f>
        <v>10</v>
      </c>
      <c r="G58" s="5">
        <f>YEAR(Tableau14[[#This Row],[Date]])</f>
        <v>2019</v>
      </c>
      <c r="H58" s="5" t="s">
        <v>7</v>
      </c>
      <c r="I58" s="10">
        <f>VLOOKUP(Tableau14[[#This Row],[Parcelle]],Surface_parcelles[#All],2,FALSE)</f>
        <v>1.71</v>
      </c>
      <c r="J58" s="10" t="s">
        <v>250</v>
      </c>
      <c r="K58" s="10" t="s">
        <v>304</v>
      </c>
      <c r="L58" s="10">
        <f>(Tableau14[[#This Row],[Pourcentage travaillé]]*Tableau14[[#This Row],[Surface]])/100</f>
        <v>0.17100000000000001</v>
      </c>
      <c r="M58" s="5" t="s">
        <v>23</v>
      </c>
      <c r="N58" s="6" t="s">
        <v>46</v>
      </c>
      <c r="O58" s="5" t="s">
        <v>134</v>
      </c>
      <c r="P58" s="5" t="s">
        <v>26</v>
      </c>
      <c r="Q58" s="5" t="s">
        <v>159</v>
      </c>
      <c r="R58" s="10">
        <f>VLOOKUP(Tableau14[[#This Row],[Outil]],Table_Vlookup!$D$1:$E$41,2,FALSE)</f>
        <v>4.2</v>
      </c>
      <c r="S58"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0.71820000000000006</v>
      </c>
      <c r="T58" s="10" t="s">
        <v>335</v>
      </c>
      <c r="U58" s="10">
        <f>VLOOKUP(Tableau14[[#This Row],[Outil]],Conso_outils[#All],3,FALSE)</f>
        <v>13.1</v>
      </c>
      <c r="V58"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2.2401</v>
      </c>
      <c r="W58" s="5" t="s">
        <v>13</v>
      </c>
      <c r="X58" s="5" t="s">
        <v>206</v>
      </c>
      <c r="Y58" s="10" t="s">
        <v>338</v>
      </c>
      <c r="Z58" s="14" t="s">
        <v>403</v>
      </c>
    </row>
    <row r="59" spans="1:26" x14ac:dyDescent="0.25">
      <c r="A59" s="5" t="str">
        <f>CONCATENATE(Tableau14[[#This Row],[Num_intervention]],"_",Tableau14[[#This Row],[Parcelle]],"_",Tableau14[[#This Row],[Mois]],Tableau14[[#This Row],[Annee]])</f>
        <v>59_A6_92020</v>
      </c>
      <c r="B59" s="6">
        <f>ROW(Tableau14[[#This Row],[Code]])</f>
        <v>59</v>
      </c>
      <c r="C59" s="5" t="s">
        <v>50</v>
      </c>
      <c r="D59" s="16" t="s">
        <v>405</v>
      </c>
      <c r="E59" s="6">
        <f>DAY(Tableau14[[#This Row],[Date]])</f>
        <v>16</v>
      </c>
      <c r="F59" s="6">
        <f>MONTH(Tableau14[[#This Row],[Date]])</f>
        <v>9</v>
      </c>
      <c r="G59" s="5">
        <f>YEAR(Tableau14[[#This Row],[Date]])</f>
        <v>2020</v>
      </c>
      <c r="H59" s="5" t="s">
        <v>29</v>
      </c>
      <c r="I59" s="10">
        <f>VLOOKUP(Tableau14[[#This Row],[Parcelle]],Surface_parcelles[#All],2,FALSE)</f>
        <v>1.71</v>
      </c>
      <c r="J59" s="10" t="s">
        <v>120</v>
      </c>
      <c r="K59" s="10" t="s">
        <v>304</v>
      </c>
      <c r="L59" s="10">
        <f>(Tableau14[[#This Row],[Pourcentage travaillé]]*Tableau14[[#This Row],[Surface]])/100</f>
        <v>0.17100000000000001</v>
      </c>
      <c r="M59" s="5" t="s">
        <v>84</v>
      </c>
      <c r="N59" s="6" t="s">
        <v>24</v>
      </c>
      <c r="O59" s="5" t="s">
        <v>120</v>
      </c>
      <c r="P59" s="5" t="s">
        <v>180</v>
      </c>
      <c r="Q59" s="5" t="s">
        <v>277</v>
      </c>
      <c r="R59" s="10">
        <f>VLOOKUP(Tableau14[[#This Row],[Outil]],Table_Vlookup!$D$1:$E$41,2,FALSE)</f>
        <v>16.8</v>
      </c>
      <c r="S59"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8.4</v>
      </c>
      <c r="T59" s="10" t="s">
        <v>313</v>
      </c>
      <c r="U59" s="10">
        <f>VLOOKUP(Tableau14[[#This Row],[Outil]],Conso_outils[#All],3,FALSE)</f>
        <v>30.1</v>
      </c>
      <c r="V59"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15.05</v>
      </c>
      <c r="W59" s="5" t="s">
        <v>13</v>
      </c>
      <c r="X59" s="5" t="s">
        <v>206</v>
      </c>
      <c r="Y59" s="10" t="s">
        <v>339</v>
      </c>
      <c r="Z59" s="14" t="s">
        <v>406</v>
      </c>
    </row>
    <row r="60" spans="1:26" x14ac:dyDescent="0.25">
      <c r="A60" s="5" t="str">
        <f>CONCATENATE(Tableau14[[#This Row],[Num_intervention]],"_",Tableau14[[#This Row],[Parcelle]],"_",Tableau14[[#This Row],[Mois]],Tableau14[[#This Row],[Annee]])</f>
        <v>60_C1a_92020</v>
      </c>
      <c r="B60" s="6">
        <f>ROW(Tableau14[[#This Row],[Code]])</f>
        <v>60</v>
      </c>
      <c r="C60" s="5" t="s">
        <v>78</v>
      </c>
      <c r="D60" s="16" t="s">
        <v>405</v>
      </c>
      <c r="E60" s="6">
        <f>DAY(Tableau14[[#This Row],[Date]])</f>
        <v>16</v>
      </c>
      <c r="F60" s="6">
        <f>MONTH(Tableau14[[#This Row],[Date]])</f>
        <v>9</v>
      </c>
      <c r="G60" s="5">
        <f>YEAR(Tableau14[[#This Row],[Date]])</f>
        <v>2020</v>
      </c>
      <c r="H60" s="5" t="s">
        <v>29</v>
      </c>
      <c r="I60" s="10">
        <f>VLOOKUP(Tableau14[[#This Row],[Parcelle]],Surface_parcelles[#All],2,FALSE)</f>
        <v>2.94</v>
      </c>
      <c r="J60" s="10" t="s">
        <v>120</v>
      </c>
      <c r="K60" s="10" t="s">
        <v>304</v>
      </c>
      <c r="L60" s="10">
        <f>(Tableau14[[#This Row],[Pourcentage travaillé]]*Tableau14[[#This Row],[Surface]])/100</f>
        <v>0.29399999999999998</v>
      </c>
      <c r="M60" s="5" t="s">
        <v>208</v>
      </c>
      <c r="N60" s="6" t="s">
        <v>24</v>
      </c>
      <c r="O60" s="5" t="s">
        <v>120</v>
      </c>
      <c r="P60" s="5" t="s">
        <v>180</v>
      </c>
      <c r="Q60" s="5" t="s">
        <v>277</v>
      </c>
      <c r="R60" s="10">
        <f>VLOOKUP(Tableau14[[#This Row],[Outil]],Table_Vlookup!$D$1:$E$41,2,FALSE)</f>
        <v>16.8</v>
      </c>
      <c r="S60"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8.4</v>
      </c>
      <c r="T60" s="10" t="s">
        <v>362</v>
      </c>
      <c r="U60" s="10">
        <f>VLOOKUP(Tableau14[[#This Row],[Outil]],Conso_outils[#All],3,FALSE)</f>
        <v>30.1</v>
      </c>
      <c r="V60"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15.05</v>
      </c>
      <c r="W60" s="5" t="s">
        <v>13</v>
      </c>
      <c r="X60" s="5" t="s">
        <v>206</v>
      </c>
      <c r="Y60" s="10" t="s">
        <v>339</v>
      </c>
      <c r="Z60" s="14" t="s">
        <v>408</v>
      </c>
    </row>
    <row r="61" spans="1:26" x14ac:dyDescent="0.25">
      <c r="A61" s="5" t="str">
        <f>CONCATENATE(Tableau14[[#This Row],[Num_intervention]],"_",Tableau14[[#This Row],[Parcelle]],"_",Tableau14[[#This Row],[Mois]],Tableau14[[#This Row],[Annee]])</f>
        <v>61_A6_92020</v>
      </c>
      <c r="B61" s="6">
        <f>ROW(Tableau14[[#This Row],[Code]])</f>
        <v>61</v>
      </c>
      <c r="C61" s="5" t="s">
        <v>50</v>
      </c>
      <c r="D61" s="16" t="s">
        <v>405</v>
      </c>
      <c r="E61" s="6">
        <f>DAY(Tableau14[[#This Row],[Date]])</f>
        <v>16</v>
      </c>
      <c r="F61" s="6">
        <f>MONTH(Tableau14[[#This Row],[Date]])</f>
        <v>9</v>
      </c>
      <c r="G61" s="5">
        <f>YEAR(Tableau14[[#This Row],[Date]])</f>
        <v>2020</v>
      </c>
      <c r="H61" s="5" t="s">
        <v>7</v>
      </c>
      <c r="I61" s="10">
        <f>VLOOKUP(Tableau14[[#This Row],[Parcelle]],Surface_parcelles[#All],2,FALSE)</f>
        <v>1.71</v>
      </c>
      <c r="J61" s="10" t="s">
        <v>1</v>
      </c>
      <c r="K61" s="10" t="s">
        <v>289</v>
      </c>
      <c r="L61" s="10">
        <f>(Tableau14[[#This Row],[Pourcentage travaillé]]*Tableau14[[#This Row],[Surface]])/100</f>
        <v>1.71</v>
      </c>
      <c r="M61" s="5" t="s">
        <v>84</v>
      </c>
      <c r="N61" s="6" t="s">
        <v>46</v>
      </c>
      <c r="O61" s="5" t="s">
        <v>134</v>
      </c>
      <c r="P61" s="5" t="s">
        <v>181</v>
      </c>
      <c r="Q61" s="5" t="s">
        <v>159</v>
      </c>
      <c r="R61" s="10">
        <f>VLOOKUP(Tableau14[[#This Row],[Outil]],Table_Vlookup!$D$1:$E$41,2,FALSE)</f>
        <v>4.2</v>
      </c>
      <c r="S61"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7.1820000000000004</v>
      </c>
      <c r="T61" s="10" t="s">
        <v>335</v>
      </c>
      <c r="U61" s="10">
        <f>VLOOKUP(Tableau14[[#This Row],[Outil]],Conso_outils[#All],3,FALSE)</f>
        <v>13.1</v>
      </c>
      <c r="V61"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22.401</v>
      </c>
      <c r="W61" s="5" t="s">
        <v>20</v>
      </c>
      <c r="X61" s="5" t="s">
        <v>205</v>
      </c>
      <c r="Y61" s="10" t="s">
        <v>291</v>
      </c>
      <c r="Z61" s="14" t="s">
        <v>410</v>
      </c>
    </row>
    <row r="62" spans="1:26" x14ac:dyDescent="0.25">
      <c r="A62" s="5" t="str">
        <f>CONCATENATE(Tableau14[[#This Row],[Num_intervention]],"_",Tableau14[[#This Row],[Parcelle]],"_",Tableau14[[#This Row],[Mois]],Tableau14[[#This Row],[Annee]])</f>
        <v>62_A6_92020</v>
      </c>
      <c r="B62" s="6">
        <f>ROW(Tableau14[[#This Row],[Code]])</f>
        <v>62</v>
      </c>
      <c r="C62" s="5" t="s">
        <v>50</v>
      </c>
      <c r="D62" s="16" t="s">
        <v>405</v>
      </c>
      <c r="E62" s="6">
        <f>DAY(Tableau14[[#This Row],[Date]])</f>
        <v>16</v>
      </c>
      <c r="F62" s="6">
        <f>MONTH(Tableau14[[#This Row],[Date]])</f>
        <v>9</v>
      </c>
      <c r="G62" s="5">
        <f>YEAR(Tableau14[[#This Row],[Date]])</f>
        <v>2020</v>
      </c>
      <c r="H62" s="5" t="s">
        <v>29</v>
      </c>
      <c r="I62" s="10">
        <f>VLOOKUP(Tableau14[[#This Row],[Parcelle]],Surface_parcelles[#All],2,FALSE)</f>
        <v>1.71</v>
      </c>
      <c r="J62" s="10" t="s">
        <v>1</v>
      </c>
      <c r="K62" s="10" t="s">
        <v>289</v>
      </c>
      <c r="L62" s="10">
        <f>(Tableau14[[#This Row],[Pourcentage travaillé]]*Tableau14[[#This Row],[Surface]])/100</f>
        <v>1.71</v>
      </c>
      <c r="M62" s="5" t="s">
        <v>84</v>
      </c>
      <c r="N62" s="6" t="s">
        <v>46</v>
      </c>
      <c r="O62" s="5" t="s">
        <v>124</v>
      </c>
      <c r="P62" s="5" t="s">
        <v>180</v>
      </c>
      <c r="Q62" s="5" t="s">
        <v>148</v>
      </c>
      <c r="R62" s="10">
        <f>VLOOKUP(Tableau14[[#This Row],[Outil]],Table_Vlookup!$D$1:$E$41,2,FALSE)</f>
        <v>2.8</v>
      </c>
      <c r="S62"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4.7879999999999994</v>
      </c>
      <c r="T62" s="10" t="s">
        <v>290</v>
      </c>
      <c r="U62" s="10">
        <f>VLOOKUP(Tableau14[[#This Row],[Outil]],Conso_outils[#All],3,FALSE)</f>
        <v>10.9</v>
      </c>
      <c r="V62"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18.638999999999999</v>
      </c>
      <c r="W62" s="5" t="s">
        <v>20</v>
      </c>
      <c r="X62" s="5" t="s">
        <v>205</v>
      </c>
      <c r="Y62" s="10" t="s">
        <v>339</v>
      </c>
      <c r="Z62" s="14" t="s">
        <v>201</v>
      </c>
    </row>
    <row r="63" spans="1:26" x14ac:dyDescent="0.25">
      <c r="A63" s="5" t="str">
        <f>CONCATENATE(Tableau14[[#This Row],[Num_intervention]],"_",Tableau14[[#This Row],[Parcelle]],"_",Tableau14[[#This Row],[Mois]],Tableau14[[#This Row],[Annee]])</f>
        <v>63_A6_92020</v>
      </c>
      <c r="B63" s="6">
        <f>ROW(Tableau14[[#This Row],[Code]])</f>
        <v>63</v>
      </c>
      <c r="C63" s="5" t="s">
        <v>50</v>
      </c>
      <c r="D63" s="16" t="s">
        <v>413</v>
      </c>
      <c r="E63" s="6">
        <f>DAY(Tableau14[[#This Row],[Date]])</f>
        <v>11</v>
      </c>
      <c r="F63" s="6">
        <f>MONTH(Tableau14[[#This Row],[Date]])</f>
        <v>9</v>
      </c>
      <c r="G63" s="5">
        <f>YEAR(Tableau14[[#This Row],[Date]])</f>
        <v>2020</v>
      </c>
      <c r="H63" s="5" t="s">
        <v>7</v>
      </c>
      <c r="I63" s="10">
        <f>VLOOKUP(Tableau14[[#This Row],[Parcelle]],Surface_parcelles[#All],2,FALSE)</f>
        <v>1.71</v>
      </c>
      <c r="J63" s="10" t="s">
        <v>1</v>
      </c>
      <c r="K63" s="10" t="s">
        <v>289</v>
      </c>
      <c r="L63" s="10">
        <f>(Tableau14[[#This Row],[Pourcentage travaillé]]*Tableau14[[#This Row],[Surface]])/100</f>
        <v>1.71</v>
      </c>
      <c r="M63" s="5" t="s">
        <v>208</v>
      </c>
      <c r="N63" s="6" t="s">
        <v>46</v>
      </c>
      <c r="O63" s="5" t="s">
        <v>131</v>
      </c>
      <c r="P63" s="5" t="s">
        <v>26</v>
      </c>
      <c r="Q63" s="5" t="s">
        <v>54</v>
      </c>
      <c r="R63" s="10">
        <f>VLOOKUP(Tableau14[[#This Row],[Outil]],Table_Vlookup!$D$1:$E$41,2,FALSE)</f>
        <v>14.4</v>
      </c>
      <c r="S63"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24.623999999999999</v>
      </c>
      <c r="T63" s="10" t="s">
        <v>304</v>
      </c>
      <c r="U63" s="10">
        <f>VLOOKUP(Tableau14[[#This Row],[Outil]],Conso_outils[#All],3,FALSE)</f>
        <v>42.2</v>
      </c>
      <c r="V63"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72.162000000000006</v>
      </c>
      <c r="W63" s="5" t="s">
        <v>13</v>
      </c>
      <c r="X63" s="5" t="s">
        <v>205</v>
      </c>
      <c r="Y63" s="10" t="s">
        <v>293</v>
      </c>
      <c r="Z63" s="14" t="s">
        <v>414</v>
      </c>
    </row>
    <row r="64" spans="1:26" x14ac:dyDescent="0.25">
      <c r="A64" s="5" t="str">
        <f>CONCATENATE(Tableau14[[#This Row],[Num_intervention]],"_",Tableau14[[#This Row],[Parcelle]],"_",Tableau14[[#This Row],[Mois]],Tableau14[[#This Row],[Annee]])</f>
        <v>64_A6_92020</v>
      </c>
      <c r="B64" s="6">
        <f>ROW(Tableau14[[#This Row],[Code]])</f>
        <v>64</v>
      </c>
      <c r="C64" s="5" t="s">
        <v>50</v>
      </c>
      <c r="D64" s="16" t="s">
        <v>413</v>
      </c>
      <c r="E64" s="6">
        <f>DAY(Tableau14[[#This Row],[Date]])</f>
        <v>11</v>
      </c>
      <c r="F64" s="6">
        <f>MONTH(Tableau14[[#This Row],[Date]])</f>
        <v>9</v>
      </c>
      <c r="G64" s="5">
        <f>YEAR(Tableau14[[#This Row],[Date]])</f>
        <v>2020</v>
      </c>
      <c r="H64" s="5" t="s">
        <v>29</v>
      </c>
      <c r="I64" s="10">
        <f>VLOOKUP(Tableau14[[#This Row],[Parcelle]],Surface_parcelles[#All],2,FALSE)</f>
        <v>1.71</v>
      </c>
      <c r="J64" s="10" t="s">
        <v>1</v>
      </c>
      <c r="K64" s="10" t="s">
        <v>289</v>
      </c>
      <c r="L64" s="10">
        <f>(Tableau14[[#This Row],[Pourcentage travaillé]]*Tableau14[[#This Row],[Surface]])/100</f>
        <v>1.71</v>
      </c>
      <c r="M64" s="5" t="s">
        <v>84</v>
      </c>
      <c r="N64" s="6" t="s">
        <v>46</v>
      </c>
      <c r="O64" s="5" t="s">
        <v>124</v>
      </c>
      <c r="P64" s="5" t="s">
        <v>181</v>
      </c>
      <c r="Q64" s="5" t="s">
        <v>148</v>
      </c>
      <c r="R64" s="10">
        <f>VLOOKUP(Tableau14[[#This Row],[Outil]],Table_Vlookup!$D$1:$E$41,2,FALSE)</f>
        <v>2.8</v>
      </c>
      <c r="S64" s="10">
        <f>(IF(OR(Tableau14[[#This Row],[Outil]]="déboucheur de drain*",Tableau14[[#This Row],[Outil]]="retourneur andain compost**",Tableau14[[#This Row],[Outil]]="plateau paille*",Tableau14[[#This Row],[Outil]]="remorque maître*",Tableau14[[#This Row],[Outil]]="remorque simonneau*",Tableau14[[#This Row],[Outil]]="rigoleuse*",Tableau14[[#This Row],[Outil]]="trieur*"),(Tableau14[[#This Row],[Carburant_utilise]]*Tableau14[[#This Row],[Temps_travail]]),(Tableau14[[#This Row],[Carburant_utilise]]*Tableau14[[#This Row],[Surface travaillée]])))</f>
        <v>4.7879999999999994</v>
      </c>
      <c r="T64" s="10" t="s">
        <v>335</v>
      </c>
      <c r="U64" s="10">
        <f>VLOOKUP(Tableau14[[#This Row],[Outil]],Conso_outils[#All],3,FALSE)</f>
        <v>10.9</v>
      </c>
      <c r="V64" s="10">
        <f>(IF(Tableau14[[#This Row],[Outil]]="retourneur andain compost**",384,IF(OR(Tableau14[[#This Row],[Outil]]="déboucheur de drain*",Tableau14[[#This Row],[Outil]]="plateau paille*",Tableau14[[#This Row],[Outil]]="remorque maître*",Tableau14[[#This Row],[Outil]]="remorque simonneau*",Tableau14[[#This Row],[Outil]]="rigoleuse*",Tableau14[[#This Row],[Outil]]="trieur*"),(Tableau14[[#This Row],[Coût opération]]*Tableau14[[#This Row],[Temps_travail]]),(Tableau14[[#This Row],[Coût opération]]*Tableau14[[#This Row],[Surface travaillée]]))))</f>
        <v>18.638999999999999</v>
      </c>
      <c r="W64" s="5" t="s">
        <v>13</v>
      </c>
      <c r="X64" s="5" t="s">
        <v>205</v>
      </c>
      <c r="Y64" s="10" t="s">
        <v>319</v>
      </c>
      <c r="Z64" s="14" t="s">
        <v>201</v>
      </c>
    </row>
  </sheetData>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4"/>
  <sheetViews>
    <sheetView zoomScale="82" zoomScaleNormal="82" workbookViewId="0">
      <selection activeCell="M24" sqref="M24"/>
    </sheetView>
  </sheetViews>
  <sheetFormatPr baseColWidth="10" defaultColWidth="11.42578125" defaultRowHeight="15" x14ac:dyDescent="0.25"/>
  <cols>
    <col min="1" max="1" width="12.85546875" style="5" bestFit="1" customWidth="1"/>
    <col min="2" max="2" width="22.5703125" style="5" bestFit="1" customWidth="1"/>
    <col min="3" max="3" width="13.5703125" style="5" bestFit="1" customWidth="1"/>
    <col min="4" max="4" width="11.28515625" style="5" bestFit="1" customWidth="1"/>
    <col min="5" max="5" width="11.140625" style="5" bestFit="1" customWidth="1"/>
    <col min="6" max="6" width="11" style="5" bestFit="1" customWidth="1"/>
    <col min="7" max="7" width="12.140625" style="5" bestFit="1" customWidth="1"/>
    <col min="8" max="8" width="15.42578125" style="5" bestFit="1" customWidth="1"/>
    <col min="9" max="9" width="13.140625" style="5" bestFit="1" customWidth="1"/>
    <col min="10" max="10" width="17.7109375" style="5" bestFit="1" customWidth="1"/>
    <col min="11" max="11" width="25.28515625" style="5" bestFit="1" customWidth="1"/>
    <col min="12" max="12" width="21.85546875" style="5" bestFit="1" customWidth="1"/>
    <col min="13" max="13" width="20.5703125" style="5" bestFit="1" customWidth="1"/>
    <col min="14" max="14" width="22.5703125" style="5" bestFit="1" customWidth="1"/>
    <col min="15" max="15" width="24.42578125" style="5" bestFit="1" customWidth="1"/>
    <col min="16" max="16" width="18.28515625" style="5" bestFit="1" customWidth="1"/>
    <col min="17" max="17" width="16.28515625" style="5" bestFit="1" customWidth="1"/>
    <col min="18" max="18" width="21.42578125" style="5" bestFit="1" customWidth="1"/>
    <col min="19" max="19" width="19.7109375" style="5" bestFit="1" customWidth="1"/>
    <col min="20" max="20" width="23" style="5" bestFit="1" customWidth="1"/>
    <col min="21" max="21" width="14.28515625" style="5" bestFit="1" customWidth="1"/>
    <col min="22" max="22" width="9.7109375" style="5" bestFit="1" customWidth="1"/>
    <col min="23" max="23" width="11.140625" style="14" bestFit="1" customWidth="1"/>
    <col min="24" max="24" width="8.140625" style="5" bestFit="1" customWidth="1"/>
    <col min="25" max="25" width="13.5703125" style="5" bestFit="1" customWidth="1"/>
    <col min="26" max="26" width="74" style="5" bestFit="1" customWidth="1"/>
    <col min="27" max="16384" width="11.42578125" style="5"/>
  </cols>
  <sheetData>
    <row r="1" spans="1:26" x14ac:dyDescent="0.25">
      <c r="A1" s="20" t="s">
        <v>184</v>
      </c>
      <c r="B1" s="20" t="s">
        <v>204</v>
      </c>
      <c r="C1" s="20" t="s">
        <v>187</v>
      </c>
      <c r="D1" s="20" t="s">
        <v>186</v>
      </c>
      <c r="E1" s="22" t="s">
        <v>256</v>
      </c>
      <c r="F1" s="20" t="s">
        <v>203</v>
      </c>
      <c r="G1" s="20" t="s">
        <v>202</v>
      </c>
      <c r="H1" s="20" t="s">
        <v>185</v>
      </c>
      <c r="I1" s="20" t="s">
        <v>188</v>
      </c>
      <c r="J1" s="20" t="s">
        <v>269</v>
      </c>
      <c r="K1" s="20" t="s">
        <v>251</v>
      </c>
      <c r="L1" s="20" t="s">
        <v>252</v>
      </c>
      <c r="M1" s="20" t="s">
        <v>189</v>
      </c>
      <c r="N1" s="20" t="s">
        <v>190</v>
      </c>
      <c r="O1" s="20" t="s">
        <v>191</v>
      </c>
      <c r="P1" s="20" t="s">
        <v>192</v>
      </c>
      <c r="Q1" s="20" t="s">
        <v>193</v>
      </c>
      <c r="R1" s="20" t="s">
        <v>194</v>
      </c>
      <c r="S1" s="20" t="s">
        <v>195</v>
      </c>
      <c r="T1" s="21" t="s">
        <v>196</v>
      </c>
      <c r="U1" s="21" t="s">
        <v>267</v>
      </c>
      <c r="V1" s="21" t="s">
        <v>268</v>
      </c>
      <c r="W1" s="20" t="s">
        <v>197</v>
      </c>
      <c r="X1" s="20" t="s">
        <v>198</v>
      </c>
      <c r="Y1" s="21" t="s">
        <v>199</v>
      </c>
      <c r="Z1" s="23" t="s">
        <v>200</v>
      </c>
    </row>
    <row r="2" spans="1:26" x14ac:dyDescent="0.25">
      <c r="A2" s="5" t="s">
        <v>415</v>
      </c>
      <c r="B2" s="5">
        <v>63</v>
      </c>
      <c r="C2" s="5" t="s">
        <v>50</v>
      </c>
      <c r="D2" s="5" t="s">
        <v>413</v>
      </c>
      <c r="E2" s="5">
        <v>11</v>
      </c>
      <c r="F2" s="5">
        <v>9</v>
      </c>
      <c r="G2" s="5">
        <v>2020</v>
      </c>
      <c r="H2" s="5" t="s">
        <v>7</v>
      </c>
      <c r="I2" s="5">
        <v>1.71</v>
      </c>
      <c r="J2" s="5" t="s">
        <v>1</v>
      </c>
      <c r="K2" s="5" t="s">
        <v>289</v>
      </c>
      <c r="L2" s="5">
        <v>1.71</v>
      </c>
      <c r="M2" s="5" t="s">
        <v>208</v>
      </c>
      <c r="N2" s="5" t="s">
        <v>46</v>
      </c>
      <c r="O2" s="5" t="s">
        <v>131</v>
      </c>
      <c r="P2" s="5" t="s">
        <v>26</v>
      </c>
      <c r="Q2" s="5" t="s">
        <v>54</v>
      </c>
      <c r="R2" s="5">
        <v>14.4</v>
      </c>
      <c r="S2" s="5">
        <v>24.623999999999999</v>
      </c>
      <c r="T2" s="5" t="s">
        <v>304</v>
      </c>
      <c r="U2" s="5">
        <v>42.2</v>
      </c>
      <c r="V2" s="5">
        <v>72.162000000000006</v>
      </c>
      <c r="W2" s="14" t="s">
        <v>13</v>
      </c>
      <c r="X2" s="5" t="s">
        <v>205</v>
      </c>
      <c r="Y2" s="5" t="s">
        <v>293</v>
      </c>
      <c r="Z2" s="5" t="s">
        <v>414</v>
      </c>
    </row>
    <row r="3" spans="1:26" x14ac:dyDescent="0.25">
      <c r="A3" s="5" t="s">
        <v>416</v>
      </c>
      <c r="B3" s="5">
        <v>64</v>
      </c>
      <c r="C3" s="5" t="s">
        <v>50</v>
      </c>
      <c r="D3" s="5" t="s">
        <v>413</v>
      </c>
      <c r="E3" s="5">
        <v>11</v>
      </c>
      <c r="F3" s="5">
        <v>9</v>
      </c>
      <c r="G3" s="5">
        <v>2020</v>
      </c>
      <c r="H3" s="5" t="s">
        <v>29</v>
      </c>
      <c r="I3" s="5">
        <v>1.71</v>
      </c>
      <c r="J3" s="5" t="s">
        <v>1</v>
      </c>
      <c r="K3" s="5" t="s">
        <v>289</v>
      </c>
      <c r="L3" s="5">
        <v>1.71</v>
      </c>
      <c r="M3" s="5" t="s">
        <v>84</v>
      </c>
      <c r="N3" s="5" t="s">
        <v>46</v>
      </c>
      <c r="O3" s="5" t="s">
        <v>124</v>
      </c>
      <c r="P3" s="5" t="s">
        <v>181</v>
      </c>
      <c r="Q3" s="5" t="s">
        <v>148</v>
      </c>
      <c r="R3" s="5">
        <v>2.8</v>
      </c>
      <c r="S3" s="5">
        <v>4.7879999999999994</v>
      </c>
      <c r="T3" s="5" t="s">
        <v>335</v>
      </c>
      <c r="U3" s="5">
        <v>10.9</v>
      </c>
      <c r="V3" s="5">
        <v>18.638999999999999</v>
      </c>
      <c r="W3" s="14" t="s">
        <v>13</v>
      </c>
      <c r="X3" s="5" t="s">
        <v>205</v>
      </c>
      <c r="Y3" s="5" t="s">
        <v>319</v>
      </c>
      <c r="Z3" s="5" t="s">
        <v>201</v>
      </c>
    </row>
    <row r="4" spans="1:26" x14ac:dyDescent="0.25">
      <c r="A4" s="5" t="s">
        <v>407</v>
      </c>
      <c r="B4" s="5">
        <v>59</v>
      </c>
      <c r="C4" s="5" t="s">
        <v>50</v>
      </c>
      <c r="D4" s="5" t="s">
        <v>405</v>
      </c>
      <c r="E4" s="5">
        <v>16</v>
      </c>
      <c r="F4" s="5">
        <v>9</v>
      </c>
      <c r="G4" s="5">
        <v>2020</v>
      </c>
      <c r="H4" s="5" t="s">
        <v>29</v>
      </c>
      <c r="I4" s="5">
        <v>1.71</v>
      </c>
      <c r="J4" s="5" t="s">
        <v>120</v>
      </c>
      <c r="K4" s="5" t="s">
        <v>304</v>
      </c>
      <c r="L4" s="5">
        <v>0.17100000000000001</v>
      </c>
      <c r="M4" s="5" t="s">
        <v>84</v>
      </c>
      <c r="N4" s="5" t="s">
        <v>24</v>
      </c>
      <c r="O4" s="5" t="s">
        <v>120</v>
      </c>
      <c r="P4" s="5" t="s">
        <v>180</v>
      </c>
      <c r="Q4" s="5" t="s">
        <v>277</v>
      </c>
      <c r="R4" s="5">
        <v>16.8</v>
      </c>
      <c r="S4" s="5">
        <v>8.4</v>
      </c>
      <c r="T4" s="5" t="s">
        <v>313</v>
      </c>
      <c r="U4" s="5">
        <v>30.1</v>
      </c>
      <c r="V4" s="5">
        <v>15.05</v>
      </c>
      <c r="W4" s="14" t="s">
        <v>13</v>
      </c>
      <c r="X4" s="5" t="s">
        <v>206</v>
      </c>
      <c r="Y4" s="5" t="s">
        <v>339</v>
      </c>
      <c r="Z4" s="5" t="s">
        <v>406</v>
      </c>
    </row>
  </sheetData>
  <autoFilter ref="A1:T1"/>
  <sortState ref="A2:Z6">
    <sortCondition ref="F1"/>
    <sortCondition ref="E1"/>
  </sortState>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Z995"/>
  <sheetViews>
    <sheetView workbookViewId="0">
      <selection sqref="A1:Z995"/>
    </sheetView>
  </sheetViews>
  <sheetFormatPr baseColWidth="10" defaultColWidth="9.140625" defaultRowHeight="15" x14ac:dyDescent="0.25"/>
  <cols>
    <col min="1" max="1" width="26.7109375" style="5" bestFit="1" customWidth="1"/>
    <col min="2" max="2" width="22.140625" style="5" bestFit="1" customWidth="1"/>
    <col min="3" max="3" width="12.7109375" style="5" bestFit="1" customWidth="1"/>
    <col min="4" max="4" width="10.7109375" style="5" bestFit="1" customWidth="1"/>
    <col min="5" max="5" width="10.140625" style="5" bestFit="1" customWidth="1"/>
    <col min="6" max="6" width="10" style="5" bestFit="1" customWidth="1"/>
    <col min="7" max="7" width="11.42578125" style="5" bestFit="1" customWidth="1"/>
    <col min="8" max="8" width="14.7109375" style="5" bestFit="1" customWidth="1"/>
    <col min="9" max="9" width="12.140625" style="5" bestFit="1" customWidth="1"/>
    <col min="10" max="10" width="16.7109375" style="5" bestFit="1" customWidth="1"/>
    <col min="11" max="11" width="24.5703125" style="5" bestFit="1" customWidth="1"/>
    <col min="12" max="12" width="21.140625" style="5" bestFit="1" customWidth="1"/>
    <col min="13" max="13" width="19.85546875" style="5" bestFit="1" customWidth="1"/>
    <col min="14" max="14" width="22.140625" style="5" bestFit="1" customWidth="1"/>
    <col min="15" max="15" width="24" style="5" bestFit="1" customWidth="1"/>
    <col min="16" max="16" width="17.140625" style="5" bestFit="1" customWidth="1"/>
    <col min="17" max="17" width="27.140625" style="5" bestFit="1" customWidth="1"/>
    <col min="18" max="18" width="21" style="5" bestFit="1" customWidth="1"/>
    <col min="19" max="19" width="19" style="5" bestFit="1" customWidth="1"/>
    <col min="20" max="20" width="22.42578125" style="5" bestFit="1" customWidth="1"/>
    <col min="21" max="21" width="14.28515625" style="5" bestFit="1" customWidth="1"/>
    <col min="22" max="22" width="9.7109375" style="5" bestFit="1" customWidth="1"/>
    <col min="23" max="23" width="9.85546875" style="5" bestFit="1" customWidth="1"/>
    <col min="24" max="24" width="8" style="5" bestFit="1" customWidth="1"/>
    <col min="25" max="25" width="13.42578125" style="5" bestFit="1" customWidth="1"/>
    <col min="26" max="26" width="51.140625" style="5" bestFit="1" customWidth="1"/>
    <col min="27" max="16384" width="9.140625" style="5"/>
  </cols>
  <sheetData>
    <row r="1" spans="1:26" s="7" customFormat="1" x14ac:dyDescent="0.25">
      <c r="A1" s="7" t="s">
        <v>184</v>
      </c>
      <c r="B1" s="7" t="s">
        <v>204</v>
      </c>
      <c r="C1" s="7" t="s">
        <v>187</v>
      </c>
      <c r="D1" s="7" t="s">
        <v>186</v>
      </c>
      <c r="E1" s="7" t="s">
        <v>256</v>
      </c>
      <c r="F1" s="7" t="s">
        <v>203</v>
      </c>
      <c r="G1" s="7" t="s">
        <v>202</v>
      </c>
      <c r="H1" s="7" t="s">
        <v>185</v>
      </c>
      <c r="I1" s="7" t="s">
        <v>188</v>
      </c>
      <c r="J1" s="7" t="s">
        <v>269</v>
      </c>
      <c r="K1" s="7" t="s">
        <v>251</v>
      </c>
      <c r="L1" s="7" t="s">
        <v>252</v>
      </c>
      <c r="M1" s="7" t="s">
        <v>189</v>
      </c>
      <c r="N1" s="7" t="s">
        <v>190</v>
      </c>
      <c r="O1" s="7" t="s">
        <v>191</v>
      </c>
      <c r="P1" s="7" t="s">
        <v>192</v>
      </c>
      <c r="Q1" s="7" t="s">
        <v>193</v>
      </c>
      <c r="R1" s="7" t="s">
        <v>194</v>
      </c>
      <c r="S1" s="7" t="s">
        <v>195</v>
      </c>
      <c r="T1" s="15" t="s">
        <v>196</v>
      </c>
      <c r="U1" s="15" t="s">
        <v>267</v>
      </c>
      <c r="V1" s="15" t="s">
        <v>268</v>
      </c>
      <c r="W1" s="7" t="s">
        <v>197</v>
      </c>
      <c r="X1" s="7" t="s">
        <v>198</v>
      </c>
      <c r="Y1" s="15" t="s">
        <v>199</v>
      </c>
      <c r="Z1" s="7" t="s">
        <v>200</v>
      </c>
    </row>
    <row r="2" spans="1:26" x14ac:dyDescent="0.25">
      <c r="A2" s="5" t="s">
        <v>248</v>
      </c>
      <c r="B2" s="5">
        <v>7</v>
      </c>
      <c r="C2" s="5" t="s">
        <v>83</v>
      </c>
      <c r="D2" s="16" t="s">
        <v>247</v>
      </c>
      <c r="E2" s="5">
        <v>3</v>
      </c>
      <c r="F2" s="5">
        <v>9</v>
      </c>
      <c r="G2" s="5">
        <v>2019</v>
      </c>
      <c r="H2" s="5" t="s">
        <v>7</v>
      </c>
      <c r="I2" s="10">
        <v>3.73</v>
      </c>
      <c r="J2" s="10" t="s">
        <v>1</v>
      </c>
      <c r="K2" s="10">
        <v>100</v>
      </c>
      <c r="L2" s="10">
        <v>3.73</v>
      </c>
      <c r="M2" s="5" t="s">
        <v>208</v>
      </c>
      <c r="N2" s="5" t="s">
        <v>52</v>
      </c>
      <c r="O2" s="5" t="s">
        <v>53</v>
      </c>
      <c r="P2" s="5" t="s">
        <v>246</v>
      </c>
      <c r="Q2" s="5" t="s">
        <v>257</v>
      </c>
      <c r="R2" s="10">
        <v>12.6</v>
      </c>
      <c r="S2" s="10">
        <v>46.997999999999998</v>
      </c>
      <c r="T2" s="10">
        <v>10</v>
      </c>
      <c r="U2" s="10">
        <v>22.5</v>
      </c>
      <c r="V2" s="10">
        <v>83.924999999999997</v>
      </c>
      <c r="W2" s="5" t="s">
        <v>13</v>
      </c>
      <c r="X2" s="5" t="s">
        <v>206</v>
      </c>
      <c r="Y2" s="10">
        <v>1.5</v>
      </c>
      <c r="Z2" s="5" t="s">
        <v>201</v>
      </c>
    </row>
    <row r="3" spans="1:26" x14ac:dyDescent="0.25">
      <c r="A3" s="5" t="s">
        <v>320</v>
      </c>
      <c r="B3" s="5">
        <v>8</v>
      </c>
      <c r="C3" s="5" t="s">
        <v>83</v>
      </c>
      <c r="D3" s="16" t="s">
        <v>247</v>
      </c>
      <c r="E3" s="5">
        <v>3</v>
      </c>
      <c r="F3" s="5">
        <v>9</v>
      </c>
      <c r="G3" s="5">
        <v>2019</v>
      </c>
      <c r="H3" s="5" t="s">
        <v>7</v>
      </c>
      <c r="I3" s="10">
        <v>3.73</v>
      </c>
      <c r="J3" s="10" t="s">
        <v>1</v>
      </c>
      <c r="K3" s="10" t="s">
        <v>289</v>
      </c>
      <c r="L3" s="10">
        <v>3.73</v>
      </c>
      <c r="M3" s="5" t="s">
        <v>208</v>
      </c>
      <c r="N3" s="5" t="s">
        <v>52</v>
      </c>
      <c r="O3" s="5" t="s">
        <v>53</v>
      </c>
      <c r="P3" s="5" t="s">
        <v>246</v>
      </c>
      <c r="Q3" s="5" t="s">
        <v>257</v>
      </c>
      <c r="R3" s="10">
        <v>12.6</v>
      </c>
      <c r="S3" s="10">
        <v>46.997999999999998</v>
      </c>
      <c r="T3" s="10" t="s">
        <v>304</v>
      </c>
      <c r="U3" s="10">
        <v>22.5</v>
      </c>
      <c r="V3" s="10">
        <v>83.924999999999997</v>
      </c>
      <c r="W3" s="5" t="s">
        <v>13</v>
      </c>
      <c r="X3" s="5" t="s">
        <v>206</v>
      </c>
      <c r="Y3" s="10" t="s">
        <v>305</v>
      </c>
      <c r="Z3" s="5" t="s">
        <v>201</v>
      </c>
    </row>
    <row r="4" spans="1:26" x14ac:dyDescent="0.25">
      <c r="A4" s="5" t="s">
        <v>321</v>
      </c>
      <c r="B4" s="5">
        <v>9</v>
      </c>
      <c r="C4" s="5" t="s">
        <v>142</v>
      </c>
      <c r="D4" s="16" t="s">
        <v>306</v>
      </c>
      <c r="E4" s="5">
        <v>4</v>
      </c>
      <c r="F4" s="5">
        <v>9</v>
      </c>
      <c r="G4" s="5">
        <v>2019</v>
      </c>
      <c r="H4" s="5" t="s">
        <v>29</v>
      </c>
      <c r="I4" s="10">
        <v>3.11</v>
      </c>
      <c r="J4" s="10" t="s">
        <v>1</v>
      </c>
      <c r="K4" s="10" t="s">
        <v>289</v>
      </c>
      <c r="L4" s="10">
        <v>3.11</v>
      </c>
      <c r="M4" s="5" t="s">
        <v>208</v>
      </c>
      <c r="N4" s="5" t="s">
        <v>52</v>
      </c>
      <c r="O4" s="5" t="s">
        <v>53</v>
      </c>
      <c r="P4" s="5" t="s">
        <v>246</v>
      </c>
      <c r="Q4" s="5" t="s">
        <v>117</v>
      </c>
      <c r="R4" s="10">
        <v>14</v>
      </c>
      <c r="S4" s="10">
        <v>43.54</v>
      </c>
      <c r="T4" s="10" t="s">
        <v>304</v>
      </c>
      <c r="U4" s="10">
        <v>36.799999999999997</v>
      </c>
      <c r="V4" s="10">
        <v>114.44799999999999</v>
      </c>
      <c r="W4" s="5" t="s">
        <v>13</v>
      </c>
      <c r="X4" s="5" t="s">
        <v>206</v>
      </c>
      <c r="Y4" s="10">
        <v>3</v>
      </c>
      <c r="Z4" s="5" t="s">
        <v>201</v>
      </c>
    </row>
    <row r="5" spans="1:26" x14ac:dyDescent="0.25">
      <c r="A5" s="5" t="s">
        <v>322</v>
      </c>
      <c r="B5" s="5">
        <v>10</v>
      </c>
      <c r="C5" s="5" t="s">
        <v>146</v>
      </c>
      <c r="D5" s="16" t="s">
        <v>306</v>
      </c>
      <c r="E5" s="5">
        <v>4</v>
      </c>
      <c r="F5" s="5">
        <v>9</v>
      </c>
      <c r="G5" s="5">
        <v>2019</v>
      </c>
      <c r="H5" s="5" t="s">
        <v>29</v>
      </c>
      <c r="I5" s="10">
        <v>3.1</v>
      </c>
      <c r="J5" s="10" t="s">
        <v>1</v>
      </c>
      <c r="K5" s="10" t="s">
        <v>289</v>
      </c>
      <c r="L5" s="10">
        <v>3.1</v>
      </c>
      <c r="M5" s="5" t="s">
        <v>208</v>
      </c>
      <c r="N5" s="5" t="s">
        <v>52</v>
      </c>
      <c r="O5" s="5" t="s">
        <v>53</v>
      </c>
      <c r="P5" s="5" t="s">
        <v>246</v>
      </c>
      <c r="Q5" s="5" t="s">
        <v>117</v>
      </c>
      <c r="R5" s="10">
        <v>14</v>
      </c>
      <c r="S5" s="10">
        <v>43.4</v>
      </c>
      <c r="T5" s="10" t="s">
        <v>304</v>
      </c>
      <c r="U5" s="10">
        <v>36.799999999999997</v>
      </c>
      <c r="V5" s="10">
        <v>114.08</v>
      </c>
      <c r="W5" s="5" t="s">
        <v>13</v>
      </c>
      <c r="X5" s="5" t="s">
        <v>206</v>
      </c>
      <c r="Y5" s="10" t="s">
        <v>307</v>
      </c>
      <c r="Z5" s="5" t="s">
        <v>201</v>
      </c>
    </row>
    <row r="6" spans="1:26" x14ac:dyDescent="0.25">
      <c r="A6" s="5" t="s">
        <v>323</v>
      </c>
      <c r="B6" s="5">
        <v>11</v>
      </c>
      <c r="C6" s="5" t="s">
        <v>56</v>
      </c>
      <c r="D6" s="16" t="s">
        <v>308</v>
      </c>
      <c r="E6" s="5">
        <v>5</v>
      </c>
      <c r="F6" s="5">
        <v>9</v>
      </c>
      <c r="G6" s="5">
        <v>2019</v>
      </c>
      <c r="H6" s="5" t="s">
        <v>7</v>
      </c>
      <c r="I6" s="10">
        <v>3</v>
      </c>
      <c r="J6" s="10" t="s">
        <v>1</v>
      </c>
      <c r="K6" s="10" t="s">
        <v>289</v>
      </c>
      <c r="L6" s="10">
        <v>3</v>
      </c>
      <c r="M6" s="5" t="s">
        <v>208</v>
      </c>
      <c r="N6" s="5" t="s">
        <v>52</v>
      </c>
      <c r="O6" s="5" t="s">
        <v>53</v>
      </c>
      <c r="P6" s="5" t="s">
        <v>246</v>
      </c>
      <c r="Q6" s="5" t="s">
        <v>117</v>
      </c>
      <c r="R6" s="10">
        <v>14</v>
      </c>
      <c r="S6" s="10">
        <v>42</v>
      </c>
      <c r="T6" s="10" t="s">
        <v>304</v>
      </c>
      <c r="U6" s="10">
        <v>36.799999999999997</v>
      </c>
      <c r="V6" s="10">
        <v>110.39999999999999</v>
      </c>
      <c r="W6" s="5" t="s">
        <v>13</v>
      </c>
      <c r="X6" s="5" t="s">
        <v>206</v>
      </c>
      <c r="Y6" s="10" t="s">
        <v>309</v>
      </c>
      <c r="Z6" s="5" t="s">
        <v>201</v>
      </c>
    </row>
    <row r="7" spans="1:26" x14ac:dyDescent="0.25">
      <c r="A7" s="5" t="s">
        <v>324</v>
      </c>
      <c r="B7" s="5">
        <v>12</v>
      </c>
      <c r="C7" s="5" t="s">
        <v>60</v>
      </c>
      <c r="D7" s="16" t="s">
        <v>308</v>
      </c>
      <c r="E7" s="5">
        <v>5</v>
      </c>
      <c r="F7" s="5">
        <v>9</v>
      </c>
      <c r="G7" s="5">
        <v>2019</v>
      </c>
      <c r="H7" s="5" t="s">
        <v>7</v>
      </c>
      <c r="I7" s="10">
        <v>1.86</v>
      </c>
      <c r="J7" s="10" t="s">
        <v>1</v>
      </c>
      <c r="K7" s="10" t="s">
        <v>289</v>
      </c>
      <c r="L7" s="10">
        <v>1.86</v>
      </c>
      <c r="M7" s="5" t="s">
        <v>208</v>
      </c>
      <c r="N7" s="5" t="s">
        <v>52</v>
      </c>
      <c r="O7" s="5" t="s">
        <v>53</v>
      </c>
      <c r="P7" s="5" t="s">
        <v>246</v>
      </c>
      <c r="Q7" s="5" t="s">
        <v>117</v>
      </c>
      <c r="R7" s="10">
        <v>14</v>
      </c>
      <c r="S7" s="10">
        <v>26.040000000000003</v>
      </c>
      <c r="T7" s="10" t="s">
        <v>304</v>
      </c>
      <c r="U7" s="10">
        <v>36.799999999999997</v>
      </c>
      <c r="V7" s="10">
        <v>68.447999999999993</v>
      </c>
      <c r="W7" s="5" t="s">
        <v>13</v>
      </c>
      <c r="X7" s="5" t="s">
        <v>206</v>
      </c>
      <c r="Y7" s="10" t="s">
        <v>309</v>
      </c>
      <c r="Z7" s="5" t="s">
        <v>201</v>
      </c>
    </row>
    <row r="8" spans="1:26" x14ac:dyDescent="0.25">
      <c r="A8" s="5" t="s">
        <v>325</v>
      </c>
      <c r="B8" s="5">
        <v>13</v>
      </c>
      <c r="C8" s="5" t="s">
        <v>122</v>
      </c>
      <c r="D8" s="16" t="s">
        <v>310</v>
      </c>
      <c r="E8" s="5">
        <v>11</v>
      </c>
      <c r="F8" s="5">
        <v>9</v>
      </c>
      <c r="G8" s="5">
        <v>2019</v>
      </c>
      <c r="H8" s="5" t="s">
        <v>7</v>
      </c>
      <c r="I8" s="10">
        <v>3.49</v>
      </c>
      <c r="J8" s="10" t="s">
        <v>1</v>
      </c>
      <c r="K8" s="10" t="s">
        <v>289</v>
      </c>
      <c r="L8" s="10">
        <v>3.49</v>
      </c>
      <c r="M8" s="5" t="s">
        <v>208</v>
      </c>
      <c r="N8" s="5" t="s">
        <v>52</v>
      </c>
      <c r="O8" s="5" t="s">
        <v>53</v>
      </c>
      <c r="P8" s="5" t="s">
        <v>246</v>
      </c>
      <c r="Q8" s="5" t="s">
        <v>117</v>
      </c>
      <c r="R8" s="10">
        <v>14</v>
      </c>
      <c r="S8" s="10">
        <v>48.86</v>
      </c>
      <c r="T8" s="10" t="s">
        <v>304</v>
      </c>
      <c r="U8" s="10">
        <v>36.799999999999997</v>
      </c>
      <c r="V8" s="10">
        <v>128.43199999999999</v>
      </c>
      <c r="W8" s="5" t="s">
        <v>13</v>
      </c>
      <c r="X8" s="5" t="s">
        <v>206</v>
      </c>
      <c r="Y8" s="10" t="s">
        <v>307</v>
      </c>
      <c r="Z8" s="5" t="s">
        <v>201</v>
      </c>
    </row>
    <row r="9" spans="1:26" x14ac:dyDescent="0.25">
      <c r="A9" s="5" t="s">
        <v>326</v>
      </c>
      <c r="B9" s="5">
        <v>14</v>
      </c>
      <c r="C9" s="5" t="s">
        <v>125</v>
      </c>
      <c r="D9" s="16" t="s">
        <v>310</v>
      </c>
      <c r="E9" s="5">
        <v>11</v>
      </c>
      <c r="F9" s="5">
        <v>9</v>
      </c>
      <c r="G9" s="5">
        <v>2019</v>
      </c>
      <c r="H9" s="5" t="s">
        <v>7</v>
      </c>
      <c r="I9" s="10">
        <v>3.49</v>
      </c>
      <c r="J9" s="10" t="s">
        <v>1</v>
      </c>
      <c r="K9" s="10" t="s">
        <v>289</v>
      </c>
      <c r="L9" s="10">
        <v>3.49</v>
      </c>
      <c r="M9" s="5" t="s">
        <v>208</v>
      </c>
      <c r="N9" s="5" t="s">
        <v>52</v>
      </c>
      <c r="O9" s="5" t="s">
        <v>53</v>
      </c>
      <c r="P9" s="5" t="s">
        <v>246</v>
      </c>
      <c r="Q9" s="5" t="s">
        <v>117</v>
      </c>
      <c r="R9" s="10">
        <v>14</v>
      </c>
      <c r="S9" s="10">
        <v>48.86</v>
      </c>
      <c r="T9" s="10" t="s">
        <v>304</v>
      </c>
      <c r="U9" s="10">
        <v>36.799999999999997</v>
      </c>
      <c r="V9" s="10">
        <v>128.43199999999999</v>
      </c>
      <c r="W9" s="5" t="s">
        <v>13</v>
      </c>
      <c r="X9" s="5" t="s">
        <v>206</v>
      </c>
      <c r="Y9" s="10" t="s">
        <v>307</v>
      </c>
      <c r="Z9" s="5" t="s">
        <v>201</v>
      </c>
    </row>
    <row r="10" spans="1:26" x14ac:dyDescent="0.25">
      <c r="A10" s="5" t="s">
        <v>327</v>
      </c>
      <c r="B10" s="5">
        <v>15</v>
      </c>
      <c r="C10" s="5" t="s">
        <v>64</v>
      </c>
      <c r="D10" s="16" t="s">
        <v>310</v>
      </c>
      <c r="E10" s="5">
        <v>11</v>
      </c>
      <c r="F10" s="5">
        <v>9</v>
      </c>
      <c r="G10" s="5">
        <v>2019</v>
      </c>
      <c r="H10" s="5" t="s">
        <v>29</v>
      </c>
      <c r="I10" s="10">
        <v>4.66</v>
      </c>
      <c r="J10" s="10" t="s">
        <v>1</v>
      </c>
      <c r="K10" s="10" t="s">
        <v>289</v>
      </c>
      <c r="L10" s="10">
        <v>4.66</v>
      </c>
      <c r="M10" s="5" t="s">
        <v>208</v>
      </c>
      <c r="N10" s="5" t="s">
        <v>52</v>
      </c>
      <c r="O10" s="5" t="s">
        <v>53</v>
      </c>
      <c r="P10" s="5" t="s">
        <v>26</v>
      </c>
      <c r="Q10" s="5" t="s">
        <v>257</v>
      </c>
      <c r="R10" s="10">
        <v>12.6</v>
      </c>
      <c r="S10" s="10">
        <v>58.716000000000001</v>
      </c>
      <c r="T10" s="10" t="s">
        <v>304</v>
      </c>
      <c r="U10" s="10">
        <v>22.5</v>
      </c>
      <c r="V10" s="10">
        <v>104.85000000000001</v>
      </c>
      <c r="W10" s="5" t="s">
        <v>13</v>
      </c>
      <c r="X10" s="5" t="s">
        <v>206</v>
      </c>
      <c r="Y10" s="10" t="s">
        <v>305</v>
      </c>
      <c r="Z10" s="5" t="s">
        <v>201</v>
      </c>
    </row>
    <row r="11" spans="1:26" x14ac:dyDescent="0.25">
      <c r="A11" s="5" t="s">
        <v>328</v>
      </c>
      <c r="B11" s="5">
        <v>16</v>
      </c>
      <c r="C11" s="5" t="s">
        <v>64</v>
      </c>
      <c r="D11" s="16" t="s">
        <v>311</v>
      </c>
      <c r="E11" s="5">
        <v>13</v>
      </c>
      <c r="F11" s="5">
        <v>9</v>
      </c>
      <c r="G11" s="5">
        <v>2019</v>
      </c>
      <c r="H11" s="5" t="s">
        <v>29</v>
      </c>
      <c r="I11" s="10">
        <v>4.66</v>
      </c>
      <c r="J11" s="10" t="s">
        <v>120</v>
      </c>
      <c r="K11" s="10" t="s">
        <v>304</v>
      </c>
      <c r="L11" s="10">
        <v>0.46600000000000003</v>
      </c>
      <c r="M11" s="5" t="s">
        <v>208</v>
      </c>
      <c r="N11" s="5" t="s">
        <v>24</v>
      </c>
      <c r="O11" s="5" t="s">
        <v>120</v>
      </c>
      <c r="P11" s="5" t="s">
        <v>180</v>
      </c>
      <c r="Q11" s="5" t="s">
        <v>277</v>
      </c>
      <c r="R11" s="10">
        <v>16.8</v>
      </c>
      <c r="S11" s="10">
        <v>50.400000000000006</v>
      </c>
      <c r="T11" s="10" t="s">
        <v>312</v>
      </c>
      <c r="U11" s="10">
        <v>30.1</v>
      </c>
      <c r="V11" s="10">
        <v>90.300000000000011</v>
      </c>
      <c r="W11" s="5" t="s">
        <v>13</v>
      </c>
      <c r="X11" s="5" t="s">
        <v>206</v>
      </c>
      <c r="Y11" s="10" t="s">
        <v>307</v>
      </c>
      <c r="Z11" s="5" t="s">
        <v>201</v>
      </c>
    </row>
    <row r="12" spans="1:26" x14ac:dyDescent="0.25">
      <c r="A12" s="5" t="s">
        <v>329</v>
      </c>
      <c r="B12" s="5">
        <v>17</v>
      </c>
      <c r="C12" s="5" t="s">
        <v>50</v>
      </c>
      <c r="D12" s="16" t="s">
        <v>311</v>
      </c>
      <c r="E12" s="5">
        <v>13</v>
      </c>
      <c r="F12" s="5">
        <v>9</v>
      </c>
      <c r="G12" s="5">
        <v>2019</v>
      </c>
      <c r="H12" s="5" t="s">
        <v>29</v>
      </c>
      <c r="I12" s="10">
        <v>1.71</v>
      </c>
      <c r="J12" s="10" t="s">
        <v>250</v>
      </c>
      <c r="K12" s="10" t="s">
        <v>313</v>
      </c>
      <c r="L12" s="10">
        <v>0.34200000000000003</v>
      </c>
      <c r="M12" s="5" t="s">
        <v>208</v>
      </c>
      <c r="N12" s="5" t="s">
        <v>24</v>
      </c>
      <c r="O12" s="5" t="s">
        <v>32</v>
      </c>
      <c r="P12" s="5" t="s">
        <v>180</v>
      </c>
      <c r="Q12" s="5" t="s">
        <v>34</v>
      </c>
      <c r="R12" s="10">
        <v>19.2</v>
      </c>
      <c r="S12" s="10">
        <v>6.5664000000000007</v>
      </c>
      <c r="T12" s="10" t="s">
        <v>290</v>
      </c>
      <c r="U12" s="10">
        <v>40.799999999999997</v>
      </c>
      <c r="V12" s="10">
        <v>13.9536</v>
      </c>
      <c r="W12" s="5" t="s">
        <v>13</v>
      </c>
      <c r="X12" s="5" t="s">
        <v>206</v>
      </c>
      <c r="Y12" s="10" t="s">
        <v>314</v>
      </c>
      <c r="Z12" s="5" t="s">
        <v>201</v>
      </c>
    </row>
    <row r="13" spans="1:26" x14ac:dyDescent="0.25">
      <c r="A13" s="5" t="s">
        <v>330</v>
      </c>
      <c r="B13" s="5">
        <v>18</v>
      </c>
      <c r="C13" s="5" t="s">
        <v>83</v>
      </c>
      <c r="D13" s="16" t="s">
        <v>311</v>
      </c>
      <c r="E13" s="5">
        <v>13</v>
      </c>
      <c r="F13" s="5">
        <v>9</v>
      </c>
      <c r="G13" s="5">
        <v>2019</v>
      </c>
      <c r="H13" s="5" t="s">
        <v>7</v>
      </c>
      <c r="I13" s="10">
        <v>3.73</v>
      </c>
      <c r="J13" s="10" t="s">
        <v>1</v>
      </c>
      <c r="K13" s="10" t="s">
        <v>289</v>
      </c>
      <c r="L13" s="10">
        <v>3.73</v>
      </c>
      <c r="M13" s="5" t="s">
        <v>208</v>
      </c>
      <c r="N13" s="5" t="s">
        <v>52</v>
      </c>
      <c r="O13" s="5" t="s">
        <v>53</v>
      </c>
      <c r="P13" s="5" t="s">
        <v>26</v>
      </c>
      <c r="Q13" s="5" t="s">
        <v>257</v>
      </c>
      <c r="R13" s="10">
        <v>12.6</v>
      </c>
      <c r="S13" s="10">
        <v>46.997999999999998</v>
      </c>
      <c r="T13" s="10" t="s">
        <v>304</v>
      </c>
      <c r="U13" s="10">
        <v>22.5</v>
      </c>
      <c r="V13" s="10">
        <v>83.924999999999997</v>
      </c>
      <c r="W13" s="5" t="s">
        <v>13</v>
      </c>
      <c r="X13" s="5" t="s">
        <v>206</v>
      </c>
      <c r="Y13" s="10" t="s">
        <v>314</v>
      </c>
      <c r="Z13" s="5" t="s">
        <v>201</v>
      </c>
    </row>
    <row r="14" spans="1:26" x14ac:dyDescent="0.25">
      <c r="A14" s="5" t="s">
        <v>331</v>
      </c>
      <c r="B14" s="5">
        <v>19</v>
      </c>
      <c r="C14" s="5" t="s">
        <v>44</v>
      </c>
      <c r="D14" s="16" t="s">
        <v>315</v>
      </c>
      <c r="E14" s="5">
        <v>16</v>
      </c>
      <c r="F14" s="5">
        <v>9</v>
      </c>
      <c r="G14" s="5">
        <v>2019</v>
      </c>
      <c r="H14" s="5" t="s">
        <v>29</v>
      </c>
      <c r="I14" s="10">
        <v>3.18</v>
      </c>
      <c r="J14" s="10" t="s">
        <v>250</v>
      </c>
      <c r="K14" s="10" t="s">
        <v>313</v>
      </c>
      <c r="L14" s="10">
        <v>0.63600000000000001</v>
      </c>
      <c r="M14" s="5" t="s">
        <v>208</v>
      </c>
      <c r="N14" s="5" t="s">
        <v>24</v>
      </c>
      <c r="O14" s="5" t="s">
        <v>32</v>
      </c>
      <c r="P14" s="5" t="s">
        <v>180</v>
      </c>
      <c r="Q14" s="5" t="s">
        <v>34</v>
      </c>
      <c r="R14" s="10">
        <v>19.2</v>
      </c>
      <c r="S14" s="10">
        <v>12.2112</v>
      </c>
      <c r="T14" s="10" t="s">
        <v>290</v>
      </c>
      <c r="U14" s="10">
        <v>40.799999999999997</v>
      </c>
      <c r="V14" s="10">
        <v>25.948799999999999</v>
      </c>
      <c r="W14" s="5" t="s">
        <v>13</v>
      </c>
      <c r="X14" s="5" t="s">
        <v>206</v>
      </c>
      <c r="Y14" s="10" t="s">
        <v>291</v>
      </c>
      <c r="Z14" s="5" t="s">
        <v>201</v>
      </c>
    </row>
    <row r="15" spans="1:26" x14ac:dyDescent="0.25">
      <c r="A15" s="5" t="s">
        <v>332</v>
      </c>
      <c r="B15" s="5">
        <v>20</v>
      </c>
      <c r="C15" s="5" t="s">
        <v>50</v>
      </c>
      <c r="D15" s="16" t="s">
        <v>315</v>
      </c>
      <c r="E15" s="5">
        <v>16</v>
      </c>
      <c r="F15" s="5">
        <v>9</v>
      </c>
      <c r="G15" s="5">
        <v>2019</v>
      </c>
      <c r="H15" s="5" t="s">
        <v>7</v>
      </c>
      <c r="I15" s="10">
        <v>1.71</v>
      </c>
      <c r="J15" s="10" t="s">
        <v>1</v>
      </c>
      <c r="K15" s="10" t="s">
        <v>289</v>
      </c>
      <c r="L15" s="10">
        <v>1.71</v>
      </c>
      <c r="M15" s="5" t="s">
        <v>208</v>
      </c>
      <c r="N15" s="5" t="s">
        <v>52</v>
      </c>
      <c r="O15" s="5" t="s">
        <v>53</v>
      </c>
      <c r="P15" s="5" t="s">
        <v>246</v>
      </c>
      <c r="Q15" s="5" t="s">
        <v>260</v>
      </c>
      <c r="R15" s="10">
        <v>11.2</v>
      </c>
      <c r="S15" s="10">
        <v>19.151999999999997</v>
      </c>
      <c r="T15" s="10" t="s">
        <v>304</v>
      </c>
      <c r="U15" s="10">
        <v>24.3</v>
      </c>
      <c r="V15" s="10">
        <v>41.552999999999997</v>
      </c>
      <c r="W15" s="5" t="s">
        <v>13</v>
      </c>
      <c r="X15" s="5" t="s">
        <v>206</v>
      </c>
      <c r="Y15" s="10" t="s">
        <v>314</v>
      </c>
      <c r="Z15" s="5" t="s">
        <v>201</v>
      </c>
    </row>
    <row r="16" spans="1:26" x14ac:dyDescent="0.25">
      <c r="A16" s="5" t="s">
        <v>333</v>
      </c>
      <c r="B16" s="5">
        <v>21</v>
      </c>
      <c r="C16" s="5" t="s">
        <v>135</v>
      </c>
      <c r="D16" s="32">
        <v>43727</v>
      </c>
      <c r="E16" s="5">
        <v>19</v>
      </c>
      <c r="F16" s="5">
        <v>9</v>
      </c>
      <c r="G16" s="5">
        <v>2019</v>
      </c>
      <c r="H16" s="5" t="s">
        <v>298</v>
      </c>
      <c r="I16" s="10">
        <v>2.75</v>
      </c>
      <c r="J16" s="10" t="s">
        <v>1</v>
      </c>
      <c r="K16" s="10" t="s">
        <v>289</v>
      </c>
      <c r="L16" s="10">
        <v>2.75</v>
      </c>
      <c r="M16" s="5" t="s">
        <v>208</v>
      </c>
      <c r="N16" s="5" t="s">
        <v>40</v>
      </c>
      <c r="O16" s="5" t="s">
        <v>207</v>
      </c>
      <c r="P16" s="5" t="s">
        <v>316</v>
      </c>
      <c r="Q16" s="5" t="s">
        <v>121</v>
      </c>
      <c r="R16" s="10">
        <v>18.2</v>
      </c>
      <c r="S16" s="10">
        <v>50.05</v>
      </c>
      <c r="T16" s="10" t="s">
        <v>290</v>
      </c>
      <c r="U16" s="10">
        <v>93</v>
      </c>
      <c r="V16" s="10">
        <v>255.75</v>
      </c>
      <c r="W16" s="5" t="s">
        <v>13</v>
      </c>
      <c r="X16" s="5" t="s">
        <v>206</v>
      </c>
      <c r="Y16" s="10">
        <v>1</v>
      </c>
      <c r="Z16" s="5" t="s">
        <v>201</v>
      </c>
    </row>
    <row r="17" spans="1:26" x14ac:dyDescent="0.25">
      <c r="A17" s="5" t="s">
        <v>367</v>
      </c>
      <c r="B17" s="5">
        <v>22</v>
      </c>
      <c r="C17" s="5" t="s">
        <v>139</v>
      </c>
      <c r="D17" s="16" t="s">
        <v>318</v>
      </c>
      <c r="E17" s="5">
        <v>19</v>
      </c>
      <c r="F17" s="5">
        <v>9</v>
      </c>
      <c r="G17" s="5">
        <v>2019</v>
      </c>
      <c r="H17" s="5" t="s">
        <v>298</v>
      </c>
      <c r="I17" s="10">
        <v>2.75</v>
      </c>
      <c r="J17" s="10" t="s">
        <v>1</v>
      </c>
      <c r="K17" s="10" t="s">
        <v>289</v>
      </c>
      <c r="L17" s="10">
        <v>2.75</v>
      </c>
      <c r="M17" s="5" t="s">
        <v>150</v>
      </c>
      <c r="N17" s="5" t="s">
        <v>40</v>
      </c>
      <c r="O17" s="5" t="s">
        <v>207</v>
      </c>
      <c r="P17" s="5" t="s">
        <v>316</v>
      </c>
      <c r="Q17" s="5" t="s">
        <v>121</v>
      </c>
      <c r="R17" s="10">
        <v>18.2</v>
      </c>
      <c r="S17" s="10">
        <v>50.05</v>
      </c>
      <c r="T17" s="10" t="s">
        <v>290</v>
      </c>
      <c r="U17" s="10">
        <v>93</v>
      </c>
      <c r="V17" s="10">
        <v>255.75</v>
      </c>
      <c r="W17" s="5" t="s">
        <v>13</v>
      </c>
      <c r="X17" s="5" t="s">
        <v>206</v>
      </c>
      <c r="Y17" s="10" t="s">
        <v>319</v>
      </c>
      <c r="Z17" s="5" t="s">
        <v>201</v>
      </c>
    </row>
    <row r="18" spans="1:26" x14ac:dyDescent="0.25">
      <c r="A18" s="5" t="s">
        <v>368</v>
      </c>
      <c r="B18" s="5">
        <v>23</v>
      </c>
      <c r="C18" s="5" t="s">
        <v>56</v>
      </c>
      <c r="D18" s="16" t="s">
        <v>334</v>
      </c>
      <c r="E18" s="5">
        <v>20</v>
      </c>
      <c r="F18" s="5">
        <v>9</v>
      </c>
      <c r="G18" s="5">
        <v>2019</v>
      </c>
      <c r="H18" s="5" t="s">
        <v>7</v>
      </c>
      <c r="I18" s="10">
        <v>3</v>
      </c>
      <c r="J18" s="10" t="s">
        <v>1</v>
      </c>
      <c r="K18" s="10" t="s">
        <v>289</v>
      </c>
      <c r="L18" s="10">
        <v>3</v>
      </c>
      <c r="M18" s="5" t="s">
        <v>208</v>
      </c>
      <c r="N18" s="5" t="s">
        <v>46</v>
      </c>
      <c r="O18" s="5" t="s">
        <v>131</v>
      </c>
      <c r="P18" s="5" t="s">
        <v>26</v>
      </c>
      <c r="Q18" s="5" t="s">
        <v>54</v>
      </c>
      <c r="R18" s="10">
        <v>14.4</v>
      </c>
      <c r="S18" s="10">
        <v>43.2</v>
      </c>
      <c r="T18" s="10" t="s">
        <v>335</v>
      </c>
      <c r="U18" s="10">
        <v>42.2</v>
      </c>
      <c r="V18" s="10">
        <v>126.60000000000001</v>
      </c>
      <c r="W18" s="5" t="s">
        <v>13</v>
      </c>
      <c r="X18" s="5" t="s">
        <v>206</v>
      </c>
      <c r="Y18" s="10">
        <v>7.5</v>
      </c>
      <c r="Z18" s="5" t="s">
        <v>201</v>
      </c>
    </row>
    <row r="19" spans="1:26" x14ac:dyDescent="0.25">
      <c r="A19" s="5" t="s">
        <v>369</v>
      </c>
      <c r="B19" s="5">
        <v>24</v>
      </c>
      <c r="C19" s="5" t="s">
        <v>56</v>
      </c>
      <c r="D19" s="16" t="s">
        <v>336</v>
      </c>
      <c r="E19" s="5">
        <v>21</v>
      </c>
      <c r="F19" s="5">
        <v>9</v>
      </c>
      <c r="G19" s="5">
        <v>2019</v>
      </c>
      <c r="H19" s="5" t="s">
        <v>29</v>
      </c>
      <c r="I19" s="10">
        <v>3</v>
      </c>
      <c r="J19" s="10" t="s">
        <v>1</v>
      </c>
      <c r="K19" s="10" t="s">
        <v>289</v>
      </c>
      <c r="L19" s="10">
        <v>3</v>
      </c>
      <c r="M19" s="5" t="s">
        <v>84</v>
      </c>
      <c r="N19" s="5" t="s">
        <v>46</v>
      </c>
      <c r="O19" s="5" t="s">
        <v>124</v>
      </c>
      <c r="P19" s="5" t="s">
        <v>246</v>
      </c>
      <c r="Q19" s="5" t="s">
        <v>148</v>
      </c>
      <c r="R19" s="10">
        <v>2.8</v>
      </c>
      <c r="S19" s="10">
        <v>8.3999999999999986</v>
      </c>
      <c r="T19" s="10" t="s">
        <v>290</v>
      </c>
      <c r="U19" s="10">
        <v>10.9</v>
      </c>
      <c r="V19" s="10">
        <v>32.700000000000003</v>
      </c>
      <c r="W19" s="5" t="s">
        <v>13</v>
      </c>
      <c r="X19" s="5" t="s">
        <v>206</v>
      </c>
      <c r="Y19" s="10" t="s">
        <v>314</v>
      </c>
      <c r="Z19" s="5" t="s">
        <v>201</v>
      </c>
    </row>
    <row r="20" spans="1:26" x14ac:dyDescent="0.25">
      <c r="A20" s="5" t="s">
        <v>370</v>
      </c>
      <c r="B20" s="5">
        <v>25</v>
      </c>
      <c r="C20" s="5" t="s">
        <v>56</v>
      </c>
      <c r="D20" s="16" t="s">
        <v>336</v>
      </c>
      <c r="E20" s="5">
        <v>21</v>
      </c>
      <c r="F20" s="5">
        <v>9</v>
      </c>
      <c r="G20" s="5">
        <v>2019</v>
      </c>
      <c r="H20" s="5" t="s">
        <v>29</v>
      </c>
      <c r="I20" s="10">
        <v>3</v>
      </c>
      <c r="J20" s="10" t="s">
        <v>120</v>
      </c>
      <c r="K20" s="10" t="s">
        <v>304</v>
      </c>
      <c r="L20" s="10">
        <v>0.3</v>
      </c>
      <c r="M20" s="5" t="s">
        <v>84</v>
      </c>
      <c r="N20" s="5" t="s">
        <v>24</v>
      </c>
      <c r="O20" s="5" t="s">
        <v>120</v>
      </c>
      <c r="P20" s="5" t="s">
        <v>180</v>
      </c>
      <c r="Q20" s="5" t="s">
        <v>277</v>
      </c>
      <c r="R20" s="10">
        <v>16.8</v>
      </c>
      <c r="S20" s="10">
        <v>16.8</v>
      </c>
      <c r="T20" s="10" t="s">
        <v>312</v>
      </c>
      <c r="U20" s="10">
        <v>30.1</v>
      </c>
      <c r="V20" s="10">
        <v>30.1</v>
      </c>
      <c r="W20" s="5" t="s">
        <v>13</v>
      </c>
      <c r="X20" s="5" t="s">
        <v>206</v>
      </c>
      <c r="Y20" s="10" t="s">
        <v>319</v>
      </c>
      <c r="Z20" s="5" t="s">
        <v>201</v>
      </c>
    </row>
    <row r="21" spans="1:26" x14ac:dyDescent="0.25">
      <c r="A21" s="5" t="s">
        <v>371</v>
      </c>
      <c r="B21" s="5">
        <v>26</v>
      </c>
      <c r="C21" s="5" t="s">
        <v>64</v>
      </c>
      <c r="D21" s="16" t="s">
        <v>336</v>
      </c>
      <c r="E21" s="5">
        <v>21</v>
      </c>
      <c r="F21" s="5">
        <v>9</v>
      </c>
      <c r="G21" s="5">
        <v>2019</v>
      </c>
      <c r="H21" s="5" t="s">
        <v>7</v>
      </c>
      <c r="I21" s="10">
        <v>4.66</v>
      </c>
      <c r="J21" s="10" t="s">
        <v>1</v>
      </c>
      <c r="K21" s="10" t="s">
        <v>289</v>
      </c>
      <c r="L21" s="10">
        <v>4.66</v>
      </c>
      <c r="M21" s="5" t="s">
        <v>208</v>
      </c>
      <c r="N21" s="5" t="s">
        <v>46</v>
      </c>
      <c r="O21" s="5" t="s">
        <v>134</v>
      </c>
      <c r="P21" s="5" t="s">
        <v>26</v>
      </c>
      <c r="Q21" s="5" t="s">
        <v>159</v>
      </c>
      <c r="R21" s="10">
        <v>4.2</v>
      </c>
      <c r="S21" s="10">
        <v>19.572000000000003</v>
      </c>
      <c r="T21" s="10" t="s">
        <v>335</v>
      </c>
      <c r="U21" s="10">
        <v>13.1</v>
      </c>
      <c r="V21" s="10">
        <v>61.045999999999999</v>
      </c>
      <c r="W21" s="5" t="s">
        <v>13</v>
      </c>
      <c r="X21" s="5" t="s">
        <v>206</v>
      </c>
      <c r="Y21" s="10" t="s">
        <v>317</v>
      </c>
      <c r="Z21" s="5" t="s">
        <v>201</v>
      </c>
    </row>
    <row r="22" spans="1:26" x14ac:dyDescent="0.25">
      <c r="A22" s="5" t="s">
        <v>372</v>
      </c>
      <c r="B22" s="5">
        <v>27</v>
      </c>
      <c r="C22" s="5" t="s">
        <v>50</v>
      </c>
      <c r="D22" s="16" t="s">
        <v>336</v>
      </c>
      <c r="E22" s="5">
        <v>21</v>
      </c>
      <c r="F22" s="5">
        <v>9</v>
      </c>
      <c r="G22" s="5">
        <v>2019</v>
      </c>
      <c r="H22" s="5" t="s">
        <v>29</v>
      </c>
      <c r="I22" s="10">
        <v>1.71</v>
      </c>
      <c r="J22" s="10" t="s">
        <v>1</v>
      </c>
      <c r="K22" s="10" t="s">
        <v>289</v>
      </c>
      <c r="L22" s="10">
        <v>1.71</v>
      </c>
      <c r="M22" s="5" t="s">
        <v>84</v>
      </c>
      <c r="N22" s="5" t="s">
        <v>46</v>
      </c>
      <c r="O22" s="5" t="s">
        <v>124</v>
      </c>
      <c r="P22" s="5" t="s">
        <v>246</v>
      </c>
      <c r="Q22" s="5" t="s">
        <v>148</v>
      </c>
      <c r="R22" s="10">
        <v>2.8</v>
      </c>
      <c r="S22" s="10">
        <v>4.7879999999999994</v>
      </c>
      <c r="T22" s="10" t="s">
        <v>290</v>
      </c>
      <c r="U22" s="10">
        <v>10.9</v>
      </c>
      <c r="V22" s="10">
        <v>18.638999999999999</v>
      </c>
      <c r="W22" s="5" t="s">
        <v>13</v>
      </c>
      <c r="X22" s="5" t="s">
        <v>206</v>
      </c>
      <c r="Y22" s="10" t="s">
        <v>291</v>
      </c>
      <c r="Z22" s="5" t="s">
        <v>201</v>
      </c>
    </row>
    <row r="23" spans="1:26" x14ac:dyDescent="0.25">
      <c r="A23" s="5" t="s">
        <v>373</v>
      </c>
      <c r="B23" s="5">
        <v>28</v>
      </c>
      <c r="C23" s="5" t="s">
        <v>22</v>
      </c>
      <c r="D23" s="16" t="s">
        <v>337</v>
      </c>
      <c r="E23" s="5">
        <v>3</v>
      </c>
      <c r="F23" s="5">
        <v>10</v>
      </c>
      <c r="G23" s="5">
        <v>2019</v>
      </c>
      <c r="H23" s="5" t="s">
        <v>7</v>
      </c>
      <c r="I23" s="10">
        <v>2.39</v>
      </c>
      <c r="J23" s="10" t="s">
        <v>270</v>
      </c>
      <c r="K23" s="10" t="s">
        <v>304</v>
      </c>
      <c r="L23" s="10">
        <v>0.23900000000000002</v>
      </c>
      <c r="M23" s="5" t="s">
        <v>208</v>
      </c>
      <c r="N23" s="5" t="s">
        <v>46</v>
      </c>
      <c r="O23" s="5" t="s">
        <v>134</v>
      </c>
      <c r="P23" s="5" t="s">
        <v>26</v>
      </c>
      <c r="Q23" s="5" t="s">
        <v>159</v>
      </c>
      <c r="R23" s="10">
        <v>4.2</v>
      </c>
      <c r="S23" s="10">
        <v>1.0038</v>
      </c>
      <c r="T23" s="10" t="s">
        <v>335</v>
      </c>
      <c r="U23" s="10">
        <v>13.1</v>
      </c>
      <c r="V23" s="10">
        <v>3.1309</v>
      </c>
      <c r="W23" s="5" t="s">
        <v>13</v>
      </c>
      <c r="X23" s="5" t="s">
        <v>206</v>
      </c>
      <c r="Y23" s="10" t="s">
        <v>338</v>
      </c>
      <c r="Z23" s="5" t="s">
        <v>201</v>
      </c>
    </row>
    <row r="24" spans="1:26" x14ac:dyDescent="0.25">
      <c r="A24" s="5" t="s">
        <v>374</v>
      </c>
      <c r="B24" s="5">
        <v>29</v>
      </c>
      <c r="C24" s="5" t="s">
        <v>30</v>
      </c>
      <c r="D24" s="16" t="s">
        <v>337</v>
      </c>
      <c r="E24" s="5">
        <v>3</v>
      </c>
      <c r="F24" s="5">
        <v>10</v>
      </c>
      <c r="G24" s="5">
        <v>2019</v>
      </c>
      <c r="H24" s="5" t="s">
        <v>7</v>
      </c>
      <c r="I24" s="10">
        <v>2.1</v>
      </c>
      <c r="J24" s="10" t="s">
        <v>270</v>
      </c>
      <c r="K24" s="10" t="s">
        <v>304</v>
      </c>
      <c r="L24" s="10">
        <v>0.21</v>
      </c>
      <c r="M24" s="5" t="s">
        <v>208</v>
      </c>
      <c r="N24" s="5" t="s">
        <v>46</v>
      </c>
      <c r="O24" s="5" t="s">
        <v>134</v>
      </c>
      <c r="P24" s="5" t="s">
        <v>26</v>
      </c>
      <c r="Q24" s="5" t="s">
        <v>159</v>
      </c>
      <c r="R24" s="10">
        <v>4.2</v>
      </c>
      <c r="S24" s="10">
        <v>0.88200000000000001</v>
      </c>
      <c r="T24" s="10" t="s">
        <v>335</v>
      </c>
      <c r="U24" s="10">
        <v>13.1</v>
      </c>
      <c r="V24" s="10">
        <v>2.7509999999999999</v>
      </c>
      <c r="W24" s="5" t="s">
        <v>13</v>
      </c>
      <c r="X24" s="5" t="s">
        <v>206</v>
      </c>
      <c r="Y24" s="10" t="s">
        <v>338</v>
      </c>
      <c r="Z24" s="5" t="s">
        <v>201</v>
      </c>
    </row>
    <row r="25" spans="1:26" x14ac:dyDescent="0.25">
      <c r="A25" s="5" t="s">
        <v>375</v>
      </c>
      <c r="B25" s="5">
        <v>30</v>
      </c>
      <c r="C25" s="5" t="s">
        <v>69</v>
      </c>
      <c r="D25" s="16" t="s">
        <v>337</v>
      </c>
      <c r="E25" s="5">
        <v>3</v>
      </c>
      <c r="F25" s="5">
        <v>10</v>
      </c>
      <c r="G25" s="5">
        <v>2019</v>
      </c>
      <c r="H25" s="5" t="s">
        <v>7</v>
      </c>
      <c r="I25" s="10">
        <v>0.95</v>
      </c>
      <c r="J25" s="10" t="s">
        <v>1</v>
      </c>
      <c r="K25" s="10" t="s">
        <v>304</v>
      </c>
      <c r="L25" s="10">
        <v>9.5000000000000001E-2</v>
      </c>
      <c r="M25" s="5" t="s">
        <v>208</v>
      </c>
      <c r="N25" s="5" t="s">
        <v>46</v>
      </c>
      <c r="O25" s="5" t="s">
        <v>134</v>
      </c>
      <c r="P25" s="5" t="s">
        <v>26</v>
      </c>
      <c r="Q25" s="5" t="s">
        <v>159</v>
      </c>
      <c r="R25" s="10">
        <v>4.2</v>
      </c>
      <c r="S25" s="10">
        <v>0.39900000000000002</v>
      </c>
      <c r="T25" s="10" t="s">
        <v>335</v>
      </c>
      <c r="U25" s="10">
        <v>13.1</v>
      </c>
      <c r="V25" s="10">
        <v>1.2444999999999999</v>
      </c>
      <c r="W25" s="5" t="s">
        <v>13</v>
      </c>
      <c r="X25" s="5" t="s">
        <v>206</v>
      </c>
      <c r="Y25" s="10" t="s">
        <v>339</v>
      </c>
      <c r="Z25" s="5" t="s">
        <v>201</v>
      </c>
    </row>
    <row r="26" spans="1:26" x14ac:dyDescent="0.25">
      <c r="A26" s="5" t="s">
        <v>376</v>
      </c>
      <c r="B26" s="5">
        <v>31</v>
      </c>
      <c r="C26" s="5" t="s">
        <v>22</v>
      </c>
      <c r="D26" s="16" t="s">
        <v>337</v>
      </c>
      <c r="E26" s="5">
        <v>3</v>
      </c>
      <c r="F26" s="5">
        <v>10</v>
      </c>
      <c r="G26" s="5">
        <v>2019</v>
      </c>
      <c r="H26" s="5" t="s">
        <v>7</v>
      </c>
      <c r="I26" s="10">
        <v>2.39</v>
      </c>
      <c r="J26" s="10" t="s">
        <v>250</v>
      </c>
      <c r="K26" s="10" t="s">
        <v>304</v>
      </c>
      <c r="L26" s="10">
        <v>0.23900000000000002</v>
      </c>
      <c r="M26" s="5" t="s">
        <v>208</v>
      </c>
      <c r="N26" s="5" t="s">
        <v>24</v>
      </c>
      <c r="O26" s="5" t="s">
        <v>32</v>
      </c>
      <c r="P26" s="5" t="s">
        <v>26</v>
      </c>
      <c r="Q26" s="5" t="s">
        <v>34</v>
      </c>
      <c r="R26" s="10">
        <v>19.2</v>
      </c>
      <c r="S26" s="10">
        <v>4.5888</v>
      </c>
      <c r="T26" s="10" t="s">
        <v>290</v>
      </c>
      <c r="U26" s="10">
        <v>40.799999999999997</v>
      </c>
      <c r="V26" s="10">
        <v>9.7512000000000008</v>
      </c>
      <c r="W26" s="5" t="s">
        <v>13</v>
      </c>
      <c r="X26" s="5" t="s">
        <v>206</v>
      </c>
      <c r="Y26" s="10" t="s">
        <v>314</v>
      </c>
      <c r="Z26" s="5" t="s">
        <v>201</v>
      </c>
    </row>
    <row r="27" spans="1:26" x14ac:dyDescent="0.25">
      <c r="A27" s="5" t="s">
        <v>377</v>
      </c>
      <c r="B27" s="5">
        <v>32</v>
      </c>
      <c r="C27" s="5" t="s">
        <v>30</v>
      </c>
      <c r="D27" s="16" t="s">
        <v>337</v>
      </c>
      <c r="E27" s="5">
        <v>3</v>
      </c>
      <c r="F27" s="5">
        <v>10</v>
      </c>
      <c r="G27" s="5">
        <v>2019</v>
      </c>
      <c r="H27" s="5" t="s">
        <v>7</v>
      </c>
      <c r="I27" s="10">
        <v>2.1</v>
      </c>
      <c r="J27" s="10" t="s">
        <v>250</v>
      </c>
      <c r="K27" s="10" t="s">
        <v>304</v>
      </c>
      <c r="L27" s="10">
        <v>0.21</v>
      </c>
      <c r="M27" s="5" t="s">
        <v>208</v>
      </c>
      <c r="N27" s="5" t="s">
        <v>24</v>
      </c>
      <c r="O27" s="5" t="s">
        <v>32</v>
      </c>
      <c r="P27" s="5" t="s">
        <v>26</v>
      </c>
      <c r="Q27" s="5" t="s">
        <v>34</v>
      </c>
      <c r="R27" s="10">
        <v>19.2</v>
      </c>
      <c r="S27" s="10">
        <v>4.032</v>
      </c>
      <c r="T27" s="10" t="s">
        <v>290</v>
      </c>
      <c r="U27" s="10">
        <v>40.799999999999997</v>
      </c>
      <c r="V27" s="10">
        <v>8.5679999999999996</v>
      </c>
      <c r="W27" s="5" t="s">
        <v>13</v>
      </c>
      <c r="X27" s="5" t="s">
        <v>206</v>
      </c>
      <c r="Y27" s="10" t="s">
        <v>314</v>
      </c>
      <c r="Z27" s="5" t="s">
        <v>201</v>
      </c>
    </row>
    <row r="28" spans="1:26" x14ac:dyDescent="0.25">
      <c r="A28" s="5" t="s">
        <v>378</v>
      </c>
      <c r="B28" s="5">
        <v>33</v>
      </c>
      <c r="C28" s="5" t="s">
        <v>69</v>
      </c>
      <c r="D28" s="16" t="s">
        <v>337</v>
      </c>
      <c r="E28" s="5">
        <v>3</v>
      </c>
      <c r="F28" s="5">
        <v>10</v>
      </c>
      <c r="G28" s="5">
        <v>2019</v>
      </c>
      <c r="H28" s="5" t="s">
        <v>7</v>
      </c>
      <c r="I28" s="10">
        <v>0.95</v>
      </c>
      <c r="J28" s="10" t="s">
        <v>250</v>
      </c>
      <c r="K28" s="10" t="s">
        <v>304</v>
      </c>
      <c r="L28" s="10">
        <v>9.5000000000000001E-2</v>
      </c>
      <c r="M28" s="5" t="s">
        <v>208</v>
      </c>
      <c r="N28" s="5" t="s">
        <v>24</v>
      </c>
      <c r="O28" s="5" t="s">
        <v>32</v>
      </c>
      <c r="P28" s="5" t="s">
        <v>26</v>
      </c>
      <c r="Q28" s="5" t="s">
        <v>34</v>
      </c>
      <c r="R28" s="10">
        <v>19.2</v>
      </c>
      <c r="S28" s="10">
        <v>1.8239999999999998</v>
      </c>
      <c r="T28" s="10" t="s">
        <v>290</v>
      </c>
      <c r="U28" s="10">
        <v>40.799999999999997</v>
      </c>
      <c r="V28" s="10">
        <v>3.8759999999999999</v>
      </c>
      <c r="W28" s="5" t="s">
        <v>13</v>
      </c>
      <c r="X28" s="5" t="s">
        <v>206</v>
      </c>
      <c r="Y28" s="10" t="s">
        <v>339</v>
      </c>
      <c r="Z28" s="5" t="s">
        <v>201</v>
      </c>
    </row>
    <row r="29" spans="1:26" x14ac:dyDescent="0.25">
      <c r="A29" s="5" t="s">
        <v>379</v>
      </c>
      <c r="B29" s="5">
        <v>34</v>
      </c>
      <c r="C29" s="5" t="s">
        <v>44</v>
      </c>
      <c r="D29" s="16" t="s">
        <v>340</v>
      </c>
      <c r="E29" s="5">
        <v>4</v>
      </c>
      <c r="F29" s="5">
        <v>10</v>
      </c>
      <c r="G29" s="5">
        <v>2019</v>
      </c>
      <c r="H29" s="5" t="s">
        <v>298</v>
      </c>
      <c r="I29" s="10">
        <v>3.18</v>
      </c>
      <c r="J29" s="10" t="s">
        <v>1</v>
      </c>
      <c r="K29" s="10" t="s">
        <v>289</v>
      </c>
      <c r="L29" s="10">
        <v>3.18</v>
      </c>
      <c r="M29" s="5" t="s">
        <v>104</v>
      </c>
      <c r="N29" s="5" t="s">
        <v>40</v>
      </c>
      <c r="O29" s="5" t="s">
        <v>207</v>
      </c>
      <c r="P29" s="5" t="s">
        <v>316</v>
      </c>
      <c r="Q29" s="5" t="s">
        <v>121</v>
      </c>
      <c r="R29" s="10">
        <v>18.2</v>
      </c>
      <c r="S29" s="10">
        <v>57.875999999999998</v>
      </c>
      <c r="T29" s="10" t="s">
        <v>290</v>
      </c>
      <c r="U29" s="10">
        <v>93</v>
      </c>
      <c r="V29" s="10">
        <v>295.74</v>
      </c>
      <c r="W29" s="5" t="s">
        <v>13</v>
      </c>
      <c r="X29" s="5" t="s">
        <v>206</v>
      </c>
      <c r="Y29" s="10" t="s">
        <v>319</v>
      </c>
      <c r="Z29" s="5" t="s">
        <v>201</v>
      </c>
    </row>
    <row r="30" spans="1:26" x14ac:dyDescent="0.25">
      <c r="A30" s="5" t="s">
        <v>380</v>
      </c>
      <c r="B30" s="5">
        <v>35</v>
      </c>
      <c r="C30" s="5" t="s">
        <v>44</v>
      </c>
      <c r="D30" s="16" t="s">
        <v>340</v>
      </c>
      <c r="E30" s="5">
        <v>4</v>
      </c>
      <c r="F30" s="5">
        <v>10</v>
      </c>
      <c r="G30" s="5">
        <v>2019</v>
      </c>
      <c r="H30" s="5" t="s">
        <v>7</v>
      </c>
      <c r="I30" s="10">
        <v>3.18</v>
      </c>
      <c r="J30" s="10" t="s">
        <v>1</v>
      </c>
      <c r="K30" s="10" t="s">
        <v>289</v>
      </c>
      <c r="L30" s="10">
        <v>3.18</v>
      </c>
      <c r="M30" s="5" t="s">
        <v>208</v>
      </c>
      <c r="N30" s="5" t="s">
        <v>24</v>
      </c>
      <c r="O30" s="5" t="s">
        <v>32</v>
      </c>
      <c r="P30" s="5" t="s">
        <v>26</v>
      </c>
      <c r="Q30" s="5" t="s">
        <v>42</v>
      </c>
      <c r="R30" s="10">
        <v>11.2</v>
      </c>
      <c r="S30" s="10">
        <v>35.616</v>
      </c>
      <c r="T30" s="10" t="s">
        <v>290</v>
      </c>
      <c r="U30" s="10">
        <v>27.6</v>
      </c>
      <c r="V30" s="10">
        <v>87.768000000000015</v>
      </c>
      <c r="W30" s="5" t="s">
        <v>13</v>
      </c>
      <c r="X30" s="5" t="s">
        <v>206</v>
      </c>
      <c r="Y30" s="10" t="s">
        <v>314</v>
      </c>
      <c r="Z30" s="5" t="s">
        <v>341</v>
      </c>
    </row>
    <row r="31" spans="1:26" x14ac:dyDescent="0.25">
      <c r="A31" s="5" t="s">
        <v>381</v>
      </c>
      <c r="B31" s="5">
        <v>36</v>
      </c>
      <c r="C31" s="5" t="s">
        <v>152</v>
      </c>
      <c r="D31" s="16" t="s">
        <v>342</v>
      </c>
      <c r="E31" s="5">
        <v>8</v>
      </c>
      <c r="F31" s="5">
        <v>10</v>
      </c>
      <c r="G31" s="5">
        <v>2019</v>
      </c>
      <c r="H31" s="5" t="s">
        <v>7</v>
      </c>
      <c r="I31" s="10">
        <v>3.27</v>
      </c>
      <c r="J31" s="10" t="s">
        <v>250</v>
      </c>
      <c r="K31" s="10" t="s">
        <v>304</v>
      </c>
      <c r="L31" s="10">
        <v>0.32700000000000001</v>
      </c>
      <c r="M31" s="5" t="s">
        <v>133</v>
      </c>
      <c r="N31" s="5" t="s">
        <v>24</v>
      </c>
      <c r="O31" s="5" t="s">
        <v>32</v>
      </c>
      <c r="P31" s="5" t="s">
        <v>26</v>
      </c>
      <c r="Q31" s="5" t="s">
        <v>34</v>
      </c>
      <c r="R31" s="10">
        <v>19.2</v>
      </c>
      <c r="S31" s="10">
        <v>6.2784000000000004</v>
      </c>
      <c r="T31" s="10" t="s">
        <v>290</v>
      </c>
      <c r="U31" s="10">
        <v>40.799999999999997</v>
      </c>
      <c r="V31" s="10">
        <v>13.3416</v>
      </c>
      <c r="W31" s="5" t="s">
        <v>13</v>
      </c>
      <c r="X31" s="5" t="s">
        <v>206</v>
      </c>
      <c r="Y31" s="10" t="s">
        <v>343</v>
      </c>
      <c r="Z31" s="5" t="s">
        <v>201</v>
      </c>
    </row>
    <row r="32" spans="1:26" x14ac:dyDescent="0.25">
      <c r="A32" s="5" t="s">
        <v>382</v>
      </c>
      <c r="B32" s="5">
        <v>37</v>
      </c>
      <c r="C32" s="5" t="s">
        <v>122</v>
      </c>
      <c r="D32" s="16" t="s">
        <v>342</v>
      </c>
      <c r="E32" s="5">
        <v>8</v>
      </c>
      <c r="F32" s="5">
        <v>10</v>
      </c>
      <c r="G32" s="5">
        <v>2019</v>
      </c>
      <c r="H32" s="5" t="s">
        <v>7</v>
      </c>
      <c r="I32" s="10">
        <v>3.49</v>
      </c>
      <c r="J32" s="10" t="s">
        <v>250</v>
      </c>
      <c r="K32" s="10" t="s">
        <v>304</v>
      </c>
      <c r="L32" s="10">
        <v>0.34900000000000003</v>
      </c>
      <c r="M32" s="5" t="s">
        <v>208</v>
      </c>
      <c r="N32" s="5" t="s">
        <v>24</v>
      </c>
      <c r="O32" s="5" t="s">
        <v>32</v>
      </c>
      <c r="P32" s="5" t="s">
        <v>26</v>
      </c>
      <c r="Q32" s="5" t="s">
        <v>34</v>
      </c>
      <c r="R32" s="10">
        <v>19.2</v>
      </c>
      <c r="S32" s="10">
        <v>6.7008000000000001</v>
      </c>
      <c r="T32" s="10" t="s">
        <v>290</v>
      </c>
      <c r="U32" s="10">
        <v>40.799999999999997</v>
      </c>
      <c r="V32" s="10">
        <v>14.2392</v>
      </c>
      <c r="W32" s="5" t="s">
        <v>13</v>
      </c>
      <c r="X32" s="5" t="s">
        <v>206</v>
      </c>
      <c r="Y32" s="10" t="s">
        <v>338</v>
      </c>
      <c r="Z32" s="5" t="s">
        <v>201</v>
      </c>
    </row>
    <row r="33" spans="1:26" x14ac:dyDescent="0.25">
      <c r="A33" s="5" t="s">
        <v>383</v>
      </c>
      <c r="B33" s="5">
        <v>38</v>
      </c>
      <c r="C33" s="5" t="s">
        <v>125</v>
      </c>
      <c r="D33" s="16" t="s">
        <v>342</v>
      </c>
      <c r="E33" s="5">
        <v>8</v>
      </c>
      <c r="F33" s="5">
        <v>10</v>
      </c>
      <c r="G33" s="5">
        <v>2019</v>
      </c>
      <c r="H33" s="5" t="s">
        <v>7</v>
      </c>
      <c r="I33" s="10">
        <v>3.49</v>
      </c>
      <c r="J33" s="10" t="s">
        <v>250</v>
      </c>
      <c r="K33" s="10" t="s">
        <v>344</v>
      </c>
      <c r="L33" s="10">
        <v>0.34934899999999997</v>
      </c>
      <c r="M33" s="5" t="s">
        <v>208</v>
      </c>
      <c r="N33" s="5" t="s">
        <v>24</v>
      </c>
      <c r="O33" s="5" t="s">
        <v>32</v>
      </c>
      <c r="P33" s="5" t="s">
        <v>26</v>
      </c>
      <c r="Q33" s="5" t="s">
        <v>34</v>
      </c>
      <c r="R33" s="10">
        <v>19.2</v>
      </c>
      <c r="S33" s="10">
        <v>6.7075007999999992</v>
      </c>
      <c r="T33" s="10" t="s">
        <v>345</v>
      </c>
      <c r="U33" s="10">
        <v>40.799999999999997</v>
      </c>
      <c r="V33" s="10">
        <v>14.253439199999997</v>
      </c>
      <c r="W33" s="5" t="s">
        <v>13</v>
      </c>
      <c r="X33" s="5" t="s">
        <v>206</v>
      </c>
      <c r="Y33" s="10" t="s">
        <v>338</v>
      </c>
      <c r="Z33" s="5" t="s">
        <v>201</v>
      </c>
    </row>
    <row r="34" spans="1:26" x14ac:dyDescent="0.25">
      <c r="A34" s="5" t="s">
        <v>384</v>
      </c>
      <c r="B34" s="5">
        <v>39</v>
      </c>
      <c r="C34" s="5" t="s">
        <v>129</v>
      </c>
      <c r="D34" s="16" t="s">
        <v>342</v>
      </c>
      <c r="E34" s="5">
        <v>8</v>
      </c>
      <c r="F34" s="5">
        <v>10</v>
      </c>
      <c r="G34" s="5">
        <v>2019</v>
      </c>
      <c r="H34" s="5" t="s">
        <v>7</v>
      </c>
      <c r="I34" s="10">
        <v>3.14</v>
      </c>
      <c r="J34" s="10" t="s">
        <v>250</v>
      </c>
      <c r="K34" s="10" t="s">
        <v>346</v>
      </c>
      <c r="L34" s="10">
        <v>0.31462800000000002</v>
      </c>
      <c r="M34" s="5" t="s">
        <v>208</v>
      </c>
      <c r="N34" s="5" t="s">
        <v>24</v>
      </c>
      <c r="O34" s="5" t="s">
        <v>32</v>
      </c>
      <c r="P34" s="5" t="s">
        <v>26</v>
      </c>
      <c r="Q34" s="5" t="s">
        <v>34</v>
      </c>
      <c r="R34" s="10">
        <v>19.2</v>
      </c>
      <c r="S34" s="10">
        <v>6.0408575999999998</v>
      </c>
      <c r="T34" s="10" t="s">
        <v>347</v>
      </c>
      <c r="U34" s="10">
        <v>40.799999999999997</v>
      </c>
      <c r="V34" s="10">
        <v>12.836822399999999</v>
      </c>
      <c r="W34" s="5" t="s">
        <v>13</v>
      </c>
      <c r="X34" s="5" t="s">
        <v>206</v>
      </c>
      <c r="Y34" s="10" t="s">
        <v>338</v>
      </c>
      <c r="Z34" s="5" t="s">
        <v>201</v>
      </c>
    </row>
    <row r="35" spans="1:26" x14ac:dyDescent="0.25">
      <c r="A35" s="5" t="s">
        <v>385</v>
      </c>
      <c r="B35" s="5">
        <v>40</v>
      </c>
      <c r="C35" s="5" t="s">
        <v>132</v>
      </c>
      <c r="D35" s="16" t="s">
        <v>342</v>
      </c>
      <c r="E35" s="5">
        <v>8</v>
      </c>
      <c r="F35" s="5">
        <v>10</v>
      </c>
      <c r="G35" s="5">
        <v>2019</v>
      </c>
      <c r="H35" s="5" t="s">
        <v>7</v>
      </c>
      <c r="I35" s="10">
        <v>3.14</v>
      </c>
      <c r="J35" s="10" t="s">
        <v>250</v>
      </c>
      <c r="K35" s="10" t="s">
        <v>348</v>
      </c>
      <c r="L35" s="10">
        <v>0.314942</v>
      </c>
      <c r="M35" s="5" t="s">
        <v>208</v>
      </c>
      <c r="N35" s="5" t="s">
        <v>24</v>
      </c>
      <c r="O35" s="5" t="s">
        <v>32</v>
      </c>
      <c r="P35" s="5" t="s">
        <v>26</v>
      </c>
      <c r="Q35" s="5" t="s">
        <v>34</v>
      </c>
      <c r="R35" s="10">
        <v>19.2</v>
      </c>
      <c r="S35" s="10">
        <v>6.0468864</v>
      </c>
      <c r="T35" s="10" t="s">
        <v>349</v>
      </c>
      <c r="U35" s="10">
        <v>40.799999999999997</v>
      </c>
      <c r="V35" s="10">
        <v>12.849633599999999</v>
      </c>
      <c r="W35" s="5" t="s">
        <v>13</v>
      </c>
      <c r="X35" s="5" t="s">
        <v>206</v>
      </c>
      <c r="Y35" s="10" t="s">
        <v>338</v>
      </c>
      <c r="Z35" s="5" t="s">
        <v>201</v>
      </c>
    </row>
    <row r="36" spans="1:26" x14ac:dyDescent="0.25">
      <c r="A36" s="5" t="s">
        <v>386</v>
      </c>
      <c r="B36" s="5">
        <v>41</v>
      </c>
      <c r="C36" s="5" t="s">
        <v>135</v>
      </c>
      <c r="D36" s="16" t="s">
        <v>342</v>
      </c>
      <c r="E36" s="5">
        <v>8</v>
      </c>
      <c r="F36" s="5">
        <v>10</v>
      </c>
      <c r="G36" s="5">
        <v>2019</v>
      </c>
      <c r="H36" s="5" t="s">
        <v>7</v>
      </c>
      <c r="I36" s="10">
        <v>2.75</v>
      </c>
      <c r="J36" s="10" t="s">
        <v>250</v>
      </c>
      <c r="K36" s="10" t="s">
        <v>350</v>
      </c>
      <c r="L36" s="10">
        <v>0.27610000000000001</v>
      </c>
      <c r="M36" s="5" t="s">
        <v>208</v>
      </c>
      <c r="N36" s="5" t="s">
        <v>24</v>
      </c>
      <c r="O36" s="5" t="s">
        <v>32</v>
      </c>
      <c r="P36" s="5" t="s">
        <v>26</v>
      </c>
      <c r="Q36" s="5" t="s">
        <v>34</v>
      </c>
      <c r="R36" s="10">
        <v>19.2</v>
      </c>
      <c r="S36" s="10">
        <v>5.3011200000000001</v>
      </c>
      <c r="T36" s="10" t="s">
        <v>351</v>
      </c>
      <c r="U36" s="10">
        <v>40.799999999999997</v>
      </c>
      <c r="V36" s="10">
        <v>11.26488</v>
      </c>
      <c r="W36" s="5" t="s">
        <v>13</v>
      </c>
      <c r="X36" s="5" t="s">
        <v>206</v>
      </c>
      <c r="Y36" s="10" t="s">
        <v>338</v>
      </c>
      <c r="Z36" s="5" t="s">
        <v>201</v>
      </c>
    </row>
    <row r="37" spans="1:26" x14ac:dyDescent="0.25">
      <c r="A37" s="5" t="s">
        <v>387</v>
      </c>
      <c r="B37" s="5">
        <v>42</v>
      </c>
      <c r="C37" s="5" t="s">
        <v>139</v>
      </c>
      <c r="D37" s="16" t="s">
        <v>342</v>
      </c>
      <c r="E37" s="5">
        <v>8</v>
      </c>
      <c r="F37" s="5">
        <v>10</v>
      </c>
      <c r="G37" s="5">
        <v>2019</v>
      </c>
      <c r="H37" s="5" t="s">
        <v>7</v>
      </c>
      <c r="I37" s="10">
        <v>2.75</v>
      </c>
      <c r="J37" s="10" t="s">
        <v>250</v>
      </c>
      <c r="K37" s="10" t="s">
        <v>352</v>
      </c>
      <c r="L37" s="10">
        <v>0.27637500000000004</v>
      </c>
      <c r="M37" s="5" t="s">
        <v>208</v>
      </c>
      <c r="N37" s="5" t="s">
        <v>24</v>
      </c>
      <c r="O37" s="5" t="s">
        <v>32</v>
      </c>
      <c r="P37" s="5" t="s">
        <v>26</v>
      </c>
      <c r="Q37" s="5" t="s">
        <v>34</v>
      </c>
      <c r="R37" s="10">
        <v>19.2</v>
      </c>
      <c r="S37" s="10">
        <v>5.3064000000000009</v>
      </c>
      <c r="T37" s="10" t="s">
        <v>353</v>
      </c>
      <c r="U37" s="10">
        <v>40.799999999999997</v>
      </c>
      <c r="V37" s="10">
        <v>11.276100000000001</v>
      </c>
      <c r="W37" s="5" t="s">
        <v>13</v>
      </c>
      <c r="X37" s="5" t="s">
        <v>206</v>
      </c>
      <c r="Y37" s="10" t="s">
        <v>338</v>
      </c>
      <c r="Z37" s="5" t="s">
        <v>201</v>
      </c>
    </row>
    <row r="38" spans="1:26" x14ac:dyDescent="0.25">
      <c r="A38" s="5" t="s">
        <v>388</v>
      </c>
      <c r="B38" s="5">
        <v>43</v>
      </c>
      <c r="C38" s="5" t="s">
        <v>142</v>
      </c>
      <c r="D38" s="16" t="s">
        <v>342</v>
      </c>
      <c r="E38" s="5">
        <v>8</v>
      </c>
      <c r="F38" s="5">
        <v>10</v>
      </c>
      <c r="G38" s="5">
        <v>2019</v>
      </c>
      <c r="H38" s="5" t="s">
        <v>7</v>
      </c>
      <c r="I38" s="10">
        <v>3.11</v>
      </c>
      <c r="J38" s="10" t="s">
        <v>250</v>
      </c>
      <c r="K38" s="10" t="s">
        <v>354</v>
      </c>
      <c r="L38" s="10">
        <v>0.31286599999999998</v>
      </c>
      <c r="M38" s="5" t="s">
        <v>208</v>
      </c>
      <c r="N38" s="5" t="s">
        <v>24</v>
      </c>
      <c r="O38" s="5" t="s">
        <v>32</v>
      </c>
      <c r="P38" s="5" t="s">
        <v>26</v>
      </c>
      <c r="Q38" s="5" t="s">
        <v>34</v>
      </c>
      <c r="R38" s="10">
        <v>19.2</v>
      </c>
      <c r="S38" s="10">
        <v>6.0070271999999996</v>
      </c>
      <c r="T38" s="10" t="s">
        <v>355</v>
      </c>
      <c r="U38" s="10">
        <v>40.799999999999997</v>
      </c>
      <c r="V38" s="10">
        <v>12.764932799999999</v>
      </c>
      <c r="W38" s="5" t="s">
        <v>13</v>
      </c>
      <c r="X38" s="5" t="s">
        <v>206</v>
      </c>
      <c r="Y38" s="10" t="s">
        <v>338</v>
      </c>
      <c r="Z38" s="5" t="s">
        <v>201</v>
      </c>
    </row>
    <row r="39" spans="1:26" x14ac:dyDescent="0.25">
      <c r="A39" s="5" t="s">
        <v>389</v>
      </c>
      <c r="B39" s="5">
        <v>44</v>
      </c>
      <c r="C39" s="5" t="s">
        <v>146</v>
      </c>
      <c r="D39" s="16" t="s">
        <v>342</v>
      </c>
      <c r="E39" s="5">
        <v>8</v>
      </c>
      <c r="F39" s="5">
        <v>10</v>
      </c>
      <c r="G39" s="5">
        <v>2019</v>
      </c>
      <c r="H39" s="5" t="s">
        <v>7</v>
      </c>
      <c r="I39" s="10">
        <v>3.1</v>
      </c>
      <c r="J39" s="10" t="s">
        <v>250</v>
      </c>
      <c r="K39" s="10" t="s">
        <v>356</v>
      </c>
      <c r="L39" s="10">
        <v>0.31217</v>
      </c>
      <c r="M39" s="5" t="s">
        <v>208</v>
      </c>
      <c r="N39" s="5" t="s">
        <v>24</v>
      </c>
      <c r="O39" s="5" t="s">
        <v>32</v>
      </c>
      <c r="P39" s="5" t="s">
        <v>26</v>
      </c>
      <c r="Q39" s="5" t="s">
        <v>34</v>
      </c>
      <c r="R39" s="10">
        <v>19.2</v>
      </c>
      <c r="S39" s="10">
        <v>5.9936639999999999</v>
      </c>
      <c r="T39" s="10" t="s">
        <v>357</v>
      </c>
      <c r="U39" s="10">
        <v>40.799999999999997</v>
      </c>
      <c r="V39" s="10">
        <v>12.736535999999999</v>
      </c>
      <c r="W39" s="5" t="s">
        <v>13</v>
      </c>
      <c r="X39" s="5" t="s">
        <v>206</v>
      </c>
      <c r="Y39" s="10" t="s">
        <v>338</v>
      </c>
      <c r="Z39" s="5" t="s">
        <v>201</v>
      </c>
    </row>
    <row r="40" spans="1:26" x14ac:dyDescent="0.25">
      <c r="A40" s="5" t="s">
        <v>390</v>
      </c>
      <c r="B40" s="5">
        <v>45</v>
      </c>
      <c r="C40" s="5" t="s">
        <v>64</v>
      </c>
      <c r="D40" s="16" t="s">
        <v>342</v>
      </c>
      <c r="E40" s="5">
        <v>8</v>
      </c>
      <c r="F40" s="5">
        <v>10</v>
      </c>
      <c r="G40" s="5">
        <v>2019</v>
      </c>
      <c r="H40" s="5" t="s">
        <v>7</v>
      </c>
      <c r="I40" s="10">
        <v>4.66</v>
      </c>
      <c r="J40" s="10" t="s">
        <v>250</v>
      </c>
      <c r="K40" s="10" t="s">
        <v>358</v>
      </c>
      <c r="L40" s="10">
        <v>0.46972799999999998</v>
      </c>
      <c r="M40" s="5" t="s">
        <v>208</v>
      </c>
      <c r="N40" s="5" t="s">
        <v>24</v>
      </c>
      <c r="O40" s="5" t="s">
        <v>32</v>
      </c>
      <c r="P40" s="5" t="s">
        <v>26</v>
      </c>
      <c r="Q40" s="5" t="s">
        <v>34</v>
      </c>
      <c r="R40" s="10">
        <v>19.2</v>
      </c>
      <c r="S40" s="10">
        <v>9.0187775999999999</v>
      </c>
      <c r="T40" s="10" t="s">
        <v>359</v>
      </c>
      <c r="U40" s="10">
        <v>40.799999999999997</v>
      </c>
      <c r="V40" s="10">
        <v>19.164902399999999</v>
      </c>
      <c r="W40" s="5" t="s">
        <v>13</v>
      </c>
      <c r="X40" s="5" t="s">
        <v>206</v>
      </c>
      <c r="Y40" s="10" t="s">
        <v>338</v>
      </c>
      <c r="Z40" s="5" t="s">
        <v>201</v>
      </c>
    </row>
    <row r="41" spans="1:26" x14ac:dyDescent="0.25">
      <c r="A41" s="5" t="s">
        <v>391</v>
      </c>
      <c r="B41" s="5">
        <v>46</v>
      </c>
      <c r="C41" s="5" t="s">
        <v>83</v>
      </c>
      <c r="D41" s="16" t="s">
        <v>360</v>
      </c>
      <c r="E41" s="5">
        <v>9</v>
      </c>
      <c r="F41" s="5">
        <v>10</v>
      </c>
      <c r="G41" s="5">
        <v>2019</v>
      </c>
      <c r="H41" s="5" t="s">
        <v>7</v>
      </c>
      <c r="I41" s="10">
        <v>3.73</v>
      </c>
      <c r="J41" s="10" t="s">
        <v>250</v>
      </c>
      <c r="K41" s="10" t="s">
        <v>304</v>
      </c>
      <c r="L41" s="10">
        <v>0.373</v>
      </c>
      <c r="M41" s="5" t="s">
        <v>208</v>
      </c>
      <c r="N41" s="5" t="s">
        <v>24</v>
      </c>
      <c r="O41" s="5" t="s">
        <v>32</v>
      </c>
      <c r="P41" s="5" t="s">
        <v>26</v>
      </c>
      <c r="Q41" s="5" t="s">
        <v>34</v>
      </c>
      <c r="R41" s="10">
        <v>19.2</v>
      </c>
      <c r="S41" s="10">
        <v>7.1616</v>
      </c>
      <c r="T41" s="10" t="s">
        <v>290</v>
      </c>
      <c r="U41" s="10">
        <v>40.799999999999997</v>
      </c>
      <c r="V41" s="10">
        <v>15.218399999999999</v>
      </c>
      <c r="W41" s="5" t="s">
        <v>13</v>
      </c>
      <c r="X41" s="5" t="s">
        <v>206</v>
      </c>
      <c r="Y41" s="10" t="s">
        <v>319</v>
      </c>
      <c r="Z41" s="5" t="s">
        <v>201</v>
      </c>
    </row>
    <row r="42" spans="1:26" x14ac:dyDescent="0.25">
      <c r="A42" s="5" t="s">
        <v>392</v>
      </c>
      <c r="B42" s="5">
        <v>47</v>
      </c>
      <c r="C42" s="5" t="s">
        <v>83</v>
      </c>
      <c r="D42" s="16" t="s">
        <v>361</v>
      </c>
      <c r="E42" s="5">
        <v>10</v>
      </c>
      <c r="F42" s="5">
        <v>10</v>
      </c>
      <c r="G42" s="5">
        <v>2019</v>
      </c>
      <c r="H42" s="5" t="s">
        <v>7</v>
      </c>
      <c r="I42" s="10">
        <v>3.73</v>
      </c>
      <c r="J42" s="10" t="s">
        <v>1</v>
      </c>
      <c r="K42" s="10" t="s">
        <v>289</v>
      </c>
      <c r="L42" s="10">
        <v>3.73</v>
      </c>
      <c r="M42" s="5" t="s">
        <v>208</v>
      </c>
      <c r="N42" s="5" t="s">
        <v>52</v>
      </c>
      <c r="O42" s="5" t="s">
        <v>95</v>
      </c>
      <c r="P42" s="5" t="s">
        <v>26</v>
      </c>
      <c r="Q42" s="5" t="s">
        <v>48</v>
      </c>
      <c r="R42" s="10">
        <v>16.8</v>
      </c>
      <c r="S42" s="10">
        <v>62.664000000000001</v>
      </c>
      <c r="T42" s="10" t="s">
        <v>362</v>
      </c>
      <c r="U42" s="10">
        <v>42.5</v>
      </c>
      <c r="V42" s="10">
        <v>158.52500000000001</v>
      </c>
      <c r="W42" s="5" t="s">
        <v>13</v>
      </c>
      <c r="X42" s="5" t="s">
        <v>206</v>
      </c>
      <c r="Y42" s="10" t="s">
        <v>335</v>
      </c>
      <c r="Z42" s="5" t="s">
        <v>201</v>
      </c>
    </row>
    <row r="43" spans="1:26" x14ac:dyDescent="0.25">
      <c r="A43" s="5" t="s">
        <v>393</v>
      </c>
      <c r="B43" s="5">
        <v>48</v>
      </c>
      <c r="C43" s="5" t="s">
        <v>50</v>
      </c>
      <c r="D43" s="16" t="s">
        <v>363</v>
      </c>
      <c r="E43" s="5">
        <v>11</v>
      </c>
      <c r="F43" s="5">
        <v>10</v>
      </c>
      <c r="G43" s="5">
        <v>2019</v>
      </c>
      <c r="H43" s="5" t="s">
        <v>7</v>
      </c>
      <c r="I43" s="10">
        <v>1.71</v>
      </c>
      <c r="J43" s="10" t="s">
        <v>1</v>
      </c>
      <c r="K43" s="10" t="s">
        <v>289</v>
      </c>
      <c r="L43" s="10">
        <v>1.71</v>
      </c>
      <c r="M43" s="5" t="s">
        <v>208</v>
      </c>
      <c r="N43" s="5" t="s">
        <v>52</v>
      </c>
      <c r="O43" s="5" t="s">
        <v>53</v>
      </c>
      <c r="P43" s="5" t="s">
        <v>246</v>
      </c>
      <c r="Q43" s="5" t="s">
        <v>257</v>
      </c>
      <c r="R43" s="10">
        <v>12.6</v>
      </c>
      <c r="S43" s="10">
        <v>21.545999999999999</v>
      </c>
      <c r="T43" s="10" t="s">
        <v>304</v>
      </c>
      <c r="U43" s="10">
        <v>22.5</v>
      </c>
      <c r="V43" s="10">
        <v>38.475000000000001</v>
      </c>
      <c r="W43" s="5" t="s">
        <v>13</v>
      </c>
      <c r="X43" s="5" t="s">
        <v>206</v>
      </c>
      <c r="Y43" s="10" t="s">
        <v>364</v>
      </c>
      <c r="Z43" s="5" t="s">
        <v>365</v>
      </c>
    </row>
    <row r="44" spans="1:26" x14ac:dyDescent="0.25">
      <c r="A44" s="5" t="s">
        <v>394</v>
      </c>
      <c r="B44" s="5">
        <v>49</v>
      </c>
      <c r="C44" s="5" t="s">
        <v>50</v>
      </c>
      <c r="D44" s="16" t="s">
        <v>363</v>
      </c>
      <c r="E44" s="5">
        <v>11</v>
      </c>
      <c r="F44" s="5">
        <v>10</v>
      </c>
      <c r="G44" s="5">
        <v>2019</v>
      </c>
      <c r="H44" s="5" t="s">
        <v>7</v>
      </c>
      <c r="I44" s="10">
        <v>1.71</v>
      </c>
      <c r="J44" s="10" t="s">
        <v>1</v>
      </c>
      <c r="K44" s="10" t="s">
        <v>289</v>
      </c>
      <c r="L44" s="10">
        <v>1.71</v>
      </c>
      <c r="M44" s="5" t="s">
        <v>208</v>
      </c>
      <c r="N44" s="5" t="s">
        <v>52</v>
      </c>
      <c r="O44" s="5" t="s">
        <v>53</v>
      </c>
      <c r="P44" s="5" t="s">
        <v>246</v>
      </c>
      <c r="Q44" s="5" t="s">
        <v>257</v>
      </c>
      <c r="R44" s="10">
        <v>12.6</v>
      </c>
      <c r="S44" s="10">
        <v>21.545999999999999</v>
      </c>
      <c r="T44" s="10" t="s">
        <v>304</v>
      </c>
      <c r="U44" s="10">
        <v>22.5</v>
      </c>
      <c r="V44" s="10">
        <v>38.475000000000001</v>
      </c>
      <c r="W44" s="5" t="s">
        <v>13</v>
      </c>
      <c r="X44" s="5" t="s">
        <v>206</v>
      </c>
      <c r="Y44" s="10" t="s">
        <v>364</v>
      </c>
      <c r="Z44" s="5" t="s">
        <v>365</v>
      </c>
    </row>
    <row r="45" spans="1:26" x14ac:dyDescent="0.25">
      <c r="A45" s="5" t="s">
        <v>395</v>
      </c>
      <c r="B45" s="5">
        <v>50</v>
      </c>
      <c r="C45" s="5" t="s">
        <v>50</v>
      </c>
      <c r="D45" s="16" t="s">
        <v>363</v>
      </c>
      <c r="E45" s="5">
        <v>11</v>
      </c>
      <c r="F45" s="5">
        <v>10</v>
      </c>
      <c r="G45" s="5">
        <v>2019</v>
      </c>
      <c r="H45" s="5" t="s">
        <v>7</v>
      </c>
      <c r="I45" s="10">
        <v>1.71</v>
      </c>
      <c r="J45" s="10" t="s">
        <v>1</v>
      </c>
      <c r="K45" s="10" t="s">
        <v>289</v>
      </c>
      <c r="L45" s="10">
        <v>1.71</v>
      </c>
      <c r="M45" s="5" t="s">
        <v>208</v>
      </c>
      <c r="N45" s="5" t="s">
        <v>46</v>
      </c>
      <c r="O45" s="5" t="s">
        <v>131</v>
      </c>
      <c r="P45" s="5" t="s">
        <v>26</v>
      </c>
      <c r="Q45" s="5" t="s">
        <v>54</v>
      </c>
      <c r="R45" s="10">
        <v>14.4</v>
      </c>
      <c r="S45" s="10">
        <v>24.623999999999999</v>
      </c>
      <c r="T45" s="10" t="s">
        <v>335</v>
      </c>
      <c r="U45" s="10">
        <v>42.2</v>
      </c>
      <c r="V45" s="10">
        <v>72.162000000000006</v>
      </c>
      <c r="W45" s="5" t="s">
        <v>13</v>
      </c>
      <c r="X45" s="5" t="s">
        <v>206</v>
      </c>
      <c r="Y45" s="10" t="s">
        <v>293</v>
      </c>
      <c r="Z45" s="5" t="s">
        <v>201</v>
      </c>
    </row>
    <row r="46" spans="1:26" x14ac:dyDescent="0.25">
      <c r="A46" s="5" t="s">
        <v>396</v>
      </c>
      <c r="B46" s="5">
        <v>51</v>
      </c>
      <c r="C46" s="5" t="s">
        <v>114</v>
      </c>
      <c r="D46" s="16" t="s">
        <v>254</v>
      </c>
      <c r="E46" s="5">
        <v>25</v>
      </c>
      <c r="F46" s="5">
        <v>8</v>
      </c>
      <c r="G46" s="5">
        <v>2020</v>
      </c>
      <c r="H46" s="5" t="s">
        <v>29</v>
      </c>
      <c r="I46" s="10">
        <v>2.14</v>
      </c>
      <c r="J46" s="10" t="s">
        <v>1</v>
      </c>
      <c r="K46" s="10">
        <v>100</v>
      </c>
      <c r="L46" s="10">
        <v>2.14</v>
      </c>
      <c r="M46" s="5" t="s">
        <v>208</v>
      </c>
      <c r="N46" s="5" t="s">
        <v>52</v>
      </c>
      <c r="O46" s="5" t="s">
        <v>53</v>
      </c>
      <c r="P46" s="5" t="s">
        <v>26</v>
      </c>
      <c r="Q46" s="5" t="s">
        <v>257</v>
      </c>
      <c r="R46" s="10">
        <v>12.6</v>
      </c>
      <c r="S46" s="10">
        <v>26.964000000000002</v>
      </c>
      <c r="T46" s="10">
        <v>10</v>
      </c>
      <c r="U46" s="10">
        <v>22.5</v>
      </c>
      <c r="V46" s="10">
        <v>48.150000000000006</v>
      </c>
      <c r="W46" s="5" t="s">
        <v>13</v>
      </c>
      <c r="X46" s="5" t="s">
        <v>205</v>
      </c>
      <c r="Y46" s="10">
        <v>1</v>
      </c>
      <c r="Z46" s="5" t="s">
        <v>255</v>
      </c>
    </row>
    <row r="47" spans="1:26" x14ac:dyDescent="0.25">
      <c r="A47" s="5" t="s">
        <v>397</v>
      </c>
      <c r="B47" s="5">
        <v>52</v>
      </c>
      <c r="C47" s="5" t="s">
        <v>78</v>
      </c>
      <c r="D47" s="16" t="s">
        <v>254</v>
      </c>
      <c r="E47" s="5">
        <v>25</v>
      </c>
      <c r="F47" s="5">
        <v>8</v>
      </c>
      <c r="G47" s="5">
        <v>2020</v>
      </c>
      <c r="H47" s="5" t="s">
        <v>29</v>
      </c>
      <c r="I47" s="10">
        <v>2.94</v>
      </c>
      <c r="J47" s="10" t="s">
        <v>1</v>
      </c>
      <c r="K47" s="10">
        <v>100</v>
      </c>
      <c r="L47" s="10">
        <v>2.94</v>
      </c>
      <c r="M47" s="5" t="s">
        <v>208</v>
      </c>
      <c r="N47" s="5" t="s">
        <v>52</v>
      </c>
      <c r="O47" s="5" t="s">
        <v>53</v>
      </c>
      <c r="P47" s="5" t="s">
        <v>26</v>
      </c>
      <c r="Q47" s="5" t="s">
        <v>258</v>
      </c>
      <c r="R47" s="10">
        <v>12.6</v>
      </c>
      <c r="S47" s="10">
        <v>37.043999999999997</v>
      </c>
      <c r="T47" s="10">
        <v>10</v>
      </c>
      <c r="U47" s="10">
        <v>22.5</v>
      </c>
      <c r="V47" s="10">
        <v>66.150000000000006</v>
      </c>
      <c r="W47" s="5" t="s">
        <v>13</v>
      </c>
      <c r="X47" s="5" t="s">
        <v>205</v>
      </c>
      <c r="Y47" s="10">
        <v>1</v>
      </c>
      <c r="Z47" s="5" t="s">
        <v>201</v>
      </c>
    </row>
    <row r="48" spans="1:26" x14ac:dyDescent="0.25">
      <c r="A48" s="5" t="s">
        <v>398</v>
      </c>
      <c r="B48" s="5">
        <v>53</v>
      </c>
      <c r="C48" s="5" t="s">
        <v>286</v>
      </c>
      <c r="D48" s="16" t="s">
        <v>288</v>
      </c>
      <c r="E48" s="5">
        <v>7</v>
      </c>
      <c r="F48" s="5">
        <v>9</v>
      </c>
      <c r="G48" s="5">
        <v>2020</v>
      </c>
      <c r="H48" s="5" t="s">
        <v>14</v>
      </c>
      <c r="I48" s="10">
        <v>1</v>
      </c>
      <c r="J48" s="10" t="s">
        <v>1</v>
      </c>
      <c r="K48" s="10" t="s">
        <v>289</v>
      </c>
      <c r="L48" s="10">
        <v>1</v>
      </c>
      <c r="M48" s="5" t="s">
        <v>287</v>
      </c>
      <c r="N48" s="5" t="s">
        <v>40</v>
      </c>
      <c r="O48" s="5" t="s">
        <v>85</v>
      </c>
      <c r="P48" s="5" t="s">
        <v>26</v>
      </c>
      <c r="Q48" s="5" t="s">
        <v>101</v>
      </c>
      <c r="R48" s="10">
        <v>3.05</v>
      </c>
      <c r="S48" s="10">
        <v>3.05</v>
      </c>
      <c r="T48" s="10" t="s">
        <v>290</v>
      </c>
      <c r="U48" s="10">
        <v>18.2</v>
      </c>
      <c r="V48" s="10">
        <v>18.2</v>
      </c>
      <c r="W48" s="5" t="s">
        <v>13</v>
      </c>
      <c r="X48" s="5" t="s">
        <v>206</v>
      </c>
      <c r="Y48" s="10" t="s">
        <v>291</v>
      </c>
      <c r="Z48" s="5" t="s">
        <v>201</v>
      </c>
    </row>
    <row r="49" spans="1:26" x14ac:dyDescent="0.25">
      <c r="A49" s="5" t="s">
        <v>399</v>
      </c>
      <c r="B49" s="5">
        <v>54</v>
      </c>
      <c r="C49" s="5" t="s">
        <v>286</v>
      </c>
      <c r="D49" s="16" t="s">
        <v>295</v>
      </c>
      <c r="E49" s="5">
        <v>13</v>
      </c>
      <c r="F49" s="5">
        <v>9</v>
      </c>
      <c r="G49" s="5">
        <v>2020</v>
      </c>
      <c r="H49" s="5" t="s">
        <v>299</v>
      </c>
      <c r="I49" s="10">
        <v>1</v>
      </c>
      <c r="J49" s="10" t="s">
        <v>1</v>
      </c>
      <c r="K49" s="10" t="s">
        <v>289</v>
      </c>
      <c r="L49" s="10">
        <v>1</v>
      </c>
      <c r="M49" s="5" t="s">
        <v>287</v>
      </c>
      <c r="N49" s="5" t="s">
        <v>40</v>
      </c>
      <c r="O49" s="5" t="s">
        <v>112</v>
      </c>
      <c r="P49" s="5" t="s">
        <v>33</v>
      </c>
      <c r="Q49" s="5" t="s">
        <v>128</v>
      </c>
      <c r="R49" s="10">
        <v>0.42</v>
      </c>
      <c r="S49" s="10">
        <v>0.42</v>
      </c>
      <c r="T49" s="10" t="s">
        <v>290</v>
      </c>
      <c r="U49" s="10">
        <v>2.7</v>
      </c>
      <c r="V49" s="10">
        <v>2.7</v>
      </c>
      <c r="W49" s="5" t="s">
        <v>13</v>
      </c>
      <c r="X49" s="5" t="s">
        <v>206</v>
      </c>
      <c r="Y49" s="10" t="s">
        <v>293</v>
      </c>
      <c r="Z49" s="5" t="s">
        <v>296</v>
      </c>
    </row>
    <row r="50" spans="1:26" x14ac:dyDescent="0.25">
      <c r="A50" s="5" t="s">
        <v>400</v>
      </c>
      <c r="B50" s="5">
        <v>55</v>
      </c>
      <c r="C50" s="5" t="s">
        <v>286</v>
      </c>
      <c r="D50" s="16" t="s">
        <v>292</v>
      </c>
      <c r="E50" s="5">
        <v>14</v>
      </c>
      <c r="F50" s="5">
        <v>9</v>
      </c>
      <c r="G50" s="5">
        <v>2020</v>
      </c>
      <c r="H50" s="5" t="s">
        <v>43</v>
      </c>
      <c r="I50" s="10">
        <v>1</v>
      </c>
      <c r="J50" s="10" t="s">
        <v>1</v>
      </c>
      <c r="K50" s="10" t="s">
        <v>289</v>
      </c>
      <c r="L50" s="10">
        <v>1</v>
      </c>
      <c r="M50" s="5" t="s">
        <v>287</v>
      </c>
      <c r="N50" s="5" t="s">
        <v>178</v>
      </c>
      <c r="O50" s="5" t="s">
        <v>141</v>
      </c>
      <c r="P50" s="5" t="s">
        <v>26</v>
      </c>
      <c r="Q50" s="5" t="s">
        <v>274</v>
      </c>
      <c r="R50" s="10">
        <v>6.7</v>
      </c>
      <c r="S50" s="10">
        <v>16.75</v>
      </c>
      <c r="T50" s="10" t="s">
        <v>290</v>
      </c>
      <c r="U50" s="10">
        <v>19.2</v>
      </c>
      <c r="V50" s="10">
        <v>48</v>
      </c>
      <c r="W50" s="5" t="s">
        <v>13</v>
      </c>
      <c r="X50" s="5" t="s">
        <v>206</v>
      </c>
      <c r="Y50" s="10" t="s">
        <v>293</v>
      </c>
      <c r="Z50" s="5" t="s">
        <v>294</v>
      </c>
    </row>
    <row r="51" spans="1:26" x14ac:dyDescent="0.25">
      <c r="A51" s="5" t="s">
        <v>401</v>
      </c>
      <c r="B51" s="5">
        <v>56</v>
      </c>
      <c r="C51" s="5" t="s">
        <v>64</v>
      </c>
      <c r="D51" s="16" t="s">
        <v>366</v>
      </c>
      <c r="E51" s="5">
        <v>12</v>
      </c>
      <c r="F51" s="5">
        <v>10</v>
      </c>
      <c r="G51" s="5">
        <v>2019</v>
      </c>
      <c r="H51" s="5" t="s">
        <v>7</v>
      </c>
      <c r="I51" s="10">
        <v>4.66</v>
      </c>
      <c r="J51" s="10" t="s">
        <v>250</v>
      </c>
      <c r="K51" s="10" t="s">
        <v>304</v>
      </c>
      <c r="L51" s="10">
        <v>0.46600000000000003</v>
      </c>
      <c r="M51" s="5" t="s">
        <v>84</v>
      </c>
      <c r="N51" s="5" t="s">
        <v>46</v>
      </c>
      <c r="O51" s="5" t="s">
        <v>134</v>
      </c>
      <c r="P51" s="5" t="s">
        <v>26</v>
      </c>
      <c r="Q51" s="5" t="s">
        <v>159</v>
      </c>
      <c r="R51" s="10">
        <v>4.2</v>
      </c>
      <c r="S51" s="10">
        <v>1.9572000000000003</v>
      </c>
      <c r="T51" s="10" t="s">
        <v>335</v>
      </c>
      <c r="U51" s="10">
        <v>13.1</v>
      </c>
      <c r="V51" s="10">
        <v>6.1046000000000005</v>
      </c>
      <c r="W51" s="5" t="s">
        <v>13</v>
      </c>
      <c r="X51" s="5" t="s">
        <v>206</v>
      </c>
      <c r="Y51" s="10" t="s">
        <v>339</v>
      </c>
      <c r="Z51" s="5" t="s">
        <v>201</v>
      </c>
    </row>
    <row r="52" spans="1:26" x14ac:dyDescent="0.25">
      <c r="A52" s="5" t="s">
        <v>402</v>
      </c>
      <c r="B52" s="5">
        <v>57</v>
      </c>
      <c r="C52" s="5" t="s">
        <v>56</v>
      </c>
      <c r="D52" s="16" t="s">
        <v>366</v>
      </c>
      <c r="E52" s="5">
        <v>12</v>
      </c>
      <c r="F52" s="5">
        <v>10</v>
      </c>
      <c r="G52" s="5">
        <v>2019</v>
      </c>
      <c r="H52" s="5" t="s">
        <v>7</v>
      </c>
      <c r="I52" s="10">
        <v>3</v>
      </c>
      <c r="J52" s="10" t="s">
        <v>250</v>
      </c>
      <c r="K52" s="10" t="s">
        <v>304</v>
      </c>
      <c r="L52" s="10">
        <v>0.3</v>
      </c>
      <c r="M52" s="5" t="s">
        <v>84</v>
      </c>
      <c r="N52" s="5" t="s">
        <v>46</v>
      </c>
      <c r="O52" s="5" t="s">
        <v>134</v>
      </c>
      <c r="P52" s="5" t="s">
        <v>26</v>
      </c>
      <c r="Q52" s="5" t="s">
        <v>159</v>
      </c>
      <c r="R52" s="10">
        <v>4.2</v>
      </c>
      <c r="S52" s="10">
        <v>1.26</v>
      </c>
      <c r="T52" s="10" t="s">
        <v>335</v>
      </c>
      <c r="U52" s="10">
        <v>13.1</v>
      </c>
      <c r="V52" s="10">
        <v>3.9299999999999997</v>
      </c>
      <c r="W52" s="5" t="s">
        <v>13</v>
      </c>
      <c r="X52" s="5" t="s">
        <v>206</v>
      </c>
      <c r="Y52" s="10" t="s">
        <v>338</v>
      </c>
      <c r="Z52" s="5" t="s">
        <v>201</v>
      </c>
    </row>
    <row r="53" spans="1:26" x14ac:dyDescent="0.25">
      <c r="A53" s="5" t="s">
        <v>404</v>
      </c>
      <c r="B53" s="5">
        <v>58</v>
      </c>
      <c r="C53" s="5" t="s">
        <v>50</v>
      </c>
      <c r="D53" s="16" t="s">
        <v>366</v>
      </c>
      <c r="E53" s="5">
        <v>12</v>
      </c>
      <c r="F53" s="5">
        <v>10</v>
      </c>
      <c r="G53" s="5">
        <v>2019</v>
      </c>
      <c r="H53" s="5" t="s">
        <v>7</v>
      </c>
      <c r="I53" s="10">
        <v>1.71</v>
      </c>
      <c r="J53" s="10" t="s">
        <v>250</v>
      </c>
      <c r="K53" s="10" t="s">
        <v>304</v>
      </c>
      <c r="L53" s="10">
        <v>0.17100000000000001</v>
      </c>
      <c r="M53" s="5" t="s">
        <v>23</v>
      </c>
      <c r="N53" s="5" t="s">
        <v>46</v>
      </c>
      <c r="O53" s="5" t="s">
        <v>134</v>
      </c>
      <c r="P53" s="5" t="s">
        <v>26</v>
      </c>
      <c r="Q53" s="5" t="s">
        <v>159</v>
      </c>
      <c r="R53" s="10">
        <v>4.2</v>
      </c>
      <c r="S53" s="10">
        <v>0.71820000000000006</v>
      </c>
      <c r="T53" s="10" t="s">
        <v>335</v>
      </c>
      <c r="U53" s="10">
        <v>13.1</v>
      </c>
      <c r="V53" s="10">
        <v>2.2401</v>
      </c>
      <c r="W53" s="5" t="s">
        <v>13</v>
      </c>
      <c r="X53" s="5" t="s">
        <v>206</v>
      </c>
      <c r="Y53" s="10" t="s">
        <v>338</v>
      </c>
      <c r="Z53" s="5" t="s">
        <v>403</v>
      </c>
    </row>
    <row r="54" spans="1:26" x14ac:dyDescent="0.25">
      <c r="A54" s="5" t="s">
        <v>407</v>
      </c>
      <c r="B54" s="5">
        <v>59</v>
      </c>
      <c r="C54" s="5" t="s">
        <v>50</v>
      </c>
      <c r="D54" s="16" t="s">
        <v>405</v>
      </c>
      <c r="E54" s="5">
        <v>16</v>
      </c>
      <c r="F54" s="5">
        <v>9</v>
      </c>
      <c r="G54" s="5">
        <v>2020</v>
      </c>
      <c r="H54" s="5" t="s">
        <v>29</v>
      </c>
      <c r="I54" s="10">
        <v>1.71</v>
      </c>
      <c r="J54" s="10" t="s">
        <v>120</v>
      </c>
      <c r="K54" s="10" t="s">
        <v>304</v>
      </c>
      <c r="L54" s="10">
        <v>0.17100000000000001</v>
      </c>
      <c r="M54" s="5" t="s">
        <v>84</v>
      </c>
      <c r="N54" s="5" t="s">
        <v>24</v>
      </c>
      <c r="O54" s="5" t="s">
        <v>120</v>
      </c>
      <c r="P54" s="5" t="s">
        <v>180</v>
      </c>
      <c r="Q54" s="5" t="s">
        <v>277</v>
      </c>
      <c r="R54" s="10">
        <v>16.8</v>
      </c>
      <c r="S54" s="10">
        <v>8.4</v>
      </c>
      <c r="T54" s="10" t="s">
        <v>313</v>
      </c>
      <c r="U54" s="10">
        <v>30.1</v>
      </c>
      <c r="V54" s="10">
        <v>15.05</v>
      </c>
      <c r="W54" s="5" t="s">
        <v>13</v>
      </c>
      <c r="X54" s="5" t="s">
        <v>206</v>
      </c>
      <c r="Y54" s="10" t="s">
        <v>339</v>
      </c>
      <c r="Z54" s="5" t="s">
        <v>406</v>
      </c>
    </row>
    <row r="55" spans="1:26" x14ac:dyDescent="0.25">
      <c r="A55" s="5" t="s">
        <v>409</v>
      </c>
      <c r="B55" s="5">
        <v>60</v>
      </c>
      <c r="C55" s="5" t="s">
        <v>78</v>
      </c>
      <c r="D55" s="16" t="s">
        <v>405</v>
      </c>
      <c r="E55" s="5">
        <v>16</v>
      </c>
      <c r="F55" s="5">
        <v>9</v>
      </c>
      <c r="G55" s="5">
        <v>2020</v>
      </c>
      <c r="H55" s="5" t="s">
        <v>29</v>
      </c>
      <c r="I55" s="10">
        <v>2.94</v>
      </c>
      <c r="J55" s="10" t="s">
        <v>120</v>
      </c>
      <c r="K55" s="10" t="s">
        <v>304</v>
      </c>
      <c r="L55" s="10">
        <v>0.29399999999999998</v>
      </c>
      <c r="M55" s="5" t="s">
        <v>208</v>
      </c>
      <c r="N55" s="5" t="s">
        <v>24</v>
      </c>
      <c r="O55" s="5" t="s">
        <v>120</v>
      </c>
      <c r="P55" s="5" t="s">
        <v>180</v>
      </c>
      <c r="Q55" s="5" t="s">
        <v>277</v>
      </c>
      <c r="R55" s="10">
        <v>16.8</v>
      </c>
      <c r="S55" s="10">
        <v>8.4</v>
      </c>
      <c r="T55" s="10" t="s">
        <v>362</v>
      </c>
      <c r="U55" s="10">
        <v>30.1</v>
      </c>
      <c r="V55" s="10">
        <v>15.05</v>
      </c>
      <c r="W55" s="5" t="s">
        <v>13</v>
      </c>
      <c r="X55" s="5" t="s">
        <v>206</v>
      </c>
      <c r="Y55" s="10" t="s">
        <v>339</v>
      </c>
      <c r="Z55" s="5" t="s">
        <v>408</v>
      </c>
    </row>
    <row r="56" spans="1:26" x14ac:dyDescent="0.25">
      <c r="A56" s="5" t="s">
        <v>411</v>
      </c>
      <c r="B56" s="5">
        <v>61</v>
      </c>
      <c r="C56" s="5" t="s">
        <v>50</v>
      </c>
      <c r="D56" s="16" t="s">
        <v>405</v>
      </c>
      <c r="E56" s="5">
        <v>16</v>
      </c>
      <c r="F56" s="5">
        <v>9</v>
      </c>
      <c r="G56" s="5">
        <v>2020</v>
      </c>
      <c r="H56" s="5" t="s">
        <v>7</v>
      </c>
      <c r="I56" s="10">
        <v>1.71</v>
      </c>
      <c r="J56" s="10" t="s">
        <v>1</v>
      </c>
      <c r="K56" s="10" t="s">
        <v>289</v>
      </c>
      <c r="L56" s="10">
        <v>1.71</v>
      </c>
      <c r="M56" s="5" t="s">
        <v>84</v>
      </c>
      <c r="N56" s="5" t="s">
        <v>46</v>
      </c>
      <c r="O56" s="5" t="s">
        <v>134</v>
      </c>
      <c r="P56" s="5" t="s">
        <v>181</v>
      </c>
      <c r="Q56" s="5" t="s">
        <v>159</v>
      </c>
      <c r="R56" s="10">
        <v>4.2</v>
      </c>
      <c r="S56" s="10">
        <v>7.1820000000000004</v>
      </c>
      <c r="T56" s="10" t="s">
        <v>335</v>
      </c>
      <c r="U56" s="10">
        <v>13.1</v>
      </c>
      <c r="V56" s="10">
        <v>22.401</v>
      </c>
      <c r="W56" s="5" t="s">
        <v>20</v>
      </c>
      <c r="X56" s="5" t="s">
        <v>205</v>
      </c>
      <c r="Y56" s="10" t="s">
        <v>291</v>
      </c>
      <c r="Z56" s="5" t="s">
        <v>410</v>
      </c>
    </row>
    <row r="57" spans="1:26" x14ac:dyDescent="0.25">
      <c r="A57" s="5" t="s">
        <v>412</v>
      </c>
      <c r="B57" s="5">
        <v>62</v>
      </c>
      <c r="C57" s="5" t="s">
        <v>50</v>
      </c>
      <c r="D57" s="16" t="s">
        <v>405</v>
      </c>
      <c r="E57" s="5">
        <v>16</v>
      </c>
      <c r="F57" s="5">
        <v>9</v>
      </c>
      <c r="G57" s="5">
        <v>2020</v>
      </c>
      <c r="H57" s="5" t="s">
        <v>29</v>
      </c>
      <c r="I57" s="10">
        <v>1.71</v>
      </c>
      <c r="J57" s="10" t="s">
        <v>1</v>
      </c>
      <c r="K57" s="10" t="s">
        <v>289</v>
      </c>
      <c r="L57" s="10">
        <v>1.71</v>
      </c>
      <c r="M57" s="5" t="s">
        <v>84</v>
      </c>
      <c r="N57" s="5" t="s">
        <v>46</v>
      </c>
      <c r="O57" s="5" t="s">
        <v>124</v>
      </c>
      <c r="P57" s="5" t="s">
        <v>180</v>
      </c>
      <c r="Q57" s="5" t="s">
        <v>148</v>
      </c>
      <c r="R57" s="10">
        <v>2.8</v>
      </c>
      <c r="S57" s="10">
        <v>4.7879999999999994</v>
      </c>
      <c r="T57" s="10" t="s">
        <v>290</v>
      </c>
      <c r="U57" s="10">
        <v>10.9</v>
      </c>
      <c r="V57" s="10">
        <v>18.638999999999999</v>
      </c>
      <c r="W57" s="5" t="s">
        <v>20</v>
      </c>
      <c r="X57" s="5" t="s">
        <v>205</v>
      </c>
      <c r="Y57" s="10" t="s">
        <v>339</v>
      </c>
      <c r="Z57" s="5" t="s">
        <v>201</v>
      </c>
    </row>
    <row r="58" spans="1:26" x14ac:dyDescent="0.25">
      <c r="A58" s="5" t="s">
        <v>415</v>
      </c>
      <c r="B58" s="5">
        <v>63</v>
      </c>
      <c r="C58" s="5" t="s">
        <v>50</v>
      </c>
      <c r="D58" s="16" t="s">
        <v>413</v>
      </c>
      <c r="E58" s="5">
        <v>11</v>
      </c>
      <c r="F58" s="5">
        <v>9</v>
      </c>
      <c r="G58" s="5">
        <v>2020</v>
      </c>
      <c r="H58" s="5" t="s">
        <v>7</v>
      </c>
      <c r="I58" s="10">
        <v>1.71</v>
      </c>
      <c r="J58" s="10" t="s">
        <v>1</v>
      </c>
      <c r="K58" s="10" t="s">
        <v>289</v>
      </c>
      <c r="L58" s="10">
        <v>1.71</v>
      </c>
      <c r="M58" s="5" t="s">
        <v>208</v>
      </c>
      <c r="N58" s="5" t="s">
        <v>46</v>
      </c>
      <c r="O58" s="5" t="s">
        <v>131</v>
      </c>
      <c r="P58" s="5" t="s">
        <v>26</v>
      </c>
      <c r="Q58" s="5" t="s">
        <v>54</v>
      </c>
      <c r="R58" s="10">
        <v>14.4</v>
      </c>
      <c r="S58" s="10">
        <v>24.623999999999999</v>
      </c>
      <c r="T58" s="10" t="s">
        <v>304</v>
      </c>
      <c r="U58" s="10">
        <v>42.2</v>
      </c>
      <c r="V58" s="10">
        <v>72.162000000000006</v>
      </c>
      <c r="W58" s="5" t="s">
        <v>13</v>
      </c>
      <c r="X58" s="5" t="s">
        <v>205</v>
      </c>
      <c r="Y58" s="10" t="s">
        <v>293</v>
      </c>
      <c r="Z58" s="5" t="s">
        <v>414</v>
      </c>
    </row>
    <row r="59" spans="1:26" x14ac:dyDescent="0.25">
      <c r="A59" s="5" t="s">
        <v>416</v>
      </c>
      <c r="B59" s="5">
        <v>64</v>
      </c>
      <c r="C59" s="5" t="s">
        <v>50</v>
      </c>
      <c r="D59" s="16" t="s">
        <v>413</v>
      </c>
      <c r="E59" s="5">
        <v>11</v>
      </c>
      <c r="F59" s="5">
        <v>9</v>
      </c>
      <c r="G59" s="5">
        <v>2020</v>
      </c>
      <c r="H59" s="5" t="s">
        <v>29</v>
      </c>
      <c r="I59" s="10">
        <v>1.71</v>
      </c>
      <c r="J59" s="10" t="s">
        <v>1</v>
      </c>
      <c r="K59" s="10" t="s">
        <v>289</v>
      </c>
      <c r="L59" s="10">
        <v>1.71</v>
      </c>
      <c r="M59" s="5" t="s">
        <v>84</v>
      </c>
      <c r="N59" s="5" t="s">
        <v>46</v>
      </c>
      <c r="O59" s="5" t="s">
        <v>124</v>
      </c>
      <c r="P59" s="5" t="s">
        <v>181</v>
      </c>
      <c r="Q59" s="5" t="s">
        <v>148</v>
      </c>
      <c r="R59" s="10">
        <v>2.8</v>
      </c>
      <c r="S59" s="10">
        <v>4.7879999999999994</v>
      </c>
      <c r="T59" s="10" t="s">
        <v>335</v>
      </c>
      <c r="U59" s="10">
        <v>10.9</v>
      </c>
      <c r="V59" s="10">
        <v>18.638999999999999</v>
      </c>
      <c r="W59" s="5" t="s">
        <v>13</v>
      </c>
      <c r="X59" s="5" t="s">
        <v>205</v>
      </c>
      <c r="Y59" s="10" t="s">
        <v>319</v>
      </c>
      <c r="Z59" s="5" t="s">
        <v>201</v>
      </c>
    </row>
    <row r="60" spans="1:26" x14ac:dyDescent="0.25">
      <c r="T60" s="10"/>
      <c r="U60" s="10"/>
      <c r="V60" s="10"/>
      <c r="Y60" s="10"/>
    </row>
    <row r="61" spans="1:26" x14ac:dyDescent="0.25">
      <c r="T61" s="10"/>
      <c r="U61" s="10"/>
      <c r="V61" s="10"/>
      <c r="Y61" s="10"/>
    </row>
    <row r="62" spans="1:26" x14ac:dyDescent="0.25">
      <c r="T62" s="10"/>
      <c r="U62" s="10"/>
      <c r="V62" s="10"/>
      <c r="Y62" s="10"/>
    </row>
    <row r="63" spans="1:26" x14ac:dyDescent="0.25">
      <c r="T63" s="10"/>
      <c r="U63" s="10"/>
      <c r="V63" s="10"/>
      <c r="Y63" s="10"/>
    </row>
    <row r="64" spans="1:26" x14ac:dyDescent="0.25">
      <c r="T64" s="10"/>
      <c r="U64" s="10"/>
      <c r="V64" s="10"/>
      <c r="Y64" s="10"/>
    </row>
    <row r="65" spans="20:25" x14ac:dyDescent="0.25">
      <c r="T65" s="10"/>
      <c r="U65" s="10"/>
      <c r="V65" s="10"/>
      <c r="Y65" s="10"/>
    </row>
    <row r="66" spans="20:25" x14ac:dyDescent="0.25">
      <c r="T66" s="10"/>
      <c r="U66" s="10"/>
      <c r="V66" s="10"/>
      <c r="Y66" s="10"/>
    </row>
    <row r="67" spans="20:25" x14ac:dyDescent="0.25">
      <c r="T67" s="10"/>
      <c r="U67" s="10"/>
      <c r="V67" s="10"/>
      <c r="Y67" s="10"/>
    </row>
    <row r="68" spans="20:25" x14ac:dyDescent="0.25">
      <c r="T68" s="10"/>
      <c r="U68" s="10"/>
      <c r="V68" s="10"/>
      <c r="Y68" s="10"/>
    </row>
    <row r="69" spans="20:25" x14ac:dyDescent="0.25">
      <c r="T69" s="10"/>
      <c r="U69" s="10"/>
      <c r="V69" s="10"/>
      <c r="Y69" s="10"/>
    </row>
    <row r="70" spans="20:25" x14ac:dyDescent="0.25">
      <c r="T70" s="10"/>
      <c r="U70" s="10"/>
      <c r="V70" s="10"/>
      <c r="Y70" s="10"/>
    </row>
    <row r="71" spans="20:25" x14ac:dyDescent="0.25">
      <c r="T71" s="10"/>
      <c r="U71" s="10"/>
      <c r="V71" s="10"/>
      <c r="Y71" s="10"/>
    </row>
    <row r="72" spans="20:25" x14ac:dyDescent="0.25">
      <c r="T72" s="10"/>
      <c r="U72" s="10"/>
      <c r="V72" s="10"/>
      <c r="Y72" s="10"/>
    </row>
    <row r="73" spans="20:25" x14ac:dyDescent="0.25">
      <c r="T73" s="10"/>
      <c r="U73" s="10"/>
      <c r="V73" s="10"/>
      <c r="Y73" s="10"/>
    </row>
    <row r="74" spans="20:25" x14ac:dyDescent="0.25">
      <c r="T74" s="10"/>
      <c r="U74" s="10"/>
      <c r="V74" s="10"/>
      <c r="Y74" s="10"/>
    </row>
    <row r="75" spans="20:25" x14ac:dyDescent="0.25">
      <c r="T75" s="10"/>
      <c r="U75" s="10"/>
      <c r="V75" s="10"/>
      <c r="Y75" s="10"/>
    </row>
    <row r="76" spans="20:25" x14ac:dyDescent="0.25">
      <c r="T76" s="10"/>
      <c r="U76" s="10"/>
      <c r="V76" s="10"/>
      <c r="Y76" s="10"/>
    </row>
    <row r="77" spans="20:25" x14ac:dyDescent="0.25">
      <c r="T77" s="10"/>
      <c r="U77" s="10"/>
      <c r="V77" s="10"/>
      <c r="Y77" s="10"/>
    </row>
    <row r="78" spans="20:25" x14ac:dyDescent="0.25">
      <c r="T78" s="10"/>
      <c r="U78" s="10"/>
      <c r="V78" s="10"/>
      <c r="Y78" s="10"/>
    </row>
    <row r="79" spans="20:25" x14ac:dyDescent="0.25">
      <c r="T79" s="10"/>
      <c r="U79" s="10"/>
      <c r="V79" s="10"/>
      <c r="Y79" s="10"/>
    </row>
    <row r="80" spans="20:25" x14ac:dyDescent="0.25">
      <c r="T80" s="10"/>
      <c r="U80" s="10"/>
      <c r="V80" s="10"/>
      <c r="Y80" s="10"/>
    </row>
    <row r="81" spans="20:25" x14ac:dyDescent="0.25">
      <c r="T81" s="10"/>
      <c r="U81" s="10"/>
      <c r="V81" s="10"/>
      <c r="Y81" s="10"/>
    </row>
    <row r="82" spans="20:25" x14ac:dyDescent="0.25">
      <c r="T82" s="10"/>
      <c r="U82" s="10"/>
      <c r="V82" s="10"/>
      <c r="Y82" s="10"/>
    </row>
    <row r="83" spans="20:25" x14ac:dyDescent="0.25">
      <c r="T83" s="10"/>
      <c r="U83" s="10"/>
      <c r="V83" s="10"/>
      <c r="Y83" s="10"/>
    </row>
    <row r="84" spans="20:25" x14ac:dyDescent="0.25">
      <c r="T84" s="10"/>
      <c r="U84" s="10"/>
      <c r="V84" s="10"/>
      <c r="Y84" s="10"/>
    </row>
    <row r="85" spans="20:25" x14ac:dyDescent="0.25">
      <c r="T85" s="10"/>
      <c r="U85" s="10"/>
      <c r="V85" s="10"/>
      <c r="Y85" s="10"/>
    </row>
    <row r="86" spans="20:25" x14ac:dyDescent="0.25">
      <c r="T86" s="10"/>
      <c r="U86" s="10"/>
      <c r="V86" s="10"/>
      <c r="Y86" s="10"/>
    </row>
    <row r="87" spans="20:25" x14ac:dyDescent="0.25">
      <c r="T87" s="10"/>
      <c r="U87" s="10"/>
      <c r="V87" s="10"/>
      <c r="Y87" s="10"/>
    </row>
    <row r="88" spans="20:25" x14ac:dyDescent="0.25">
      <c r="T88" s="10"/>
      <c r="U88" s="10"/>
      <c r="V88" s="10"/>
      <c r="Y88" s="10"/>
    </row>
    <row r="89" spans="20:25" x14ac:dyDescent="0.25">
      <c r="T89" s="10"/>
      <c r="U89" s="10"/>
      <c r="V89" s="10"/>
      <c r="Y89" s="10"/>
    </row>
    <row r="90" spans="20:25" x14ac:dyDescent="0.25">
      <c r="T90" s="10"/>
      <c r="U90" s="10"/>
      <c r="V90" s="10"/>
      <c r="Y90" s="10"/>
    </row>
    <row r="91" spans="20:25" x14ac:dyDescent="0.25">
      <c r="T91" s="10"/>
      <c r="U91" s="10"/>
      <c r="V91" s="10"/>
      <c r="Y91" s="10"/>
    </row>
    <row r="92" spans="20:25" x14ac:dyDescent="0.25">
      <c r="T92" s="10"/>
      <c r="U92" s="10"/>
      <c r="V92" s="10"/>
      <c r="Y92" s="10"/>
    </row>
    <row r="93" spans="20:25" x14ac:dyDescent="0.25">
      <c r="T93" s="10"/>
      <c r="U93" s="10"/>
      <c r="V93" s="10"/>
      <c r="Y93" s="10"/>
    </row>
    <row r="94" spans="20:25" x14ac:dyDescent="0.25">
      <c r="T94" s="10"/>
      <c r="U94" s="10"/>
      <c r="V94" s="10"/>
      <c r="Y94" s="10"/>
    </row>
    <row r="95" spans="20:25" x14ac:dyDescent="0.25">
      <c r="T95" s="10"/>
      <c r="U95" s="10"/>
      <c r="V95" s="10"/>
      <c r="Y95" s="10"/>
    </row>
    <row r="96" spans="20:25" x14ac:dyDescent="0.25">
      <c r="T96" s="10"/>
      <c r="U96" s="10"/>
      <c r="V96" s="10"/>
      <c r="Y96" s="10"/>
    </row>
    <row r="97" spans="20:25" x14ac:dyDescent="0.25">
      <c r="T97" s="10"/>
      <c r="U97" s="10"/>
      <c r="V97" s="10"/>
      <c r="Y97" s="10"/>
    </row>
    <row r="98" spans="20:25" x14ac:dyDescent="0.25">
      <c r="T98" s="10"/>
      <c r="U98" s="10"/>
      <c r="V98" s="10"/>
      <c r="Y98" s="10"/>
    </row>
    <row r="99" spans="20:25" x14ac:dyDescent="0.25">
      <c r="T99" s="10"/>
      <c r="U99" s="10"/>
      <c r="V99" s="10"/>
      <c r="Y99" s="10"/>
    </row>
    <row r="100" spans="20:25" x14ac:dyDescent="0.25">
      <c r="T100" s="10"/>
      <c r="U100" s="10"/>
      <c r="V100" s="10"/>
      <c r="Y100" s="10"/>
    </row>
    <row r="101" spans="20:25" x14ac:dyDescent="0.25">
      <c r="T101" s="10"/>
      <c r="U101" s="10"/>
      <c r="V101" s="10"/>
      <c r="Y101" s="10"/>
    </row>
    <row r="102" spans="20:25" x14ac:dyDescent="0.25">
      <c r="T102" s="10"/>
      <c r="U102" s="10"/>
      <c r="V102" s="10"/>
      <c r="Y102" s="10"/>
    </row>
    <row r="103" spans="20:25" x14ac:dyDescent="0.25">
      <c r="T103" s="10"/>
      <c r="U103" s="10"/>
      <c r="V103" s="10"/>
      <c r="Y103" s="10"/>
    </row>
    <row r="104" spans="20:25" x14ac:dyDescent="0.25">
      <c r="T104" s="10"/>
      <c r="U104" s="10"/>
      <c r="V104" s="10"/>
      <c r="Y104" s="10"/>
    </row>
    <row r="105" spans="20:25" x14ac:dyDescent="0.25">
      <c r="T105" s="10"/>
      <c r="U105" s="10"/>
      <c r="V105" s="10"/>
      <c r="Y105" s="10"/>
    </row>
    <row r="106" spans="20:25" x14ac:dyDescent="0.25">
      <c r="T106" s="10"/>
      <c r="U106" s="10"/>
      <c r="V106" s="10"/>
      <c r="Y106" s="10"/>
    </row>
    <row r="107" spans="20:25" x14ac:dyDescent="0.25">
      <c r="T107" s="10"/>
      <c r="U107" s="10"/>
      <c r="V107" s="10"/>
      <c r="Y107" s="10"/>
    </row>
    <row r="108" spans="20:25" x14ac:dyDescent="0.25">
      <c r="T108" s="10"/>
      <c r="U108" s="10"/>
      <c r="V108" s="10"/>
      <c r="Y108" s="10"/>
    </row>
    <row r="109" spans="20:25" x14ac:dyDescent="0.25">
      <c r="T109" s="10"/>
      <c r="U109" s="10"/>
      <c r="V109" s="10"/>
      <c r="Y109" s="10"/>
    </row>
    <row r="110" spans="20:25" x14ac:dyDescent="0.25">
      <c r="T110" s="10"/>
      <c r="U110" s="10"/>
      <c r="V110" s="10"/>
      <c r="Y110" s="10"/>
    </row>
    <row r="111" spans="20:25" x14ac:dyDescent="0.25">
      <c r="T111" s="10"/>
      <c r="U111" s="10"/>
      <c r="V111" s="10"/>
      <c r="Y111" s="10"/>
    </row>
    <row r="112" spans="20:25" x14ac:dyDescent="0.25">
      <c r="T112" s="10"/>
      <c r="U112" s="10"/>
      <c r="V112" s="10"/>
      <c r="Y112" s="10"/>
    </row>
    <row r="113" spans="20:25" x14ac:dyDescent="0.25">
      <c r="T113" s="10"/>
      <c r="U113" s="10"/>
      <c r="V113" s="10"/>
      <c r="Y113" s="10"/>
    </row>
    <row r="114" spans="20:25" x14ac:dyDescent="0.25">
      <c r="T114" s="10"/>
      <c r="U114" s="10"/>
      <c r="V114" s="10"/>
      <c r="Y114" s="10"/>
    </row>
    <row r="115" spans="20:25" x14ac:dyDescent="0.25">
      <c r="T115" s="10"/>
      <c r="U115" s="10"/>
      <c r="V115" s="10"/>
      <c r="Y115" s="10"/>
    </row>
    <row r="116" spans="20:25" x14ac:dyDescent="0.25">
      <c r="T116" s="10"/>
      <c r="U116" s="10"/>
      <c r="V116" s="10"/>
      <c r="Y116" s="10"/>
    </row>
    <row r="117" spans="20:25" x14ac:dyDescent="0.25">
      <c r="T117" s="10"/>
      <c r="U117" s="10"/>
      <c r="V117" s="10"/>
      <c r="Y117" s="10"/>
    </row>
    <row r="118" spans="20:25" x14ac:dyDescent="0.25">
      <c r="T118" s="10"/>
      <c r="U118" s="10"/>
      <c r="V118" s="10"/>
      <c r="Y118" s="10"/>
    </row>
    <row r="119" spans="20:25" x14ac:dyDescent="0.25">
      <c r="T119" s="10"/>
      <c r="U119" s="10"/>
      <c r="V119" s="10"/>
      <c r="Y119" s="10"/>
    </row>
    <row r="120" spans="20:25" x14ac:dyDescent="0.25">
      <c r="T120" s="10"/>
      <c r="U120" s="10"/>
      <c r="V120" s="10"/>
      <c r="Y120" s="10"/>
    </row>
    <row r="121" spans="20:25" x14ac:dyDescent="0.25">
      <c r="T121" s="10"/>
      <c r="U121" s="10"/>
      <c r="V121" s="10"/>
      <c r="Y121" s="10"/>
    </row>
    <row r="122" spans="20:25" x14ac:dyDescent="0.25">
      <c r="T122" s="10"/>
      <c r="U122" s="10"/>
      <c r="V122" s="10"/>
      <c r="Y122" s="10"/>
    </row>
    <row r="123" spans="20:25" x14ac:dyDescent="0.25">
      <c r="T123" s="10"/>
      <c r="U123" s="10"/>
      <c r="V123" s="10"/>
      <c r="Y123" s="10"/>
    </row>
    <row r="124" spans="20:25" x14ac:dyDescent="0.25">
      <c r="T124" s="10"/>
      <c r="U124" s="10"/>
      <c r="V124" s="10"/>
      <c r="Y124" s="10"/>
    </row>
    <row r="125" spans="20:25" x14ac:dyDescent="0.25">
      <c r="T125" s="10"/>
      <c r="U125" s="10"/>
      <c r="V125" s="10"/>
      <c r="Y125" s="10"/>
    </row>
    <row r="126" spans="20:25" x14ac:dyDescent="0.25">
      <c r="T126" s="10"/>
      <c r="U126" s="10"/>
      <c r="V126" s="10"/>
      <c r="Y126" s="10"/>
    </row>
    <row r="127" spans="20:25" x14ac:dyDescent="0.25">
      <c r="T127" s="10"/>
      <c r="U127" s="10"/>
      <c r="V127" s="10"/>
      <c r="Y127" s="10"/>
    </row>
    <row r="128" spans="20:25" x14ac:dyDescent="0.25">
      <c r="T128" s="10"/>
      <c r="U128" s="10"/>
      <c r="V128" s="10"/>
      <c r="Y128" s="10"/>
    </row>
    <row r="129" spans="20:25" x14ac:dyDescent="0.25">
      <c r="T129" s="10"/>
      <c r="U129" s="10"/>
      <c r="V129" s="10"/>
      <c r="Y129" s="10"/>
    </row>
    <row r="130" spans="20:25" x14ac:dyDescent="0.25">
      <c r="T130" s="10"/>
      <c r="U130" s="10"/>
      <c r="V130" s="10"/>
      <c r="Y130" s="10"/>
    </row>
    <row r="131" spans="20:25" x14ac:dyDescent="0.25">
      <c r="T131" s="10"/>
      <c r="U131" s="10"/>
      <c r="V131" s="10"/>
      <c r="Y131" s="10"/>
    </row>
    <row r="132" spans="20:25" x14ac:dyDescent="0.25">
      <c r="T132" s="10"/>
      <c r="U132" s="10"/>
      <c r="V132" s="10"/>
      <c r="Y132" s="10"/>
    </row>
    <row r="133" spans="20:25" x14ac:dyDescent="0.25">
      <c r="T133" s="10"/>
      <c r="U133" s="10"/>
      <c r="V133" s="10"/>
      <c r="Y133" s="10"/>
    </row>
    <row r="134" spans="20:25" x14ac:dyDescent="0.25">
      <c r="T134" s="10"/>
      <c r="U134" s="10"/>
      <c r="V134" s="10"/>
      <c r="Y134" s="10"/>
    </row>
    <row r="135" spans="20:25" x14ac:dyDescent="0.25">
      <c r="T135" s="10"/>
      <c r="U135" s="10"/>
      <c r="V135" s="10"/>
      <c r="Y135" s="10"/>
    </row>
    <row r="136" spans="20:25" x14ac:dyDescent="0.25">
      <c r="T136" s="10"/>
      <c r="U136" s="10"/>
      <c r="V136" s="10"/>
      <c r="Y136" s="10"/>
    </row>
    <row r="137" spans="20:25" x14ac:dyDescent="0.25">
      <c r="T137" s="10"/>
      <c r="U137" s="10"/>
      <c r="V137" s="10"/>
      <c r="Y137" s="10"/>
    </row>
    <row r="138" spans="20:25" x14ac:dyDescent="0.25">
      <c r="T138" s="10"/>
      <c r="U138" s="10"/>
      <c r="V138" s="10"/>
      <c r="Y138" s="10"/>
    </row>
    <row r="139" spans="20:25" x14ac:dyDescent="0.25">
      <c r="T139" s="10"/>
      <c r="U139" s="10"/>
      <c r="V139" s="10"/>
      <c r="Y139" s="10"/>
    </row>
    <row r="140" spans="20:25" x14ac:dyDescent="0.25">
      <c r="T140" s="10"/>
      <c r="U140" s="10"/>
      <c r="V140" s="10"/>
      <c r="Y140" s="10"/>
    </row>
    <row r="141" spans="20:25" x14ac:dyDescent="0.25">
      <c r="T141" s="10"/>
      <c r="U141" s="10"/>
      <c r="V141" s="10"/>
      <c r="Y141" s="10"/>
    </row>
    <row r="142" spans="20:25" x14ac:dyDescent="0.25">
      <c r="T142" s="10"/>
      <c r="U142" s="10"/>
      <c r="V142" s="10"/>
      <c r="Y142" s="10"/>
    </row>
    <row r="143" spans="20:25" x14ac:dyDescent="0.25">
      <c r="T143" s="10"/>
      <c r="U143" s="10"/>
      <c r="V143" s="10"/>
      <c r="Y143" s="10"/>
    </row>
    <row r="144" spans="20:25" x14ac:dyDescent="0.25">
      <c r="T144" s="10"/>
      <c r="U144" s="10"/>
      <c r="V144" s="10"/>
      <c r="Y144" s="10"/>
    </row>
    <row r="145" spans="20:25" x14ac:dyDescent="0.25">
      <c r="T145" s="10"/>
      <c r="U145" s="10"/>
      <c r="V145" s="10"/>
      <c r="Y145" s="10"/>
    </row>
    <row r="146" spans="20:25" x14ac:dyDescent="0.25">
      <c r="T146" s="10"/>
      <c r="U146" s="10"/>
      <c r="V146" s="10"/>
      <c r="Y146" s="10"/>
    </row>
    <row r="147" spans="20:25" x14ac:dyDescent="0.25">
      <c r="T147" s="10"/>
      <c r="U147" s="10"/>
      <c r="V147" s="10"/>
      <c r="Y147" s="10"/>
    </row>
    <row r="148" spans="20:25" x14ac:dyDescent="0.25">
      <c r="T148" s="10"/>
      <c r="U148" s="10"/>
      <c r="V148" s="10"/>
      <c r="Y148" s="10"/>
    </row>
    <row r="149" spans="20:25" x14ac:dyDescent="0.25">
      <c r="T149" s="10"/>
      <c r="U149" s="10"/>
      <c r="V149" s="10"/>
      <c r="Y149" s="10"/>
    </row>
    <row r="150" spans="20:25" x14ac:dyDescent="0.25">
      <c r="T150" s="10"/>
      <c r="U150" s="10"/>
      <c r="V150" s="10"/>
      <c r="Y150" s="10"/>
    </row>
    <row r="151" spans="20:25" x14ac:dyDescent="0.25">
      <c r="T151" s="10"/>
      <c r="U151" s="10"/>
      <c r="V151" s="10"/>
      <c r="Y151" s="10"/>
    </row>
    <row r="152" spans="20:25" x14ac:dyDescent="0.25">
      <c r="T152" s="10"/>
      <c r="U152" s="10"/>
      <c r="V152" s="10"/>
      <c r="Y152" s="10"/>
    </row>
    <row r="153" spans="20:25" x14ac:dyDescent="0.25">
      <c r="T153" s="10"/>
      <c r="U153" s="10"/>
      <c r="V153" s="10"/>
      <c r="Y153" s="10"/>
    </row>
    <row r="154" spans="20:25" x14ac:dyDescent="0.25">
      <c r="T154" s="10"/>
      <c r="U154" s="10"/>
      <c r="V154" s="10"/>
      <c r="Y154" s="10"/>
    </row>
    <row r="155" spans="20:25" x14ac:dyDescent="0.25">
      <c r="T155" s="10"/>
      <c r="U155" s="10"/>
      <c r="V155" s="10"/>
      <c r="Y155" s="10"/>
    </row>
    <row r="156" spans="20:25" x14ac:dyDescent="0.25">
      <c r="T156" s="10"/>
      <c r="U156" s="10"/>
      <c r="V156" s="10"/>
      <c r="Y156" s="10"/>
    </row>
    <row r="157" spans="20:25" x14ac:dyDescent="0.25">
      <c r="T157" s="10"/>
      <c r="U157" s="10"/>
      <c r="V157" s="10"/>
      <c r="Y157" s="10"/>
    </row>
    <row r="158" spans="20:25" x14ac:dyDescent="0.25">
      <c r="T158" s="10"/>
      <c r="U158" s="10"/>
      <c r="V158" s="10"/>
      <c r="Y158" s="10"/>
    </row>
    <row r="159" spans="20:25" x14ac:dyDescent="0.25">
      <c r="T159" s="10"/>
      <c r="U159" s="10"/>
      <c r="V159" s="10"/>
      <c r="Y159" s="10"/>
    </row>
    <row r="160" spans="20:25" x14ac:dyDescent="0.25">
      <c r="T160" s="10"/>
      <c r="U160" s="10"/>
      <c r="V160" s="10"/>
      <c r="Y160" s="10"/>
    </row>
    <row r="161" spans="20:25" x14ac:dyDescent="0.25">
      <c r="T161" s="10"/>
      <c r="U161" s="10"/>
      <c r="V161" s="10"/>
      <c r="Y161" s="10"/>
    </row>
    <row r="162" spans="20:25" x14ac:dyDescent="0.25">
      <c r="T162" s="10"/>
      <c r="U162" s="10"/>
      <c r="V162" s="10"/>
      <c r="Y162" s="10"/>
    </row>
    <row r="163" spans="20:25" x14ac:dyDescent="0.25">
      <c r="T163" s="10"/>
      <c r="U163" s="10"/>
      <c r="V163" s="10"/>
      <c r="Y163" s="10"/>
    </row>
    <row r="164" spans="20:25" x14ac:dyDescent="0.25">
      <c r="T164" s="10"/>
      <c r="U164" s="10"/>
      <c r="V164" s="10"/>
      <c r="Y164" s="10"/>
    </row>
    <row r="165" spans="20:25" x14ac:dyDescent="0.25">
      <c r="T165" s="10"/>
      <c r="U165" s="10"/>
      <c r="V165" s="10"/>
      <c r="Y165" s="10"/>
    </row>
    <row r="166" spans="20:25" x14ac:dyDescent="0.25">
      <c r="T166" s="10"/>
      <c r="U166" s="10"/>
      <c r="V166" s="10"/>
      <c r="Y166" s="10"/>
    </row>
    <row r="167" spans="20:25" x14ac:dyDescent="0.25">
      <c r="T167" s="10"/>
      <c r="U167" s="10"/>
      <c r="V167" s="10"/>
      <c r="Y167" s="10"/>
    </row>
    <row r="168" spans="20:25" x14ac:dyDescent="0.25">
      <c r="T168" s="10"/>
      <c r="U168" s="10"/>
      <c r="V168" s="10"/>
      <c r="Y168" s="10"/>
    </row>
    <row r="169" spans="20:25" x14ac:dyDescent="0.25">
      <c r="T169" s="10"/>
      <c r="U169" s="10"/>
      <c r="V169" s="10"/>
      <c r="Y169" s="10"/>
    </row>
    <row r="170" spans="20:25" x14ac:dyDescent="0.25">
      <c r="T170" s="10"/>
      <c r="U170" s="10"/>
      <c r="V170" s="10"/>
      <c r="Y170" s="10"/>
    </row>
    <row r="171" spans="20:25" x14ac:dyDescent="0.25">
      <c r="T171" s="10"/>
      <c r="U171" s="10"/>
      <c r="V171" s="10"/>
      <c r="Y171" s="10"/>
    </row>
    <row r="172" spans="20:25" x14ac:dyDescent="0.25">
      <c r="T172" s="10"/>
      <c r="U172" s="10"/>
      <c r="V172" s="10"/>
      <c r="Y172" s="10"/>
    </row>
    <row r="173" spans="20:25" x14ac:dyDescent="0.25">
      <c r="T173" s="10"/>
      <c r="U173" s="10"/>
      <c r="V173" s="10"/>
      <c r="Y173" s="10"/>
    </row>
    <row r="174" spans="20:25" x14ac:dyDescent="0.25">
      <c r="T174" s="10"/>
      <c r="U174" s="10"/>
      <c r="V174" s="10"/>
      <c r="Y174" s="10"/>
    </row>
    <row r="175" spans="20:25" x14ac:dyDescent="0.25">
      <c r="T175" s="10"/>
      <c r="U175" s="10"/>
      <c r="V175" s="10"/>
      <c r="Y175" s="10"/>
    </row>
    <row r="176" spans="20:25" x14ac:dyDescent="0.25">
      <c r="T176" s="10"/>
      <c r="U176" s="10"/>
      <c r="V176" s="10"/>
      <c r="Y176" s="10"/>
    </row>
    <row r="177" spans="20:25" x14ac:dyDescent="0.25">
      <c r="T177" s="10"/>
      <c r="U177" s="10"/>
      <c r="V177" s="10"/>
      <c r="Y177" s="10"/>
    </row>
    <row r="178" spans="20:25" x14ac:dyDescent="0.25">
      <c r="T178" s="10"/>
      <c r="U178" s="10"/>
      <c r="V178" s="10"/>
      <c r="Y178" s="10"/>
    </row>
    <row r="179" spans="20:25" x14ac:dyDescent="0.25">
      <c r="T179" s="10"/>
      <c r="U179" s="10"/>
      <c r="V179" s="10"/>
      <c r="Y179" s="10"/>
    </row>
    <row r="180" spans="20:25" x14ac:dyDescent="0.25">
      <c r="T180" s="10"/>
      <c r="U180" s="10"/>
      <c r="V180" s="10"/>
      <c r="Y180" s="10"/>
    </row>
    <row r="181" spans="20:25" x14ac:dyDescent="0.25">
      <c r="T181" s="10"/>
      <c r="U181" s="10"/>
      <c r="V181" s="10"/>
      <c r="Y181" s="10"/>
    </row>
    <row r="182" spans="20:25" x14ac:dyDescent="0.25">
      <c r="T182" s="10"/>
      <c r="U182" s="10"/>
      <c r="V182" s="10"/>
      <c r="Y182" s="10"/>
    </row>
    <row r="183" spans="20:25" x14ac:dyDescent="0.25">
      <c r="T183" s="10"/>
      <c r="U183" s="10"/>
      <c r="V183" s="10"/>
      <c r="Y183" s="10"/>
    </row>
    <row r="184" spans="20:25" x14ac:dyDescent="0.25">
      <c r="T184" s="10"/>
      <c r="U184" s="10"/>
      <c r="V184" s="10"/>
      <c r="Y184" s="10"/>
    </row>
    <row r="185" spans="20:25" x14ac:dyDescent="0.25">
      <c r="T185" s="10"/>
      <c r="U185" s="10"/>
      <c r="V185" s="10"/>
      <c r="Y185" s="10"/>
    </row>
    <row r="186" spans="20:25" x14ac:dyDescent="0.25">
      <c r="T186" s="10"/>
      <c r="U186" s="10"/>
      <c r="V186" s="10"/>
      <c r="Y186" s="10"/>
    </row>
    <row r="187" spans="20:25" x14ac:dyDescent="0.25">
      <c r="T187" s="10"/>
      <c r="U187" s="10"/>
      <c r="V187" s="10"/>
      <c r="Y187" s="10"/>
    </row>
    <row r="188" spans="20:25" x14ac:dyDescent="0.25">
      <c r="T188" s="10"/>
      <c r="U188" s="10"/>
      <c r="V188" s="10"/>
      <c r="Y188" s="10"/>
    </row>
    <row r="189" spans="20:25" x14ac:dyDescent="0.25">
      <c r="T189" s="10"/>
      <c r="U189" s="10"/>
      <c r="V189" s="10"/>
      <c r="Y189" s="10"/>
    </row>
    <row r="190" spans="20:25" x14ac:dyDescent="0.25">
      <c r="T190" s="10"/>
      <c r="U190" s="10"/>
      <c r="V190" s="10"/>
      <c r="Y190" s="10"/>
    </row>
    <row r="191" spans="20:25" x14ac:dyDescent="0.25">
      <c r="T191" s="10"/>
      <c r="U191" s="10"/>
      <c r="V191" s="10"/>
      <c r="Y191" s="10"/>
    </row>
    <row r="192" spans="20:25" x14ac:dyDescent="0.25">
      <c r="T192" s="10"/>
      <c r="U192" s="10"/>
      <c r="V192" s="10"/>
      <c r="Y192" s="10"/>
    </row>
    <row r="193" spans="20:25" x14ac:dyDescent="0.25">
      <c r="T193" s="10"/>
      <c r="U193" s="10"/>
      <c r="V193" s="10"/>
      <c r="Y193" s="10"/>
    </row>
    <row r="194" spans="20:25" x14ac:dyDescent="0.25">
      <c r="T194" s="10"/>
      <c r="U194" s="10"/>
      <c r="V194" s="10"/>
      <c r="Y194" s="10"/>
    </row>
    <row r="195" spans="20:25" x14ac:dyDescent="0.25">
      <c r="T195" s="10"/>
      <c r="U195" s="10"/>
      <c r="V195" s="10"/>
      <c r="Y195" s="10"/>
    </row>
    <row r="196" spans="20:25" x14ac:dyDescent="0.25">
      <c r="T196" s="10"/>
      <c r="U196" s="10"/>
      <c r="V196" s="10"/>
      <c r="Y196" s="10"/>
    </row>
    <row r="197" spans="20:25" x14ac:dyDescent="0.25">
      <c r="T197" s="10"/>
      <c r="U197" s="10"/>
      <c r="V197" s="10"/>
      <c r="Y197" s="10"/>
    </row>
    <row r="198" spans="20:25" x14ac:dyDescent="0.25">
      <c r="T198" s="10"/>
      <c r="U198" s="10"/>
      <c r="V198" s="10"/>
      <c r="Y198" s="10"/>
    </row>
    <row r="199" spans="20:25" x14ac:dyDescent="0.25">
      <c r="T199" s="10"/>
      <c r="U199" s="10"/>
      <c r="V199" s="10"/>
      <c r="Y199" s="10"/>
    </row>
    <row r="200" spans="20:25" x14ac:dyDescent="0.25">
      <c r="T200" s="10"/>
      <c r="U200" s="10"/>
      <c r="V200" s="10"/>
      <c r="Y200" s="10"/>
    </row>
    <row r="201" spans="20:25" x14ac:dyDescent="0.25">
      <c r="T201" s="10"/>
      <c r="U201" s="10"/>
      <c r="V201" s="10"/>
      <c r="Y201" s="10"/>
    </row>
    <row r="202" spans="20:25" x14ac:dyDescent="0.25">
      <c r="T202" s="10"/>
      <c r="U202" s="10"/>
      <c r="V202" s="10"/>
      <c r="Y202" s="10"/>
    </row>
    <row r="203" spans="20:25" x14ac:dyDescent="0.25">
      <c r="T203" s="10"/>
      <c r="U203" s="10"/>
      <c r="V203" s="10"/>
      <c r="Y203" s="10"/>
    </row>
    <row r="204" spans="20:25" x14ac:dyDescent="0.25">
      <c r="T204" s="10"/>
      <c r="U204" s="10"/>
      <c r="V204" s="10"/>
      <c r="Y204" s="10"/>
    </row>
    <row r="205" spans="20:25" x14ac:dyDescent="0.25">
      <c r="T205" s="10"/>
      <c r="U205" s="10"/>
      <c r="V205" s="10"/>
      <c r="Y205" s="10"/>
    </row>
    <row r="206" spans="20:25" x14ac:dyDescent="0.25">
      <c r="T206" s="10"/>
      <c r="U206" s="10"/>
      <c r="V206" s="10"/>
      <c r="Y206" s="10"/>
    </row>
    <row r="207" spans="20:25" x14ac:dyDescent="0.25">
      <c r="T207" s="10"/>
      <c r="U207" s="10"/>
      <c r="V207" s="10"/>
      <c r="Y207" s="10"/>
    </row>
    <row r="208" spans="20:25" x14ac:dyDescent="0.25">
      <c r="T208" s="10"/>
      <c r="U208" s="10"/>
      <c r="V208" s="10"/>
      <c r="Y208" s="10"/>
    </row>
    <row r="209" spans="20:25" x14ac:dyDescent="0.25">
      <c r="T209" s="10"/>
      <c r="U209" s="10"/>
      <c r="V209" s="10"/>
      <c r="Y209" s="10"/>
    </row>
    <row r="210" spans="20:25" x14ac:dyDescent="0.25">
      <c r="T210" s="10"/>
      <c r="U210" s="10"/>
      <c r="V210" s="10"/>
      <c r="Y210" s="10"/>
    </row>
    <row r="211" spans="20:25" x14ac:dyDescent="0.25">
      <c r="T211" s="10"/>
      <c r="U211" s="10"/>
      <c r="V211" s="10"/>
      <c r="Y211" s="10"/>
    </row>
    <row r="212" spans="20:25" x14ac:dyDescent="0.25">
      <c r="T212" s="10"/>
      <c r="U212" s="10"/>
      <c r="V212" s="10"/>
      <c r="Y212" s="10"/>
    </row>
    <row r="213" spans="20:25" x14ac:dyDescent="0.25">
      <c r="T213" s="10"/>
      <c r="U213" s="10"/>
      <c r="V213" s="10"/>
      <c r="Y213" s="10"/>
    </row>
    <row r="214" spans="20:25" x14ac:dyDescent="0.25">
      <c r="T214" s="10"/>
      <c r="U214" s="10"/>
      <c r="V214" s="10"/>
      <c r="Y214" s="10"/>
    </row>
    <row r="215" spans="20:25" x14ac:dyDescent="0.25">
      <c r="T215" s="10"/>
      <c r="U215" s="10"/>
      <c r="V215" s="10"/>
      <c r="Y215" s="10"/>
    </row>
    <row r="216" spans="20:25" x14ac:dyDescent="0.25">
      <c r="T216" s="10"/>
      <c r="U216" s="10"/>
      <c r="V216" s="10"/>
      <c r="Y216" s="10"/>
    </row>
    <row r="217" spans="20:25" x14ac:dyDescent="0.25">
      <c r="T217" s="10"/>
      <c r="U217" s="10"/>
      <c r="V217" s="10"/>
      <c r="Y217" s="10"/>
    </row>
    <row r="218" spans="20:25" x14ac:dyDescent="0.25">
      <c r="T218" s="10"/>
      <c r="U218" s="10"/>
      <c r="V218" s="10"/>
      <c r="Y218" s="10"/>
    </row>
    <row r="219" spans="20:25" x14ac:dyDescent="0.25">
      <c r="T219" s="10"/>
      <c r="U219" s="10"/>
      <c r="V219" s="10"/>
      <c r="Y219" s="10"/>
    </row>
    <row r="220" spans="20:25" x14ac:dyDescent="0.25">
      <c r="T220" s="10"/>
      <c r="U220" s="10"/>
      <c r="V220" s="10"/>
      <c r="Y220" s="10"/>
    </row>
    <row r="221" spans="20:25" x14ac:dyDescent="0.25">
      <c r="T221" s="10"/>
      <c r="U221" s="10"/>
      <c r="V221" s="10"/>
      <c r="Y221" s="10"/>
    </row>
    <row r="222" spans="20:25" x14ac:dyDescent="0.25">
      <c r="T222" s="10"/>
      <c r="U222" s="10"/>
      <c r="V222" s="10"/>
      <c r="Y222" s="10"/>
    </row>
    <row r="223" spans="20:25" x14ac:dyDescent="0.25">
      <c r="T223" s="10"/>
      <c r="U223" s="10"/>
      <c r="V223" s="10"/>
      <c r="Y223" s="10"/>
    </row>
    <row r="224" spans="20:25" x14ac:dyDescent="0.25">
      <c r="T224" s="10"/>
      <c r="U224" s="10"/>
      <c r="V224" s="10"/>
      <c r="Y224" s="10"/>
    </row>
    <row r="225" spans="20:25" x14ac:dyDescent="0.25">
      <c r="T225" s="10"/>
      <c r="U225" s="10"/>
      <c r="V225" s="10"/>
      <c r="Y225" s="10"/>
    </row>
    <row r="226" spans="20:25" x14ac:dyDescent="0.25">
      <c r="T226" s="10"/>
      <c r="U226" s="10"/>
      <c r="V226" s="10"/>
      <c r="Y226" s="10"/>
    </row>
    <row r="227" spans="20:25" x14ac:dyDescent="0.25">
      <c r="T227" s="10"/>
      <c r="U227" s="10"/>
      <c r="V227" s="10"/>
      <c r="Y227" s="10"/>
    </row>
    <row r="228" spans="20:25" x14ac:dyDescent="0.25">
      <c r="T228" s="10"/>
      <c r="U228" s="10"/>
      <c r="V228" s="10"/>
      <c r="Y228" s="10"/>
    </row>
    <row r="229" spans="20:25" x14ac:dyDescent="0.25">
      <c r="T229" s="10"/>
      <c r="U229" s="10"/>
      <c r="V229" s="10"/>
      <c r="Y229" s="10"/>
    </row>
    <row r="230" spans="20:25" x14ac:dyDescent="0.25">
      <c r="T230" s="10"/>
      <c r="U230" s="10"/>
      <c r="V230" s="10"/>
      <c r="Y230" s="10"/>
    </row>
    <row r="231" spans="20:25" x14ac:dyDescent="0.25">
      <c r="T231" s="10"/>
      <c r="U231" s="10"/>
      <c r="V231" s="10"/>
      <c r="Y231" s="10"/>
    </row>
    <row r="232" spans="20:25" x14ac:dyDescent="0.25">
      <c r="T232" s="10"/>
      <c r="U232" s="10"/>
      <c r="V232" s="10"/>
      <c r="Y232" s="10"/>
    </row>
    <row r="233" spans="20:25" x14ac:dyDescent="0.25">
      <c r="T233" s="10"/>
      <c r="U233" s="10"/>
      <c r="V233" s="10"/>
      <c r="Y233" s="10"/>
    </row>
    <row r="234" spans="20:25" x14ac:dyDescent="0.25">
      <c r="T234" s="10"/>
      <c r="U234" s="10"/>
      <c r="V234" s="10"/>
      <c r="Y234" s="10"/>
    </row>
    <row r="235" spans="20:25" x14ac:dyDescent="0.25">
      <c r="T235" s="10"/>
      <c r="U235" s="10"/>
      <c r="V235" s="10"/>
      <c r="Y235" s="10"/>
    </row>
    <row r="236" spans="20:25" x14ac:dyDescent="0.25">
      <c r="T236" s="10"/>
      <c r="U236" s="10"/>
      <c r="V236" s="10"/>
      <c r="Y236" s="10"/>
    </row>
    <row r="237" spans="20:25" x14ac:dyDescent="0.25">
      <c r="T237" s="10"/>
      <c r="U237" s="10"/>
      <c r="V237" s="10"/>
      <c r="Y237" s="10"/>
    </row>
    <row r="238" spans="20:25" x14ac:dyDescent="0.25">
      <c r="T238" s="10"/>
      <c r="U238" s="10"/>
      <c r="V238" s="10"/>
      <c r="Y238" s="10"/>
    </row>
    <row r="239" spans="20:25" x14ac:dyDescent="0.25">
      <c r="T239" s="10"/>
      <c r="U239" s="10"/>
      <c r="V239" s="10"/>
      <c r="Y239" s="10"/>
    </row>
    <row r="240" spans="20:25" x14ac:dyDescent="0.25">
      <c r="T240" s="10"/>
      <c r="U240" s="10"/>
      <c r="V240" s="10"/>
      <c r="Y240" s="10"/>
    </row>
    <row r="241" spans="20:25" x14ac:dyDescent="0.25">
      <c r="T241" s="10"/>
      <c r="U241" s="10"/>
      <c r="V241" s="10"/>
      <c r="Y241" s="10"/>
    </row>
    <row r="242" spans="20:25" x14ac:dyDescent="0.25">
      <c r="T242" s="10"/>
      <c r="U242" s="10"/>
      <c r="V242" s="10"/>
      <c r="Y242" s="10"/>
    </row>
    <row r="243" spans="20:25" x14ac:dyDescent="0.25">
      <c r="T243" s="10"/>
      <c r="U243" s="10"/>
      <c r="V243" s="10"/>
      <c r="Y243" s="10"/>
    </row>
    <row r="244" spans="20:25" x14ac:dyDescent="0.25">
      <c r="T244" s="10"/>
      <c r="U244" s="10"/>
      <c r="V244" s="10"/>
      <c r="Y244" s="10"/>
    </row>
    <row r="245" spans="20:25" x14ac:dyDescent="0.25">
      <c r="T245" s="10"/>
      <c r="U245" s="10"/>
      <c r="V245" s="10"/>
      <c r="Y245" s="10"/>
    </row>
    <row r="246" spans="20:25" x14ac:dyDescent="0.25">
      <c r="T246" s="10"/>
      <c r="U246" s="10"/>
      <c r="V246" s="10"/>
      <c r="Y246" s="10"/>
    </row>
    <row r="247" spans="20:25" x14ac:dyDescent="0.25">
      <c r="T247" s="10"/>
      <c r="U247" s="10"/>
      <c r="V247" s="10"/>
      <c r="Y247" s="10"/>
    </row>
    <row r="248" spans="20:25" x14ac:dyDescent="0.25">
      <c r="T248" s="10"/>
      <c r="U248" s="10"/>
      <c r="V248" s="10"/>
      <c r="Y248" s="10"/>
    </row>
    <row r="249" spans="20:25" x14ac:dyDescent="0.25">
      <c r="T249" s="10"/>
      <c r="U249" s="10"/>
      <c r="V249" s="10"/>
      <c r="Y249" s="10"/>
    </row>
    <row r="250" spans="20:25" x14ac:dyDescent="0.25">
      <c r="T250" s="10"/>
      <c r="U250" s="10"/>
      <c r="V250" s="10"/>
      <c r="Y250" s="10"/>
    </row>
    <row r="251" spans="20:25" x14ac:dyDescent="0.25">
      <c r="T251" s="10"/>
      <c r="U251" s="10"/>
      <c r="V251" s="10"/>
      <c r="Y251" s="10"/>
    </row>
    <row r="252" spans="20:25" x14ac:dyDescent="0.25">
      <c r="T252" s="10"/>
      <c r="U252" s="10"/>
      <c r="V252" s="10"/>
      <c r="Y252" s="10"/>
    </row>
    <row r="253" spans="20:25" x14ac:dyDescent="0.25">
      <c r="T253" s="10"/>
      <c r="U253" s="10"/>
      <c r="V253" s="10"/>
      <c r="Y253" s="10"/>
    </row>
    <row r="254" spans="20:25" x14ac:dyDescent="0.25">
      <c r="T254" s="10"/>
      <c r="U254" s="10"/>
      <c r="V254" s="10"/>
      <c r="Y254" s="10"/>
    </row>
    <row r="255" spans="20:25" x14ac:dyDescent="0.25">
      <c r="T255" s="10"/>
      <c r="U255" s="10"/>
      <c r="V255" s="10"/>
      <c r="Y255" s="10"/>
    </row>
    <row r="256" spans="20:25" x14ac:dyDescent="0.25">
      <c r="T256" s="10"/>
      <c r="U256" s="10"/>
      <c r="V256" s="10"/>
      <c r="Y256" s="10"/>
    </row>
    <row r="257" spans="20:25" x14ac:dyDescent="0.25">
      <c r="T257" s="10"/>
      <c r="U257" s="10"/>
      <c r="V257" s="10"/>
      <c r="Y257" s="10"/>
    </row>
    <row r="258" spans="20:25" x14ac:dyDescent="0.25">
      <c r="T258" s="10"/>
      <c r="U258" s="10"/>
      <c r="V258" s="10"/>
      <c r="Y258" s="10"/>
    </row>
    <row r="259" spans="20:25" x14ac:dyDescent="0.25">
      <c r="T259" s="10"/>
      <c r="U259" s="10"/>
      <c r="V259" s="10"/>
      <c r="Y259" s="10"/>
    </row>
    <row r="260" spans="20:25" x14ac:dyDescent="0.25">
      <c r="T260" s="10"/>
      <c r="U260" s="10"/>
      <c r="V260" s="10"/>
      <c r="Y260" s="10"/>
    </row>
    <row r="261" spans="20:25" x14ac:dyDescent="0.25">
      <c r="T261" s="10"/>
      <c r="U261" s="10"/>
      <c r="V261" s="10"/>
      <c r="Y261" s="10"/>
    </row>
    <row r="262" spans="20:25" x14ac:dyDescent="0.25">
      <c r="T262" s="10"/>
      <c r="U262" s="10"/>
      <c r="V262" s="10"/>
      <c r="Y262" s="10"/>
    </row>
    <row r="263" spans="20:25" x14ac:dyDescent="0.25">
      <c r="T263" s="10"/>
      <c r="U263" s="10"/>
      <c r="V263" s="10"/>
      <c r="Y263" s="10"/>
    </row>
    <row r="264" spans="20:25" x14ac:dyDescent="0.25">
      <c r="T264" s="10"/>
      <c r="U264" s="10"/>
      <c r="V264" s="10"/>
      <c r="Y264" s="10"/>
    </row>
    <row r="265" spans="20:25" x14ac:dyDescent="0.25">
      <c r="T265" s="10"/>
      <c r="U265" s="10"/>
      <c r="V265" s="10"/>
      <c r="Y265" s="10"/>
    </row>
    <row r="266" spans="20:25" x14ac:dyDescent="0.25">
      <c r="T266" s="10"/>
      <c r="U266" s="10"/>
      <c r="V266" s="10"/>
      <c r="Y266" s="10"/>
    </row>
    <row r="267" spans="20:25" x14ac:dyDescent="0.25">
      <c r="T267" s="10"/>
      <c r="U267" s="10"/>
      <c r="V267" s="10"/>
      <c r="Y267" s="10"/>
    </row>
    <row r="268" spans="20:25" x14ac:dyDescent="0.25">
      <c r="T268" s="10"/>
      <c r="U268" s="10"/>
      <c r="V268" s="10"/>
      <c r="Y268" s="10"/>
    </row>
    <row r="269" spans="20:25" x14ac:dyDescent="0.25">
      <c r="T269" s="10"/>
      <c r="U269" s="10"/>
      <c r="V269" s="10"/>
      <c r="Y269" s="10"/>
    </row>
    <row r="270" spans="20:25" x14ac:dyDescent="0.25">
      <c r="T270" s="10"/>
      <c r="U270" s="10"/>
      <c r="V270" s="10"/>
      <c r="Y270" s="10"/>
    </row>
    <row r="271" spans="20:25" x14ac:dyDescent="0.25">
      <c r="T271" s="10"/>
      <c r="U271" s="10"/>
      <c r="V271" s="10"/>
      <c r="Y271" s="10"/>
    </row>
    <row r="272" spans="20:25" x14ac:dyDescent="0.25">
      <c r="T272" s="10"/>
      <c r="U272" s="10"/>
      <c r="V272" s="10"/>
      <c r="Y272" s="10"/>
    </row>
    <row r="273" spans="20:25" x14ac:dyDescent="0.25">
      <c r="T273" s="10"/>
      <c r="U273" s="10"/>
      <c r="V273" s="10"/>
      <c r="Y273" s="10"/>
    </row>
    <row r="274" spans="20:25" x14ac:dyDescent="0.25">
      <c r="T274" s="10"/>
      <c r="U274" s="10"/>
      <c r="V274" s="10"/>
      <c r="Y274" s="10"/>
    </row>
    <row r="275" spans="20:25" x14ac:dyDescent="0.25">
      <c r="T275" s="10"/>
      <c r="U275" s="10"/>
      <c r="V275" s="10"/>
      <c r="Y275" s="10"/>
    </row>
    <row r="276" spans="20:25" x14ac:dyDescent="0.25">
      <c r="T276" s="10"/>
      <c r="U276" s="10"/>
      <c r="V276" s="10"/>
      <c r="Y276" s="10"/>
    </row>
    <row r="277" spans="20:25" x14ac:dyDescent="0.25">
      <c r="T277" s="10"/>
      <c r="U277" s="10"/>
      <c r="V277" s="10"/>
      <c r="Y277" s="10"/>
    </row>
    <row r="278" spans="20:25" x14ac:dyDescent="0.25">
      <c r="T278" s="10"/>
      <c r="U278" s="10"/>
      <c r="V278" s="10"/>
      <c r="Y278" s="10"/>
    </row>
    <row r="279" spans="20:25" x14ac:dyDescent="0.25">
      <c r="T279" s="10"/>
      <c r="U279" s="10"/>
      <c r="V279" s="10"/>
      <c r="Y279" s="10"/>
    </row>
    <row r="280" spans="20:25" x14ac:dyDescent="0.25">
      <c r="T280" s="10"/>
      <c r="U280" s="10"/>
      <c r="V280" s="10"/>
      <c r="Y280" s="10"/>
    </row>
    <row r="281" spans="20:25" x14ac:dyDescent="0.25">
      <c r="T281" s="10"/>
      <c r="U281" s="10"/>
      <c r="V281" s="10"/>
      <c r="Y281" s="10"/>
    </row>
    <row r="282" spans="20:25" x14ac:dyDescent="0.25">
      <c r="T282" s="10"/>
      <c r="U282" s="10"/>
      <c r="V282" s="10"/>
      <c r="Y282" s="10"/>
    </row>
    <row r="283" spans="20:25" x14ac:dyDescent="0.25">
      <c r="T283" s="10"/>
      <c r="U283" s="10"/>
      <c r="V283" s="10"/>
      <c r="Y283" s="10"/>
    </row>
    <row r="284" spans="20:25" x14ac:dyDescent="0.25">
      <c r="T284" s="10"/>
      <c r="U284" s="10"/>
      <c r="V284" s="10"/>
      <c r="Y284" s="10"/>
    </row>
    <row r="285" spans="20:25" x14ac:dyDescent="0.25">
      <c r="T285" s="10"/>
      <c r="U285" s="10"/>
      <c r="V285" s="10"/>
      <c r="Y285" s="10"/>
    </row>
    <row r="286" spans="20:25" x14ac:dyDescent="0.25">
      <c r="T286" s="10"/>
      <c r="U286" s="10"/>
      <c r="V286" s="10"/>
      <c r="Y286" s="10"/>
    </row>
    <row r="287" spans="20:25" x14ac:dyDescent="0.25">
      <c r="T287" s="10"/>
      <c r="U287" s="10"/>
      <c r="V287" s="10"/>
      <c r="Y287" s="10"/>
    </row>
    <row r="288" spans="20:25" x14ac:dyDescent="0.25">
      <c r="T288" s="10"/>
      <c r="U288" s="10"/>
      <c r="V288" s="10"/>
      <c r="Y288" s="10"/>
    </row>
    <row r="289" spans="20:25" x14ac:dyDescent="0.25">
      <c r="T289" s="10"/>
      <c r="U289" s="10"/>
      <c r="V289" s="10"/>
      <c r="Y289" s="10"/>
    </row>
    <row r="290" spans="20:25" x14ac:dyDescent="0.25">
      <c r="T290" s="10"/>
      <c r="U290" s="10"/>
      <c r="V290" s="10"/>
      <c r="Y290" s="10"/>
    </row>
    <row r="291" spans="20:25" x14ac:dyDescent="0.25">
      <c r="T291" s="10"/>
      <c r="U291" s="10"/>
      <c r="V291" s="10"/>
      <c r="Y291" s="10"/>
    </row>
    <row r="292" spans="20:25" x14ac:dyDescent="0.25">
      <c r="T292" s="10"/>
      <c r="U292" s="10"/>
      <c r="V292" s="10"/>
      <c r="Y292" s="10"/>
    </row>
    <row r="293" spans="20:25" x14ac:dyDescent="0.25">
      <c r="T293" s="10"/>
      <c r="U293" s="10"/>
      <c r="V293" s="10"/>
      <c r="Y293" s="10"/>
    </row>
    <row r="294" spans="20:25" x14ac:dyDescent="0.25">
      <c r="T294" s="10"/>
      <c r="U294" s="10"/>
      <c r="V294" s="10"/>
      <c r="Y294" s="10"/>
    </row>
    <row r="295" spans="20:25" x14ac:dyDescent="0.25">
      <c r="T295" s="10"/>
      <c r="U295" s="10"/>
      <c r="V295" s="10"/>
      <c r="Y295" s="10"/>
    </row>
    <row r="296" spans="20:25" x14ac:dyDescent="0.25">
      <c r="T296" s="10"/>
      <c r="U296" s="10"/>
      <c r="V296" s="10"/>
      <c r="Y296" s="10"/>
    </row>
    <row r="297" spans="20:25" x14ac:dyDescent="0.25">
      <c r="T297" s="10"/>
      <c r="U297" s="10"/>
      <c r="V297" s="10"/>
      <c r="Y297" s="10"/>
    </row>
    <row r="298" spans="20:25" x14ac:dyDescent="0.25">
      <c r="T298" s="10"/>
      <c r="U298" s="10"/>
      <c r="V298" s="10"/>
      <c r="Y298" s="10"/>
    </row>
    <row r="299" spans="20:25" x14ac:dyDescent="0.25">
      <c r="T299" s="10"/>
      <c r="U299" s="10"/>
      <c r="V299" s="10"/>
      <c r="Y299" s="10"/>
    </row>
    <row r="300" spans="20:25" x14ac:dyDescent="0.25">
      <c r="T300" s="10"/>
      <c r="U300" s="10"/>
      <c r="V300" s="10"/>
      <c r="Y300" s="10"/>
    </row>
    <row r="301" spans="20:25" x14ac:dyDescent="0.25">
      <c r="T301" s="10"/>
      <c r="U301" s="10"/>
      <c r="V301" s="10"/>
      <c r="Y301" s="10"/>
    </row>
    <row r="302" spans="20:25" x14ac:dyDescent="0.25">
      <c r="T302" s="10"/>
      <c r="U302" s="10"/>
      <c r="V302" s="10"/>
      <c r="Y302" s="10"/>
    </row>
    <row r="303" spans="20:25" x14ac:dyDescent="0.25">
      <c r="T303" s="10"/>
      <c r="U303" s="10"/>
      <c r="V303" s="10"/>
      <c r="Y303" s="10"/>
    </row>
    <row r="304" spans="20:25" x14ac:dyDescent="0.25">
      <c r="T304" s="10"/>
      <c r="U304" s="10"/>
      <c r="V304" s="10"/>
      <c r="Y304" s="10"/>
    </row>
    <row r="305" spans="20:25" x14ac:dyDescent="0.25">
      <c r="T305" s="10"/>
      <c r="U305" s="10"/>
      <c r="V305" s="10"/>
      <c r="Y305" s="10"/>
    </row>
    <row r="306" spans="20:25" x14ac:dyDescent="0.25">
      <c r="T306" s="10"/>
      <c r="U306" s="10"/>
      <c r="V306" s="10"/>
      <c r="Y306" s="10"/>
    </row>
    <row r="307" spans="20:25" x14ac:dyDescent="0.25">
      <c r="T307" s="10"/>
      <c r="U307" s="10"/>
      <c r="V307" s="10"/>
      <c r="Y307" s="10"/>
    </row>
    <row r="308" spans="20:25" x14ac:dyDescent="0.25">
      <c r="T308" s="10"/>
      <c r="U308" s="10"/>
      <c r="V308" s="10"/>
      <c r="Y308" s="10"/>
    </row>
    <row r="309" spans="20:25" x14ac:dyDescent="0.25">
      <c r="T309" s="10"/>
      <c r="U309" s="10"/>
      <c r="V309" s="10"/>
      <c r="Y309" s="10"/>
    </row>
    <row r="310" spans="20:25" x14ac:dyDescent="0.25">
      <c r="T310" s="10"/>
      <c r="U310" s="10"/>
      <c r="V310" s="10"/>
      <c r="Y310" s="10"/>
    </row>
    <row r="311" spans="20:25" x14ac:dyDescent="0.25">
      <c r="T311" s="10"/>
      <c r="U311" s="10"/>
      <c r="V311" s="10"/>
      <c r="Y311" s="10"/>
    </row>
    <row r="312" spans="20:25" x14ac:dyDescent="0.25">
      <c r="T312" s="10"/>
      <c r="U312" s="10"/>
      <c r="V312" s="10"/>
      <c r="Y312" s="10"/>
    </row>
    <row r="313" spans="20:25" x14ac:dyDescent="0.25">
      <c r="T313" s="10"/>
      <c r="U313" s="10"/>
      <c r="V313" s="10"/>
      <c r="Y313" s="10"/>
    </row>
    <row r="314" spans="20:25" x14ac:dyDescent="0.25">
      <c r="T314" s="10"/>
      <c r="U314" s="10"/>
      <c r="V314" s="10"/>
      <c r="Y314" s="10"/>
    </row>
    <row r="315" spans="20:25" x14ac:dyDescent="0.25">
      <c r="T315" s="10"/>
      <c r="U315" s="10"/>
      <c r="V315" s="10"/>
      <c r="Y315" s="10"/>
    </row>
    <row r="316" spans="20:25" x14ac:dyDescent="0.25">
      <c r="T316" s="10"/>
      <c r="U316" s="10"/>
      <c r="V316" s="10"/>
      <c r="Y316" s="10"/>
    </row>
    <row r="317" spans="20:25" x14ac:dyDescent="0.25">
      <c r="T317" s="10"/>
      <c r="U317" s="10"/>
      <c r="V317" s="10"/>
      <c r="Y317" s="10"/>
    </row>
    <row r="318" spans="20:25" x14ac:dyDescent="0.25">
      <c r="T318" s="10"/>
      <c r="U318" s="10"/>
      <c r="V318" s="10"/>
      <c r="Y318" s="10"/>
    </row>
    <row r="319" spans="20:25" x14ac:dyDescent="0.25">
      <c r="T319" s="10"/>
      <c r="U319" s="10"/>
      <c r="V319" s="10"/>
      <c r="Y319" s="10"/>
    </row>
    <row r="320" spans="20:25" x14ac:dyDescent="0.25">
      <c r="T320" s="10"/>
      <c r="U320" s="10"/>
      <c r="V320" s="10"/>
      <c r="Y320" s="10"/>
    </row>
    <row r="321" spans="20:25" x14ac:dyDescent="0.25">
      <c r="T321" s="10"/>
      <c r="U321" s="10"/>
      <c r="V321" s="10"/>
      <c r="Y321" s="10"/>
    </row>
    <row r="322" spans="20:25" x14ac:dyDescent="0.25">
      <c r="T322" s="10"/>
      <c r="U322" s="10"/>
      <c r="V322" s="10"/>
      <c r="Y322" s="10"/>
    </row>
    <row r="323" spans="20:25" x14ac:dyDescent="0.25">
      <c r="T323" s="10"/>
      <c r="U323" s="10"/>
      <c r="V323" s="10"/>
      <c r="Y323" s="10"/>
    </row>
    <row r="324" spans="20:25" x14ac:dyDescent="0.25">
      <c r="T324" s="10"/>
      <c r="U324" s="10"/>
      <c r="V324" s="10"/>
      <c r="Y324" s="10"/>
    </row>
    <row r="325" spans="20:25" x14ac:dyDescent="0.25">
      <c r="T325" s="10"/>
      <c r="U325" s="10"/>
      <c r="V325" s="10"/>
      <c r="Y325" s="10"/>
    </row>
    <row r="326" spans="20:25" x14ac:dyDescent="0.25">
      <c r="T326" s="10"/>
      <c r="U326" s="10"/>
      <c r="V326" s="10"/>
      <c r="Y326" s="10"/>
    </row>
    <row r="327" spans="20:25" x14ac:dyDescent="0.25">
      <c r="T327" s="10"/>
      <c r="U327" s="10"/>
      <c r="V327" s="10"/>
      <c r="Y327" s="10"/>
    </row>
    <row r="328" spans="20:25" x14ac:dyDescent="0.25">
      <c r="T328" s="10"/>
      <c r="U328" s="10"/>
      <c r="V328" s="10"/>
      <c r="Y328" s="10"/>
    </row>
    <row r="329" spans="20:25" x14ac:dyDescent="0.25">
      <c r="T329" s="10"/>
      <c r="U329" s="10"/>
      <c r="V329" s="10"/>
      <c r="Y329" s="10"/>
    </row>
    <row r="330" spans="20:25" x14ac:dyDescent="0.25">
      <c r="T330" s="10"/>
      <c r="U330" s="10"/>
      <c r="V330" s="10"/>
      <c r="Y330" s="10"/>
    </row>
    <row r="331" spans="20:25" x14ac:dyDescent="0.25">
      <c r="T331" s="10"/>
      <c r="U331" s="10"/>
      <c r="V331" s="10"/>
      <c r="Y331" s="10"/>
    </row>
    <row r="332" spans="20:25" x14ac:dyDescent="0.25">
      <c r="T332" s="10"/>
      <c r="U332" s="10"/>
      <c r="V332" s="10"/>
      <c r="Y332" s="10"/>
    </row>
    <row r="333" spans="20:25" x14ac:dyDescent="0.25">
      <c r="T333" s="10"/>
      <c r="U333" s="10"/>
      <c r="V333" s="10"/>
      <c r="Y333" s="10"/>
    </row>
    <row r="334" spans="20:25" x14ac:dyDescent="0.25">
      <c r="T334" s="10"/>
      <c r="U334" s="10"/>
      <c r="V334" s="10"/>
      <c r="Y334" s="10"/>
    </row>
    <row r="335" spans="20:25" x14ac:dyDescent="0.25">
      <c r="T335" s="10"/>
      <c r="U335" s="10"/>
      <c r="V335" s="10"/>
      <c r="Y335" s="10"/>
    </row>
    <row r="336" spans="20:25" x14ac:dyDescent="0.25">
      <c r="T336" s="10"/>
      <c r="U336" s="10"/>
      <c r="V336" s="10"/>
      <c r="Y336" s="10"/>
    </row>
    <row r="337" spans="20:25" x14ac:dyDescent="0.25">
      <c r="T337" s="10"/>
      <c r="U337" s="10"/>
      <c r="V337" s="10"/>
      <c r="Y337" s="10"/>
    </row>
    <row r="338" spans="20:25" x14ac:dyDescent="0.25">
      <c r="T338" s="10"/>
      <c r="U338" s="10"/>
      <c r="V338" s="10"/>
      <c r="Y338" s="10"/>
    </row>
    <row r="339" spans="20:25" x14ac:dyDescent="0.25">
      <c r="T339" s="10"/>
      <c r="U339" s="10"/>
      <c r="V339" s="10"/>
      <c r="Y339" s="10"/>
    </row>
    <row r="340" spans="20:25" x14ac:dyDescent="0.25">
      <c r="T340" s="10"/>
      <c r="U340" s="10"/>
      <c r="V340" s="10"/>
      <c r="Y340" s="10"/>
    </row>
    <row r="341" spans="20:25" x14ac:dyDescent="0.25">
      <c r="T341" s="10"/>
      <c r="U341" s="10"/>
      <c r="V341" s="10"/>
      <c r="Y341" s="10"/>
    </row>
    <row r="342" spans="20:25" x14ac:dyDescent="0.25">
      <c r="T342" s="10"/>
      <c r="U342" s="10"/>
      <c r="V342" s="10"/>
      <c r="Y342" s="10"/>
    </row>
    <row r="343" spans="20:25" x14ac:dyDescent="0.25">
      <c r="T343" s="10"/>
      <c r="U343" s="10"/>
      <c r="V343" s="10"/>
      <c r="Y343" s="10"/>
    </row>
    <row r="344" spans="20:25" x14ac:dyDescent="0.25">
      <c r="T344" s="10"/>
      <c r="U344" s="10"/>
      <c r="V344" s="10"/>
      <c r="Y344" s="10"/>
    </row>
    <row r="345" spans="20:25" x14ac:dyDescent="0.25">
      <c r="T345" s="10"/>
      <c r="U345" s="10"/>
      <c r="V345" s="10"/>
      <c r="Y345" s="10"/>
    </row>
    <row r="346" spans="20:25" x14ac:dyDescent="0.25">
      <c r="T346" s="10"/>
      <c r="U346" s="10"/>
      <c r="V346" s="10"/>
      <c r="Y346" s="10"/>
    </row>
    <row r="347" spans="20:25" x14ac:dyDescent="0.25">
      <c r="T347" s="10"/>
      <c r="U347" s="10"/>
      <c r="V347" s="10"/>
      <c r="Y347" s="10"/>
    </row>
    <row r="348" spans="20:25" x14ac:dyDescent="0.25">
      <c r="T348" s="10"/>
      <c r="U348" s="10"/>
      <c r="V348" s="10"/>
      <c r="Y348" s="10"/>
    </row>
    <row r="349" spans="20:25" x14ac:dyDescent="0.25">
      <c r="T349" s="10"/>
      <c r="U349" s="10"/>
      <c r="V349" s="10"/>
      <c r="Y349" s="10"/>
    </row>
    <row r="350" spans="20:25" x14ac:dyDescent="0.25">
      <c r="T350" s="10"/>
      <c r="U350" s="10"/>
      <c r="V350" s="10"/>
      <c r="Y350" s="10"/>
    </row>
    <row r="351" spans="20:25" x14ac:dyDescent="0.25">
      <c r="T351" s="10"/>
      <c r="U351" s="10"/>
      <c r="V351" s="10"/>
      <c r="Y351" s="10"/>
    </row>
    <row r="352" spans="20:25" x14ac:dyDescent="0.25">
      <c r="T352" s="10"/>
      <c r="U352" s="10"/>
      <c r="V352" s="10"/>
      <c r="Y352" s="10"/>
    </row>
    <row r="353" spans="20:25" x14ac:dyDescent="0.25">
      <c r="T353" s="10"/>
      <c r="U353" s="10"/>
      <c r="V353" s="10"/>
      <c r="Y353" s="10"/>
    </row>
    <row r="354" spans="20:25" x14ac:dyDescent="0.25">
      <c r="T354" s="10"/>
      <c r="U354" s="10"/>
      <c r="V354" s="10"/>
      <c r="Y354" s="10"/>
    </row>
    <row r="355" spans="20:25" x14ac:dyDescent="0.25">
      <c r="T355" s="10"/>
      <c r="U355" s="10"/>
      <c r="V355" s="10"/>
      <c r="Y355" s="10"/>
    </row>
    <row r="356" spans="20:25" x14ac:dyDescent="0.25">
      <c r="T356" s="10"/>
      <c r="U356" s="10"/>
      <c r="V356" s="10"/>
      <c r="Y356" s="10"/>
    </row>
    <row r="357" spans="20:25" x14ac:dyDescent="0.25">
      <c r="T357" s="10"/>
      <c r="U357" s="10"/>
      <c r="V357" s="10"/>
      <c r="Y357" s="10"/>
    </row>
    <row r="358" spans="20:25" x14ac:dyDescent="0.25">
      <c r="T358" s="10"/>
      <c r="U358" s="10"/>
      <c r="V358" s="10"/>
      <c r="Y358" s="10"/>
    </row>
    <row r="359" spans="20:25" x14ac:dyDescent="0.25">
      <c r="T359" s="10"/>
      <c r="U359" s="10"/>
      <c r="V359" s="10"/>
      <c r="Y359" s="10"/>
    </row>
    <row r="360" spans="20:25" x14ac:dyDescent="0.25">
      <c r="T360" s="10"/>
      <c r="U360" s="10"/>
      <c r="V360" s="10"/>
      <c r="Y360" s="10"/>
    </row>
    <row r="361" spans="20:25" x14ac:dyDescent="0.25">
      <c r="T361" s="10"/>
      <c r="U361" s="10"/>
      <c r="V361" s="10"/>
      <c r="Y361" s="10"/>
    </row>
    <row r="362" spans="20:25" x14ac:dyDescent="0.25">
      <c r="T362" s="10"/>
      <c r="U362" s="10"/>
      <c r="V362" s="10"/>
      <c r="Y362" s="10"/>
    </row>
    <row r="363" spans="20:25" x14ac:dyDescent="0.25">
      <c r="T363" s="10"/>
      <c r="U363" s="10"/>
      <c r="V363" s="10"/>
      <c r="Y363" s="10"/>
    </row>
    <row r="364" spans="20:25" x14ac:dyDescent="0.25">
      <c r="T364" s="10"/>
      <c r="U364" s="10"/>
      <c r="V364" s="10"/>
      <c r="Y364" s="10"/>
    </row>
    <row r="365" spans="20:25" x14ac:dyDescent="0.25">
      <c r="T365" s="10"/>
      <c r="U365" s="10"/>
      <c r="V365" s="10"/>
      <c r="Y365" s="10"/>
    </row>
    <row r="366" spans="20:25" x14ac:dyDescent="0.25">
      <c r="T366" s="10"/>
      <c r="U366" s="10"/>
      <c r="V366" s="10"/>
      <c r="Y366" s="10"/>
    </row>
    <row r="367" spans="20:25" x14ac:dyDescent="0.25">
      <c r="T367" s="10"/>
      <c r="U367" s="10"/>
      <c r="V367" s="10"/>
      <c r="Y367" s="10"/>
    </row>
    <row r="368" spans="20:25" x14ac:dyDescent="0.25">
      <c r="T368" s="10"/>
      <c r="U368" s="10"/>
      <c r="V368" s="10"/>
      <c r="Y368" s="10"/>
    </row>
    <row r="369" spans="20:25" x14ac:dyDescent="0.25">
      <c r="T369" s="10"/>
      <c r="U369" s="10"/>
      <c r="V369" s="10"/>
      <c r="Y369" s="10"/>
    </row>
    <row r="370" spans="20:25" x14ac:dyDescent="0.25">
      <c r="T370" s="10"/>
      <c r="U370" s="10"/>
      <c r="V370" s="10"/>
      <c r="Y370" s="10"/>
    </row>
    <row r="371" spans="20:25" x14ac:dyDescent="0.25">
      <c r="T371" s="10"/>
      <c r="U371" s="10"/>
      <c r="V371" s="10"/>
      <c r="Y371" s="10"/>
    </row>
    <row r="372" spans="20:25" x14ac:dyDescent="0.25">
      <c r="T372" s="10"/>
      <c r="U372" s="10"/>
      <c r="V372" s="10"/>
      <c r="Y372" s="10"/>
    </row>
    <row r="373" spans="20:25" x14ac:dyDescent="0.25">
      <c r="T373" s="10"/>
      <c r="U373" s="10"/>
      <c r="V373" s="10"/>
      <c r="Y373" s="10"/>
    </row>
    <row r="374" spans="20:25" x14ac:dyDescent="0.25">
      <c r="T374" s="10"/>
      <c r="U374" s="10"/>
      <c r="V374" s="10"/>
      <c r="Y374" s="10"/>
    </row>
    <row r="375" spans="20:25" x14ac:dyDescent="0.25">
      <c r="T375" s="10"/>
      <c r="U375" s="10"/>
      <c r="V375" s="10"/>
      <c r="Y375" s="10"/>
    </row>
    <row r="376" spans="20:25" x14ac:dyDescent="0.25">
      <c r="T376" s="10"/>
      <c r="U376" s="10"/>
      <c r="V376" s="10"/>
      <c r="Y376" s="10"/>
    </row>
    <row r="377" spans="20:25" x14ac:dyDescent="0.25">
      <c r="T377" s="10"/>
      <c r="U377" s="10"/>
      <c r="V377" s="10"/>
      <c r="Y377" s="10"/>
    </row>
    <row r="378" spans="20:25" x14ac:dyDescent="0.25">
      <c r="T378" s="10"/>
      <c r="U378" s="10"/>
      <c r="V378" s="10"/>
      <c r="Y378" s="10"/>
    </row>
    <row r="379" spans="20:25" x14ac:dyDescent="0.25">
      <c r="T379" s="10"/>
      <c r="U379" s="10"/>
      <c r="V379" s="10"/>
      <c r="Y379" s="10"/>
    </row>
    <row r="380" spans="20:25" x14ac:dyDescent="0.25">
      <c r="T380" s="10"/>
      <c r="U380" s="10"/>
      <c r="V380" s="10"/>
      <c r="Y380" s="10"/>
    </row>
    <row r="381" spans="20:25" x14ac:dyDescent="0.25">
      <c r="T381" s="10"/>
      <c r="U381" s="10"/>
      <c r="V381" s="10"/>
      <c r="Y381" s="10"/>
    </row>
    <row r="382" spans="20:25" x14ac:dyDescent="0.25">
      <c r="T382" s="10"/>
      <c r="U382" s="10"/>
      <c r="V382" s="10"/>
      <c r="Y382" s="10"/>
    </row>
    <row r="383" spans="20:25" x14ac:dyDescent="0.25">
      <c r="T383" s="10"/>
      <c r="U383" s="10"/>
      <c r="V383" s="10"/>
      <c r="Y383" s="10"/>
    </row>
    <row r="384" spans="20:25" x14ac:dyDescent="0.25">
      <c r="T384" s="10"/>
      <c r="U384" s="10"/>
      <c r="V384" s="10"/>
      <c r="Y384" s="10"/>
    </row>
    <row r="385" spans="20:25" x14ac:dyDescent="0.25">
      <c r="T385" s="10"/>
      <c r="U385" s="10"/>
      <c r="V385" s="10"/>
      <c r="Y385" s="10"/>
    </row>
    <row r="386" spans="20:25" x14ac:dyDescent="0.25">
      <c r="T386" s="10"/>
      <c r="U386" s="10"/>
      <c r="V386" s="10"/>
      <c r="Y386" s="10"/>
    </row>
    <row r="387" spans="20:25" x14ac:dyDescent="0.25">
      <c r="T387" s="10"/>
      <c r="U387" s="10"/>
      <c r="V387" s="10"/>
      <c r="Y387" s="10"/>
    </row>
    <row r="388" spans="20:25" x14ac:dyDescent="0.25">
      <c r="T388" s="10"/>
      <c r="U388" s="10"/>
      <c r="V388" s="10"/>
      <c r="Y388" s="10"/>
    </row>
    <row r="389" spans="20:25" x14ac:dyDescent="0.25">
      <c r="T389" s="10"/>
      <c r="U389" s="10"/>
      <c r="V389" s="10"/>
      <c r="Y389" s="10"/>
    </row>
    <row r="390" spans="20:25" x14ac:dyDescent="0.25">
      <c r="T390" s="10"/>
      <c r="U390" s="10"/>
      <c r="V390" s="10"/>
      <c r="Y390" s="10"/>
    </row>
    <row r="391" spans="20:25" x14ac:dyDescent="0.25">
      <c r="T391" s="10"/>
      <c r="U391" s="10"/>
      <c r="V391" s="10"/>
      <c r="Y391" s="10"/>
    </row>
    <row r="392" spans="20:25" x14ac:dyDescent="0.25">
      <c r="T392" s="10"/>
      <c r="U392" s="10"/>
      <c r="V392" s="10"/>
      <c r="Y392" s="10"/>
    </row>
    <row r="393" spans="20:25" x14ac:dyDescent="0.25">
      <c r="T393" s="10"/>
      <c r="U393" s="10"/>
      <c r="V393" s="10"/>
      <c r="Y393" s="10"/>
    </row>
    <row r="394" spans="20:25" x14ac:dyDescent="0.25">
      <c r="T394" s="10"/>
      <c r="U394" s="10"/>
      <c r="V394" s="10"/>
      <c r="Y394" s="10"/>
    </row>
    <row r="395" spans="20:25" x14ac:dyDescent="0.25">
      <c r="T395" s="10"/>
      <c r="U395" s="10"/>
      <c r="V395" s="10"/>
      <c r="Y395" s="10"/>
    </row>
    <row r="396" spans="20:25" x14ac:dyDescent="0.25">
      <c r="T396" s="10"/>
      <c r="U396" s="10"/>
      <c r="V396" s="10"/>
      <c r="Y396" s="10"/>
    </row>
    <row r="397" spans="20:25" x14ac:dyDescent="0.25">
      <c r="T397" s="10"/>
      <c r="U397" s="10"/>
      <c r="V397" s="10"/>
      <c r="Y397" s="10"/>
    </row>
    <row r="398" spans="20:25" x14ac:dyDescent="0.25">
      <c r="T398" s="10"/>
      <c r="U398" s="10"/>
      <c r="V398" s="10"/>
      <c r="Y398" s="10"/>
    </row>
    <row r="399" spans="20:25" x14ac:dyDescent="0.25">
      <c r="T399" s="10"/>
      <c r="U399" s="10"/>
      <c r="V399" s="10"/>
      <c r="Y399" s="10"/>
    </row>
    <row r="400" spans="20:25" x14ac:dyDescent="0.25">
      <c r="T400" s="10"/>
      <c r="U400" s="10"/>
      <c r="V400" s="10"/>
      <c r="Y400" s="10"/>
    </row>
    <row r="401" spans="20:25" x14ac:dyDescent="0.25">
      <c r="T401" s="10"/>
      <c r="U401" s="10"/>
      <c r="V401" s="10"/>
      <c r="Y401" s="10"/>
    </row>
    <row r="402" spans="20:25" x14ac:dyDescent="0.25">
      <c r="T402" s="10"/>
      <c r="U402" s="10"/>
      <c r="V402" s="10"/>
      <c r="Y402" s="10"/>
    </row>
    <row r="403" spans="20:25" x14ac:dyDescent="0.25">
      <c r="T403" s="10"/>
      <c r="U403" s="10"/>
      <c r="V403" s="10"/>
      <c r="Y403" s="10"/>
    </row>
    <row r="404" spans="20:25" x14ac:dyDescent="0.25">
      <c r="T404" s="10"/>
      <c r="U404" s="10"/>
      <c r="V404" s="10"/>
      <c r="Y404" s="10"/>
    </row>
    <row r="405" spans="20:25" x14ac:dyDescent="0.25">
      <c r="T405" s="10"/>
      <c r="U405" s="10"/>
      <c r="V405" s="10"/>
      <c r="Y405" s="10"/>
    </row>
    <row r="406" spans="20:25" x14ac:dyDescent="0.25">
      <c r="T406" s="10"/>
      <c r="U406" s="10"/>
      <c r="V406" s="10"/>
      <c r="Y406" s="10"/>
    </row>
    <row r="407" spans="20:25" x14ac:dyDescent="0.25">
      <c r="T407" s="10"/>
      <c r="U407" s="10"/>
      <c r="V407" s="10"/>
      <c r="Y407" s="10"/>
    </row>
    <row r="408" spans="20:25" x14ac:dyDescent="0.25">
      <c r="T408" s="10"/>
      <c r="U408" s="10"/>
      <c r="V408" s="10"/>
      <c r="Y408" s="10"/>
    </row>
    <row r="409" spans="20:25" x14ac:dyDescent="0.25">
      <c r="T409" s="10"/>
      <c r="U409" s="10"/>
      <c r="V409" s="10"/>
      <c r="Y409" s="10"/>
    </row>
    <row r="410" spans="20:25" x14ac:dyDescent="0.25">
      <c r="T410" s="10"/>
      <c r="U410" s="10"/>
      <c r="V410" s="10"/>
      <c r="Y410" s="10"/>
    </row>
    <row r="411" spans="20:25" x14ac:dyDescent="0.25">
      <c r="T411" s="10"/>
      <c r="U411" s="10"/>
      <c r="V411" s="10"/>
      <c r="Y411" s="10"/>
    </row>
    <row r="412" spans="20:25" x14ac:dyDescent="0.25">
      <c r="T412" s="10"/>
      <c r="U412" s="10"/>
      <c r="V412" s="10"/>
      <c r="Y412" s="10"/>
    </row>
    <row r="413" spans="20:25" x14ac:dyDescent="0.25">
      <c r="T413" s="10"/>
      <c r="U413" s="10"/>
      <c r="V413" s="10"/>
      <c r="Y413" s="10"/>
    </row>
    <row r="414" spans="20:25" x14ac:dyDescent="0.25">
      <c r="T414" s="10"/>
      <c r="U414" s="10"/>
      <c r="V414" s="10"/>
      <c r="Y414" s="10"/>
    </row>
    <row r="415" spans="20:25" x14ac:dyDescent="0.25">
      <c r="T415" s="10"/>
      <c r="U415" s="10"/>
      <c r="V415" s="10"/>
      <c r="Y415" s="10"/>
    </row>
    <row r="416" spans="20:25" x14ac:dyDescent="0.25">
      <c r="T416" s="10"/>
      <c r="U416" s="10"/>
      <c r="V416" s="10"/>
      <c r="Y416" s="10"/>
    </row>
    <row r="417" spans="20:25" x14ac:dyDescent="0.25">
      <c r="T417" s="10"/>
      <c r="U417" s="10"/>
      <c r="V417" s="10"/>
      <c r="Y417" s="10"/>
    </row>
    <row r="418" spans="20:25" x14ac:dyDescent="0.25">
      <c r="T418" s="10"/>
      <c r="U418" s="10"/>
      <c r="V418" s="10"/>
      <c r="Y418" s="10"/>
    </row>
    <row r="419" spans="20:25" x14ac:dyDescent="0.25">
      <c r="T419" s="10"/>
      <c r="U419" s="10"/>
      <c r="V419" s="10"/>
      <c r="Y419" s="10"/>
    </row>
    <row r="420" spans="20:25" x14ac:dyDescent="0.25">
      <c r="T420" s="10"/>
      <c r="U420" s="10"/>
      <c r="V420" s="10"/>
      <c r="Y420" s="10"/>
    </row>
    <row r="421" spans="20:25" x14ac:dyDescent="0.25">
      <c r="T421" s="10"/>
      <c r="U421" s="10"/>
      <c r="V421" s="10"/>
      <c r="Y421" s="10"/>
    </row>
    <row r="422" spans="20:25" x14ac:dyDescent="0.25">
      <c r="T422" s="10"/>
      <c r="U422" s="10"/>
      <c r="V422" s="10"/>
      <c r="Y422" s="10"/>
    </row>
    <row r="423" spans="20:25" x14ac:dyDescent="0.25">
      <c r="T423" s="10"/>
      <c r="U423" s="10"/>
      <c r="V423" s="10"/>
      <c r="Y423" s="10"/>
    </row>
    <row r="424" spans="20:25" x14ac:dyDescent="0.25">
      <c r="T424" s="10"/>
      <c r="U424" s="10"/>
      <c r="V424" s="10"/>
      <c r="Y424" s="10"/>
    </row>
    <row r="425" spans="20:25" x14ac:dyDescent="0.25">
      <c r="T425" s="10"/>
      <c r="U425" s="10"/>
      <c r="V425" s="10"/>
      <c r="Y425" s="10"/>
    </row>
    <row r="426" spans="20:25" x14ac:dyDescent="0.25">
      <c r="T426" s="10"/>
      <c r="U426" s="10"/>
      <c r="V426" s="10"/>
      <c r="Y426" s="10"/>
    </row>
    <row r="427" spans="20:25" x14ac:dyDescent="0.25">
      <c r="T427" s="10"/>
      <c r="U427" s="10"/>
      <c r="V427" s="10"/>
      <c r="Y427" s="10"/>
    </row>
    <row r="428" spans="20:25" x14ac:dyDescent="0.25">
      <c r="T428" s="10"/>
      <c r="U428" s="10"/>
      <c r="V428" s="10"/>
      <c r="Y428" s="10"/>
    </row>
    <row r="429" spans="20:25" x14ac:dyDescent="0.25">
      <c r="T429" s="10"/>
      <c r="U429" s="10"/>
      <c r="V429" s="10"/>
      <c r="Y429" s="10"/>
    </row>
    <row r="430" spans="20:25" x14ac:dyDescent="0.25">
      <c r="T430" s="10"/>
      <c r="U430" s="10"/>
      <c r="V430" s="10"/>
      <c r="Y430" s="10"/>
    </row>
    <row r="431" spans="20:25" x14ac:dyDescent="0.25">
      <c r="T431" s="10"/>
      <c r="U431" s="10"/>
      <c r="V431" s="10"/>
      <c r="Y431" s="10"/>
    </row>
    <row r="432" spans="20:25" x14ac:dyDescent="0.25">
      <c r="T432" s="10"/>
      <c r="U432" s="10"/>
      <c r="V432" s="10"/>
      <c r="Y432" s="10"/>
    </row>
    <row r="433" spans="20:25" x14ac:dyDescent="0.25">
      <c r="T433" s="10"/>
      <c r="U433" s="10"/>
      <c r="V433" s="10"/>
      <c r="Y433" s="10"/>
    </row>
    <row r="434" spans="20:25" x14ac:dyDescent="0.25">
      <c r="T434" s="10"/>
      <c r="U434" s="10"/>
      <c r="V434" s="10"/>
      <c r="Y434" s="10"/>
    </row>
    <row r="435" spans="20:25" x14ac:dyDescent="0.25">
      <c r="T435" s="10"/>
      <c r="U435" s="10"/>
      <c r="V435" s="10"/>
      <c r="Y435" s="10"/>
    </row>
    <row r="436" spans="20:25" x14ac:dyDescent="0.25">
      <c r="T436" s="10"/>
      <c r="U436" s="10"/>
      <c r="V436" s="10"/>
      <c r="Y436" s="10"/>
    </row>
    <row r="437" spans="20:25" x14ac:dyDescent="0.25">
      <c r="T437" s="10"/>
      <c r="U437" s="10"/>
      <c r="V437" s="10"/>
      <c r="Y437" s="10"/>
    </row>
    <row r="438" spans="20:25" x14ac:dyDescent="0.25">
      <c r="T438" s="10"/>
      <c r="U438" s="10"/>
      <c r="V438" s="10"/>
      <c r="Y438" s="10"/>
    </row>
    <row r="439" spans="20:25" x14ac:dyDescent="0.25">
      <c r="T439" s="10"/>
      <c r="U439" s="10"/>
      <c r="V439" s="10"/>
      <c r="Y439" s="10"/>
    </row>
    <row r="440" spans="20:25" x14ac:dyDescent="0.25">
      <c r="T440" s="10"/>
      <c r="U440" s="10"/>
      <c r="V440" s="10"/>
      <c r="Y440" s="10"/>
    </row>
    <row r="441" spans="20:25" x14ac:dyDescent="0.25">
      <c r="T441" s="10"/>
      <c r="U441" s="10"/>
      <c r="V441" s="10"/>
      <c r="Y441" s="10"/>
    </row>
    <row r="442" spans="20:25" x14ac:dyDescent="0.25">
      <c r="T442" s="10"/>
      <c r="U442" s="10"/>
      <c r="V442" s="10"/>
      <c r="Y442" s="10"/>
    </row>
    <row r="443" spans="20:25" x14ac:dyDescent="0.25">
      <c r="T443" s="10"/>
      <c r="U443" s="10"/>
      <c r="V443" s="10"/>
      <c r="Y443" s="10"/>
    </row>
    <row r="444" spans="20:25" x14ac:dyDescent="0.25">
      <c r="T444" s="10"/>
      <c r="U444" s="10"/>
      <c r="V444" s="10"/>
      <c r="Y444" s="10"/>
    </row>
    <row r="445" spans="20:25" x14ac:dyDescent="0.25">
      <c r="T445" s="10"/>
      <c r="U445" s="10"/>
      <c r="V445" s="10"/>
      <c r="Y445" s="10"/>
    </row>
    <row r="446" spans="20:25" x14ac:dyDescent="0.25">
      <c r="T446" s="10"/>
      <c r="U446" s="10"/>
      <c r="V446" s="10"/>
      <c r="Y446" s="10"/>
    </row>
    <row r="447" spans="20:25" x14ac:dyDescent="0.25">
      <c r="T447" s="10"/>
      <c r="U447" s="10"/>
      <c r="V447" s="10"/>
      <c r="Y447" s="10"/>
    </row>
    <row r="448" spans="20:25" x14ac:dyDescent="0.25">
      <c r="T448" s="10"/>
      <c r="U448" s="10"/>
      <c r="V448" s="10"/>
      <c r="Y448" s="10"/>
    </row>
    <row r="449" spans="20:25" x14ac:dyDescent="0.25">
      <c r="T449" s="10"/>
      <c r="U449" s="10"/>
      <c r="V449" s="10"/>
      <c r="Y449" s="10"/>
    </row>
    <row r="450" spans="20:25" x14ac:dyDescent="0.25">
      <c r="T450" s="10"/>
      <c r="U450" s="10"/>
      <c r="V450" s="10"/>
      <c r="Y450" s="10"/>
    </row>
    <row r="451" spans="20:25" x14ac:dyDescent="0.25">
      <c r="T451" s="10"/>
      <c r="U451" s="10"/>
      <c r="V451" s="10"/>
      <c r="Y451" s="10"/>
    </row>
    <row r="452" spans="20:25" x14ac:dyDescent="0.25">
      <c r="T452" s="10"/>
      <c r="U452" s="10"/>
      <c r="V452" s="10"/>
      <c r="Y452" s="10"/>
    </row>
    <row r="453" spans="20:25" x14ac:dyDescent="0.25">
      <c r="T453" s="10"/>
      <c r="U453" s="10"/>
      <c r="V453" s="10"/>
      <c r="Y453" s="10"/>
    </row>
    <row r="454" spans="20:25" x14ac:dyDescent="0.25">
      <c r="T454" s="10"/>
      <c r="U454" s="10"/>
      <c r="V454" s="10"/>
      <c r="Y454" s="10"/>
    </row>
    <row r="455" spans="20:25" x14ac:dyDescent="0.25">
      <c r="T455" s="10"/>
      <c r="U455" s="10"/>
      <c r="V455" s="10"/>
      <c r="Y455" s="10"/>
    </row>
    <row r="456" spans="20:25" x14ac:dyDescent="0.25">
      <c r="T456" s="10"/>
      <c r="U456" s="10"/>
      <c r="V456" s="10"/>
      <c r="Y456" s="10"/>
    </row>
    <row r="457" spans="20:25" x14ac:dyDescent="0.25">
      <c r="T457" s="10"/>
      <c r="U457" s="10"/>
      <c r="V457" s="10"/>
      <c r="Y457" s="10"/>
    </row>
    <row r="458" spans="20:25" x14ac:dyDescent="0.25">
      <c r="T458" s="10"/>
      <c r="U458" s="10"/>
      <c r="V458" s="10"/>
      <c r="Y458" s="10"/>
    </row>
    <row r="459" spans="20:25" x14ac:dyDescent="0.25">
      <c r="T459" s="10"/>
      <c r="U459" s="10"/>
      <c r="V459" s="10"/>
      <c r="Y459" s="10"/>
    </row>
    <row r="460" spans="20:25" x14ac:dyDescent="0.25">
      <c r="T460" s="10"/>
      <c r="U460" s="10"/>
      <c r="V460" s="10"/>
      <c r="Y460" s="10"/>
    </row>
    <row r="461" spans="20:25" x14ac:dyDescent="0.25">
      <c r="T461" s="10"/>
      <c r="U461" s="10"/>
      <c r="V461" s="10"/>
      <c r="Y461" s="10"/>
    </row>
    <row r="462" spans="20:25" x14ac:dyDescent="0.25">
      <c r="T462" s="10"/>
      <c r="U462" s="10"/>
      <c r="V462" s="10"/>
      <c r="Y462" s="10"/>
    </row>
    <row r="463" spans="20:25" x14ac:dyDescent="0.25">
      <c r="T463" s="10"/>
      <c r="U463" s="10"/>
      <c r="V463" s="10"/>
      <c r="Y463" s="10"/>
    </row>
    <row r="464" spans="20:25" x14ac:dyDescent="0.25">
      <c r="T464" s="10"/>
      <c r="U464" s="10"/>
      <c r="V464" s="10"/>
      <c r="Y464" s="10"/>
    </row>
    <row r="465" spans="20:25" x14ac:dyDescent="0.25">
      <c r="T465" s="10"/>
      <c r="U465" s="10"/>
      <c r="V465" s="10"/>
      <c r="Y465" s="10"/>
    </row>
    <row r="466" spans="20:25" x14ac:dyDescent="0.25">
      <c r="T466" s="10"/>
      <c r="U466" s="10"/>
      <c r="V466" s="10"/>
      <c r="Y466" s="10"/>
    </row>
    <row r="467" spans="20:25" x14ac:dyDescent="0.25">
      <c r="T467" s="10"/>
      <c r="U467" s="10"/>
      <c r="V467" s="10"/>
      <c r="Y467" s="10"/>
    </row>
    <row r="468" spans="20:25" x14ac:dyDescent="0.25">
      <c r="T468" s="10"/>
      <c r="U468" s="10"/>
      <c r="V468" s="10"/>
      <c r="Y468" s="10"/>
    </row>
    <row r="469" spans="20:25" x14ac:dyDescent="0.25">
      <c r="T469" s="10"/>
      <c r="U469" s="10"/>
      <c r="V469" s="10"/>
      <c r="Y469" s="10"/>
    </row>
    <row r="470" spans="20:25" x14ac:dyDescent="0.25">
      <c r="T470" s="10"/>
      <c r="U470" s="10"/>
      <c r="V470" s="10"/>
      <c r="Y470" s="10"/>
    </row>
    <row r="471" spans="20:25" x14ac:dyDescent="0.25">
      <c r="T471" s="10"/>
      <c r="U471" s="10"/>
      <c r="V471" s="10"/>
      <c r="Y471" s="10"/>
    </row>
    <row r="472" spans="20:25" x14ac:dyDescent="0.25">
      <c r="T472" s="10"/>
      <c r="U472" s="10"/>
      <c r="V472" s="10"/>
      <c r="Y472" s="10"/>
    </row>
    <row r="473" spans="20:25" x14ac:dyDescent="0.25">
      <c r="T473" s="10"/>
      <c r="U473" s="10"/>
      <c r="V473" s="10"/>
      <c r="Y473" s="10"/>
    </row>
    <row r="474" spans="20:25" x14ac:dyDescent="0.25">
      <c r="T474" s="10"/>
      <c r="U474" s="10"/>
      <c r="V474" s="10"/>
      <c r="Y474" s="10"/>
    </row>
    <row r="475" spans="20:25" x14ac:dyDescent="0.25">
      <c r="T475" s="10"/>
      <c r="U475" s="10"/>
      <c r="V475" s="10"/>
      <c r="Y475" s="10"/>
    </row>
    <row r="476" spans="20:25" x14ac:dyDescent="0.25">
      <c r="T476" s="10"/>
      <c r="U476" s="10"/>
      <c r="V476" s="10"/>
      <c r="Y476" s="10"/>
    </row>
    <row r="477" spans="20:25" x14ac:dyDescent="0.25">
      <c r="T477" s="10"/>
      <c r="U477" s="10"/>
      <c r="V477" s="10"/>
      <c r="Y477" s="10"/>
    </row>
    <row r="478" spans="20:25" x14ac:dyDescent="0.25">
      <c r="T478" s="10"/>
      <c r="U478" s="10"/>
      <c r="V478" s="10"/>
      <c r="Y478" s="10"/>
    </row>
    <row r="479" spans="20:25" x14ac:dyDescent="0.25">
      <c r="T479" s="10"/>
      <c r="U479" s="10"/>
      <c r="V479" s="10"/>
      <c r="Y479" s="10"/>
    </row>
    <row r="480" spans="20:25" x14ac:dyDescent="0.25">
      <c r="T480" s="10"/>
      <c r="U480" s="10"/>
      <c r="V480" s="10"/>
      <c r="Y480" s="10"/>
    </row>
    <row r="481" spans="20:25" x14ac:dyDescent="0.25">
      <c r="T481" s="10"/>
      <c r="U481" s="10"/>
      <c r="V481" s="10"/>
      <c r="Y481" s="10"/>
    </row>
    <row r="482" spans="20:25" x14ac:dyDescent="0.25">
      <c r="T482" s="10"/>
      <c r="U482" s="10"/>
      <c r="V482" s="10"/>
      <c r="Y482" s="10"/>
    </row>
    <row r="483" spans="20:25" x14ac:dyDescent="0.25">
      <c r="T483" s="10"/>
      <c r="U483" s="10"/>
      <c r="V483" s="10"/>
      <c r="Y483" s="10"/>
    </row>
    <row r="484" spans="20:25" x14ac:dyDescent="0.25">
      <c r="T484" s="10"/>
      <c r="U484" s="10"/>
      <c r="V484" s="10"/>
      <c r="Y484" s="10"/>
    </row>
    <row r="485" spans="20:25" x14ac:dyDescent="0.25">
      <c r="T485" s="10"/>
      <c r="U485" s="10"/>
      <c r="V485" s="10"/>
      <c r="Y485" s="10"/>
    </row>
    <row r="486" spans="20:25" x14ac:dyDescent="0.25">
      <c r="T486" s="10"/>
      <c r="U486" s="10"/>
      <c r="V486" s="10"/>
      <c r="Y486" s="10"/>
    </row>
    <row r="487" spans="20:25" x14ac:dyDescent="0.25">
      <c r="T487" s="10"/>
      <c r="U487" s="10"/>
      <c r="V487" s="10"/>
      <c r="Y487" s="10"/>
    </row>
    <row r="488" spans="20:25" x14ac:dyDescent="0.25">
      <c r="T488" s="10"/>
      <c r="U488" s="10"/>
      <c r="V488" s="10"/>
      <c r="Y488" s="10"/>
    </row>
    <row r="489" spans="20:25" x14ac:dyDescent="0.25">
      <c r="T489" s="10"/>
      <c r="U489" s="10"/>
      <c r="V489" s="10"/>
      <c r="Y489" s="10"/>
    </row>
    <row r="490" spans="20:25" x14ac:dyDescent="0.25">
      <c r="T490" s="10"/>
      <c r="U490" s="10"/>
      <c r="V490" s="10"/>
      <c r="Y490" s="10"/>
    </row>
    <row r="491" spans="20:25" x14ac:dyDescent="0.25">
      <c r="T491" s="10"/>
      <c r="U491" s="10"/>
      <c r="V491" s="10"/>
      <c r="Y491" s="10"/>
    </row>
    <row r="492" spans="20:25" x14ac:dyDescent="0.25">
      <c r="T492" s="10"/>
      <c r="U492" s="10"/>
      <c r="V492" s="10"/>
      <c r="Y492" s="10"/>
    </row>
    <row r="493" spans="20:25" x14ac:dyDescent="0.25">
      <c r="T493" s="10"/>
      <c r="U493" s="10"/>
      <c r="V493" s="10"/>
      <c r="Y493" s="10"/>
    </row>
    <row r="494" spans="20:25" x14ac:dyDescent="0.25">
      <c r="T494" s="10"/>
      <c r="U494" s="10"/>
      <c r="V494" s="10"/>
      <c r="Y494" s="10"/>
    </row>
    <row r="495" spans="20:25" x14ac:dyDescent="0.25">
      <c r="T495" s="10"/>
      <c r="U495" s="10"/>
      <c r="V495" s="10"/>
      <c r="Y495" s="10"/>
    </row>
    <row r="496" spans="20:25" x14ac:dyDescent="0.25">
      <c r="T496" s="10"/>
      <c r="U496" s="10"/>
      <c r="V496" s="10"/>
      <c r="Y496" s="10"/>
    </row>
    <row r="497" spans="20:25" x14ac:dyDescent="0.25">
      <c r="T497" s="10"/>
      <c r="U497" s="10"/>
      <c r="V497" s="10"/>
      <c r="Y497" s="10"/>
    </row>
    <row r="498" spans="20:25" x14ac:dyDescent="0.25">
      <c r="T498" s="10"/>
      <c r="U498" s="10"/>
      <c r="V498" s="10"/>
      <c r="Y498" s="10"/>
    </row>
    <row r="499" spans="20:25" x14ac:dyDescent="0.25">
      <c r="T499" s="10"/>
      <c r="U499" s="10"/>
      <c r="V499" s="10"/>
      <c r="Y499" s="10"/>
    </row>
    <row r="500" spans="20:25" x14ac:dyDescent="0.25">
      <c r="T500" s="10"/>
      <c r="U500" s="10"/>
      <c r="V500" s="10"/>
      <c r="Y500" s="10"/>
    </row>
    <row r="501" spans="20:25" x14ac:dyDescent="0.25">
      <c r="T501" s="10"/>
      <c r="U501" s="10"/>
      <c r="V501" s="10"/>
      <c r="Y501" s="10"/>
    </row>
    <row r="502" spans="20:25" x14ac:dyDescent="0.25">
      <c r="T502" s="10"/>
      <c r="U502" s="10"/>
      <c r="V502" s="10"/>
      <c r="Y502" s="10"/>
    </row>
    <row r="503" spans="20:25" x14ac:dyDescent="0.25">
      <c r="T503" s="10"/>
      <c r="U503" s="10"/>
      <c r="V503" s="10"/>
      <c r="Y503" s="10"/>
    </row>
    <row r="504" spans="20:25" x14ac:dyDescent="0.25">
      <c r="T504" s="10"/>
      <c r="U504" s="10"/>
      <c r="V504" s="10"/>
      <c r="Y504" s="10"/>
    </row>
    <row r="505" spans="20:25" x14ac:dyDescent="0.25">
      <c r="T505" s="10"/>
      <c r="U505" s="10"/>
      <c r="V505" s="10"/>
      <c r="Y505" s="10"/>
    </row>
    <row r="506" spans="20:25" x14ac:dyDescent="0.25">
      <c r="T506" s="10"/>
      <c r="U506" s="10"/>
      <c r="V506" s="10"/>
      <c r="Y506" s="10"/>
    </row>
    <row r="507" spans="20:25" x14ac:dyDescent="0.25">
      <c r="T507" s="10"/>
      <c r="U507" s="10"/>
      <c r="V507" s="10"/>
      <c r="Y507" s="10"/>
    </row>
    <row r="508" spans="20:25" x14ac:dyDescent="0.25">
      <c r="T508" s="10"/>
      <c r="U508" s="10"/>
      <c r="V508" s="10"/>
      <c r="Y508" s="10"/>
    </row>
    <row r="509" spans="20:25" x14ac:dyDescent="0.25">
      <c r="T509" s="10"/>
      <c r="U509" s="10"/>
      <c r="V509" s="10"/>
      <c r="Y509" s="10"/>
    </row>
    <row r="510" spans="20:25" x14ac:dyDescent="0.25">
      <c r="T510" s="10"/>
      <c r="U510" s="10"/>
      <c r="V510" s="10"/>
      <c r="Y510" s="10"/>
    </row>
    <row r="511" spans="20:25" x14ac:dyDescent="0.25">
      <c r="T511" s="10"/>
      <c r="U511" s="10"/>
      <c r="V511" s="10"/>
      <c r="Y511" s="10"/>
    </row>
    <row r="512" spans="20:25" x14ac:dyDescent="0.25">
      <c r="T512" s="10"/>
      <c r="U512" s="10"/>
      <c r="V512" s="10"/>
      <c r="Y512" s="10"/>
    </row>
    <row r="513" spans="20:25" x14ac:dyDescent="0.25">
      <c r="T513" s="10"/>
      <c r="U513" s="10"/>
      <c r="V513" s="10"/>
      <c r="Y513" s="10"/>
    </row>
    <row r="514" spans="20:25" x14ac:dyDescent="0.25">
      <c r="T514" s="10"/>
      <c r="U514" s="10"/>
      <c r="V514" s="10"/>
      <c r="Y514" s="10"/>
    </row>
    <row r="515" spans="20:25" x14ac:dyDescent="0.25">
      <c r="T515" s="10"/>
      <c r="U515" s="10"/>
      <c r="V515" s="10"/>
      <c r="Y515" s="10"/>
    </row>
    <row r="516" spans="20:25" x14ac:dyDescent="0.25">
      <c r="T516" s="10"/>
      <c r="U516" s="10"/>
      <c r="V516" s="10"/>
      <c r="Y516" s="10"/>
    </row>
    <row r="517" spans="20:25" x14ac:dyDescent="0.25">
      <c r="T517" s="10"/>
      <c r="U517" s="10"/>
      <c r="V517" s="10"/>
      <c r="Y517" s="10"/>
    </row>
    <row r="518" spans="20:25" x14ac:dyDescent="0.25">
      <c r="T518" s="10"/>
      <c r="U518" s="10"/>
      <c r="V518" s="10"/>
      <c r="Y518" s="10"/>
    </row>
    <row r="519" spans="20:25" x14ac:dyDescent="0.25">
      <c r="T519" s="10"/>
      <c r="U519" s="10"/>
      <c r="V519" s="10"/>
      <c r="Y519" s="10"/>
    </row>
    <row r="520" spans="20:25" x14ac:dyDescent="0.25">
      <c r="T520" s="10"/>
      <c r="U520" s="10"/>
      <c r="V520" s="10"/>
      <c r="Y520" s="10"/>
    </row>
    <row r="521" spans="20:25" x14ac:dyDescent="0.25">
      <c r="T521" s="10"/>
      <c r="U521" s="10"/>
      <c r="V521" s="10"/>
      <c r="Y521" s="10"/>
    </row>
    <row r="522" spans="20:25" x14ac:dyDescent="0.25">
      <c r="T522" s="10"/>
      <c r="U522" s="10"/>
      <c r="V522" s="10"/>
      <c r="Y522" s="10"/>
    </row>
    <row r="523" spans="20:25" x14ac:dyDescent="0.25">
      <c r="T523" s="10"/>
      <c r="U523" s="10"/>
      <c r="V523" s="10"/>
      <c r="Y523" s="10"/>
    </row>
    <row r="524" spans="20:25" x14ac:dyDescent="0.25">
      <c r="T524" s="10"/>
      <c r="U524" s="10"/>
      <c r="V524" s="10"/>
      <c r="Y524" s="10"/>
    </row>
    <row r="525" spans="20:25" x14ac:dyDescent="0.25">
      <c r="T525" s="10"/>
      <c r="U525" s="10"/>
      <c r="V525" s="10"/>
      <c r="Y525" s="10"/>
    </row>
    <row r="526" spans="20:25" x14ac:dyDescent="0.25">
      <c r="T526" s="10"/>
      <c r="U526" s="10"/>
      <c r="V526" s="10"/>
      <c r="Y526" s="10"/>
    </row>
    <row r="527" spans="20:25" x14ac:dyDescent="0.25">
      <c r="T527" s="10"/>
      <c r="U527" s="10"/>
      <c r="V527" s="10"/>
      <c r="Y527" s="10"/>
    </row>
    <row r="528" spans="20:25" x14ac:dyDescent="0.25">
      <c r="T528" s="10"/>
      <c r="U528" s="10"/>
      <c r="V528" s="10"/>
      <c r="Y528" s="10"/>
    </row>
    <row r="529" spans="20:25" x14ac:dyDescent="0.25">
      <c r="T529" s="10"/>
      <c r="U529" s="10"/>
      <c r="V529" s="10"/>
      <c r="Y529" s="10"/>
    </row>
    <row r="530" spans="20:25" x14ac:dyDescent="0.25">
      <c r="T530" s="10"/>
      <c r="U530" s="10"/>
      <c r="V530" s="10"/>
      <c r="Y530" s="10"/>
    </row>
    <row r="531" spans="20:25" x14ac:dyDescent="0.25">
      <c r="T531" s="10"/>
      <c r="U531" s="10"/>
      <c r="V531" s="10"/>
      <c r="Y531" s="10"/>
    </row>
    <row r="532" spans="20:25" x14ac:dyDescent="0.25">
      <c r="T532" s="10"/>
      <c r="U532" s="10"/>
      <c r="V532" s="10"/>
      <c r="Y532" s="10"/>
    </row>
    <row r="533" spans="20:25" x14ac:dyDescent="0.25">
      <c r="T533" s="10"/>
      <c r="U533" s="10"/>
      <c r="V533" s="10"/>
      <c r="Y533" s="10"/>
    </row>
    <row r="534" spans="20:25" x14ac:dyDescent="0.25">
      <c r="T534" s="10"/>
      <c r="U534" s="10"/>
      <c r="V534" s="10"/>
      <c r="Y534" s="10"/>
    </row>
    <row r="535" spans="20:25" x14ac:dyDescent="0.25">
      <c r="T535" s="10"/>
      <c r="U535" s="10"/>
      <c r="V535" s="10"/>
      <c r="Y535" s="10"/>
    </row>
    <row r="536" spans="20:25" x14ac:dyDescent="0.25">
      <c r="T536" s="10"/>
      <c r="U536" s="10"/>
      <c r="V536" s="10"/>
      <c r="Y536" s="10"/>
    </row>
    <row r="537" spans="20:25" x14ac:dyDescent="0.25">
      <c r="T537" s="10"/>
      <c r="U537" s="10"/>
      <c r="V537" s="10"/>
      <c r="Y537" s="10"/>
    </row>
    <row r="538" spans="20:25" x14ac:dyDescent="0.25">
      <c r="T538" s="10"/>
      <c r="U538" s="10"/>
      <c r="V538" s="10"/>
      <c r="Y538" s="10"/>
    </row>
    <row r="539" spans="20:25" x14ac:dyDescent="0.25">
      <c r="T539" s="10"/>
      <c r="U539" s="10"/>
      <c r="V539" s="10"/>
      <c r="Y539" s="10"/>
    </row>
    <row r="540" spans="20:25" x14ac:dyDescent="0.25">
      <c r="T540" s="10"/>
      <c r="U540" s="10"/>
      <c r="V540" s="10"/>
      <c r="Y540" s="10"/>
    </row>
    <row r="541" spans="20:25" x14ac:dyDescent="0.25">
      <c r="T541" s="10"/>
      <c r="U541" s="10"/>
      <c r="V541" s="10"/>
      <c r="Y541" s="10"/>
    </row>
    <row r="542" spans="20:25" x14ac:dyDescent="0.25">
      <c r="T542" s="10"/>
      <c r="U542" s="10"/>
      <c r="V542" s="10"/>
      <c r="Y542" s="10"/>
    </row>
    <row r="543" spans="20:25" x14ac:dyDescent="0.25">
      <c r="T543" s="10"/>
      <c r="U543" s="10"/>
      <c r="V543" s="10"/>
      <c r="Y543" s="10"/>
    </row>
    <row r="544" spans="20:25" x14ac:dyDescent="0.25">
      <c r="T544" s="10"/>
      <c r="U544" s="10"/>
      <c r="V544" s="10"/>
      <c r="Y544" s="10"/>
    </row>
    <row r="545" spans="20:25" x14ac:dyDescent="0.25">
      <c r="T545" s="10"/>
      <c r="U545" s="10"/>
      <c r="V545" s="10"/>
      <c r="Y545" s="10"/>
    </row>
    <row r="546" spans="20:25" x14ac:dyDescent="0.25">
      <c r="T546" s="10"/>
      <c r="U546" s="10"/>
      <c r="V546" s="10"/>
      <c r="Y546" s="10"/>
    </row>
    <row r="547" spans="20:25" x14ac:dyDescent="0.25">
      <c r="T547" s="10"/>
      <c r="U547" s="10"/>
      <c r="V547" s="10"/>
      <c r="Y547" s="10"/>
    </row>
    <row r="548" spans="20:25" x14ac:dyDescent="0.25">
      <c r="T548" s="10"/>
      <c r="U548" s="10"/>
      <c r="V548" s="10"/>
      <c r="Y548" s="10"/>
    </row>
    <row r="549" spans="20:25" x14ac:dyDescent="0.25">
      <c r="T549" s="10"/>
      <c r="U549" s="10"/>
      <c r="V549" s="10"/>
      <c r="Y549" s="10"/>
    </row>
    <row r="550" spans="20:25" x14ac:dyDescent="0.25">
      <c r="T550" s="10"/>
      <c r="U550" s="10"/>
      <c r="V550" s="10"/>
      <c r="Y550" s="10"/>
    </row>
    <row r="551" spans="20:25" x14ac:dyDescent="0.25">
      <c r="T551" s="10"/>
      <c r="U551" s="10"/>
      <c r="V551" s="10"/>
      <c r="Y551" s="10"/>
    </row>
    <row r="552" spans="20:25" x14ac:dyDescent="0.25">
      <c r="T552" s="10"/>
      <c r="U552" s="10"/>
      <c r="V552" s="10"/>
      <c r="Y552" s="10"/>
    </row>
    <row r="553" spans="20:25" x14ac:dyDescent="0.25">
      <c r="T553" s="10"/>
      <c r="U553" s="10"/>
      <c r="V553" s="10"/>
      <c r="Y553" s="10"/>
    </row>
    <row r="554" spans="20:25" x14ac:dyDescent="0.25">
      <c r="T554" s="10"/>
      <c r="U554" s="10"/>
      <c r="V554" s="10"/>
      <c r="Y554" s="10"/>
    </row>
    <row r="555" spans="20:25" x14ac:dyDescent="0.25">
      <c r="T555" s="10"/>
      <c r="U555" s="10"/>
      <c r="V555" s="10"/>
      <c r="Y555" s="10"/>
    </row>
    <row r="556" spans="20:25" x14ac:dyDescent="0.25">
      <c r="T556" s="10"/>
      <c r="U556" s="10"/>
      <c r="V556" s="10"/>
      <c r="Y556" s="10"/>
    </row>
    <row r="557" spans="20:25" x14ac:dyDescent="0.25">
      <c r="T557" s="10"/>
      <c r="U557" s="10"/>
      <c r="V557" s="10"/>
      <c r="Y557" s="10"/>
    </row>
    <row r="558" spans="20:25" x14ac:dyDescent="0.25">
      <c r="T558" s="10"/>
      <c r="U558" s="10"/>
      <c r="V558" s="10"/>
      <c r="Y558" s="10"/>
    </row>
    <row r="559" spans="20:25" x14ac:dyDescent="0.25">
      <c r="T559" s="10"/>
      <c r="U559" s="10"/>
      <c r="V559" s="10"/>
      <c r="Y559" s="10"/>
    </row>
    <row r="560" spans="20:25" x14ac:dyDescent="0.25">
      <c r="T560" s="10"/>
      <c r="U560" s="10"/>
      <c r="V560" s="10"/>
      <c r="Y560" s="10"/>
    </row>
    <row r="561" spans="20:25" x14ac:dyDescent="0.25">
      <c r="T561" s="10"/>
      <c r="U561" s="10"/>
      <c r="V561" s="10"/>
      <c r="Y561" s="10"/>
    </row>
    <row r="562" spans="20:25" x14ac:dyDescent="0.25">
      <c r="T562" s="10"/>
      <c r="U562" s="10"/>
      <c r="V562" s="10"/>
      <c r="Y562" s="10"/>
    </row>
    <row r="563" spans="20:25" x14ac:dyDescent="0.25">
      <c r="T563" s="10"/>
      <c r="U563" s="10"/>
      <c r="V563" s="10"/>
      <c r="Y563" s="10"/>
    </row>
    <row r="564" spans="20:25" x14ac:dyDescent="0.25">
      <c r="T564" s="10"/>
      <c r="U564" s="10"/>
      <c r="V564" s="10"/>
      <c r="Y564" s="10"/>
    </row>
    <row r="565" spans="20:25" x14ac:dyDescent="0.25">
      <c r="T565" s="10"/>
      <c r="U565" s="10"/>
      <c r="V565" s="10"/>
      <c r="Y565" s="10"/>
    </row>
    <row r="566" spans="20:25" x14ac:dyDescent="0.25">
      <c r="T566" s="10"/>
      <c r="U566" s="10"/>
      <c r="V566" s="10"/>
      <c r="Y566" s="10"/>
    </row>
    <row r="567" spans="20:25" x14ac:dyDescent="0.25">
      <c r="T567" s="10"/>
      <c r="U567" s="10"/>
      <c r="V567" s="10"/>
      <c r="Y567" s="10"/>
    </row>
    <row r="568" spans="20:25" x14ac:dyDescent="0.25">
      <c r="T568" s="10"/>
      <c r="U568" s="10"/>
      <c r="V568" s="10"/>
      <c r="Y568" s="10"/>
    </row>
    <row r="569" spans="20:25" x14ac:dyDescent="0.25">
      <c r="T569" s="10"/>
      <c r="U569" s="10"/>
      <c r="V569" s="10"/>
      <c r="Y569" s="10"/>
    </row>
    <row r="570" spans="20:25" x14ac:dyDescent="0.25">
      <c r="T570" s="10"/>
      <c r="U570" s="10"/>
      <c r="V570" s="10"/>
      <c r="Y570" s="10"/>
    </row>
    <row r="571" spans="20:25" x14ac:dyDescent="0.25">
      <c r="T571" s="10"/>
      <c r="U571" s="10"/>
      <c r="V571" s="10"/>
      <c r="Y571" s="10"/>
    </row>
    <row r="572" spans="20:25" x14ac:dyDescent="0.25">
      <c r="T572" s="10"/>
      <c r="U572" s="10"/>
      <c r="V572" s="10"/>
      <c r="Y572" s="10"/>
    </row>
    <row r="573" spans="20:25" x14ac:dyDescent="0.25">
      <c r="T573" s="10"/>
      <c r="U573" s="10"/>
      <c r="V573" s="10"/>
      <c r="Y573" s="10"/>
    </row>
    <row r="574" spans="20:25" x14ac:dyDescent="0.25">
      <c r="T574" s="10"/>
      <c r="U574" s="10"/>
      <c r="V574" s="10"/>
      <c r="Y574" s="10"/>
    </row>
    <row r="575" spans="20:25" x14ac:dyDescent="0.25">
      <c r="T575" s="10"/>
      <c r="U575" s="10"/>
      <c r="V575" s="10"/>
      <c r="Y575" s="10"/>
    </row>
    <row r="576" spans="20:25" x14ac:dyDescent="0.25">
      <c r="T576" s="10"/>
      <c r="U576" s="10"/>
      <c r="V576" s="10"/>
      <c r="Y576" s="10"/>
    </row>
    <row r="577" spans="20:25" x14ac:dyDescent="0.25">
      <c r="T577" s="10"/>
      <c r="U577" s="10"/>
      <c r="V577" s="10"/>
      <c r="Y577" s="10"/>
    </row>
    <row r="578" spans="20:25" x14ac:dyDescent="0.25">
      <c r="T578" s="10"/>
      <c r="U578" s="10"/>
      <c r="V578" s="10"/>
      <c r="Y578" s="10"/>
    </row>
    <row r="579" spans="20:25" x14ac:dyDescent="0.25">
      <c r="T579" s="10"/>
      <c r="U579" s="10"/>
      <c r="V579" s="10"/>
      <c r="Y579" s="10"/>
    </row>
    <row r="580" spans="20:25" x14ac:dyDescent="0.25">
      <c r="T580" s="10"/>
      <c r="U580" s="10"/>
      <c r="V580" s="10"/>
      <c r="Y580" s="10"/>
    </row>
    <row r="581" spans="20:25" x14ac:dyDescent="0.25">
      <c r="T581" s="10"/>
      <c r="U581" s="10"/>
      <c r="V581" s="10"/>
      <c r="Y581" s="10"/>
    </row>
    <row r="582" spans="20:25" x14ac:dyDescent="0.25">
      <c r="T582" s="10"/>
      <c r="U582" s="10"/>
      <c r="V582" s="10"/>
      <c r="Y582" s="10"/>
    </row>
    <row r="583" spans="20:25" x14ac:dyDescent="0.25">
      <c r="T583" s="10"/>
      <c r="U583" s="10"/>
      <c r="V583" s="10"/>
      <c r="Y583" s="10"/>
    </row>
    <row r="584" spans="20:25" x14ac:dyDescent="0.25">
      <c r="T584" s="10"/>
      <c r="U584" s="10"/>
      <c r="V584" s="10"/>
      <c r="Y584" s="10"/>
    </row>
    <row r="585" spans="20:25" x14ac:dyDescent="0.25">
      <c r="T585" s="10"/>
      <c r="U585" s="10"/>
      <c r="V585" s="10"/>
      <c r="Y585" s="10"/>
    </row>
    <row r="586" spans="20:25" x14ac:dyDescent="0.25">
      <c r="T586" s="10"/>
      <c r="U586" s="10"/>
      <c r="V586" s="10"/>
      <c r="Y586" s="10"/>
    </row>
    <row r="587" spans="20:25" x14ac:dyDescent="0.25">
      <c r="T587" s="10"/>
      <c r="U587" s="10"/>
      <c r="V587" s="10"/>
      <c r="Y587" s="10"/>
    </row>
    <row r="588" spans="20:25" x14ac:dyDescent="0.25">
      <c r="T588" s="10"/>
      <c r="U588" s="10"/>
      <c r="V588" s="10"/>
      <c r="Y588" s="10"/>
    </row>
    <row r="589" spans="20:25" x14ac:dyDescent="0.25">
      <c r="T589" s="10"/>
      <c r="U589" s="10"/>
      <c r="V589" s="10"/>
      <c r="Y589" s="10"/>
    </row>
    <row r="590" spans="20:25" x14ac:dyDescent="0.25">
      <c r="T590" s="10"/>
      <c r="U590" s="10"/>
      <c r="V590" s="10"/>
      <c r="Y590" s="10"/>
    </row>
    <row r="591" spans="20:25" x14ac:dyDescent="0.25">
      <c r="T591" s="10"/>
      <c r="U591" s="10"/>
      <c r="V591" s="10"/>
      <c r="Y591" s="10"/>
    </row>
    <row r="592" spans="20:25" x14ac:dyDescent="0.25">
      <c r="T592" s="10"/>
      <c r="U592" s="10"/>
      <c r="V592" s="10"/>
      <c r="Y592" s="10"/>
    </row>
    <row r="593" spans="20:25" x14ac:dyDescent="0.25">
      <c r="T593" s="10"/>
      <c r="U593" s="10"/>
      <c r="V593" s="10"/>
      <c r="Y593" s="10"/>
    </row>
    <row r="594" spans="20:25" x14ac:dyDescent="0.25">
      <c r="T594" s="10"/>
      <c r="U594" s="10"/>
      <c r="V594" s="10"/>
      <c r="Y594" s="10"/>
    </row>
    <row r="595" spans="20:25" x14ac:dyDescent="0.25">
      <c r="T595" s="10"/>
      <c r="U595" s="10"/>
      <c r="V595" s="10"/>
      <c r="Y595" s="10"/>
    </row>
    <row r="596" spans="20:25" x14ac:dyDescent="0.25">
      <c r="T596" s="10"/>
      <c r="U596" s="10"/>
      <c r="V596" s="10"/>
      <c r="Y596" s="10"/>
    </row>
    <row r="597" spans="20:25" x14ac:dyDescent="0.25">
      <c r="T597" s="10"/>
      <c r="U597" s="10"/>
      <c r="V597" s="10"/>
      <c r="Y597" s="10"/>
    </row>
    <row r="598" spans="20:25" x14ac:dyDescent="0.25">
      <c r="T598" s="10"/>
      <c r="U598" s="10"/>
      <c r="V598" s="10"/>
      <c r="Y598" s="10"/>
    </row>
    <row r="599" spans="20:25" x14ac:dyDescent="0.25">
      <c r="T599" s="10"/>
      <c r="U599" s="10"/>
      <c r="V599" s="10"/>
      <c r="Y599" s="10"/>
    </row>
    <row r="600" spans="20:25" x14ac:dyDescent="0.25">
      <c r="T600" s="10"/>
      <c r="U600" s="10"/>
      <c r="V600" s="10"/>
      <c r="Y600" s="10"/>
    </row>
    <row r="601" spans="20:25" x14ac:dyDescent="0.25">
      <c r="T601" s="10"/>
      <c r="U601" s="10"/>
      <c r="V601" s="10"/>
      <c r="Y601" s="10"/>
    </row>
    <row r="602" spans="20:25" x14ac:dyDescent="0.25">
      <c r="T602" s="10"/>
      <c r="U602" s="10"/>
      <c r="V602" s="10"/>
      <c r="Y602" s="10"/>
    </row>
    <row r="603" spans="20:25" x14ac:dyDescent="0.25">
      <c r="T603" s="10"/>
      <c r="U603" s="10"/>
      <c r="V603" s="10"/>
      <c r="Y603" s="10"/>
    </row>
    <row r="604" spans="20:25" x14ac:dyDescent="0.25">
      <c r="T604" s="10"/>
      <c r="U604" s="10"/>
      <c r="V604" s="10"/>
      <c r="Y604" s="10"/>
    </row>
    <row r="605" spans="20:25" x14ac:dyDescent="0.25">
      <c r="T605" s="10"/>
      <c r="U605" s="10"/>
      <c r="V605" s="10"/>
      <c r="Y605" s="10"/>
    </row>
    <row r="606" spans="20:25" x14ac:dyDescent="0.25">
      <c r="T606" s="10"/>
      <c r="U606" s="10"/>
      <c r="V606" s="10"/>
      <c r="Y606" s="10"/>
    </row>
    <row r="607" spans="20:25" x14ac:dyDescent="0.25">
      <c r="T607" s="10"/>
      <c r="U607" s="10"/>
      <c r="V607" s="10"/>
      <c r="Y607" s="10"/>
    </row>
    <row r="608" spans="20:25" x14ac:dyDescent="0.25">
      <c r="T608" s="10"/>
      <c r="U608" s="10"/>
      <c r="V608" s="10"/>
      <c r="Y608" s="10"/>
    </row>
    <row r="609" spans="20:25" x14ac:dyDescent="0.25">
      <c r="T609" s="10"/>
      <c r="U609" s="10"/>
      <c r="V609" s="10"/>
      <c r="Y609" s="10"/>
    </row>
    <row r="610" spans="20:25" x14ac:dyDescent="0.25">
      <c r="T610" s="10"/>
      <c r="U610" s="10"/>
      <c r="V610" s="10"/>
      <c r="Y610" s="10"/>
    </row>
    <row r="611" spans="20:25" x14ac:dyDescent="0.25">
      <c r="T611" s="10"/>
      <c r="U611" s="10"/>
      <c r="V611" s="10"/>
      <c r="Y611" s="10"/>
    </row>
    <row r="612" spans="20:25" x14ac:dyDescent="0.25">
      <c r="T612" s="10"/>
      <c r="U612" s="10"/>
      <c r="V612" s="10"/>
      <c r="Y612" s="10"/>
    </row>
    <row r="613" spans="20:25" x14ac:dyDescent="0.25">
      <c r="T613" s="10"/>
      <c r="U613" s="10"/>
      <c r="V613" s="10"/>
      <c r="Y613" s="10"/>
    </row>
    <row r="614" spans="20:25" x14ac:dyDescent="0.25">
      <c r="T614" s="10"/>
      <c r="U614" s="10"/>
      <c r="V614" s="10"/>
      <c r="Y614" s="10"/>
    </row>
    <row r="615" spans="20:25" x14ac:dyDescent="0.25">
      <c r="T615" s="10"/>
      <c r="U615" s="10"/>
      <c r="V615" s="10"/>
      <c r="Y615" s="10"/>
    </row>
    <row r="616" spans="20:25" x14ac:dyDescent="0.25">
      <c r="T616" s="10"/>
      <c r="U616" s="10"/>
      <c r="V616" s="10"/>
      <c r="Y616" s="10"/>
    </row>
    <row r="617" spans="20:25" x14ac:dyDescent="0.25">
      <c r="T617" s="10"/>
      <c r="U617" s="10"/>
      <c r="V617" s="10"/>
      <c r="Y617" s="10"/>
    </row>
    <row r="618" spans="20:25" x14ac:dyDescent="0.25">
      <c r="T618" s="10"/>
      <c r="U618" s="10"/>
      <c r="V618" s="10"/>
      <c r="Y618" s="10"/>
    </row>
    <row r="619" spans="20:25" x14ac:dyDescent="0.25">
      <c r="T619" s="10"/>
      <c r="U619" s="10"/>
      <c r="V619" s="10"/>
      <c r="Y619" s="10"/>
    </row>
    <row r="620" spans="20:25" x14ac:dyDescent="0.25">
      <c r="T620" s="10"/>
      <c r="U620" s="10"/>
      <c r="V620" s="10"/>
      <c r="Y620" s="10"/>
    </row>
    <row r="621" spans="20:25" x14ac:dyDescent="0.25">
      <c r="T621" s="10"/>
      <c r="U621" s="10"/>
      <c r="V621" s="10"/>
      <c r="Y621" s="10"/>
    </row>
    <row r="622" spans="20:25" x14ac:dyDescent="0.25">
      <c r="T622" s="10"/>
      <c r="U622" s="10"/>
      <c r="V622" s="10"/>
      <c r="Y622" s="10"/>
    </row>
    <row r="623" spans="20:25" x14ac:dyDescent="0.25">
      <c r="T623" s="10"/>
      <c r="U623" s="10"/>
      <c r="V623" s="10"/>
      <c r="Y623" s="10"/>
    </row>
    <row r="624" spans="20:25" x14ac:dyDescent="0.25">
      <c r="T624" s="10"/>
      <c r="U624" s="10"/>
      <c r="V624" s="10"/>
      <c r="Y624" s="10"/>
    </row>
    <row r="625" spans="20:25" x14ac:dyDescent="0.25">
      <c r="T625" s="10"/>
      <c r="U625" s="10"/>
      <c r="V625" s="10"/>
      <c r="Y625" s="10"/>
    </row>
    <row r="626" spans="20:25" x14ac:dyDescent="0.25">
      <c r="T626" s="10"/>
      <c r="U626" s="10"/>
      <c r="V626" s="10"/>
      <c r="Y626" s="10"/>
    </row>
    <row r="627" spans="20:25" x14ac:dyDescent="0.25">
      <c r="T627" s="10"/>
      <c r="U627" s="10"/>
      <c r="V627" s="10"/>
      <c r="Y627" s="10"/>
    </row>
    <row r="628" spans="20:25" x14ac:dyDescent="0.25">
      <c r="T628" s="10"/>
      <c r="U628" s="10"/>
      <c r="V628" s="10"/>
      <c r="Y628" s="10"/>
    </row>
    <row r="629" spans="20:25" x14ac:dyDescent="0.25">
      <c r="T629" s="10"/>
      <c r="U629" s="10"/>
      <c r="V629" s="10"/>
      <c r="Y629" s="10"/>
    </row>
    <row r="630" spans="20:25" x14ac:dyDescent="0.25">
      <c r="T630" s="10"/>
      <c r="U630" s="10"/>
      <c r="V630" s="10"/>
      <c r="Y630" s="10"/>
    </row>
    <row r="631" spans="20:25" x14ac:dyDescent="0.25">
      <c r="T631" s="10"/>
      <c r="U631" s="10"/>
      <c r="V631" s="10"/>
      <c r="Y631" s="10"/>
    </row>
    <row r="632" spans="20:25" x14ac:dyDescent="0.25">
      <c r="T632" s="10"/>
      <c r="U632" s="10"/>
      <c r="V632" s="10"/>
      <c r="Y632" s="10"/>
    </row>
    <row r="633" spans="20:25" x14ac:dyDescent="0.25">
      <c r="T633" s="10"/>
      <c r="U633" s="10"/>
      <c r="V633" s="10"/>
      <c r="Y633" s="10"/>
    </row>
    <row r="634" spans="20:25" x14ac:dyDescent="0.25">
      <c r="T634" s="10"/>
      <c r="U634" s="10"/>
      <c r="V634" s="10"/>
      <c r="Y634" s="10"/>
    </row>
    <row r="635" spans="20:25" x14ac:dyDescent="0.25">
      <c r="T635" s="10"/>
      <c r="U635" s="10"/>
      <c r="V635" s="10"/>
      <c r="Y635" s="10"/>
    </row>
    <row r="636" spans="20:25" x14ac:dyDescent="0.25">
      <c r="T636" s="10"/>
      <c r="U636" s="10"/>
      <c r="V636" s="10"/>
      <c r="Y636" s="10"/>
    </row>
    <row r="637" spans="20:25" x14ac:dyDescent="0.25">
      <c r="T637" s="10"/>
      <c r="U637" s="10"/>
      <c r="V637" s="10"/>
      <c r="Y637" s="10"/>
    </row>
    <row r="638" spans="20:25" x14ac:dyDescent="0.25">
      <c r="T638" s="10"/>
      <c r="U638" s="10"/>
      <c r="V638" s="10"/>
      <c r="Y638" s="10"/>
    </row>
    <row r="639" spans="20:25" x14ac:dyDescent="0.25">
      <c r="T639" s="10"/>
      <c r="U639" s="10"/>
      <c r="V639" s="10"/>
      <c r="Y639" s="10"/>
    </row>
    <row r="640" spans="20:25" x14ac:dyDescent="0.25">
      <c r="T640" s="10"/>
      <c r="U640" s="10"/>
      <c r="V640" s="10"/>
      <c r="Y640" s="10"/>
    </row>
    <row r="641" spans="20:25" x14ac:dyDescent="0.25">
      <c r="T641" s="10"/>
      <c r="U641" s="10"/>
      <c r="V641" s="10"/>
      <c r="Y641" s="10"/>
    </row>
    <row r="642" spans="20:25" x14ac:dyDescent="0.25">
      <c r="T642" s="10"/>
      <c r="U642" s="10"/>
      <c r="V642" s="10"/>
      <c r="Y642" s="10"/>
    </row>
    <row r="643" spans="20:25" x14ac:dyDescent="0.25">
      <c r="T643" s="10"/>
      <c r="U643" s="10"/>
      <c r="V643" s="10"/>
      <c r="Y643" s="10"/>
    </row>
    <row r="644" spans="20:25" x14ac:dyDescent="0.25">
      <c r="T644" s="10"/>
      <c r="U644" s="10"/>
      <c r="V644" s="10"/>
      <c r="Y644" s="10"/>
    </row>
    <row r="645" spans="20:25" x14ac:dyDescent="0.25">
      <c r="T645" s="10"/>
      <c r="U645" s="10"/>
      <c r="V645" s="10"/>
      <c r="Y645" s="10"/>
    </row>
    <row r="646" spans="20:25" x14ac:dyDescent="0.25">
      <c r="T646" s="10"/>
      <c r="U646" s="10"/>
      <c r="V646" s="10"/>
      <c r="Y646" s="10"/>
    </row>
    <row r="647" spans="20:25" x14ac:dyDescent="0.25">
      <c r="T647" s="10"/>
      <c r="U647" s="10"/>
      <c r="V647" s="10"/>
      <c r="Y647" s="10"/>
    </row>
    <row r="648" spans="20:25" x14ac:dyDescent="0.25">
      <c r="T648" s="10"/>
      <c r="U648" s="10"/>
      <c r="V648" s="10"/>
      <c r="Y648" s="10"/>
    </row>
    <row r="649" spans="20:25" x14ac:dyDescent="0.25">
      <c r="T649" s="10"/>
      <c r="U649" s="10"/>
      <c r="V649" s="10"/>
      <c r="Y649" s="10"/>
    </row>
    <row r="650" spans="20:25" x14ac:dyDescent="0.25">
      <c r="T650" s="10"/>
      <c r="U650" s="10"/>
      <c r="V650" s="10"/>
      <c r="Y650" s="10"/>
    </row>
    <row r="651" spans="20:25" x14ac:dyDescent="0.25">
      <c r="T651" s="10"/>
      <c r="U651" s="10"/>
      <c r="V651" s="10"/>
      <c r="Y651" s="10"/>
    </row>
    <row r="652" spans="20:25" x14ac:dyDescent="0.25">
      <c r="T652" s="10"/>
      <c r="U652" s="10"/>
      <c r="V652" s="10"/>
      <c r="Y652" s="10"/>
    </row>
    <row r="653" spans="20:25" x14ac:dyDescent="0.25">
      <c r="T653" s="10"/>
      <c r="U653" s="10"/>
      <c r="V653" s="10"/>
      <c r="Y653" s="10"/>
    </row>
    <row r="654" spans="20:25" x14ac:dyDescent="0.25">
      <c r="T654" s="10"/>
      <c r="U654" s="10"/>
      <c r="V654" s="10"/>
      <c r="Y654" s="10"/>
    </row>
    <row r="655" spans="20:25" x14ac:dyDescent="0.25">
      <c r="T655" s="10"/>
      <c r="U655" s="10"/>
      <c r="V655" s="10"/>
      <c r="Y655" s="10"/>
    </row>
    <row r="656" spans="20:25" x14ac:dyDescent="0.25">
      <c r="T656" s="10"/>
      <c r="U656" s="10"/>
      <c r="V656" s="10"/>
      <c r="Y656" s="10"/>
    </row>
    <row r="657" spans="20:25" x14ac:dyDescent="0.25">
      <c r="T657" s="10"/>
      <c r="U657" s="10"/>
      <c r="V657" s="10"/>
      <c r="Y657" s="10"/>
    </row>
    <row r="658" spans="20:25" x14ac:dyDescent="0.25">
      <c r="T658" s="10"/>
      <c r="U658" s="10"/>
      <c r="V658" s="10"/>
      <c r="Y658" s="10"/>
    </row>
    <row r="659" spans="20:25" x14ac:dyDescent="0.25">
      <c r="T659" s="10"/>
      <c r="U659" s="10"/>
      <c r="V659" s="10"/>
      <c r="Y659" s="10"/>
    </row>
    <row r="660" spans="20:25" x14ac:dyDescent="0.25">
      <c r="T660" s="10"/>
      <c r="U660" s="10"/>
      <c r="V660" s="10"/>
      <c r="Y660" s="10"/>
    </row>
    <row r="661" spans="20:25" x14ac:dyDescent="0.25">
      <c r="T661" s="10"/>
      <c r="U661" s="10"/>
      <c r="V661" s="10"/>
      <c r="Y661" s="10"/>
    </row>
    <row r="662" spans="20:25" x14ac:dyDescent="0.25">
      <c r="T662" s="10"/>
      <c r="U662" s="10"/>
      <c r="V662" s="10"/>
      <c r="Y662" s="10"/>
    </row>
    <row r="663" spans="20:25" x14ac:dyDescent="0.25">
      <c r="T663" s="10"/>
      <c r="U663" s="10"/>
      <c r="V663" s="10"/>
      <c r="Y663" s="10"/>
    </row>
    <row r="664" spans="20:25" x14ac:dyDescent="0.25">
      <c r="T664" s="10"/>
      <c r="U664" s="10"/>
      <c r="V664" s="10"/>
      <c r="Y664" s="10"/>
    </row>
    <row r="665" spans="20:25" x14ac:dyDescent="0.25">
      <c r="T665" s="10"/>
      <c r="U665" s="10"/>
      <c r="V665" s="10"/>
      <c r="Y665" s="10"/>
    </row>
    <row r="666" spans="20:25" x14ac:dyDescent="0.25">
      <c r="T666" s="10"/>
      <c r="U666" s="10"/>
      <c r="V666" s="10"/>
      <c r="Y666" s="10"/>
    </row>
    <row r="667" spans="20:25" x14ac:dyDescent="0.25">
      <c r="T667" s="10"/>
      <c r="U667" s="10"/>
      <c r="V667" s="10"/>
      <c r="Y667" s="10"/>
    </row>
    <row r="668" spans="20:25" x14ac:dyDescent="0.25">
      <c r="T668" s="10"/>
      <c r="U668" s="10"/>
      <c r="V668" s="10"/>
      <c r="Y668" s="10"/>
    </row>
    <row r="669" spans="20:25" x14ac:dyDescent="0.25">
      <c r="T669" s="10"/>
      <c r="U669" s="10"/>
      <c r="V669" s="10"/>
      <c r="Y669" s="10"/>
    </row>
    <row r="670" spans="20:25" x14ac:dyDescent="0.25">
      <c r="T670" s="10"/>
      <c r="U670" s="10"/>
      <c r="V670" s="10"/>
      <c r="Y670" s="10"/>
    </row>
    <row r="671" spans="20:25" x14ac:dyDescent="0.25">
      <c r="T671" s="10"/>
      <c r="U671" s="10"/>
      <c r="V671" s="10"/>
      <c r="Y671" s="10"/>
    </row>
    <row r="672" spans="20:25" x14ac:dyDescent="0.25">
      <c r="T672" s="10"/>
      <c r="U672" s="10"/>
      <c r="V672" s="10"/>
      <c r="Y672" s="10"/>
    </row>
    <row r="673" spans="20:25" x14ac:dyDescent="0.25">
      <c r="T673" s="10"/>
      <c r="U673" s="10"/>
      <c r="V673" s="10"/>
      <c r="Y673" s="10"/>
    </row>
    <row r="674" spans="20:25" x14ac:dyDescent="0.25">
      <c r="T674" s="10"/>
      <c r="U674" s="10"/>
      <c r="V674" s="10"/>
      <c r="Y674" s="10"/>
    </row>
    <row r="675" spans="20:25" x14ac:dyDescent="0.25">
      <c r="T675" s="10"/>
      <c r="U675" s="10"/>
      <c r="V675" s="10"/>
      <c r="Y675" s="10"/>
    </row>
    <row r="676" spans="20:25" x14ac:dyDescent="0.25">
      <c r="T676" s="10"/>
      <c r="U676" s="10"/>
      <c r="V676" s="10"/>
      <c r="Y676" s="10"/>
    </row>
    <row r="677" spans="20:25" x14ac:dyDescent="0.25">
      <c r="T677" s="10"/>
      <c r="U677" s="10"/>
      <c r="V677" s="10"/>
      <c r="Y677" s="10"/>
    </row>
    <row r="678" spans="20:25" x14ac:dyDescent="0.25">
      <c r="T678" s="10"/>
      <c r="U678" s="10"/>
      <c r="V678" s="10"/>
      <c r="Y678" s="10"/>
    </row>
    <row r="679" spans="20:25" x14ac:dyDescent="0.25">
      <c r="T679" s="10"/>
      <c r="U679" s="10"/>
      <c r="V679" s="10"/>
      <c r="Y679" s="10"/>
    </row>
    <row r="680" spans="20:25" x14ac:dyDescent="0.25">
      <c r="T680" s="10"/>
      <c r="U680" s="10"/>
      <c r="V680" s="10"/>
      <c r="Y680" s="10"/>
    </row>
    <row r="681" spans="20:25" x14ac:dyDescent="0.25">
      <c r="T681" s="10"/>
      <c r="U681" s="10"/>
      <c r="V681" s="10"/>
      <c r="Y681" s="10"/>
    </row>
    <row r="682" spans="20:25" x14ac:dyDescent="0.25">
      <c r="T682" s="10"/>
      <c r="U682" s="10"/>
      <c r="V682" s="10"/>
      <c r="Y682" s="10"/>
    </row>
    <row r="683" spans="20:25" x14ac:dyDescent="0.25">
      <c r="T683" s="10"/>
      <c r="U683" s="10"/>
      <c r="V683" s="10"/>
      <c r="Y683" s="10"/>
    </row>
    <row r="684" spans="20:25" x14ac:dyDescent="0.25">
      <c r="T684" s="10"/>
      <c r="U684" s="10"/>
      <c r="V684" s="10"/>
      <c r="Y684" s="10"/>
    </row>
    <row r="685" spans="20:25" x14ac:dyDescent="0.25">
      <c r="T685" s="10"/>
      <c r="U685" s="10"/>
      <c r="V685" s="10"/>
      <c r="Y685" s="10"/>
    </row>
    <row r="686" spans="20:25" x14ac:dyDescent="0.25">
      <c r="T686" s="10"/>
      <c r="U686" s="10"/>
      <c r="V686" s="10"/>
      <c r="Y686" s="10"/>
    </row>
    <row r="687" spans="20:25" x14ac:dyDescent="0.25">
      <c r="T687" s="10"/>
      <c r="U687" s="10"/>
      <c r="V687" s="10"/>
      <c r="Y687" s="10"/>
    </row>
    <row r="688" spans="20:25" x14ac:dyDescent="0.25">
      <c r="T688" s="10"/>
      <c r="U688" s="10"/>
      <c r="V688" s="10"/>
      <c r="Y688" s="10"/>
    </row>
    <row r="689" spans="20:25" x14ac:dyDescent="0.25">
      <c r="T689" s="10"/>
      <c r="U689" s="10"/>
      <c r="V689" s="10"/>
      <c r="Y689" s="10"/>
    </row>
    <row r="690" spans="20:25" x14ac:dyDescent="0.25">
      <c r="T690" s="10"/>
      <c r="U690" s="10"/>
      <c r="V690" s="10"/>
      <c r="Y690" s="10"/>
    </row>
    <row r="691" spans="20:25" x14ac:dyDescent="0.25">
      <c r="T691" s="10"/>
      <c r="U691" s="10"/>
      <c r="V691" s="10"/>
      <c r="Y691" s="10"/>
    </row>
    <row r="692" spans="20:25" x14ac:dyDescent="0.25">
      <c r="T692" s="10"/>
      <c r="U692" s="10"/>
      <c r="V692" s="10"/>
      <c r="Y692" s="10"/>
    </row>
    <row r="693" spans="20:25" x14ac:dyDescent="0.25">
      <c r="T693" s="10"/>
      <c r="U693" s="10"/>
      <c r="V693" s="10"/>
      <c r="Y693" s="10"/>
    </row>
    <row r="694" spans="20:25" x14ac:dyDescent="0.25">
      <c r="T694" s="10"/>
      <c r="U694" s="10"/>
      <c r="V694" s="10"/>
      <c r="Y694" s="10"/>
    </row>
    <row r="695" spans="20:25" x14ac:dyDescent="0.25">
      <c r="T695" s="10"/>
      <c r="U695" s="10"/>
      <c r="V695" s="10"/>
      <c r="Y695" s="10"/>
    </row>
    <row r="696" spans="20:25" x14ac:dyDescent="0.25">
      <c r="T696" s="10"/>
      <c r="U696" s="10"/>
      <c r="V696" s="10"/>
      <c r="Y696" s="10"/>
    </row>
    <row r="697" spans="20:25" x14ac:dyDescent="0.25">
      <c r="T697" s="10"/>
      <c r="U697" s="10"/>
      <c r="V697" s="10"/>
      <c r="Y697" s="10"/>
    </row>
    <row r="698" spans="20:25" x14ac:dyDescent="0.25">
      <c r="T698" s="10"/>
      <c r="U698" s="10"/>
      <c r="V698" s="10"/>
      <c r="Y698" s="10"/>
    </row>
    <row r="699" spans="20:25" x14ac:dyDescent="0.25">
      <c r="T699" s="10"/>
      <c r="U699" s="10"/>
      <c r="V699" s="10"/>
      <c r="Y699" s="10"/>
    </row>
    <row r="700" spans="20:25" x14ac:dyDescent="0.25">
      <c r="T700" s="10"/>
      <c r="U700" s="10"/>
      <c r="V700" s="10"/>
      <c r="Y700" s="10"/>
    </row>
    <row r="701" spans="20:25" x14ac:dyDescent="0.25">
      <c r="T701" s="10"/>
      <c r="U701" s="10"/>
      <c r="V701" s="10"/>
      <c r="Y701" s="10"/>
    </row>
    <row r="702" spans="20:25" x14ac:dyDescent="0.25">
      <c r="T702" s="10"/>
      <c r="U702" s="10"/>
      <c r="V702" s="10"/>
      <c r="Y702" s="10"/>
    </row>
    <row r="703" spans="20:25" x14ac:dyDescent="0.25">
      <c r="T703" s="10"/>
      <c r="U703" s="10"/>
      <c r="V703" s="10"/>
      <c r="Y703" s="10"/>
    </row>
    <row r="704" spans="20:25" x14ac:dyDescent="0.25">
      <c r="T704" s="10"/>
      <c r="U704" s="10"/>
      <c r="V704" s="10"/>
      <c r="Y704" s="10"/>
    </row>
    <row r="705" spans="20:25" x14ac:dyDescent="0.25">
      <c r="T705" s="10"/>
      <c r="U705" s="10"/>
      <c r="V705" s="10"/>
      <c r="Y705" s="10"/>
    </row>
    <row r="706" spans="20:25" x14ac:dyDescent="0.25">
      <c r="T706" s="10"/>
      <c r="U706" s="10"/>
      <c r="V706" s="10"/>
      <c r="Y706" s="10"/>
    </row>
    <row r="707" spans="20:25" x14ac:dyDescent="0.25">
      <c r="T707" s="10"/>
      <c r="U707" s="10"/>
      <c r="V707" s="10"/>
      <c r="Y707" s="10"/>
    </row>
    <row r="708" spans="20:25" x14ac:dyDescent="0.25">
      <c r="T708" s="10"/>
      <c r="U708" s="10"/>
      <c r="V708" s="10"/>
      <c r="Y708" s="10"/>
    </row>
    <row r="709" spans="20:25" x14ac:dyDescent="0.25">
      <c r="T709" s="10"/>
      <c r="U709" s="10"/>
      <c r="V709" s="10"/>
      <c r="Y709" s="10"/>
    </row>
    <row r="710" spans="20:25" x14ac:dyDescent="0.25">
      <c r="T710" s="10"/>
      <c r="U710" s="10"/>
      <c r="V710" s="10"/>
      <c r="Y710" s="10"/>
    </row>
    <row r="711" spans="20:25" x14ac:dyDescent="0.25">
      <c r="T711" s="10"/>
      <c r="U711" s="10"/>
      <c r="V711" s="10"/>
      <c r="Y711" s="10"/>
    </row>
    <row r="712" spans="20:25" x14ac:dyDescent="0.25">
      <c r="T712" s="10"/>
      <c r="U712" s="10"/>
      <c r="V712" s="10"/>
      <c r="Y712" s="10"/>
    </row>
    <row r="713" spans="20:25" x14ac:dyDescent="0.25">
      <c r="T713" s="10"/>
      <c r="U713" s="10"/>
      <c r="V713" s="10"/>
      <c r="Y713" s="10"/>
    </row>
    <row r="714" spans="20:25" x14ac:dyDescent="0.25">
      <c r="T714" s="10"/>
      <c r="U714" s="10"/>
      <c r="V714" s="10"/>
      <c r="Y714" s="10"/>
    </row>
    <row r="715" spans="20:25" x14ac:dyDescent="0.25">
      <c r="T715" s="10"/>
      <c r="U715" s="10"/>
      <c r="V715" s="10"/>
      <c r="Y715" s="10"/>
    </row>
    <row r="716" spans="20:25" x14ac:dyDescent="0.25">
      <c r="T716" s="10"/>
      <c r="U716" s="10"/>
      <c r="V716" s="10"/>
      <c r="Y716" s="10"/>
    </row>
    <row r="717" spans="20:25" x14ac:dyDescent="0.25">
      <c r="T717" s="10"/>
      <c r="U717" s="10"/>
      <c r="V717" s="10"/>
      <c r="Y717" s="10"/>
    </row>
    <row r="718" spans="20:25" x14ac:dyDescent="0.25">
      <c r="T718" s="10"/>
      <c r="U718" s="10"/>
      <c r="V718" s="10"/>
      <c r="Y718" s="10"/>
    </row>
    <row r="719" spans="20:25" x14ac:dyDescent="0.25">
      <c r="T719" s="10"/>
      <c r="U719" s="10"/>
      <c r="V719" s="10"/>
      <c r="Y719" s="10"/>
    </row>
    <row r="720" spans="20:25" x14ac:dyDescent="0.25">
      <c r="T720" s="10"/>
      <c r="U720" s="10"/>
      <c r="V720" s="10"/>
      <c r="Y720" s="10"/>
    </row>
    <row r="721" spans="20:25" x14ac:dyDescent="0.25">
      <c r="T721" s="10"/>
      <c r="U721" s="10"/>
      <c r="V721" s="10"/>
      <c r="Y721" s="10"/>
    </row>
    <row r="722" spans="20:25" x14ac:dyDescent="0.25">
      <c r="T722" s="10"/>
      <c r="U722" s="10"/>
      <c r="V722" s="10"/>
      <c r="Y722" s="10"/>
    </row>
    <row r="723" spans="20:25" x14ac:dyDescent="0.25">
      <c r="T723" s="10"/>
      <c r="U723" s="10"/>
      <c r="V723" s="10"/>
      <c r="Y723" s="10"/>
    </row>
    <row r="724" spans="20:25" x14ac:dyDescent="0.25">
      <c r="T724" s="10"/>
      <c r="U724" s="10"/>
      <c r="V724" s="10"/>
      <c r="Y724" s="10"/>
    </row>
    <row r="725" spans="20:25" x14ac:dyDescent="0.25">
      <c r="T725" s="10"/>
      <c r="U725" s="10"/>
      <c r="V725" s="10"/>
      <c r="Y725" s="10"/>
    </row>
    <row r="726" spans="20:25" x14ac:dyDescent="0.25">
      <c r="T726" s="10"/>
      <c r="U726" s="10"/>
      <c r="V726" s="10"/>
      <c r="Y726" s="10"/>
    </row>
    <row r="727" spans="20:25" x14ac:dyDescent="0.25">
      <c r="T727" s="10"/>
      <c r="U727" s="10"/>
      <c r="V727" s="10"/>
      <c r="Y727" s="10"/>
    </row>
    <row r="728" spans="20:25" x14ac:dyDescent="0.25">
      <c r="T728" s="10"/>
      <c r="U728" s="10"/>
      <c r="V728" s="10"/>
      <c r="Y728" s="10"/>
    </row>
    <row r="729" spans="20:25" x14ac:dyDescent="0.25">
      <c r="T729" s="10"/>
      <c r="U729" s="10"/>
      <c r="V729" s="10"/>
      <c r="Y729" s="10"/>
    </row>
    <row r="730" spans="20:25" x14ac:dyDescent="0.25">
      <c r="T730" s="10"/>
      <c r="U730" s="10"/>
      <c r="V730" s="10"/>
      <c r="Y730" s="10"/>
    </row>
    <row r="731" spans="20:25" x14ac:dyDescent="0.25">
      <c r="T731" s="10"/>
      <c r="U731" s="10"/>
      <c r="V731" s="10"/>
      <c r="Y731" s="10"/>
    </row>
    <row r="732" spans="20:25" x14ac:dyDescent="0.25">
      <c r="T732" s="10"/>
      <c r="U732" s="10"/>
      <c r="V732" s="10"/>
      <c r="Y732" s="10"/>
    </row>
    <row r="733" spans="20:25" x14ac:dyDescent="0.25">
      <c r="T733" s="10"/>
      <c r="U733" s="10"/>
      <c r="V733" s="10"/>
      <c r="Y733" s="10"/>
    </row>
    <row r="734" spans="20:25" x14ac:dyDescent="0.25">
      <c r="T734" s="10"/>
      <c r="U734" s="10"/>
      <c r="V734" s="10"/>
      <c r="Y734" s="10"/>
    </row>
    <row r="735" spans="20:25" x14ac:dyDescent="0.25">
      <c r="T735" s="10"/>
      <c r="U735" s="10"/>
      <c r="V735" s="10"/>
      <c r="Y735" s="10"/>
    </row>
    <row r="736" spans="20:25" x14ac:dyDescent="0.25">
      <c r="T736" s="10"/>
      <c r="U736" s="10"/>
      <c r="V736" s="10"/>
      <c r="Y736" s="10"/>
    </row>
    <row r="737" spans="20:25" x14ac:dyDescent="0.25">
      <c r="T737" s="10"/>
      <c r="U737" s="10"/>
      <c r="V737" s="10"/>
      <c r="Y737" s="10"/>
    </row>
    <row r="738" spans="20:25" x14ac:dyDescent="0.25">
      <c r="T738" s="10"/>
      <c r="U738" s="10"/>
      <c r="V738" s="10"/>
      <c r="Y738" s="10"/>
    </row>
    <row r="739" spans="20:25" x14ac:dyDescent="0.25">
      <c r="T739" s="10"/>
      <c r="U739" s="10"/>
      <c r="V739" s="10"/>
      <c r="Y739" s="10"/>
    </row>
    <row r="740" spans="20:25" x14ac:dyDescent="0.25">
      <c r="T740" s="10"/>
      <c r="U740" s="10"/>
      <c r="V740" s="10"/>
      <c r="Y740" s="10"/>
    </row>
    <row r="741" spans="20:25" x14ac:dyDescent="0.25">
      <c r="T741" s="10"/>
      <c r="U741" s="10"/>
      <c r="V741" s="10"/>
      <c r="Y741" s="10"/>
    </row>
    <row r="742" spans="20:25" x14ac:dyDescent="0.25">
      <c r="T742" s="10"/>
      <c r="U742" s="10"/>
      <c r="V742" s="10"/>
      <c r="Y742" s="10"/>
    </row>
    <row r="743" spans="20:25" x14ac:dyDescent="0.25">
      <c r="T743" s="10"/>
      <c r="U743" s="10"/>
      <c r="V743" s="10"/>
      <c r="Y743" s="10"/>
    </row>
    <row r="744" spans="20:25" x14ac:dyDescent="0.25">
      <c r="T744" s="10"/>
      <c r="U744" s="10"/>
      <c r="V744" s="10"/>
      <c r="Y744" s="10"/>
    </row>
    <row r="745" spans="20:25" x14ac:dyDescent="0.25">
      <c r="T745" s="10"/>
      <c r="U745" s="10"/>
      <c r="V745" s="10"/>
      <c r="Y745" s="10"/>
    </row>
    <row r="746" spans="20:25" x14ac:dyDescent="0.25">
      <c r="T746" s="10"/>
      <c r="U746" s="10"/>
      <c r="V746" s="10"/>
      <c r="Y746" s="10"/>
    </row>
    <row r="747" spans="20:25" x14ac:dyDescent="0.25">
      <c r="T747" s="10"/>
      <c r="U747" s="10"/>
      <c r="V747" s="10"/>
      <c r="Y747" s="10"/>
    </row>
    <row r="748" spans="20:25" x14ac:dyDescent="0.25">
      <c r="T748" s="10"/>
      <c r="U748" s="10"/>
      <c r="V748" s="10"/>
      <c r="Y748" s="10"/>
    </row>
    <row r="749" spans="20:25" x14ac:dyDescent="0.25">
      <c r="T749" s="10"/>
      <c r="U749" s="10"/>
      <c r="V749" s="10"/>
      <c r="Y749" s="10"/>
    </row>
    <row r="750" spans="20:25" x14ac:dyDescent="0.25">
      <c r="T750" s="10"/>
      <c r="U750" s="10"/>
      <c r="V750" s="10"/>
      <c r="Y750" s="10"/>
    </row>
    <row r="751" spans="20:25" x14ac:dyDescent="0.25">
      <c r="T751" s="10"/>
      <c r="U751" s="10"/>
      <c r="V751" s="10"/>
      <c r="Y751" s="10"/>
    </row>
    <row r="752" spans="20:25" x14ac:dyDescent="0.25">
      <c r="T752" s="10"/>
      <c r="U752" s="10"/>
      <c r="V752" s="10"/>
      <c r="Y752" s="10"/>
    </row>
    <row r="753" spans="20:25" x14ac:dyDescent="0.25">
      <c r="T753" s="10"/>
      <c r="U753" s="10"/>
      <c r="V753" s="10"/>
      <c r="Y753" s="10"/>
    </row>
    <row r="754" spans="20:25" x14ac:dyDescent="0.25">
      <c r="T754" s="10"/>
      <c r="U754" s="10"/>
      <c r="V754" s="10"/>
      <c r="Y754" s="10"/>
    </row>
    <row r="755" spans="20:25" x14ac:dyDescent="0.25">
      <c r="T755" s="10"/>
      <c r="U755" s="10"/>
      <c r="V755" s="10"/>
      <c r="Y755" s="10"/>
    </row>
    <row r="756" spans="20:25" x14ac:dyDescent="0.25">
      <c r="T756" s="10"/>
      <c r="U756" s="10"/>
      <c r="V756" s="10"/>
      <c r="Y756" s="10"/>
    </row>
    <row r="757" spans="20:25" x14ac:dyDescent="0.25">
      <c r="T757" s="10"/>
      <c r="U757" s="10"/>
      <c r="V757" s="10"/>
      <c r="Y757" s="10"/>
    </row>
    <row r="758" spans="20:25" x14ac:dyDescent="0.25">
      <c r="T758" s="10"/>
      <c r="U758" s="10"/>
      <c r="V758" s="10"/>
      <c r="Y758" s="10"/>
    </row>
    <row r="759" spans="20:25" x14ac:dyDescent="0.25">
      <c r="T759" s="10"/>
      <c r="U759" s="10"/>
      <c r="V759" s="10"/>
      <c r="Y759" s="10"/>
    </row>
    <row r="760" spans="20:25" x14ac:dyDescent="0.25">
      <c r="T760" s="10"/>
      <c r="U760" s="10"/>
      <c r="V760" s="10"/>
      <c r="Y760" s="10"/>
    </row>
    <row r="761" spans="20:25" x14ac:dyDescent="0.25">
      <c r="T761" s="10"/>
      <c r="U761" s="10"/>
      <c r="V761" s="10"/>
      <c r="Y761" s="10"/>
    </row>
    <row r="762" spans="20:25" x14ac:dyDescent="0.25">
      <c r="T762" s="10"/>
      <c r="U762" s="10"/>
      <c r="V762" s="10"/>
      <c r="Y762" s="10"/>
    </row>
    <row r="763" spans="20:25" x14ac:dyDescent="0.25">
      <c r="T763" s="10"/>
      <c r="U763" s="10"/>
      <c r="V763" s="10"/>
      <c r="Y763" s="10"/>
    </row>
    <row r="764" spans="20:25" x14ac:dyDescent="0.25">
      <c r="T764" s="10"/>
      <c r="U764" s="10"/>
      <c r="V764" s="10"/>
      <c r="Y764" s="10"/>
    </row>
    <row r="765" spans="20:25" x14ac:dyDescent="0.25">
      <c r="T765" s="10"/>
      <c r="U765" s="10"/>
      <c r="V765" s="10"/>
      <c r="Y765" s="10"/>
    </row>
    <row r="766" spans="20:25" x14ac:dyDescent="0.25">
      <c r="T766" s="10"/>
      <c r="U766" s="10"/>
      <c r="V766" s="10"/>
      <c r="Y766" s="10"/>
    </row>
    <row r="767" spans="20:25" x14ac:dyDescent="0.25">
      <c r="T767" s="10"/>
      <c r="U767" s="10"/>
      <c r="V767" s="10"/>
      <c r="Y767" s="10"/>
    </row>
    <row r="768" spans="20:25" x14ac:dyDescent="0.25">
      <c r="T768" s="10"/>
      <c r="U768" s="10"/>
      <c r="V768" s="10"/>
      <c r="Y768" s="10"/>
    </row>
    <row r="769" spans="20:25" x14ac:dyDescent="0.25">
      <c r="T769" s="10"/>
      <c r="U769" s="10"/>
      <c r="V769" s="10"/>
      <c r="Y769" s="10"/>
    </row>
    <row r="770" spans="20:25" x14ac:dyDescent="0.25">
      <c r="T770" s="10"/>
      <c r="U770" s="10"/>
      <c r="V770" s="10"/>
      <c r="Y770" s="10"/>
    </row>
    <row r="771" spans="20:25" x14ac:dyDescent="0.25">
      <c r="T771" s="10"/>
      <c r="U771" s="10"/>
      <c r="V771" s="10"/>
      <c r="Y771" s="10"/>
    </row>
    <row r="772" spans="20:25" x14ac:dyDescent="0.25">
      <c r="T772" s="10"/>
      <c r="U772" s="10"/>
      <c r="V772" s="10"/>
      <c r="Y772" s="10"/>
    </row>
    <row r="773" spans="20:25" x14ac:dyDescent="0.25">
      <c r="T773" s="10"/>
      <c r="U773" s="10"/>
      <c r="V773" s="10"/>
      <c r="Y773" s="10"/>
    </row>
    <row r="774" spans="20:25" x14ac:dyDescent="0.25">
      <c r="T774" s="10"/>
      <c r="U774" s="10"/>
      <c r="V774" s="10"/>
      <c r="Y774" s="10"/>
    </row>
    <row r="775" spans="20:25" x14ac:dyDescent="0.25">
      <c r="T775" s="10"/>
      <c r="U775" s="10"/>
      <c r="V775" s="10"/>
      <c r="Y775" s="10"/>
    </row>
    <row r="776" spans="20:25" x14ac:dyDescent="0.25">
      <c r="T776" s="10"/>
      <c r="U776" s="10"/>
      <c r="V776" s="10"/>
      <c r="Y776" s="10"/>
    </row>
    <row r="777" spans="20:25" x14ac:dyDescent="0.25">
      <c r="T777" s="10"/>
      <c r="U777" s="10"/>
      <c r="V777" s="10"/>
      <c r="Y777" s="10"/>
    </row>
    <row r="778" spans="20:25" x14ac:dyDescent="0.25">
      <c r="T778" s="10"/>
      <c r="U778" s="10"/>
      <c r="V778" s="10"/>
      <c r="Y778" s="10"/>
    </row>
    <row r="779" spans="20:25" x14ac:dyDescent="0.25">
      <c r="T779" s="10"/>
      <c r="U779" s="10"/>
      <c r="V779" s="10"/>
      <c r="Y779" s="10"/>
    </row>
    <row r="780" spans="20:25" x14ac:dyDescent="0.25">
      <c r="T780" s="10"/>
      <c r="U780" s="10"/>
      <c r="V780" s="10"/>
      <c r="Y780" s="10"/>
    </row>
    <row r="781" spans="20:25" x14ac:dyDescent="0.25">
      <c r="T781" s="10"/>
      <c r="U781" s="10"/>
      <c r="V781" s="10"/>
      <c r="Y781" s="10"/>
    </row>
    <row r="782" spans="20:25" x14ac:dyDescent="0.25">
      <c r="T782" s="10"/>
      <c r="U782" s="10"/>
      <c r="V782" s="10"/>
      <c r="Y782" s="10"/>
    </row>
    <row r="783" spans="20:25" x14ac:dyDescent="0.25">
      <c r="T783" s="10"/>
      <c r="U783" s="10"/>
      <c r="V783" s="10"/>
      <c r="Y783" s="10"/>
    </row>
    <row r="784" spans="20:25" x14ac:dyDescent="0.25">
      <c r="T784" s="10"/>
      <c r="U784" s="10"/>
      <c r="V784" s="10"/>
      <c r="Y784" s="10"/>
    </row>
    <row r="785" spans="20:25" x14ac:dyDescent="0.25">
      <c r="T785" s="10"/>
      <c r="U785" s="10"/>
      <c r="V785" s="10"/>
      <c r="Y785" s="10"/>
    </row>
    <row r="786" spans="20:25" x14ac:dyDescent="0.25">
      <c r="T786" s="10"/>
      <c r="U786" s="10"/>
      <c r="V786" s="10"/>
      <c r="Y786" s="10"/>
    </row>
    <row r="787" spans="20:25" x14ac:dyDescent="0.25">
      <c r="T787" s="10"/>
      <c r="U787" s="10"/>
      <c r="V787" s="10"/>
      <c r="Y787" s="10"/>
    </row>
    <row r="788" spans="20:25" x14ac:dyDescent="0.25">
      <c r="T788" s="10"/>
      <c r="U788" s="10"/>
      <c r="V788" s="10"/>
      <c r="Y788" s="10"/>
    </row>
    <row r="789" spans="20:25" x14ac:dyDescent="0.25">
      <c r="T789" s="10"/>
      <c r="U789" s="10"/>
      <c r="V789" s="10"/>
      <c r="Y789" s="10"/>
    </row>
    <row r="790" spans="20:25" x14ac:dyDescent="0.25">
      <c r="T790" s="10"/>
      <c r="U790" s="10"/>
      <c r="V790" s="10"/>
      <c r="Y790" s="10"/>
    </row>
    <row r="791" spans="20:25" x14ac:dyDescent="0.25">
      <c r="T791" s="10"/>
      <c r="U791" s="10"/>
      <c r="V791" s="10"/>
      <c r="Y791" s="10"/>
    </row>
    <row r="792" spans="20:25" x14ac:dyDescent="0.25">
      <c r="T792" s="10"/>
      <c r="U792" s="10"/>
      <c r="V792" s="10"/>
      <c r="Y792" s="10"/>
    </row>
    <row r="793" spans="20:25" x14ac:dyDescent="0.25">
      <c r="T793" s="10"/>
      <c r="U793" s="10"/>
      <c r="V793" s="10"/>
      <c r="Y793" s="10"/>
    </row>
    <row r="794" spans="20:25" x14ac:dyDescent="0.25">
      <c r="T794" s="10"/>
      <c r="U794" s="10"/>
      <c r="V794" s="10"/>
      <c r="Y794" s="10"/>
    </row>
    <row r="795" spans="20:25" x14ac:dyDescent="0.25">
      <c r="T795" s="10"/>
      <c r="U795" s="10"/>
      <c r="V795" s="10"/>
      <c r="Y795" s="10"/>
    </row>
    <row r="796" spans="20:25" x14ac:dyDescent="0.25">
      <c r="T796" s="10"/>
      <c r="U796" s="10"/>
      <c r="V796" s="10"/>
      <c r="Y796" s="10"/>
    </row>
    <row r="797" spans="20:25" x14ac:dyDescent="0.25">
      <c r="T797" s="10"/>
      <c r="U797" s="10"/>
      <c r="V797" s="10"/>
      <c r="Y797" s="10"/>
    </row>
    <row r="798" spans="20:25" x14ac:dyDescent="0.25">
      <c r="T798" s="10"/>
      <c r="U798" s="10"/>
      <c r="V798" s="10"/>
      <c r="Y798" s="10"/>
    </row>
    <row r="799" spans="20:25" x14ac:dyDescent="0.25">
      <c r="T799" s="10"/>
      <c r="U799" s="10"/>
      <c r="V799" s="10"/>
      <c r="Y799" s="10"/>
    </row>
    <row r="800" spans="20:25" x14ac:dyDescent="0.25">
      <c r="T800" s="10"/>
      <c r="U800" s="10"/>
      <c r="V800" s="10"/>
      <c r="Y800" s="10"/>
    </row>
    <row r="801" spans="20:25" x14ac:dyDescent="0.25">
      <c r="T801" s="10"/>
      <c r="U801" s="10"/>
      <c r="V801" s="10"/>
      <c r="Y801" s="10"/>
    </row>
    <row r="802" spans="20:25" x14ac:dyDescent="0.25">
      <c r="T802" s="10"/>
      <c r="U802" s="10"/>
      <c r="V802" s="10"/>
      <c r="Y802" s="10"/>
    </row>
    <row r="803" spans="20:25" x14ac:dyDescent="0.25">
      <c r="T803" s="10"/>
      <c r="U803" s="10"/>
      <c r="V803" s="10"/>
      <c r="Y803" s="10"/>
    </row>
    <row r="804" spans="20:25" x14ac:dyDescent="0.25">
      <c r="T804" s="10"/>
      <c r="U804" s="10"/>
      <c r="V804" s="10"/>
      <c r="Y804" s="10"/>
    </row>
    <row r="805" spans="20:25" x14ac:dyDescent="0.25">
      <c r="T805" s="10"/>
      <c r="U805" s="10"/>
      <c r="V805" s="10"/>
      <c r="Y805" s="10"/>
    </row>
    <row r="806" spans="20:25" x14ac:dyDescent="0.25">
      <c r="T806" s="10"/>
      <c r="U806" s="10"/>
      <c r="V806" s="10"/>
      <c r="Y806" s="10"/>
    </row>
    <row r="807" spans="20:25" x14ac:dyDescent="0.25">
      <c r="T807" s="10"/>
      <c r="U807" s="10"/>
      <c r="V807" s="10"/>
      <c r="Y807" s="10"/>
    </row>
    <row r="808" spans="20:25" x14ac:dyDescent="0.25">
      <c r="T808" s="10"/>
      <c r="U808" s="10"/>
      <c r="V808" s="10"/>
      <c r="Y808" s="10"/>
    </row>
    <row r="809" spans="20:25" x14ac:dyDescent="0.25">
      <c r="T809" s="10"/>
      <c r="U809" s="10"/>
      <c r="V809" s="10"/>
      <c r="Y809" s="10"/>
    </row>
    <row r="810" spans="20:25" x14ac:dyDescent="0.25">
      <c r="T810" s="10"/>
      <c r="U810" s="10"/>
      <c r="V810" s="10"/>
      <c r="Y810" s="10"/>
    </row>
    <row r="811" spans="20:25" x14ac:dyDescent="0.25">
      <c r="T811" s="10"/>
      <c r="U811" s="10"/>
      <c r="V811" s="10"/>
      <c r="Y811" s="10"/>
    </row>
    <row r="812" spans="20:25" x14ac:dyDescent="0.25">
      <c r="T812" s="10"/>
      <c r="U812" s="10"/>
      <c r="V812" s="10"/>
      <c r="Y812" s="10"/>
    </row>
    <row r="813" spans="20:25" x14ac:dyDescent="0.25">
      <c r="T813" s="10"/>
      <c r="U813" s="10"/>
      <c r="V813" s="10"/>
      <c r="Y813" s="10"/>
    </row>
    <row r="814" spans="20:25" x14ac:dyDescent="0.25">
      <c r="T814" s="10"/>
      <c r="U814" s="10"/>
      <c r="V814" s="10"/>
      <c r="Y814" s="10"/>
    </row>
    <row r="815" spans="20:25" x14ac:dyDescent="0.25">
      <c r="T815" s="10"/>
      <c r="U815" s="10"/>
      <c r="V815" s="10"/>
      <c r="Y815" s="10"/>
    </row>
    <row r="816" spans="20:25" x14ac:dyDescent="0.25">
      <c r="T816" s="10"/>
      <c r="U816" s="10"/>
      <c r="V816" s="10"/>
      <c r="Y816" s="10"/>
    </row>
    <row r="817" spans="20:25" x14ac:dyDescent="0.25">
      <c r="T817" s="10"/>
      <c r="U817" s="10"/>
      <c r="V817" s="10"/>
      <c r="Y817" s="10"/>
    </row>
    <row r="818" spans="20:25" x14ac:dyDescent="0.25">
      <c r="T818" s="10"/>
      <c r="U818" s="10"/>
      <c r="V818" s="10"/>
      <c r="Y818" s="10"/>
    </row>
    <row r="819" spans="20:25" x14ac:dyDescent="0.25">
      <c r="T819" s="10"/>
      <c r="U819" s="10"/>
      <c r="V819" s="10"/>
      <c r="Y819" s="10"/>
    </row>
    <row r="820" spans="20:25" x14ac:dyDescent="0.25">
      <c r="T820" s="10"/>
      <c r="U820" s="10"/>
      <c r="V820" s="10"/>
      <c r="Y820" s="10"/>
    </row>
    <row r="821" spans="20:25" x14ac:dyDescent="0.25">
      <c r="T821" s="10"/>
      <c r="U821" s="10"/>
      <c r="V821" s="10"/>
      <c r="Y821" s="10"/>
    </row>
    <row r="822" spans="20:25" x14ac:dyDescent="0.25">
      <c r="T822" s="10"/>
      <c r="U822" s="10"/>
      <c r="V822" s="10"/>
      <c r="Y822" s="10"/>
    </row>
    <row r="823" spans="20:25" x14ac:dyDescent="0.25">
      <c r="T823" s="10"/>
      <c r="U823" s="10"/>
      <c r="V823" s="10"/>
      <c r="Y823" s="10"/>
    </row>
    <row r="824" spans="20:25" x14ac:dyDescent="0.25">
      <c r="T824" s="10"/>
      <c r="U824" s="10"/>
      <c r="V824" s="10"/>
      <c r="Y824" s="10"/>
    </row>
    <row r="825" spans="20:25" x14ac:dyDescent="0.25">
      <c r="T825" s="10"/>
      <c r="U825" s="10"/>
      <c r="V825" s="10"/>
      <c r="Y825" s="10"/>
    </row>
    <row r="826" spans="20:25" x14ac:dyDescent="0.25">
      <c r="T826" s="10"/>
      <c r="U826" s="10"/>
      <c r="V826" s="10"/>
      <c r="Y826" s="10"/>
    </row>
    <row r="827" spans="20:25" x14ac:dyDescent="0.25">
      <c r="T827" s="10"/>
      <c r="U827" s="10"/>
      <c r="V827" s="10"/>
      <c r="Y827" s="10"/>
    </row>
    <row r="828" spans="20:25" x14ac:dyDescent="0.25">
      <c r="T828" s="10"/>
      <c r="U828" s="10"/>
      <c r="V828" s="10"/>
      <c r="Y828" s="10"/>
    </row>
    <row r="829" spans="20:25" x14ac:dyDescent="0.25">
      <c r="T829" s="10"/>
      <c r="U829" s="10"/>
      <c r="V829" s="10"/>
      <c r="Y829" s="10"/>
    </row>
    <row r="830" spans="20:25" x14ac:dyDescent="0.25">
      <c r="T830" s="10"/>
      <c r="U830" s="10"/>
      <c r="V830" s="10"/>
      <c r="Y830" s="10"/>
    </row>
    <row r="831" spans="20:25" x14ac:dyDescent="0.25">
      <c r="T831" s="10"/>
      <c r="U831" s="10"/>
      <c r="V831" s="10"/>
      <c r="Y831" s="10"/>
    </row>
    <row r="832" spans="20:25" x14ac:dyDescent="0.25">
      <c r="T832" s="10"/>
      <c r="U832" s="10"/>
      <c r="V832" s="10"/>
      <c r="Y832" s="10"/>
    </row>
    <row r="833" spans="20:25" x14ac:dyDescent="0.25">
      <c r="T833" s="10"/>
      <c r="U833" s="10"/>
      <c r="V833" s="10"/>
      <c r="Y833" s="10"/>
    </row>
    <row r="834" spans="20:25" x14ac:dyDescent="0.25">
      <c r="T834" s="10"/>
      <c r="U834" s="10"/>
      <c r="V834" s="10"/>
      <c r="Y834" s="10"/>
    </row>
    <row r="835" spans="20:25" x14ac:dyDescent="0.25">
      <c r="T835" s="10"/>
      <c r="U835" s="10"/>
      <c r="V835" s="10"/>
      <c r="Y835" s="10"/>
    </row>
    <row r="836" spans="20:25" x14ac:dyDescent="0.25">
      <c r="T836" s="10"/>
      <c r="U836" s="10"/>
      <c r="V836" s="10"/>
      <c r="Y836" s="10"/>
    </row>
    <row r="837" spans="20:25" x14ac:dyDescent="0.25">
      <c r="T837" s="10"/>
      <c r="U837" s="10"/>
      <c r="V837" s="10"/>
      <c r="Y837" s="10"/>
    </row>
    <row r="838" spans="20:25" x14ac:dyDescent="0.25">
      <c r="T838" s="10"/>
      <c r="U838" s="10"/>
      <c r="V838" s="10"/>
      <c r="Y838" s="10"/>
    </row>
    <row r="839" spans="20:25" x14ac:dyDescent="0.25">
      <c r="T839" s="10"/>
      <c r="U839" s="10"/>
      <c r="V839" s="10"/>
      <c r="Y839" s="10"/>
    </row>
    <row r="840" spans="20:25" x14ac:dyDescent="0.25">
      <c r="T840" s="10"/>
      <c r="U840" s="10"/>
      <c r="V840" s="10"/>
      <c r="Y840" s="10"/>
    </row>
    <row r="841" spans="20:25" x14ac:dyDescent="0.25">
      <c r="T841" s="10"/>
      <c r="U841" s="10"/>
      <c r="V841" s="10"/>
      <c r="Y841" s="10"/>
    </row>
    <row r="842" spans="20:25" x14ac:dyDescent="0.25">
      <c r="T842" s="10"/>
      <c r="U842" s="10"/>
      <c r="V842" s="10"/>
      <c r="Y842" s="10"/>
    </row>
    <row r="843" spans="20:25" x14ac:dyDescent="0.25">
      <c r="T843" s="10"/>
      <c r="U843" s="10"/>
      <c r="V843" s="10"/>
      <c r="Y843" s="10"/>
    </row>
    <row r="844" spans="20:25" x14ac:dyDescent="0.25">
      <c r="T844" s="10"/>
      <c r="U844" s="10"/>
      <c r="V844" s="10"/>
      <c r="Y844" s="10"/>
    </row>
    <row r="845" spans="20:25" x14ac:dyDescent="0.25">
      <c r="T845" s="10"/>
      <c r="U845" s="10"/>
      <c r="V845" s="10"/>
      <c r="Y845" s="10"/>
    </row>
    <row r="846" spans="20:25" x14ac:dyDescent="0.25">
      <c r="T846" s="10"/>
      <c r="U846" s="10"/>
      <c r="V846" s="10"/>
      <c r="Y846" s="10"/>
    </row>
    <row r="847" spans="20:25" x14ac:dyDescent="0.25">
      <c r="T847" s="10"/>
      <c r="U847" s="10"/>
      <c r="V847" s="10"/>
      <c r="Y847" s="10"/>
    </row>
    <row r="848" spans="20:25" x14ac:dyDescent="0.25">
      <c r="T848" s="10"/>
      <c r="U848" s="10"/>
      <c r="V848" s="10"/>
      <c r="Y848" s="10"/>
    </row>
    <row r="849" spans="20:25" x14ac:dyDescent="0.25">
      <c r="T849" s="10"/>
      <c r="U849" s="10"/>
      <c r="V849" s="10"/>
      <c r="Y849" s="10"/>
    </row>
    <row r="850" spans="20:25" x14ac:dyDescent="0.25">
      <c r="T850" s="10"/>
      <c r="U850" s="10"/>
      <c r="V850" s="10"/>
      <c r="Y850" s="10"/>
    </row>
    <row r="851" spans="20:25" x14ac:dyDescent="0.25">
      <c r="T851" s="10"/>
      <c r="U851" s="10"/>
      <c r="V851" s="10"/>
      <c r="Y851" s="10"/>
    </row>
    <row r="852" spans="20:25" x14ac:dyDescent="0.25">
      <c r="T852" s="10"/>
      <c r="U852" s="10"/>
      <c r="V852" s="10"/>
      <c r="Y852" s="10"/>
    </row>
    <row r="853" spans="20:25" x14ac:dyDescent="0.25">
      <c r="T853" s="10"/>
      <c r="U853" s="10"/>
      <c r="V853" s="10"/>
      <c r="Y853" s="10"/>
    </row>
    <row r="854" spans="20:25" x14ac:dyDescent="0.25">
      <c r="T854" s="10"/>
      <c r="U854" s="10"/>
      <c r="V854" s="10"/>
      <c r="Y854" s="10"/>
    </row>
    <row r="855" spans="20:25" x14ac:dyDescent="0.25">
      <c r="T855" s="10"/>
      <c r="U855" s="10"/>
      <c r="V855" s="10"/>
      <c r="Y855" s="10"/>
    </row>
    <row r="856" spans="20:25" x14ac:dyDescent="0.25">
      <c r="T856" s="10"/>
      <c r="U856" s="10"/>
      <c r="V856" s="10"/>
      <c r="Y856" s="10"/>
    </row>
    <row r="857" spans="20:25" x14ac:dyDescent="0.25">
      <c r="T857" s="10"/>
      <c r="U857" s="10"/>
      <c r="V857" s="10"/>
      <c r="Y857" s="10"/>
    </row>
    <row r="858" spans="20:25" x14ac:dyDescent="0.25">
      <c r="T858" s="10"/>
      <c r="U858" s="10"/>
      <c r="V858" s="10"/>
      <c r="Y858" s="10"/>
    </row>
    <row r="859" spans="20:25" x14ac:dyDescent="0.25">
      <c r="T859" s="10"/>
      <c r="U859" s="10"/>
      <c r="V859" s="10"/>
      <c r="Y859" s="10"/>
    </row>
    <row r="860" spans="20:25" x14ac:dyDescent="0.25">
      <c r="T860" s="10"/>
      <c r="U860" s="10"/>
      <c r="V860" s="10"/>
      <c r="Y860" s="10"/>
    </row>
    <row r="861" spans="20:25" x14ac:dyDescent="0.25">
      <c r="T861" s="10"/>
      <c r="U861" s="10"/>
      <c r="V861" s="10"/>
      <c r="Y861" s="10"/>
    </row>
    <row r="862" spans="20:25" x14ac:dyDescent="0.25">
      <c r="T862" s="10"/>
      <c r="U862" s="10"/>
      <c r="V862" s="10"/>
      <c r="Y862" s="10"/>
    </row>
    <row r="863" spans="20:25" x14ac:dyDescent="0.25">
      <c r="T863" s="10"/>
      <c r="U863" s="10"/>
      <c r="V863" s="10"/>
      <c r="Y863" s="10"/>
    </row>
    <row r="864" spans="20:25" x14ac:dyDescent="0.25">
      <c r="T864" s="10"/>
      <c r="U864" s="10"/>
      <c r="V864" s="10"/>
      <c r="Y864" s="10"/>
    </row>
    <row r="865" spans="20:25" x14ac:dyDescent="0.25">
      <c r="T865" s="10"/>
      <c r="U865" s="10"/>
      <c r="V865" s="10"/>
      <c r="Y865" s="10"/>
    </row>
    <row r="866" spans="20:25" x14ac:dyDescent="0.25">
      <c r="T866" s="10"/>
      <c r="U866" s="10"/>
      <c r="V866" s="10"/>
      <c r="Y866" s="10"/>
    </row>
    <row r="867" spans="20:25" x14ac:dyDescent="0.25">
      <c r="T867" s="10"/>
      <c r="U867" s="10"/>
      <c r="V867" s="10"/>
      <c r="Y867" s="10"/>
    </row>
    <row r="868" spans="20:25" x14ac:dyDescent="0.25">
      <c r="T868" s="10"/>
      <c r="U868" s="10"/>
      <c r="V868" s="10"/>
      <c r="Y868" s="10"/>
    </row>
    <row r="869" spans="20:25" x14ac:dyDescent="0.25">
      <c r="T869" s="10"/>
      <c r="U869" s="10"/>
      <c r="V869" s="10"/>
      <c r="Y869" s="10"/>
    </row>
    <row r="870" spans="20:25" x14ac:dyDescent="0.25">
      <c r="T870" s="10"/>
      <c r="U870" s="10"/>
      <c r="V870" s="10"/>
      <c r="Y870" s="10"/>
    </row>
    <row r="871" spans="20:25" x14ac:dyDescent="0.25">
      <c r="T871" s="10"/>
      <c r="U871" s="10"/>
      <c r="V871" s="10"/>
      <c r="Y871" s="10"/>
    </row>
    <row r="872" spans="20:25" x14ac:dyDescent="0.25">
      <c r="T872" s="10"/>
      <c r="U872" s="10"/>
      <c r="V872" s="10"/>
      <c r="Y872" s="10"/>
    </row>
    <row r="873" spans="20:25" x14ac:dyDescent="0.25">
      <c r="T873" s="10"/>
      <c r="U873" s="10"/>
      <c r="V873" s="10"/>
      <c r="Y873" s="10"/>
    </row>
    <row r="874" spans="20:25" x14ac:dyDescent="0.25">
      <c r="T874" s="10"/>
      <c r="U874" s="10"/>
      <c r="V874" s="10"/>
      <c r="Y874" s="10"/>
    </row>
    <row r="875" spans="20:25" x14ac:dyDescent="0.25">
      <c r="T875" s="10"/>
      <c r="U875" s="10"/>
      <c r="V875" s="10"/>
      <c r="Y875" s="10"/>
    </row>
    <row r="876" spans="20:25" x14ac:dyDescent="0.25">
      <c r="T876" s="10"/>
      <c r="U876" s="10"/>
      <c r="V876" s="10"/>
      <c r="Y876" s="10"/>
    </row>
    <row r="877" spans="20:25" x14ac:dyDescent="0.25">
      <c r="T877" s="10"/>
      <c r="U877" s="10"/>
      <c r="V877" s="10"/>
      <c r="Y877" s="10"/>
    </row>
    <row r="878" spans="20:25" x14ac:dyDescent="0.25">
      <c r="T878" s="10"/>
      <c r="U878" s="10"/>
      <c r="V878" s="10"/>
      <c r="Y878" s="10"/>
    </row>
    <row r="879" spans="20:25" x14ac:dyDescent="0.25">
      <c r="T879" s="10"/>
      <c r="U879" s="10"/>
      <c r="V879" s="10"/>
      <c r="Y879" s="10"/>
    </row>
    <row r="880" spans="20:25" x14ac:dyDescent="0.25">
      <c r="T880" s="10"/>
      <c r="U880" s="10"/>
      <c r="V880" s="10"/>
      <c r="Y880" s="10"/>
    </row>
    <row r="881" spans="20:25" x14ac:dyDescent="0.25">
      <c r="T881" s="10"/>
      <c r="U881" s="10"/>
      <c r="V881" s="10"/>
      <c r="Y881" s="10"/>
    </row>
    <row r="882" spans="20:25" x14ac:dyDescent="0.25">
      <c r="T882" s="10"/>
      <c r="U882" s="10"/>
      <c r="V882" s="10"/>
      <c r="Y882" s="10"/>
    </row>
    <row r="883" spans="20:25" x14ac:dyDescent="0.25">
      <c r="T883" s="10"/>
      <c r="U883" s="10"/>
      <c r="V883" s="10"/>
      <c r="Y883" s="10"/>
    </row>
    <row r="884" spans="20:25" x14ac:dyDescent="0.25">
      <c r="T884" s="10"/>
      <c r="U884" s="10"/>
      <c r="V884" s="10"/>
      <c r="Y884" s="10"/>
    </row>
    <row r="885" spans="20:25" x14ac:dyDescent="0.25">
      <c r="T885" s="10"/>
      <c r="U885" s="10"/>
      <c r="V885" s="10"/>
      <c r="Y885" s="10"/>
    </row>
    <row r="886" spans="20:25" x14ac:dyDescent="0.25">
      <c r="T886" s="10"/>
      <c r="U886" s="10"/>
      <c r="V886" s="10"/>
      <c r="Y886" s="10"/>
    </row>
    <row r="887" spans="20:25" x14ac:dyDescent="0.25">
      <c r="T887" s="10"/>
      <c r="U887" s="10"/>
      <c r="V887" s="10"/>
      <c r="Y887" s="10"/>
    </row>
    <row r="888" spans="20:25" x14ac:dyDescent="0.25">
      <c r="T888" s="10"/>
      <c r="U888" s="10"/>
      <c r="V888" s="10"/>
      <c r="Y888" s="10"/>
    </row>
    <row r="889" spans="20:25" x14ac:dyDescent="0.25">
      <c r="T889" s="10"/>
      <c r="U889" s="10"/>
      <c r="V889" s="10"/>
      <c r="Y889" s="10"/>
    </row>
    <row r="890" spans="20:25" x14ac:dyDescent="0.25">
      <c r="T890" s="10"/>
      <c r="U890" s="10"/>
      <c r="V890" s="10"/>
      <c r="Y890" s="10"/>
    </row>
    <row r="891" spans="20:25" x14ac:dyDescent="0.25">
      <c r="T891" s="10"/>
      <c r="U891" s="10"/>
      <c r="V891" s="10"/>
      <c r="Y891" s="10"/>
    </row>
    <row r="892" spans="20:25" x14ac:dyDescent="0.25">
      <c r="T892" s="10"/>
      <c r="U892" s="10"/>
      <c r="V892" s="10"/>
      <c r="Y892" s="10"/>
    </row>
    <row r="893" spans="20:25" x14ac:dyDescent="0.25">
      <c r="T893" s="10"/>
      <c r="U893" s="10"/>
      <c r="V893" s="10"/>
      <c r="Y893" s="10"/>
    </row>
    <row r="894" spans="20:25" x14ac:dyDescent="0.25">
      <c r="T894" s="10"/>
      <c r="U894" s="10"/>
      <c r="V894" s="10"/>
      <c r="Y894" s="10"/>
    </row>
    <row r="895" spans="20:25" x14ac:dyDescent="0.25">
      <c r="T895" s="10"/>
      <c r="U895" s="10"/>
      <c r="V895" s="10"/>
      <c r="Y895" s="10"/>
    </row>
    <row r="896" spans="20:25" x14ac:dyDescent="0.25">
      <c r="T896" s="10"/>
      <c r="U896" s="10"/>
      <c r="V896" s="10"/>
      <c r="Y896" s="10"/>
    </row>
    <row r="897" spans="20:25" x14ac:dyDescent="0.25">
      <c r="T897" s="10"/>
      <c r="U897" s="10"/>
      <c r="V897" s="10"/>
      <c r="Y897" s="10"/>
    </row>
    <row r="898" spans="20:25" x14ac:dyDescent="0.25">
      <c r="T898" s="10"/>
      <c r="U898" s="10"/>
      <c r="V898" s="10"/>
      <c r="Y898" s="10"/>
    </row>
    <row r="899" spans="20:25" x14ac:dyDescent="0.25">
      <c r="T899" s="10"/>
      <c r="U899" s="10"/>
      <c r="V899" s="10"/>
      <c r="Y899" s="10"/>
    </row>
    <row r="900" spans="20:25" x14ac:dyDescent="0.25">
      <c r="T900" s="10"/>
      <c r="U900" s="10"/>
      <c r="V900" s="10"/>
      <c r="Y900" s="10"/>
    </row>
    <row r="901" spans="20:25" x14ac:dyDescent="0.25">
      <c r="T901" s="10"/>
      <c r="U901" s="10"/>
      <c r="V901" s="10"/>
      <c r="Y901" s="10"/>
    </row>
    <row r="902" spans="20:25" x14ac:dyDescent="0.25">
      <c r="T902" s="10"/>
      <c r="U902" s="10"/>
      <c r="V902" s="10"/>
      <c r="Y902" s="10"/>
    </row>
    <row r="903" spans="20:25" x14ac:dyDescent="0.25">
      <c r="T903" s="10"/>
      <c r="U903" s="10"/>
      <c r="V903" s="10"/>
      <c r="Y903" s="10"/>
    </row>
    <row r="904" spans="20:25" x14ac:dyDescent="0.25">
      <c r="T904" s="10"/>
      <c r="U904" s="10"/>
      <c r="V904" s="10"/>
      <c r="Y904" s="10"/>
    </row>
    <row r="905" spans="20:25" x14ac:dyDescent="0.25">
      <c r="T905" s="10"/>
      <c r="U905" s="10"/>
      <c r="V905" s="10"/>
      <c r="Y905" s="10"/>
    </row>
    <row r="906" spans="20:25" x14ac:dyDescent="0.25">
      <c r="T906" s="10"/>
      <c r="U906" s="10"/>
      <c r="V906" s="10"/>
      <c r="Y906" s="10"/>
    </row>
    <row r="907" spans="20:25" x14ac:dyDescent="0.25">
      <c r="T907" s="10"/>
      <c r="U907" s="10"/>
      <c r="V907" s="10"/>
      <c r="Y907" s="10"/>
    </row>
    <row r="908" spans="20:25" x14ac:dyDescent="0.25">
      <c r="T908" s="10"/>
      <c r="U908" s="10"/>
      <c r="V908" s="10"/>
      <c r="Y908" s="10"/>
    </row>
    <row r="909" spans="20:25" x14ac:dyDescent="0.25">
      <c r="T909" s="10"/>
      <c r="U909" s="10"/>
      <c r="V909" s="10"/>
      <c r="Y909" s="10"/>
    </row>
    <row r="910" spans="20:25" x14ac:dyDescent="0.25">
      <c r="T910" s="10"/>
      <c r="U910" s="10"/>
      <c r="V910" s="10"/>
      <c r="Y910" s="10"/>
    </row>
    <row r="911" spans="20:25" x14ac:dyDescent="0.25">
      <c r="T911" s="10"/>
      <c r="U911" s="10"/>
      <c r="V911" s="10"/>
      <c r="Y911" s="10"/>
    </row>
    <row r="912" spans="20:25" x14ac:dyDescent="0.25">
      <c r="T912" s="10"/>
      <c r="U912" s="10"/>
      <c r="V912" s="10"/>
      <c r="Y912" s="10"/>
    </row>
    <row r="913" spans="20:25" x14ac:dyDescent="0.25">
      <c r="T913" s="10"/>
      <c r="U913" s="10"/>
      <c r="V913" s="10"/>
      <c r="Y913" s="10"/>
    </row>
    <row r="914" spans="20:25" x14ac:dyDescent="0.25">
      <c r="T914" s="10"/>
      <c r="U914" s="10"/>
      <c r="V914" s="10"/>
      <c r="Y914" s="10"/>
    </row>
    <row r="915" spans="20:25" x14ac:dyDescent="0.25">
      <c r="T915" s="10"/>
      <c r="U915" s="10"/>
      <c r="V915" s="10"/>
      <c r="Y915" s="10"/>
    </row>
    <row r="916" spans="20:25" x14ac:dyDescent="0.25">
      <c r="T916" s="10"/>
      <c r="U916" s="10"/>
      <c r="V916" s="10"/>
      <c r="Y916" s="10"/>
    </row>
    <row r="917" spans="20:25" x14ac:dyDescent="0.25">
      <c r="T917" s="10"/>
      <c r="U917" s="10"/>
      <c r="V917" s="10"/>
      <c r="Y917" s="10"/>
    </row>
    <row r="918" spans="20:25" x14ac:dyDescent="0.25">
      <c r="T918" s="10"/>
      <c r="U918" s="10"/>
      <c r="V918" s="10"/>
      <c r="Y918" s="10"/>
    </row>
    <row r="919" spans="20:25" x14ac:dyDescent="0.25">
      <c r="T919" s="10"/>
      <c r="U919" s="10"/>
      <c r="V919" s="10"/>
      <c r="Y919" s="10"/>
    </row>
    <row r="920" spans="20:25" x14ac:dyDescent="0.25">
      <c r="T920" s="10"/>
      <c r="U920" s="10"/>
      <c r="V920" s="10"/>
      <c r="Y920" s="10"/>
    </row>
    <row r="921" spans="20:25" x14ac:dyDescent="0.25">
      <c r="T921" s="10"/>
      <c r="U921" s="10"/>
      <c r="V921" s="10"/>
      <c r="Y921" s="10"/>
    </row>
    <row r="922" spans="20:25" x14ac:dyDescent="0.25">
      <c r="T922" s="10"/>
      <c r="U922" s="10"/>
      <c r="V922" s="10"/>
      <c r="Y922" s="10"/>
    </row>
    <row r="923" spans="20:25" x14ac:dyDescent="0.25">
      <c r="T923" s="10"/>
      <c r="U923" s="10"/>
      <c r="V923" s="10"/>
      <c r="Y923" s="10"/>
    </row>
    <row r="924" spans="20:25" x14ac:dyDescent="0.25">
      <c r="T924" s="10"/>
      <c r="U924" s="10"/>
      <c r="V924" s="10"/>
      <c r="Y924" s="10"/>
    </row>
    <row r="925" spans="20:25" x14ac:dyDescent="0.25">
      <c r="T925" s="10"/>
      <c r="U925" s="10"/>
      <c r="V925" s="10"/>
      <c r="Y925" s="10"/>
    </row>
    <row r="926" spans="20:25" x14ac:dyDescent="0.25">
      <c r="T926" s="10"/>
      <c r="U926" s="10"/>
      <c r="V926" s="10"/>
      <c r="Y926" s="10"/>
    </row>
    <row r="927" spans="20:25" x14ac:dyDescent="0.25">
      <c r="T927" s="10"/>
      <c r="U927" s="10"/>
      <c r="V927" s="10"/>
      <c r="Y927" s="10"/>
    </row>
    <row r="928" spans="20:25" x14ac:dyDescent="0.25">
      <c r="T928" s="10"/>
      <c r="U928" s="10"/>
      <c r="V928" s="10"/>
      <c r="Y928" s="10"/>
    </row>
    <row r="929" spans="20:25" x14ac:dyDescent="0.25">
      <c r="T929" s="10"/>
      <c r="U929" s="10"/>
      <c r="V929" s="10"/>
      <c r="Y929" s="10"/>
    </row>
    <row r="930" spans="20:25" x14ac:dyDescent="0.25">
      <c r="T930" s="10"/>
      <c r="U930" s="10"/>
      <c r="V930" s="10"/>
      <c r="Y930" s="10"/>
    </row>
    <row r="931" spans="20:25" x14ac:dyDescent="0.25">
      <c r="T931" s="10"/>
      <c r="U931" s="10"/>
      <c r="V931" s="10"/>
      <c r="Y931" s="10"/>
    </row>
    <row r="932" spans="20:25" x14ac:dyDescent="0.25">
      <c r="T932" s="10"/>
      <c r="U932" s="10"/>
      <c r="V932" s="10"/>
      <c r="Y932" s="10"/>
    </row>
    <row r="933" spans="20:25" x14ac:dyDescent="0.25">
      <c r="T933" s="10"/>
      <c r="U933" s="10"/>
      <c r="V933" s="10"/>
      <c r="Y933" s="10"/>
    </row>
    <row r="934" spans="20:25" x14ac:dyDescent="0.25">
      <c r="T934" s="10"/>
      <c r="U934" s="10"/>
      <c r="V934" s="10"/>
      <c r="Y934" s="10"/>
    </row>
    <row r="935" spans="20:25" x14ac:dyDescent="0.25">
      <c r="T935" s="10"/>
      <c r="U935" s="10"/>
      <c r="V935" s="10"/>
      <c r="Y935" s="10"/>
    </row>
    <row r="936" spans="20:25" x14ac:dyDescent="0.25">
      <c r="T936" s="10"/>
      <c r="U936" s="10"/>
      <c r="V936" s="10"/>
      <c r="Y936" s="10"/>
    </row>
    <row r="937" spans="20:25" x14ac:dyDescent="0.25">
      <c r="T937" s="10"/>
      <c r="U937" s="10"/>
      <c r="V937" s="10"/>
      <c r="Y937" s="10"/>
    </row>
    <row r="938" spans="20:25" x14ac:dyDescent="0.25">
      <c r="T938" s="10"/>
      <c r="U938" s="10"/>
      <c r="V938" s="10"/>
      <c r="Y938" s="10"/>
    </row>
    <row r="939" spans="20:25" x14ac:dyDescent="0.25">
      <c r="T939" s="10"/>
      <c r="U939" s="10"/>
      <c r="V939" s="10"/>
      <c r="Y939" s="10"/>
    </row>
    <row r="940" spans="20:25" x14ac:dyDescent="0.25">
      <c r="T940" s="10"/>
      <c r="U940" s="10"/>
      <c r="V940" s="10"/>
      <c r="Y940" s="10"/>
    </row>
    <row r="941" spans="20:25" x14ac:dyDescent="0.25">
      <c r="T941" s="10"/>
      <c r="U941" s="10"/>
      <c r="V941" s="10"/>
      <c r="Y941" s="10"/>
    </row>
    <row r="942" spans="20:25" x14ac:dyDescent="0.25">
      <c r="T942" s="10"/>
      <c r="U942" s="10"/>
      <c r="V942" s="10"/>
      <c r="Y942" s="10"/>
    </row>
    <row r="943" spans="20:25" x14ac:dyDescent="0.25">
      <c r="T943" s="10"/>
      <c r="U943" s="10"/>
      <c r="V943" s="10"/>
      <c r="Y943" s="10"/>
    </row>
    <row r="944" spans="20:25" x14ac:dyDescent="0.25">
      <c r="T944" s="10"/>
      <c r="U944" s="10"/>
      <c r="V944" s="10"/>
      <c r="Y944" s="10"/>
    </row>
    <row r="945" spans="20:25" x14ac:dyDescent="0.25">
      <c r="T945" s="10"/>
      <c r="U945" s="10"/>
      <c r="V945" s="10"/>
      <c r="Y945" s="10"/>
    </row>
    <row r="946" spans="20:25" x14ac:dyDescent="0.25">
      <c r="T946" s="10"/>
      <c r="U946" s="10"/>
      <c r="V946" s="10"/>
      <c r="Y946" s="10"/>
    </row>
    <row r="947" spans="20:25" x14ac:dyDescent="0.25">
      <c r="T947" s="10"/>
      <c r="U947" s="10"/>
      <c r="V947" s="10"/>
      <c r="Y947" s="10"/>
    </row>
    <row r="948" spans="20:25" x14ac:dyDescent="0.25">
      <c r="T948" s="10"/>
      <c r="U948" s="10"/>
      <c r="V948" s="10"/>
      <c r="Y948" s="10"/>
    </row>
    <row r="949" spans="20:25" x14ac:dyDescent="0.25">
      <c r="T949" s="10"/>
      <c r="U949" s="10"/>
      <c r="V949" s="10"/>
      <c r="Y949" s="10"/>
    </row>
    <row r="950" spans="20:25" x14ac:dyDescent="0.25">
      <c r="T950" s="10"/>
      <c r="U950" s="10"/>
      <c r="V950" s="10"/>
      <c r="Y950" s="10"/>
    </row>
    <row r="951" spans="20:25" x14ac:dyDescent="0.25">
      <c r="T951" s="10"/>
      <c r="U951" s="10"/>
      <c r="V951" s="10"/>
      <c r="Y951" s="10"/>
    </row>
    <row r="952" spans="20:25" x14ac:dyDescent="0.25">
      <c r="T952" s="10"/>
      <c r="U952" s="10"/>
      <c r="V952" s="10"/>
      <c r="Y952" s="10"/>
    </row>
    <row r="953" spans="20:25" x14ac:dyDescent="0.25">
      <c r="T953" s="10"/>
      <c r="U953" s="10"/>
      <c r="V953" s="10"/>
      <c r="Y953" s="10"/>
    </row>
    <row r="954" spans="20:25" x14ac:dyDescent="0.25">
      <c r="T954" s="10"/>
      <c r="U954" s="10"/>
      <c r="V954" s="10"/>
      <c r="Y954" s="10"/>
    </row>
    <row r="955" spans="20:25" x14ac:dyDescent="0.25">
      <c r="T955" s="10"/>
      <c r="U955" s="10"/>
      <c r="V955" s="10"/>
      <c r="Y955" s="10"/>
    </row>
    <row r="956" spans="20:25" x14ac:dyDescent="0.25">
      <c r="T956" s="10"/>
      <c r="U956" s="10"/>
      <c r="V956" s="10"/>
      <c r="Y956" s="10"/>
    </row>
    <row r="957" spans="20:25" x14ac:dyDescent="0.25">
      <c r="T957" s="10"/>
      <c r="U957" s="10"/>
      <c r="V957" s="10"/>
      <c r="Y957" s="10"/>
    </row>
    <row r="958" spans="20:25" x14ac:dyDescent="0.25">
      <c r="T958" s="10"/>
      <c r="U958" s="10"/>
      <c r="V958" s="10"/>
      <c r="Y958" s="10"/>
    </row>
    <row r="959" spans="20:25" x14ac:dyDescent="0.25">
      <c r="T959" s="10"/>
      <c r="U959" s="10"/>
      <c r="V959" s="10"/>
      <c r="Y959" s="10"/>
    </row>
    <row r="960" spans="20:25" x14ac:dyDescent="0.25">
      <c r="T960" s="10"/>
      <c r="U960" s="10"/>
      <c r="V960" s="10"/>
      <c r="Y960" s="10"/>
    </row>
    <row r="961" spans="20:25" x14ac:dyDescent="0.25">
      <c r="T961" s="10"/>
      <c r="U961" s="10"/>
      <c r="V961" s="10"/>
      <c r="Y961" s="10"/>
    </row>
    <row r="962" spans="20:25" x14ac:dyDescent="0.25">
      <c r="T962" s="10"/>
      <c r="U962" s="10"/>
      <c r="V962" s="10"/>
      <c r="Y962" s="10"/>
    </row>
    <row r="963" spans="20:25" x14ac:dyDescent="0.25">
      <c r="T963" s="10"/>
      <c r="U963" s="10"/>
      <c r="V963" s="10"/>
      <c r="Y963" s="10"/>
    </row>
    <row r="964" spans="20:25" x14ac:dyDescent="0.25">
      <c r="T964" s="10"/>
      <c r="U964" s="10"/>
      <c r="V964" s="10"/>
      <c r="Y964" s="10"/>
    </row>
    <row r="965" spans="20:25" x14ac:dyDescent="0.25">
      <c r="T965" s="10"/>
      <c r="U965" s="10"/>
      <c r="V965" s="10"/>
      <c r="Y965" s="10"/>
    </row>
    <row r="966" spans="20:25" x14ac:dyDescent="0.25">
      <c r="T966" s="10"/>
      <c r="U966" s="10"/>
      <c r="V966" s="10"/>
      <c r="Y966" s="10"/>
    </row>
    <row r="967" spans="20:25" x14ac:dyDescent="0.25">
      <c r="T967" s="10"/>
      <c r="U967" s="10"/>
      <c r="V967" s="10"/>
      <c r="Y967" s="10"/>
    </row>
    <row r="968" spans="20:25" x14ac:dyDescent="0.25">
      <c r="T968" s="10"/>
      <c r="U968" s="10"/>
      <c r="V968" s="10"/>
      <c r="Y968" s="10"/>
    </row>
    <row r="969" spans="20:25" x14ac:dyDescent="0.25">
      <c r="T969" s="10"/>
      <c r="U969" s="10"/>
      <c r="V969" s="10"/>
      <c r="Y969" s="10"/>
    </row>
    <row r="970" spans="20:25" x14ac:dyDescent="0.25">
      <c r="T970" s="10"/>
      <c r="U970" s="10"/>
      <c r="V970" s="10"/>
      <c r="Y970" s="10"/>
    </row>
    <row r="971" spans="20:25" x14ac:dyDescent="0.25">
      <c r="T971" s="10"/>
      <c r="U971" s="10"/>
      <c r="V971" s="10"/>
      <c r="Y971" s="10"/>
    </row>
    <row r="972" spans="20:25" x14ac:dyDescent="0.25">
      <c r="T972" s="10"/>
      <c r="U972" s="10"/>
      <c r="V972" s="10"/>
      <c r="Y972" s="10"/>
    </row>
    <row r="973" spans="20:25" x14ac:dyDescent="0.25">
      <c r="T973" s="10"/>
      <c r="U973" s="10"/>
      <c r="V973" s="10"/>
      <c r="Y973" s="10"/>
    </row>
    <row r="974" spans="20:25" x14ac:dyDescent="0.25">
      <c r="T974" s="10"/>
      <c r="U974" s="10"/>
      <c r="V974" s="10"/>
      <c r="Y974" s="10"/>
    </row>
    <row r="975" spans="20:25" x14ac:dyDescent="0.25">
      <c r="T975" s="10"/>
      <c r="U975" s="10"/>
      <c r="V975" s="10"/>
      <c r="Y975" s="10"/>
    </row>
    <row r="976" spans="20:25" x14ac:dyDescent="0.25">
      <c r="T976" s="10"/>
      <c r="U976" s="10"/>
      <c r="V976" s="10"/>
      <c r="Y976" s="10"/>
    </row>
    <row r="977" spans="20:25" x14ac:dyDescent="0.25">
      <c r="T977" s="10"/>
      <c r="U977" s="10"/>
      <c r="V977" s="10"/>
      <c r="Y977" s="10"/>
    </row>
    <row r="978" spans="20:25" x14ac:dyDescent="0.25">
      <c r="T978" s="10"/>
      <c r="U978" s="10"/>
      <c r="V978" s="10"/>
      <c r="Y978" s="10"/>
    </row>
    <row r="979" spans="20:25" x14ac:dyDescent="0.25">
      <c r="T979" s="10"/>
      <c r="U979" s="10"/>
      <c r="V979" s="10"/>
      <c r="Y979" s="10"/>
    </row>
    <row r="980" spans="20:25" x14ac:dyDescent="0.25">
      <c r="T980" s="10"/>
      <c r="U980" s="10"/>
      <c r="V980" s="10"/>
      <c r="Y980" s="10"/>
    </row>
    <row r="981" spans="20:25" x14ac:dyDescent="0.25">
      <c r="T981" s="10"/>
      <c r="U981" s="10"/>
      <c r="V981" s="10"/>
      <c r="Y981" s="10"/>
    </row>
    <row r="982" spans="20:25" x14ac:dyDescent="0.25">
      <c r="T982" s="10"/>
      <c r="U982" s="10"/>
      <c r="V982" s="10"/>
      <c r="Y982" s="10"/>
    </row>
    <row r="983" spans="20:25" x14ac:dyDescent="0.25">
      <c r="T983" s="10"/>
      <c r="U983" s="10"/>
      <c r="V983" s="10"/>
      <c r="Y983" s="10"/>
    </row>
    <row r="984" spans="20:25" x14ac:dyDescent="0.25">
      <c r="T984" s="10"/>
      <c r="U984" s="10"/>
      <c r="V984" s="10"/>
      <c r="Y984" s="10"/>
    </row>
    <row r="985" spans="20:25" x14ac:dyDescent="0.25">
      <c r="T985" s="10"/>
      <c r="U985" s="10"/>
      <c r="V985" s="10"/>
      <c r="Y985" s="10"/>
    </row>
    <row r="986" spans="20:25" x14ac:dyDescent="0.25">
      <c r="T986" s="10"/>
      <c r="U986" s="10"/>
      <c r="V986" s="10"/>
      <c r="Y986" s="10"/>
    </row>
    <row r="987" spans="20:25" x14ac:dyDescent="0.25">
      <c r="T987" s="10"/>
      <c r="U987" s="10"/>
      <c r="V987" s="10"/>
      <c r="Y987" s="10"/>
    </row>
    <row r="988" spans="20:25" x14ac:dyDescent="0.25">
      <c r="T988" s="10"/>
      <c r="U988" s="10"/>
      <c r="V988" s="10"/>
      <c r="Y988" s="10"/>
    </row>
    <row r="989" spans="20:25" x14ac:dyDescent="0.25">
      <c r="T989" s="10"/>
      <c r="U989" s="10"/>
      <c r="V989" s="10"/>
      <c r="Y989" s="10"/>
    </row>
    <row r="990" spans="20:25" x14ac:dyDescent="0.25">
      <c r="T990" s="10"/>
      <c r="U990" s="10"/>
      <c r="V990" s="10"/>
      <c r="Y990" s="10"/>
    </row>
    <row r="991" spans="20:25" x14ac:dyDescent="0.25">
      <c r="T991" s="10"/>
      <c r="U991" s="10"/>
      <c r="V991" s="10"/>
      <c r="Y991" s="10"/>
    </row>
    <row r="992" spans="20:25" x14ac:dyDescent="0.25">
      <c r="T992" s="10"/>
      <c r="U992" s="10"/>
      <c r="V992" s="10"/>
      <c r="Y992" s="10"/>
    </row>
    <row r="993" spans="20:25" x14ac:dyDescent="0.25">
      <c r="T993" s="10"/>
      <c r="U993" s="10"/>
      <c r="V993" s="10"/>
      <c r="Y993" s="10"/>
    </row>
    <row r="994" spans="20:25" x14ac:dyDescent="0.25">
      <c r="T994" s="10"/>
      <c r="U994" s="10"/>
      <c r="V994" s="10"/>
      <c r="Y994" s="10"/>
    </row>
    <row r="995" spans="20:25" x14ac:dyDescent="0.25">
      <c r="T995" s="10"/>
      <c r="U995" s="10"/>
      <c r="V995" s="10"/>
      <c r="Y995" s="10"/>
    </row>
  </sheetData>
  <autoFilter ref="A1:T1"/>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2:J9"/>
  <sheetViews>
    <sheetView workbookViewId="0">
      <selection activeCell="G16" sqref="G16"/>
    </sheetView>
  </sheetViews>
  <sheetFormatPr baseColWidth="10" defaultRowHeight="15" x14ac:dyDescent="0.25"/>
  <cols>
    <col min="1" max="2" width="18.7109375" bestFit="1" customWidth="1"/>
    <col min="3" max="3" width="22" bestFit="1" customWidth="1"/>
    <col min="4" max="4" width="11.85546875" bestFit="1" customWidth="1"/>
    <col min="5" max="5" width="14.42578125" bestFit="1" customWidth="1"/>
    <col min="6" max="6" width="14" bestFit="1" customWidth="1"/>
    <col min="7" max="7" width="25.140625" bestFit="1" customWidth="1"/>
    <col min="8" max="8" width="14.140625" bestFit="1" customWidth="1"/>
    <col min="9" max="9" width="22.42578125" bestFit="1" customWidth="1"/>
  </cols>
  <sheetData>
    <row r="2" spans="2:10" x14ac:dyDescent="0.25">
      <c r="B2" s="12" t="s">
        <v>10</v>
      </c>
      <c r="C2" s="12" t="s">
        <v>17</v>
      </c>
      <c r="D2" s="12" t="s">
        <v>24</v>
      </c>
      <c r="E2" s="12" t="s">
        <v>177</v>
      </c>
      <c r="F2" s="12" t="s">
        <v>40</v>
      </c>
      <c r="G2" s="12" t="s">
        <v>46</v>
      </c>
      <c r="H2" s="12" t="s">
        <v>178</v>
      </c>
      <c r="I2" s="12" t="s">
        <v>52</v>
      </c>
      <c r="J2" s="12"/>
    </row>
    <row r="3" spans="2:10" x14ac:dyDescent="0.25">
      <c r="B3" s="4" t="s">
        <v>18</v>
      </c>
      <c r="C3" s="4" t="s">
        <v>25</v>
      </c>
      <c r="D3" s="4" t="s">
        <v>32</v>
      </c>
      <c r="E3" s="4" t="s">
        <v>71</v>
      </c>
      <c r="F3" s="4" t="s">
        <v>11</v>
      </c>
      <c r="G3" s="4" t="s">
        <v>124</v>
      </c>
      <c r="H3" s="4" t="s">
        <v>137</v>
      </c>
      <c r="I3" s="4" t="s">
        <v>47</v>
      </c>
      <c r="J3" s="4"/>
    </row>
    <row r="4" spans="2:10" x14ac:dyDescent="0.25">
      <c r="B4" s="5" t="s">
        <v>245</v>
      </c>
      <c r="C4" s="4" t="s">
        <v>62</v>
      </c>
      <c r="D4" s="4" t="s">
        <v>41</v>
      </c>
      <c r="E4" s="4" t="s">
        <v>100</v>
      </c>
      <c r="F4" s="4" t="s">
        <v>66</v>
      </c>
      <c r="G4" s="4" t="s">
        <v>131</v>
      </c>
      <c r="H4" s="4" t="s">
        <v>141</v>
      </c>
      <c r="I4" s="4" t="s">
        <v>53</v>
      </c>
    </row>
    <row r="5" spans="2:10" x14ac:dyDescent="0.25">
      <c r="B5" s="4"/>
      <c r="C5" s="4" t="s">
        <v>75</v>
      </c>
      <c r="D5" s="4" t="s">
        <v>120</v>
      </c>
      <c r="E5" s="4" t="s">
        <v>116</v>
      </c>
      <c r="F5" s="4" t="s">
        <v>80</v>
      </c>
      <c r="G5" s="4" t="s">
        <v>134</v>
      </c>
      <c r="H5" s="4" t="s">
        <v>144</v>
      </c>
      <c r="I5" s="4" t="s">
        <v>58</v>
      </c>
    </row>
    <row r="6" spans="2:10" x14ac:dyDescent="0.25">
      <c r="B6" s="4"/>
      <c r="C6" s="4" t="s">
        <v>90</v>
      </c>
      <c r="D6" s="4" t="s">
        <v>127</v>
      </c>
      <c r="E6" s="4"/>
      <c r="F6" s="4" t="s">
        <v>85</v>
      </c>
      <c r="G6" s="4" t="s">
        <v>179</v>
      </c>
      <c r="H6" s="4"/>
      <c r="I6" s="4" t="s">
        <v>95</v>
      </c>
    </row>
    <row r="7" spans="2:10" x14ac:dyDescent="0.25">
      <c r="B7" s="4"/>
      <c r="C7" s="4"/>
      <c r="E7" s="4"/>
      <c r="F7" s="4" t="s">
        <v>207</v>
      </c>
      <c r="G7" s="4"/>
      <c r="H7" s="4"/>
      <c r="I7" s="4"/>
    </row>
    <row r="8" spans="2:10" x14ac:dyDescent="0.25">
      <c r="B8" s="4"/>
      <c r="C8" s="4"/>
      <c r="D8" s="4"/>
      <c r="E8" s="4"/>
      <c r="F8" s="4" t="s">
        <v>112</v>
      </c>
      <c r="H8" s="4"/>
      <c r="I8" s="4"/>
    </row>
    <row r="9" spans="2:10" x14ac:dyDescent="0.25">
      <c r="F9" s="4" t="s">
        <v>301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50"/>
  <sheetViews>
    <sheetView workbookViewId="0">
      <selection activeCell="D5" sqref="D5"/>
    </sheetView>
  </sheetViews>
  <sheetFormatPr baseColWidth="10" defaultColWidth="11.42578125" defaultRowHeight="15" x14ac:dyDescent="0.25"/>
  <cols>
    <col min="1" max="1" width="16.42578125" style="4" customWidth="1"/>
    <col min="2" max="2" width="17.42578125" style="4" bestFit="1" customWidth="1"/>
    <col min="3" max="3" width="21" style="4" bestFit="1" customWidth="1"/>
    <col min="4" max="4" width="17.140625" style="4" bestFit="1" customWidth="1"/>
    <col min="5" max="5" width="28.5703125" style="4" bestFit="1" customWidth="1"/>
    <col min="6" max="6" width="11.42578125" style="4"/>
    <col min="7" max="7" width="11.5703125" style="4" customWidth="1"/>
    <col min="8" max="8" width="19.28515625" style="4" customWidth="1"/>
    <col min="9" max="9" width="17.85546875" style="8" customWidth="1"/>
    <col min="10" max="10" width="24.5703125" style="4" bestFit="1" customWidth="1"/>
    <col min="11" max="11" width="11.85546875" style="4" bestFit="1" customWidth="1"/>
    <col min="12" max="12" width="25.140625" style="4" bestFit="1" customWidth="1"/>
    <col min="13" max="13" width="17.85546875" style="4" bestFit="1" customWidth="1"/>
    <col min="14" max="14" width="22.42578125" style="4" bestFit="1" customWidth="1"/>
    <col min="15" max="15" width="25.140625" style="4" bestFit="1" customWidth="1"/>
    <col min="16" max="17" width="11.42578125" style="4"/>
    <col min="18" max="18" width="11.5703125" style="4" customWidth="1"/>
    <col min="19" max="16384" width="11.42578125" style="4"/>
  </cols>
  <sheetData>
    <row r="1" spans="1:14" s="3" customFormat="1" x14ac:dyDescent="0.25">
      <c r="A1" s="26" t="s">
        <v>0</v>
      </c>
      <c r="B1" s="26" t="s">
        <v>1</v>
      </c>
      <c r="C1" s="26" t="s">
        <v>2</v>
      </c>
      <c r="D1" s="26" t="s">
        <v>3</v>
      </c>
      <c r="E1" s="26" t="s">
        <v>4</v>
      </c>
      <c r="F1" s="3" t="s">
        <v>5</v>
      </c>
      <c r="G1" s="3" t="s">
        <v>182</v>
      </c>
      <c r="H1" s="3" t="s">
        <v>6</v>
      </c>
      <c r="I1" s="11" t="s">
        <v>183</v>
      </c>
      <c r="J1" s="19" t="s">
        <v>249</v>
      </c>
      <c r="K1" s="12" t="s">
        <v>253</v>
      </c>
      <c r="L1" s="12" t="s">
        <v>269</v>
      </c>
      <c r="M1" s="12"/>
      <c r="N1" s="12"/>
    </row>
    <row r="2" spans="1:14" x14ac:dyDescent="0.25">
      <c r="A2" s="4" t="s">
        <v>102</v>
      </c>
      <c r="B2" s="4" t="s">
        <v>8</v>
      </c>
      <c r="C2" s="4" t="s">
        <v>9</v>
      </c>
      <c r="D2" s="4" t="s">
        <v>180</v>
      </c>
      <c r="E2" s="4" t="s">
        <v>12</v>
      </c>
      <c r="F2" s="4" t="s">
        <v>20</v>
      </c>
      <c r="G2" s="8">
        <v>0</v>
      </c>
      <c r="H2" s="4" t="s">
        <v>205</v>
      </c>
      <c r="I2" s="8">
        <v>0.25</v>
      </c>
      <c r="J2" s="8">
        <v>100</v>
      </c>
      <c r="K2" s="4">
        <v>2019</v>
      </c>
      <c r="L2" s="4" t="s">
        <v>1</v>
      </c>
    </row>
    <row r="3" spans="1:14" x14ac:dyDescent="0.25">
      <c r="A3" s="4" t="s">
        <v>106</v>
      </c>
      <c r="B3" s="4" t="s">
        <v>15</v>
      </c>
      <c r="C3" s="4" t="s">
        <v>16</v>
      </c>
      <c r="D3" s="4" t="s">
        <v>181</v>
      </c>
      <c r="E3" s="4" t="s">
        <v>19</v>
      </c>
      <c r="F3" s="4" t="s">
        <v>13</v>
      </c>
      <c r="G3" s="8">
        <v>5</v>
      </c>
      <c r="H3" s="4" t="s">
        <v>35</v>
      </c>
      <c r="I3" s="8">
        <v>0.5</v>
      </c>
      <c r="J3" s="8">
        <v>90</v>
      </c>
      <c r="K3" s="4">
        <v>2020</v>
      </c>
      <c r="L3" s="4" t="s">
        <v>250</v>
      </c>
    </row>
    <row r="4" spans="1:14" x14ac:dyDescent="0.25">
      <c r="A4" s="4" t="s">
        <v>92</v>
      </c>
      <c r="B4" s="4" t="s">
        <v>22</v>
      </c>
      <c r="C4" s="4" t="s">
        <v>23</v>
      </c>
      <c r="D4" s="4" t="s">
        <v>26</v>
      </c>
      <c r="E4" s="4" t="s">
        <v>27</v>
      </c>
      <c r="F4" s="4" t="s">
        <v>35</v>
      </c>
      <c r="G4" s="8">
        <v>10</v>
      </c>
      <c r="H4" s="4" t="s">
        <v>206</v>
      </c>
      <c r="I4" s="8">
        <v>0.75</v>
      </c>
      <c r="J4" s="8">
        <v>80</v>
      </c>
      <c r="K4" s="4">
        <v>2021</v>
      </c>
      <c r="L4" s="4" t="s">
        <v>270</v>
      </c>
    </row>
    <row r="5" spans="1:14" x14ac:dyDescent="0.25">
      <c r="A5" s="4" t="s">
        <v>97</v>
      </c>
      <c r="B5" s="4" t="s">
        <v>30</v>
      </c>
      <c r="C5" s="4" t="s">
        <v>31</v>
      </c>
      <c r="D5" s="4" t="s">
        <v>33</v>
      </c>
      <c r="E5" s="4" t="s">
        <v>34</v>
      </c>
      <c r="F5" s="4" t="s">
        <v>28</v>
      </c>
      <c r="G5" s="8">
        <v>15</v>
      </c>
      <c r="H5" s="4" t="s">
        <v>36</v>
      </c>
      <c r="I5" s="9">
        <f>I4+0.25</f>
        <v>1</v>
      </c>
      <c r="J5" s="8">
        <v>70</v>
      </c>
      <c r="K5" s="4">
        <v>2022</v>
      </c>
      <c r="L5" s="4" t="s">
        <v>120</v>
      </c>
    </row>
    <row r="6" spans="1:14" x14ac:dyDescent="0.25">
      <c r="A6" s="4" t="s">
        <v>87</v>
      </c>
      <c r="B6" s="4" t="s">
        <v>38</v>
      </c>
      <c r="C6" s="4" t="s">
        <v>39</v>
      </c>
      <c r="D6" s="4" t="s">
        <v>246</v>
      </c>
      <c r="E6" s="4" t="s">
        <v>42</v>
      </c>
      <c r="G6" s="8">
        <v>20</v>
      </c>
      <c r="I6" s="9">
        <f t="shared" ref="I6:I29" si="0">I5+0.25</f>
        <v>1.25</v>
      </c>
      <c r="J6" s="8">
        <v>60</v>
      </c>
      <c r="K6" s="4">
        <v>2023</v>
      </c>
      <c r="L6" s="4" t="s">
        <v>271</v>
      </c>
    </row>
    <row r="7" spans="1:14" x14ac:dyDescent="0.25">
      <c r="A7" s="4" t="s">
        <v>297</v>
      </c>
      <c r="B7" s="4" t="s">
        <v>44</v>
      </c>
      <c r="C7" s="4" t="s">
        <v>45</v>
      </c>
      <c r="D7" s="4" t="s">
        <v>316</v>
      </c>
      <c r="E7" s="4" t="s">
        <v>48</v>
      </c>
      <c r="G7" s="8">
        <v>25</v>
      </c>
      <c r="I7" s="9">
        <f t="shared" si="0"/>
        <v>1.5</v>
      </c>
      <c r="J7" s="8">
        <v>50</v>
      </c>
      <c r="K7" s="4">
        <v>2024</v>
      </c>
      <c r="L7" s="4" t="s">
        <v>272</v>
      </c>
    </row>
    <row r="8" spans="1:14" x14ac:dyDescent="0.25">
      <c r="A8" s="4" t="s">
        <v>29</v>
      </c>
      <c r="B8" s="4" t="s">
        <v>50</v>
      </c>
      <c r="C8" s="4" t="s">
        <v>51</v>
      </c>
      <c r="E8" s="4" t="s">
        <v>54</v>
      </c>
      <c r="G8" s="8">
        <v>30</v>
      </c>
      <c r="I8" s="9">
        <f t="shared" si="0"/>
        <v>1.75</v>
      </c>
      <c r="J8" s="8">
        <v>40</v>
      </c>
      <c r="K8" s="4">
        <v>2025</v>
      </c>
    </row>
    <row r="9" spans="1:14" x14ac:dyDescent="0.25">
      <c r="A9" s="4" t="s">
        <v>300</v>
      </c>
      <c r="B9" s="4" t="s">
        <v>56</v>
      </c>
      <c r="C9" s="4" t="s">
        <v>57</v>
      </c>
      <c r="E9" s="4" t="s">
        <v>258</v>
      </c>
      <c r="G9" s="8">
        <v>35</v>
      </c>
      <c r="I9" s="9">
        <f t="shared" si="0"/>
        <v>2</v>
      </c>
      <c r="J9" s="8">
        <v>30</v>
      </c>
      <c r="K9" s="4">
        <v>2026</v>
      </c>
    </row>
    <row r="10" spans="1:14" x14ac:dyDescent="0.25">
      <c r="A10" s="4" t="s">
        <v>7</v>
      </c>
      <c r="B10" s="4" t="s">
        <v>60</v>
      </c>
      <c r="C10" s="4" t="s">
        <v>61</v>
      </c>
      <c r="E10" s="4" t="s">
        <v>257</v>
      </c>
      <c r="G10" s="8">
        <v>40</v>
      </c>
      <c r="I10" s="9">
        <f t="shared" si="0"/>
        <v>2.25</v>
      </c>
      <c r="J10" s="8">
        <v>20</v>
      </c>
      <c r="K10" s="4">
        <v>2027</v>
      </c>
    </row>
    <row r="11" spans="1:14" x14ac:dyDescent="0.25">
      <c r="A11" s="4" t="s">
        <v>77</v>
      </c>
      <c r="B11" s="4" t="s">
        <v>64</v>
      </c>
      <c r="C11" s="4" t="s">
        <v>65</v>
      </c>
      <c r="E11" s="4" t="s">
        <v>273</v>
      </c>
      <c r="G11" s="8">
        <v>45</v>
      </c>
      <c r="I11" s="9">
        <f t="shared" si="0"/>
        <v>2.5</v>
      </c>
      <c r="J11" s="8">
        <v>10</v>
      </c>
      <c r="K11" s="4">
        <v>2028</v>
      </c>
    </row>
    <row r="12" spans="1:14" x14ac:dyDescent="0.25">
      <c r="A12" s="4" t="s">
        <v>82</v>
      </c>
      <c r="B12" s="4" t="s">
        <v>69</v>
      </c>
      <c r="C12" s="4" t="s">
        <v>70</v>
      </c>
      <c r="E12" s="4" t="s">
        <v>67</v>
      </c>
      <c r="G12" s="8">
        <v>50</v>
      </c>
      <c r="I12" s="9">
        <f t="shared" si="0"/>
        <v>2.75</v>
      </c>
    </row>
    <row r="13" spans="1:14" x14ac:dyDescent="0.25">
      <c r="A13" s="4" t="s">
        <v>37</v>
      </c>
      <c r="B13" s="4" t="s">
        <v>73</v>
      </c>
      <c r="C13" s="4" t="s">
        <v>74</v>
      </c>
      <c r="E13" s="4" t="s">
        <v>260</v>
      </c>
      <c r="G13" s="8">
        <v>55</v>
      </c>
      <c r="I13" s="9">
        <f t="shared" si="0"/>
        <v>3</v>
      </c>
      <c r="J13" s="17"/>
    </row>
    <row r="14" spans="1:14" x14ac:dyDescent="0.25">
      <c r="A14" s="4" t="s">
        <v>49</v>
      </c>
      <c r="B14" s="4" t="s">
        <v>78</v>
      </c>
      <c r="C14" s="4" t="s">
        <v>79</v>
      </c>
      <c r="E14" s="4" t="s">
        <v>259</v>
      </c>
      <c r="G14" s="8">
        <v>60</v>
      </c>
      <c r="I14" s="9">
        <f t="shared" si="0"/>
        <v>3.25</v>
      </c>
    </row>
    <row r="15" spans="1:14" x14ac:dyDescent="0.25">
      <c r="A15" s="4" t="s">
        <v>43</v>
      </c>
      <c r="B15" s="4" t="s">
        <v>83</v>
      </c>
      <c r="C15" s="4" t="s">
        <v>84</v>
      </c>
      <c r="E15" s="4" t="s">
        <v>76</v>
      </c>
      <c r="G15" s="8"/>
      <c r="I15" s="9">
        <f t="shared" si="0"/>
        <v>3.5</v>
      </c>
    </row>
    <row r="16" spans="1:14" x14ac:dyDescent="0.25">
      <c r="A16" s="4" t="s">
        <v>55</v>
      </c>
      <c r="B16" s="4" t="s">
        <v>88</v>
      </c>
      <c r="C16" s="4" t="s">
        <v>89</v>
      </c>
      <c r="E16" s="4" t="s">
        <v>81</v>
      </c>
      <c r="G16" s="8"/>
      <c r="I16" s="9">
        <f t="shared" si="0"/>
        <v>3.75</v>
      </c>
    </row>
    <row r="17" spans="1:9" x14ac:dyDescent="0.25">
      <c r="A17" s="4" t="s">
        <v>63</v>
      </c>
      <c r="B17" s="4" t="s">
        <v>93</v>
      </c>
      <c r="C17" s="4" t="s">
        <v>94</v>
      </c>
      <c r="E17" s="4" t="s">
        <v>86</v>
      </c>
      <c r="G17" s="8"/>
      <c r="I17" s="9">
        <f t="shared" si="0"/>
        <v>4</v>
      </c>
    </row>
    <row r="18" spans="1:9" x14ac:dyDescent="0.25">
      <c r="A18" s="4" t="s">
        <v>68</v>
      </c>
      <c r="B18" s="4" t="s">
        <v>98</v>
      </c>
      <c r="C18" s="4" t="s">
        <v>99</v>
      </c>
      <c r="E18" s="4" t="s">
        <v>91</v>
      </c>
      <c r="G18" s="8"/>
      <c r="I18" s="9">
        <f t="shared" si="0"/>
        <v>4.25</v>
      </c>
    </row>
    <row r="19" spans="1:9" x14ac:dyDescent="0.25">
      <c r="A19" s="4" t="s">
        <v>59</v>
      </c>
      <c r="B19" s="4" t="s">
        <v>103</v>
      </c>
      <c r="C19" s="4" t="s">
        <v>104</v>
      </c>
      <c r="E19" s="4" t="s">
        <v>96</v>
      </c>
      <c r="G19" s="8"/>
      <c r="I19" s="9">
        <f t="shared" si="0"/>
        <v>4.5</v>
      </c>
    </row>
    <row r="20" spans="1:9" x14ac:dyDescent="0.25">
      <c r="A20" s="4" t="s">
        <v>21</v>
      </c>
      <c r="B20" s="4" t="s">
        <v>107</v>
      </c>
      <c r="C20" s="4" t="s">
        <v>108</v>
      </c>
      <c r="E20" s="4" t="s">
        <v>101</v>
      </c>
      <c r="G20" s="8"/>
      <c r="I20" s="9">
        <f t="shared" si="0"/>
        <v>4.75</v>
      </c>
    </row>
    <row r="21" spans="1:9" x14ac:dyDescent="0.25">
      <c r="A21" s="4" t="s">
        <v>72</v>
      </c>
      <c r="B21" s="4" t="s">
        <v>286</v>
      </c>
      <c r="C21" s="4" t="s">
        <v>111</v>
      </c>
      <c r="E21" s="4" t="s">
        <v>105</v>
      </c>
      <c r="G21" s="8"/>
      <c r="I21" s="9">
        <f t="shared" si="0"/>
        <v>5</v>
      </c>
    </row>
    <row r="22" spans="1:9" x14ac:dyDescent="0.25">
      <c r="A22" s="4" t="s">
        <v>299</v>
      </c>
      <c r="B22" s="4" t="s">
        <v>110</v>
      </c>
      <c r="C22" s="4" t="s">
        <v>115</v>
      </c>
      <c r="E22" s="4" t="s">
        <v>109</v>
      </c>
      <c r="G22" s="8"/>
      <c r="I22" s="9">
        <f>I21+0.25</f>
        <v>5.25</v>
      </c>
    </row>
    <row r="23" spans="1:9" x14ac:dyDescent="0.25">
      <c r="A23" s="4" t="s">
        <v>298</v>
      </c>
      <c r="B23" s="4" t="s">
        <v>114</v>
      </c>
      <c r="C23" s="4" t="s">
        <v>119</v>
      </c>
      <c r="E23" s="4" t="s">
        <v>113</v>
      </c>
      <c r="G23" s="8"/>
      <c r="I23" s="9">
        <f t="shared" si="0"/>
        <v>5.5</v>
      </c>
    </row>
    <row r="24" spans="1:9" x14ac:dyDescent="0.25">
      <c r="A24" s="4" t="s">
        <v>14</v>
      </c>
      <c r="B24" s="4" t="s">
        <v>118</v>
      </c>
      <c r="C24" s="4" t="s">
        <v>123</v>
      </c>
      <c r="E24" s="4" t="s">
        <v>117</v>
      </c>
      <c r="G24" s="8"/>
      <c r="I24" s="9">
        <f t="shared" si="0"/>
        <v>5.75</v>
      </c>
    </row>
    <row r="25" spans="1:9" x14ac:dyDescent="0.25">
      <c r="B25" s="4" t="s">
        <v>122</v>
      </c>
      <c r="C25" s="4" t="s">
        <v>126</v>
      </c>
      <c r="E25" s="4" t="s">
        <v>121</v>
      </c>
      <c r="G25" s="8"/>
      <c r="I25" s="9">
        <f t="shared" si="0"/>
        <v>6</v>
      </c>
    </row>
    <row r="26" spans="1:9" x14ac:dyDescent="0.25">
      <c r="B26" s="4" t="s">
        <v>125</v>
      </c>
      <c r="C26" s="4" t="s">
        <v>130</v>
      </c>
      <c r="E26" s="4" t="s">
        <v>274</v>
      </c>
      <c r="G26" s="8"/>
      <c r="I26" s="9">
        <f t="shared" si="0"/>
        <v>6.25</v>
      </c>
    </row>
    <row r="27" spans="1:9" x14ac:dyDescent="0.25">
      <c r="B27" s="4" t="s">
        <v>129</v>
      </c>
      <c r="C27" s="4" t="s">
        <v>133</v>
      </c>
      <c r="E27" s="4" t="s">
        <v>128</v>
      </c>
      <c r="G27" s="8"/>
      <c r="I27" s="9">
        <f>I26+0.25</f>
        <v>6.5</v>
      </c>
    </row>
    <row r="28" spans="1:9" x14ac:dyDescent="0.25">
      <c r="B28" s="4" t="s">
        <v>132</v>
      </c>
      <c r="C28" s="4" t="s">
        <v>136</v>
      </c>
      <c r="E28" s="4" t="s">
        <v>275</v>
      </c>
      <c r="G28" s="8"/>
      <c r="I28" s="9">
        <f t="shared" si="0"/>
        <v>6.75</v>
      </c>
    </row>
    <row r="29" spans="1:9" x14ac:dyDescent="0.25">
      <c r="B29" s="4" t="s">
        <v>135</v>
      </c>
      <c r="C29" s="4" t="s">
        <v>287</v>
      </c>
      <c r="E29" s="4" t="s">
        <v>276</v>
      </c>
      <c r="G29" s="8"/>
      <c r="I29" s="9">
        <f t="shared" si="0"/>
        <v>7</v>
      </c>
    </row>
    <row r="30" spans="1:9" x14ac:dyDescent="0.25">
      <c r="B30" s="4" t="s">
        <v>139</v>
      </c>
      <c r="C30" s="4" t="s">
        <v>140</v>
      </c>
      <c r="E30" s="4" t="s">
        <v>279</v>
      </c>
      <c r="G30" s="8"/>
    </row>
    <row r="31" spans="1:9" x14ac:dyDescent="0.25">
      <c r="B31" s="4" t="s">
        <v>142</v>
      </c>
      <c r="C31" s="4" t="s">
        <v>143</v>
      </c>
      <c r="E31" s="4" t="s">
        <v>277</v>
      </c>
      <c r="G31" s="8"/>
    </row>
    <row r="32" spans="1:9" x14ac:dyDescent="0.25">
      <c r="B32" s="4" t="s">
        <v>146</v>
      </c>
      <c r="C32" s="4" t="s">
        <v>147</v>
      </c>
      <c r="E32" s="4" t="s">
        <v>145</v>
      </c>
      <c r="G32" s="8"/>
    </row>
    <row r="33" spans="2:7" x14ac:dyDescent="0.25">
      <c r="B33" s="4" t="s">
        <v>149</v>
      </c>
      <c r="C33" s="4" t="s">
        <v>208</v>
      </c>
      <c r="E33" s="4" t="s">
        <v>148</v>
      </c>
      <c r="G33" s="8"/>
    </row>
    <row r="34" spans="2:7" x14ac:dyDescent="0.25">
      <c r="B34" s="4" t="s">
        <v>152</v>
      </c>
      <c r="C34" s="4" t="s">
        <v>150</v>
      </c>
      <c r="E34" s="4" t="s">
        <v>151</v>
      </c>
      <c r="G34" s="8"/>
    </row>
    <row r="35" spans="2:7" x14ac:dyDescent="0.25">
      <c r="B35" s="4" t="s">
        <v>155</v>
      </c>
      <c r="C35" s="4" t="s">
        <v>153</v>
      </c>
      <c r="E35" s="4" t="s">
        <v>154</v>
      </c>
      <c r="G35" s="8"/>
    </row>
    <row r="36" spans="2:7" x14ac:dyDescent="0.25">
      <c r="B36" s="4" t="s">
        <v>158</v>
      </c>
      <c r="C36" s="4" t="s">
        <v>156</v>
      </c>
      <c r="E36" s="4" t="s">
        <v>157</v>
      </c>
      <c r="G36" s="8"/>
    </row>
    <row r="37" spans="2:7" x14ac:dyDescent="0.25">
      <c r="B37" s="4" t="s">
        <v>160</v>
      </c>
      <c r="E37" s="4" t="s">
        <v>159</v>
      </c>
    </row>
    <row r="38" spans="2:7" x14ac:dyDescent="0.25">
      <c r="B38" s="4" t="s">
        <v>162</v>
      </c>
      <c r="E38" s="4" t="s">
        <v>161</v>
      </c>
    </row>
    <row r="39" spans="2:7" x14ac:dyDescent="0.25">
      <c r="B39" s="4" t="s">
        <v>164</v>
      </c>
      <c r="E39" s="4" t="s">
        <v>163</v>
      </c>
    </row>
    <row r="40" spans="2:7" x14ac:dyDescent="0.25">
      <c r="B40" s="4" t="s">
        <v>166</v>
      </c>
      <c r="E40" s="4" t="s">
        <v>165</v>
      </c>
    </row>
    <row r="41" spans="2:7" x14ac:dyDescent="0.25">
      <c r="B41" s="4" t="s">
        <v>167</v>
      </c>
      <c r="E41" s="4" t="s">
        <v>278</v>
      </c>
    </row>
    <row r="42" spans="2:7" x14ac:dyDescent="0.25">
      <c r="B42" s="4" t="s">
        <v>168</v>
      </c>
    </row>
    <row r="43" spans="2:7" x14ac:dyDescent="0.25">
      <c r="B43" s="4" t="s">
        <v>169</v>
      </c>
    </row>
    <row r="44" spans="2:7" x14ac:dyDescent="0.25">
      <c r="B44" s="4" t="s">
        <v>170</v>
      </c>
    </row>
    <row r="45" spans="2:7" x14ac:dyDescent="0.25">
      <c r="B45" s="4" t="s">
        <v>171</v>
      </c>
    </row>
    <row r="46" spans="2:7" x14ac:dyDescent="0.25">
      <c r="B46" s="4" t="s">
        <v>172</v>
      </c>
    </row>
    <row r="47" spans="2:7" x14ac:dyDescent="0.25">
      <c r="B47" s="4" t="s">
        <v>173</v>
      </c>
    </row>
    <row r="48" spans="2:7" x14ac:dyDescent="0.25">
      <c r="B48" s="4" t="s">
        <v>174</v>
      </c>
    </row>
    <row r="49" spans="2:2" x14ac:dyDescent="0.25">
      <c r="B49" s="4" t="s">
        <v>175</v>
      </c>
    </row>
    <row r="50" spans="2:2" x14ac:dyDescent="0.25">
      <c r="B50" s="4" t="s">
        <v>176</v>
      </c>
    </row>
  </sheetData>
  <sortState ref="C3:C36">
    <sortCondition ref="C36"/>
  </sortState>
  <phoneticPr fontId="4" type="noConversion"/>
  <dataValidations count="1">
    <dataValidation type="list" allowBlank="1" showDropDown="1" showInputMessage="1" showErrorMessage="1" sqref="D10">
      <formula1>$D$1:$D$6</formula1>
    </dataValidation>
  </dataValidations>
  <pageMargins left="0.7" right="0.7" top="0.75" bottom="0.75" header="0.3" footer="0.3"/>
  <pageSetup paperSize="9" orientation="portrait"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50"/>
  <sheetViews>
    <sheetView topLeftCell="A4" workbookViewId="0">
      <selection activeCell="H30" sqref="H30"/>
    </sheetView>
  </sheetViews>
  <sheetFormatPr baseColWidth="10" defaultColWidth="11.42578125" defaultRowHeight="15" x14ac:dyDescent="0.25"/>
  <cols>
    <col min="1" max="1" width="17.42578125" style="5" bestFit="1" customWidth="1"/>
    <col min="2" max="3" width="11.42578125" style="5"/>
    <col min="4" max="4" width="19.85546875" style="5" customWidth="1"/>
    <col min="5" max="5" width="16.5703125" style="5" customWidth="1"/>
    <col min="6" max="6" width="17" style="14" customWidth="1"/>
    <col min="7" max="7" width="15.42578125" style="5" bestFit="1" customWidth="1"/>
    <col min="8" max="16384" width="11.42578125" style="5"/>
  </cols>
  <sheetData>
    <row r="1" spans="1:7" ht="45" x14ac:dyDescent="0.25">
      <c r="A1" s="7" t="s">
        <v>187</v>
      </c>
      <c r="B1" s="7" t="s">
        <v>188</v>
      </c>
      <c r="D1" s="26" t="s">
        <v>193</v>
      </c>
      <c r="E1" s="26" t="s">
        <v>195</v>
      </c>
      <c r="F1" s="31" t="s">
        <v>261</v>
      </c>
    </row>
    <row r="2" spans="1:7" x14ac:dyDescent="0.25">
      <c r="A2" s="4" t="s">
        <v>8</v>
      </c>
      <c r="B2" s="8">
        <v>2.52</v>
      </c>
      <c r="D2" s="29" t="s">
        <v>12</v>
      </c>
      <c r="E2" s="18">
        <v>1.53</v>
      </c>
      <c r="F2" s="28">
        <v>11.9</v>
      </c>
    </row>
    <row r="3" spans="1:7" x14ac:dyDescent="0.25">
      <c r="A3" s="4" t="s">
        <v>15</v>
      </c>
      <c r="B3" s="8">
        <v>2.83</v>
      </c>
      <c r="D3" s="24" t="s">
        <v>19</v>
      </c>
      <c r="E3" s="28">
        <v>3.95</v>
      </c>
      <c r="F3" s="28">
        <v>16</v>
      </c>
    </row>
    <row r="4" spans="1:7" x14ac:dyDescent="0.25">
      <c r="A4" s="4" t="s">
        <v>22</v>
      </c>
      <c r="B4" s="8">
        <v>2.39</v>
      </c>
      <c r="D4" s="25" t="s">
        <v>27</v>
      </c>
      <c r="E4" s="27">
        <v>21</v>
      </c>
      <c r="F4" s="28">
        <v>48.1</v>
      </c>
    </row>
    <row r="5" spans="1:7" ht="30" x14ac:dyDescent="0.25">
      <c r="A5" s="4" t="s">
        <v>30</v>
      </c>
      <c r="B5" s="8">
        <v>2.1</v>
      </c>
      <c r="D5" s="24" t="s">
        <v>34</v>
      </c>
      <c r="E5" s="28">
        <v>19.2</v>
      </c>
      <c r="F5" s="28">
        <v>40.799999999999997</v>
      </c>
    </row>
    <row r="6" spans="1:7" x14ac:dyDescent="0.25">
      <c r="A6" s="4" t="s">
        <v>38</v>
      </c>
      <c r="B6" s="9">
        <f>2.17+1.13</f>
        <v>3.3</v>
      </c>
      <c r="D6" s="25" t="s">
        <v>42</v>
      </c>
      <c r="E6" s="27">
        <v>11.2</v>
      </c>
      <c r="F6" s="28">
        <v>27.6</v>
      </c>
    </row>
    <row r="7" spans="1:7" x14ac:dyDescent="0.25">
      <c r="A7" s="4" t="s">
        <v>44</v>
      </c>
      <c r="B7" s="9">
        <v>3.18</v>
      </c>
      <c r="D7" s="24" t="s">
        <v>48</v>
      </c>
      <c r="E7" s="28">
        <v>16.8</v>
      </c>
      <c r="F7" s="28">
        <v>42.5</v>
      </c>
    </row>
    <row r="8" spans="1:7" x14ac:dyDescent="0.25">
      <c r="A8" s="4" t="s">
        <v>50</v>
      </c>
      <c r="B8" s="9">
        <v>1.71</v>
      </c>
      <c r="D8" s="25" t="s">
        <v>54</v>
      </c>
      <c r="E8" s="27">
        <v>14.4</v>
      </c>
      <c r="F8" s="28">
        <v>42.2</v>
      </c>
    </row>
    <row r="9" spans="1:7" ht="30" x14ac:dyDescent="0.25">
      <c r="A9" s="4" t="s">
        <v>56</v>
      </c>
      <c r="B9" s="9">
        <v>3</v>
      </c>
      <c r="D9" s="24" t="s">
        <v>258</v>
      </c>
      <c r="E9" s="28">
        <v>12.6</v>
      </c>
      <c r="F9" s="28">
        <v>22.5</v>
      </c>
    </row>
    <row r="10" spans="1:7" ht="30" x14ac:dyDescent="0.25">
      <c r="A10" s="4" t="s">
        <v>60</v>
      </c>
      <c r="B10" s="9">
        <v>1.86</v>
      </c>
      <c r="D10" s="25" t="s">
        <v>257</v>
      </c>
      <c r="E10" s="28">
        <v>12.6</v>
      </c>
      <c r="F10" s="28">
        <v>22.5</v>
      </c>
    </row>
    <row r="11" spans="1:7" ht="30" x14ac:dyDescent="0.25">
      <c r="A11" s="4" t="s">
        <v>64</v>
      </c>
      <c r="B11" s="9">
        <v>4.66</v>
      </c>
      <c r="D11" s="24" t="s">
        <v>273</v>
      </c>
      <c r="E11" s="24">
        <v>8.4</v>
      </c>
      <c r="F11" s="28">
        <v>50</v>
      </c>
      <c r="G11" s="5" t="s">
        <v>266</v>
      </c>
    </row>
    <row r="12" spans="1:7" ht="30" x14ac:dyDescent="0.25">
      <c r="A12" s="4" t="s">
        <v>69</v>
      </c>
      <c r="B12" s="9">
        <v>0.95</v>
      </c>
      <c r="D12" s="24" t="s">
        <v>260</v>
      </c>
      <c r="E12" s="28">
        <v>11.2</v>
      </c>
      <c r="F12" s="28">
        <v>24.3</v>
      </c>
    </row>
    <row r="13" spans="1:7" ht="30" x14ac:dyDescent="0.25">
      <c r="A13" s="4" t="s">
        <v>73</v>
      </c>
      <c r="B13" s="9">
        <v>0.94</v>
      </c>
      <c r="D13" s="24" t="s">
        <v>259</v>
      </c>
      <c r="E13" s="28">
        <v>11.2</v>
      </c>
      <c r="F13" s="28">
        <v>24.3</v>
      </c>
    </row>
    <row r="14" spans="1:7" ht="30" x14ac:dyDescent="0.25">
      <c r="A14" s="4" t="s">
        <v>78</v>
      </c>
      <c r="B14" s="9">
        <v>2.94</v>
      </c>
      <c r="D14" s="25" t="s">
        <v>262</v>
      </c>
      <c r="E14" s="27">
        <v>8.16</v>
      </c>
      <c r="F14" s="28">
        <v>20.7</v>
      </c>
    </row>
    <row r="15" spans="1:7" x14ac:dyDescent="0.25">
      <c r="A15" s="4" t="s">
        <v>83</v>
      </c>
      <c r="B15" s="9">
        <v>3.73</v>
      </c>
      <c r="D15" s="24" t="s">
        <v>76</v>
      </c>
      <c r="E15" s="28">
        <v>4.67</v>
      </c>
      <c r="F15" s="28">
        <v>20</v>
      </c>
    </row>
    <row r="16" spans="1:7" x14ac:dyDescent="0.25">
      <c r="A16" s="4" t="s">
        <v>88</v>
      </c>
      <c r="B16" s="9">
        <v>4.42</v>
      </c>
      <c r="D16" s="25" t="s">
        <v>81</v>
      </c>
      <c r="E16" s="27">
        <v>0.67</v>
      </c>
      <c r="F16" s="28">
        <v>2.4</v>
      </c>
      <c r="G16" s="5" t="s">
        <v>265</v>
      </c>
    </row>
    <row r="17" spans="1:7" x14ac:dyDescent="0.25">
      <c r="A17" s="4" t="s">
        <v>93</v>
      </c>
      <c r="B17" s="9">
        <f>1.42+1.39+2.36</f>
        <v>5.17</v>
      </c>
      <c r="D17" s="24" t="s">
        <v>86</v>
      </c>
      <c r="E17" s="28">
        <v>7</v>
      </c>
      <c r="F17" s="28">
        <v>29.7</v>
      </c>
    </row>
    <row r="18" spans="1:7" x14ac:dyDescent="0.25">
      <c r="A18" s="4" t="s">
        <v>98</v>
      </c>
      <c r="B18" s="9">
        <f>1.17</f>
        <v>1.17</v>
      </c>
      <c r="D18" s="25" t="s">
        <v>91</v>
      </c>
      <c r="E18" s="27">
        <v>0.27</v>
      </c>
      <c r="F18" s="28">
        <v>0.4</v>
      </c>
    </row>
    <row r="19" spans="1:7" ht="30" x14ac:dyDescent="0.25">
      <c r="A19" s="4" t="s">
        <v>103</v>
      </c>
      <c r="B19" s="9">
        <v>3.42</v>
      </c>
      <c r="D19" s="24" t="s">
        <v>96</v>
      </c>
      <c r="E19" s="28">
        <v>2.2400000000000002</v>
      </c>
      <c r="F19" s="28">
        <v>6.9</v>
      </c>
    </row>
    <row r="20" spans="1:7" x14ac:dyDescent="0.25">
      <c r="A20" s="4" t="s">
        <v>107</v>
      </c>
      <c r="B20" s="9">
        <v>1.72</v>
      </c>
      <c r="D20" s="25" t="s">
        <v>101</v>
      </c>
      <c r="E20" s="27">
        <v>3.05</v>
      </c>
      <c r="F20" s="28">
        <v>18.2</v>
      </c>
    </row>
    <row r="21" spans="1:7" x14ac:dyDescent="0.25">
      <c r="A21" s="4" t="s">
        <v>286</v>
      </c>
      <c r="B21" s="9">
        <v>1</v>
      </c>
      <c r="D21" s="24" t="s">
        <v>105</v>
      </c>
      <c r="E21" s="28">
        <v>2.4</v>
      </c>
      <c r="F21" s="28">
        <v>12.1</v>
      </c>
    </row>
    <row r="22" spans="1:7" x14ac:dyDescent="0.25">
      <c r="A22" s="4" t="s">
        <v>110</v>
      </c>
      <c r="B22" s="9">
        <v>5</v>
      </c>
      <c r="D22" s="25" t="s">
        <v>109</v>
      </c>
      <c r="E22" s="27">
        <v>3.05</v>
      </c>
      <c r="F22" s="28">
        <v>3.05</v>
      </c>
    </row>
    <row r="23" spans="1:7" x14ac:dyDescent="0.25">
      <c r="A23" s="4" t="s">
        <v>114</v>
      </c>
      <c r="B23" s="9">
        <v>2.14</v>
      </c>
      <c r="D23" s="24" t="s">
        <v>113</v>
      </c>
      <c r="E23" s="28">
        <v>5.38</v>
      </c>
      <c r="F23" s="28">
        <v>9.6</v>
      </c>
    </row>
    <row r="24" spans="1:7" x14ac:dyDescent="0.25">
      <c r="A24" s="4" t="s">
        <v>118</v>
      </c>
      <c r="B24" s="9">
        <v>2.34</v>
      </c>
      <c r="D24" s="25" t="s">
        <v>117</v>
      </c>
      <c r="E24" s="27">
        <v>14</v>
      </c>
      <c r="F24" s="28">
        <v>36.799999999999997</v>
      </c>
    </row>
    <row r="25" spans="1:7" ht="30" x14ac:dyDescent="0.25">
      <c r="A25" s="4" t="s">
        <v>122</v>
      </c>
      <c r="B25" s="9">
        <v>3.49</v>
      </c>
      <c r="D25" s="24" t="s">
        <v>121</v>
      </c>
      <c r="E25" s="28">
        <v>18.2</v>
      </c>
      <c r="F25" s="28">
        <v>93</v>
      </c>
    </row>
    <row r="26" spans="1:7" x14ac:dyDescent="0.25">
      <c r="A26" s="4" t="s">
        <v>125</v>
      </c>
      <c r="B26" s="9">
        <v>3.49</v>
      </c>
      <c r="D26" s="25" t="s">
        <v>274</v>
      </c>
      <c r="E26" s="27">
        <v>6.7</v>
      </c>
      <c r="F26" s="28">
        <v>19.2</v>
      </c>
      <c r="G26" s="5" t="s">
        <v>266</v>
      </c>
    </row>
    <row r="27" spans="1:7" x14ac:dyDescent="0.25">
      <c r="A27" s="4" t="s">
        <v>129</v>
      </c>
      <c r="B27" s="9">
        <v>3.14</v>
      </c>
      <c r="D27" s="24" t="s">
        <v>128</v>
      </c>
      <c r="E27" s="28">
        <v>0.42</v>
      </c>
      <c r="F27" s="28">
        <v>2.7</v>
      </c>
      <c r="G27" s="5" t="s">
        <v>265</v>
      </c>
    </row>
    <row r="28" spans="1:7" x14ac:dyDescent="0.25">
      <c r="A28" s="4" t="s">
        <v>132</v>
      </c>
      <c r="B28" s="9">
        <v>3.14</v>
      </c>
      <c r="D28" s="25" t="s">
        <v>275</v>
      </c>
      <c r="E28" s="27">
        <v>6.7</v>
      </c>
      <c r="F28" s="28">
        <v>20.399999999999999</v>
      </c>
      <c r="G28" s="5" t="s">
        <v>266</v>
      </c>
    </row>
    <row r="29" spans="1:7" ht="30" x14ac:dyDescent="0.25">
      <c r="A29" s="4" t="s">
        <v>135</v>
      </c>
      <c r="B29" s="9">
        <v>2.75</v>
      </c>
      <c r="D29" s="24" t="s">
        <v>276</v>
      </c>
      <c r="E29" s="28">
        <v>8.4</v>
      </c>
      <c r="F29" s="28">
        <v>27</v>
      </c>
      <c r="G29" s="5" t="s">
        <v>266</v>
      </c>
    </row>
    <row r="30" spans="1:7" ht="30" x14ac:dyDescent="0.25">
      <c r="A30" s="4" t="s">
        <v>139</v>
      </c>
      <c r="B30" s="9">
        <v>2.75</v>
      </c>
      <c r="D30" s="25" t="s">
        <v>138</v>
      </c>
      <c r="E30" s="27">
        <v>21.84</v>
      </c>
      <c r="F30" s="28">
        <v>384</v>
      </c>
      <c r="G30" s="5" t="s">
        <v>264</v>
      </c>
    </row>
    <row r="31" spans="1:7" x14ac:dyDescent="0.25">
      <c r="A31" s="4" t="s">
        <v>142</v>
      </c>
      <c r="B31" s="9">
        <v>3.11</v>
      </c>
      <c r="D31" s="24" t="s">
        <v>277</v>
      </c>
      <c r="E31" s="28">
        <v>16.8</v>
      </c>
      <c r="F31" s="28">
        <v>30.1</v>
      </c>
      <c r="G31" s="5" t="s">
        <v>266</v>
      </c>
    </row>
    <row r="32" spans="1:7" x14ac:dyDescent="0.25">
      <c r="A32" s="4" t="s">
        <v>146</v>
      </c>
      <c r="B32" s="9">
        <v>3.1</v>
      </c>
      <c r="D32" s="25" t="s">
        <v>145</v>
      </c>
      <c r="E32" s="27">
        <v>16.8</v>
      </c>
      <c r="F32" s="28">
        <v>44.5</v>
      </c>
    </row>
    <row r="33" spans="1:7" x14ac:dyDescent="0.25">
      <c r="A33" s="4" t="s">
        <v>149</v>
      </c>
      <c r="B33" s="9">
        <v>5.75</v>
      </c>
      <c r="D33" s="24" t="s">
        <v>148</v>
      </c>
      <c r="E33" s="28">
        <v>2.8</v>
      </c>
      <c r="F33" s="28">
        <v>10.9</v>
      </c>
    </row>
    <row r="34" spans="1:7" x14ac:dyDescent="0.25">
      <c r="A34" s="4" t="s">
        <v>152</v>
      </c>
      <c r="B34" s="9">
        <v>3.27</v>
      </c>
      <c r="D34" s="25" t="s">
        <v>151</v>
      </c>
      <c r="E34" s="27">
        <v>16.8</v>
      </c>
      <c r="F34" s="28">
        <v>52.5</v>
      </c>
    </row>
    <row r="35" spans="1:7" x14ac:dyDescent="0.25">
      <c r="A35" s="4" t="s">
        <v>155</v>
      </c>
      <c r="B35" s="9">
        <v>8.02</v>
      </c>
      <c r="D35" s="24" t="s">
        <v>154</v>
      </c>
      <c r="E35" s="28">
        <v>0</v>
      </c>
      <c r="F35" s="28">
        <v>0</v>
      </c>
    </row>
    <row r="36" spans="1:7" x14ac:dyDescent="0.25">
      <c r="A36" s="4" t="s">
        <v>158</v>
      </c>
      <c r="B36" s="9">
        <v>10.1</v>
      </c>
      <c r="D36" s="25" t="s">
        <v>157</v>
      </c>
      <c r="E36" s="27">
        <v>4.2</v>
      </c>
      <c r="F36" s="28">
        <v>18.3</v>
      </c>
    </row>
    <row r="37" spans="1:7" x14ac:dyDescent="0.25">
      <c r="A37" s="4" t="s">
        <v>160</v>
      </c>
      <c r="B37" s="9">
        <v>5.07</v>
      </c>
      <c r="D37" s="24" t="s">
        <v>159</v>
      </c>
      <c r="E37" s="28">
        <v>4.2</v>
      </c>
      <c r="F37" s="28">
        <v>13.1</v>
      </c>
    </row>
    <row r="38" spans="1:7" x14ac:dyDescent="0.25">
      <c r="A38" s="4" t="s">
        <v>162</v>
      </c>
      <c r="B38" s="9">
        <f>2.71+2.71+2.72</f>
        <v>8.14</v>
      </c>
      <c r="D38" s="25" t="s">
        <v>161</v>
      </c>
      <c r="E38" s="27">
        <v>10.27</v>
      </c>
      <c r="F38" s="28">
        <v>30.4</v>
      </c>
    </row>
    <row r="39" spans="1:7" x14ac:dyDescent="0.25">
      <c r="A39" s="4" t="s">
        <v>164</v>
      </c>
      <c r="B39" s="9">
        <f>8.48</f>
        <v>8.48</v>
      </c>
      <c r="D39" s="24" t="s">
        <v>163</v>
      </c>
      <c r="E39" s="28">
        <v>33.6</v>
      </c>
      <c r="F39" s="28">
        <v>57</v>
      </c>
    </row>
    <row r="40" spans="1:7" x14ac:dyDescent="0.25">
      <c r="A40" s="4" t="s">
        <v>166</v>
      </c>
      <c r="B40" s="9">
        <v>28</v>
      </c>
      <c r="D40" s="25" t="s">
        <v>165</v>
      </c>
      <c r="E40" s="27"/>
      <c r="F40" s="28"/>
    </row>
    <row r="41" spans="1:7" x14ac:dyDescent="0.25">
      <c r="A41" s="4" t="s">
        <v>167</v>
      </c>
      <c r="B41" s="9">
        <v>2.54</v>
      </c>
      <c r="D41" s="30" t="s">
        <v>278</v>
      </c>
      <c r="E41" s="17">
        <v>0.37</v>
      </c>
      <c r="F41" s="28">
        <v>0.17649999999999999</v>
      </c>
      <c r="G41" s="5" t="s">
        <v>266</v>
      </c>
    </row>
    <row r="42" spans="1:7" x14ac:dyDescent="0.25">
      <c r="A42" s="4" t="s">
        <v>168</v>
      </c>
      <c r="B42" s="9">
        <v>2.65</v>
      </c>
    </row>
    <row r="43" spans="1:7" x14ac:dyDescent="0.25">
      <c r="A43" s="4" t="s">
        <v>169</v>
      </c>
      <c r="B43" s="9">
        <v>2.86</v>
      </c>
    </row>
    <row r="44" spans="1:7" x14ac:dyDescent="0.25">
      <c r="A44" s="4" t="s">
        <v>170</v>
      </c>
      <c r="B44" s="9">
        <v>3.07</v>
      </c>
    </row>
    <row r="45" spans="1:7" x14ac:dyDescent="0.25">
      <c r="A45" s="4" t="s">
        <v>171</v>
      </c>
      <c r="B45" s="9">
        <v>2.79</v>
      </c>
    </row>
    <row r="46" spans="1:7" x14ac:dyDescent="0.25">
      <c r="A46" s="4" t="s">
        <v>172</v>
      </c>
      <c r="B46" s="9">
        <f>1+3.78</f>
        <v>4.7799999999999994</v>
      </c>
    </row>
    <row r="47" spans="1:7" x14ac:dyDescent="0.25">
      <c r="A47" s="4" t="s">
        <v>173</v>
      </c>
      <c r="B47" s="9">
        <v>4.3</v>
      </c>
    </row>
    <row r="48" spans="1:7" x14ac:dyDescent="0.25">
      <c r="A48" s="4" t="s">
        <v>174</v>
      </c>
      <c r="B48" s="9">
        <f>2.09+1.72</f>
        <v>3.8099999999999996</v>
      </c>
    </row>
    <row r="49" spans="1:2" x14ac:dyDescent="0.25">
      <c r="A49" s="4" t="s">
        <v>175</v>
      </c>
      <c r="B49" s="9">
        <f>1.54+1.54+0.73</f>
        <v>3.81</v>
      </c>
    </row>
    <row r="50" spans="1:2" x14ac:dyDescent="0.25">
      <c r="A50" s="4" t="s">
        <v>176</v>
      </c>
      <c r="B50" s="9">
        <f>0.44+0.13+0.74</f>
        <v>1.31</v>
      </c>
    </row>
  </sheetData>
  <pageMargins left="0.7" right="0.7" top="0.75" bottom="0.75" header="0.3" footer="0.3"/>
  <pageSetup paperSize="9"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5B49F2EAC2FE546A69D62083E2C6619" ma:contentTypeVersion="12" ma:contentTypeDescription="Create a new document." ma:contentTypeScope="" ma:versionID="7c7ee3c93e9aee8f4b41923ee74367ed">
  <xsd:schema xmlns:xsd="http://www.w3.org/2001/XMLSchema" xmlns:xs="http://www.w3.org/2001/XMLSchema" xmlns:p="http://schemas.microsoft.com/office/2006/metadata/properties" xmlns:ns3="721b34fb-b43c-4f23-954e-7c2af5a0d605" xmlns:ns4="c8397f09-dd25-47b3-8075-d9ef7f6d0719" targetNamespace="http://schemas.microsoft.com/office/2006/metadata/properties" ma:root="true" ma:fieldsID="0d64fb7a564268b033ca65efc776794f" ns3:_="" ns4:_="">
    <xsd:import namespace="721b34fb-b43c-4f23-954e-7c2af5a0d605"/>
    <xsd:import namespace="c8397f09-dd25-47b3-8075-d9ef7f6d0719"/>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1b34fb-b43c-4f23-954e-7c2af5a0d6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8397f09-dd25-47b3-8075-d9ef7f6d071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678562-92C0-45EA-90CB-D4E2C1602F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1b34fb-b43c-4f23-954e-7c2af5a0d605"/>
    <ds:schemaRef ds:uri="c8397f09-dd25-47b3-8075-d9ef7f6d07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A2C4F8-6B44-4CAF-89A9-E62B3A58F756}">
  <ds:schemaRefs>
    <ds:schemaRef ds:uri="http://schemas.microsoft.com/office/2006/documentManagement/types"/>
    <ds:schemaRef ds:uri="http://purl.org/dc/terms/"/>
    <ds:schemaRef ds:uri="http://schemas.openxmlformats.org/package/2006/metadata/core-properties"/>
    <ds:schemaRef ds:uri="721b34fb-b43c-4f23-954e-7c2af5a0d605"/>
    <ds:schemaRef ds:uri="c8397f09-dd25-47b3-8075-d9ef7f6d0719"/>
    <ds:schemaRef ds:uri="http://www.w3.org/XML/1998/namespace"/>
    <ds:schemaRef ds:uri="http://purl.org/dc/dcmitype/"/>
    <ds:schemaRef ds:uri="http://purl.org/dc/elements/1.1/"/>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0E5FDE3-7EFF-43CF-8E0C-5FC28D1A89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metadonnees</vt:lpstr>
      <vt:lpstr>Tableau de bord</vt:lpstr>
      <vt:lpstr>Source</vt:lpstr>
      <vt:lpstr>donnees_parcelles</vt:lpstr>
      <vt:lpstr>For R</vt:lpstr>
      <vt:lpstr>Liste_cascade</vt:lpstr>
      <vt:lpstr>Liste</vt:lpstr>
      <vt:lpstr>Table_Vlookup</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agathe bures</dc:creator>
  <cp:keywords/>
  <dc:description/>
  <cp:lastModifiedBy>Alexandre Tricheur</cp:lastModifiedBy>
  <cp:revision/>
  <dcterms:created xsi:type="dcterms:W3CDTF">2020-08-07T11:54:38Z</dcterms:created>
  <dcterms:modified xsi:type="dcterms:W3CDTF">2020-09-16T11:34:26Z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0x010100B5B49F2EAC2FE546A69D62083E2C6619</vt:lpwstr>
  </property>
</Properties>
</file>