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chadel\OneDrive\BOUYGUES TELECOM\DBT – Team fibrages - Projets Lambdas\Suivi Lambda\"/>
    </mc:Choice>
  </mc:AlternateContent>
  <xr:revisionPtr revIDLastSave="0" documentId="13_ncr:1_{03A27483-71EC-4185-ABEC-71C4A863C914}" xr6:coauthVersionLast="44" xr6:coauthVersionMax="44" xr10:uidLastSave="{00000000-0000-0000-0000-000000000000}"/>
  <bookViews>
    <workbookView xWindow="-120" yWindow="-120" windowWidth="29040" windowHeight="15840" xr2:uid="{962F2254-EABD-4768-91D1-8EE190206B68}"/>
  </bookViews>
  <sheets>
    <sheet name="Lambdas" sheetId="9" r:id="rId1"/>
    <sheet name="NRO_MSC" sheetId="20" r:id="rId2"/>
    <sheet name="NRO_NRO" sheetId="21" r:id="rId3"/>
    <sheet name="Légende" sheetId="15" r:id="rId4"/>
    <sheet name="Syno NRO_MSC" sheetId="2" r:id="rId5"/>
  </sheets>
  <definedNames>
    <definedName name="DonnéesExternes_3" localSheetId="0" hidden="1">Lambdas!$A$2:$BH$30</definedName>
    <definedName name="DonnéesExternes_4" localSheetId="1" hidden="1">NRO_MSC!$A$1:$E$2</definedName>
    <definedName name="DonnéesExternes_4" localSheetId="2" hidden="1">NRO_NRO!$A$1:$E$2</definedName>
    <definedName name="Lambda">Lambdas!$A:$EE</definedName>
    <definedName name="Lambda_entetes">Lambdas!$2:$2</definedName>
    <definedName name="MSC">NRO_MSC[Trigramme unique]</definedName>
    <definedName name="NRO">NRO_NRO[Trigramme unique]</definedName>
    <definedName name="Trig">Lambdas!$A:$A</definedName>
    <definedName name="_xlnm.Print_Area" localSheetId="4">'Syno NRO_MSC'!$A$1:$Q$30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6" i="2" l="1"/>
  <c r="D20" i="2" l="1"/>
  <c r="G23" i="2"/>
  <c r="K18" i="2" l="1"/>
  <c r="K16" i="2" l="1"/>
  <c r="K20" i="2"/>
  <c r="K19" i="2"/>
  <c r="K22" i="2"/>
  <c r="K15" i="2" l="1"/>
  <c r="K25" i="2" l="1"/>
  <c r="G24" i="2" l="1"/>
  <c r="G25" i="2"/>
  <c r="G22" i="2"/>
  <c r="D21" i="2"/>
  <c r="D24" i="2"/>
  <c r="D23" i="2"/>
  <c r="D22" i="2"/>
  <c r="D19" i="2" l="1"/>
  <c r="E15" i="2" l="1"/>
  <c r="M17" i="2"/>
  <c r="O14" i="2" l="1"/>
  <c r="D5" i="2" l="1"/>
  <c r="A5" i="2" l="1"/>
  <c r="G15" i="2" l="1"/>
  <c r="J18" i="2"/>
  <c r="F12" i="2" l="1"/>
  <c r="E13" i="2"/>
  <c r="O4" i="2"/>
  <c r="L4" i="2"/>
  <c r="O12" i="2" l="1"/>
  <c r="O10" i="2"/>
  <c r="D4" i="2" l="1"/>
  <c r="H5" i="2" l="1"/>
  <c r="K24" i="2" l="1"/>
  <c r="J8" i="2"/>
  <c r="K23" i="2"/>
  <c r="G27" i="2"/>
  <c r="K27" i="2"/>
  <c r="G28" i="2"/>
  <c r="K28" i="2"/>
  <c r="G29" i="2"/>
  <c r="K29" i="2"/>
  <c r="G30" i="2"/>
  <c r="K30" i="2"/>
  <c r="J10" i="2" l="1"/>
  <c r="J9" i="2"/>
  <c r="J6" i="2" l="1"/>
  <c r="J7" i="2"/>
  <c r="L5" i="2"/>
  <c r="A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14AF8D-81FA-414C-BFF7-307C7E6F3A48}" keepAlive="1" name="Requête - Lambdas_Summary" description="Connexion à la requête « Lambdas_Summary » dans le classeur." type="5" refreshedVersion="6" background="1" saveData="1">
    <dbPr connection="Provider=Microsoft.Mashup.OleDb.1;Data Source=$Workbook$;Location=Lambdas_Summary;Extended Properties=&quot;&quot;" command="SELECT * FROM [Lambdas_Summary]"/>
  </connection>
  <connection id="2" xr16:uid="{23CC7C16-6412-4B11-AA7E-3B4AC8689776}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3" xr16:uid="{1305C961-E788-44D6-B4E1-E8900CA87869}" keepAlive="1" name="Requête - NRO_MSC" description="Connexion à la requête « NRO_MSC » dans le classeur." type="5" refreshedVersion="6" background="1" saveData="1">
    <dbPr connection="Provider=Microsoft.Mashup.OleDb.1;Data Source=$Workbook$;Location=NRO_MSC;Extended Properties=&quot;&quot;" command="SELECT * FROM [NRO_MSC]"/>
  </connection>
  <connection id="4" xr16:uid="{BB91B6A7-1135-4D5B-966E-4ACE4547B318}" keepAlive="1" name="Requête - NRO_NRO" description="Connexion à la requête « NRO_NRO » dans le classeur." type="5" refreshedVersion="6" background="1" saveData="1">
    <dbPr connection="Provider=Microsoft.Mashup.OleDb.1;Data Source=$Workbook$;Location=NRO_NRO;Extended Properties=&quot;&quot;" command="SELECT * FROM [NRO_NRO]"/>
  </connection>
  <connection id="5" xr16:uid="{6AEE786E-7F66-405F-9B11-7ECDA0CC2409}" keepAlive="1" name="Requête - Projets" description="Connexion à la requête « Projets » dans le classeur." type="5" refreshedVersion="6" background="1" saveData="1">
    <dbPr connection="Provider=Microsoft.Mashup.OleDb.1;Data Source=$Workbook$;Location=Projets;Extended Properties=&quot;&quot;" command="SELECT * FROM [Projets]"/>
  </connection>
  <connection id="6" xr16:uid="{25FA87DF-FBCE-4739-B9F3-740AAAE38AA7}" keepAlive="1" name="Requête - Tableau_owssvr" description="Connexion à la requête « Tableau_owssvr » dans le classeur." type="5" refreshedVersion="6" background="1" saveData="1">
    <dbPr connection="Provider=Microsoft.Mashup.OleDb.1;Data Source=$Workbook$;Location=Tableau_owssvr;Extended Properties=&quot;&quot;" command="SELECT * FROM [Tableau_owssvr]"/>
  </connection>
</connections>
</file>

<file path=xl/sharedStrings.xml><?xml version="1.0" encoding="utf-8"?>
<sst xmlns="http://schemas.openxmlformats.org/spreadsheetml/2006/main" count="228" uniqueCount="160">
  <si>
    <t>Référent</t>
  </si>
  <si>
    <t>Extrémité A</t>
  </si>
  <si>
    <t>Extrémité B</t>
  </si>
  <si>
    <t>Salle</t>
  </si>
  <si>
    <t>Lambda</t>
  </si>
  <si>
    <t>Région</t>
  </si>
  <si>
    <t>Besoin</t>
  </si>
  <si>
    <t>Référence Orange</t>
  </si>
  <si>
    <t>Capacité</t>
  </si>
  <si>
    <t>Type</t>
  </si>
  <si>
    <t>ETAT</t>
  </si>
  <si>
    <t>MAD Mois</t>
  </si>
  <si>
    <t>DSP</t>
  </si>
  <si>
    <t>NOE</t>
  </si>
  <si>
    <t>Fixe</t>
  </si>
  <si>
    <t>Livré</t>
  </si>
  <si>
    <t>Baie NE8000</t>
  </si>
  <si>
    <t>SITyy-WN1-RTC</t>
  </si>
  <si>
    <t>bandeau</t>
  </si>
  <si>
    <t>Baie RO Trans</t>
  </si>
  <si>
    <t>JAR</t>
  </si>
  <si>
    <t>Baie X8</t>
  </si>
  <si>
    <t>SITxx-W0x-AGR</t>
  </si>
  <si>
    <t>Module A</t>
  </si>
  <si>
    <t>Baie RO</t>
  </si>
  <si>
    <t>Le ou les RO à utiliser ainsi que les positions sur ces derniers sont à fournir par le référent MSC de région.</t>
  </si>
  <si>
    <t>Dans le NRO, le routeur peut être un X2-M8 ou NE8000. La baie RO Trans d’Orange peut être dans une salle séparée.</t>
  </si>
  <si>
    <t>Trigramme unique</t>
  </si>
  <si>
    <t>SQLI1</t>
  </si>
  <si>
    <t>Saint-Quentin</t>
  </si>
  <si>
    <t>NRO</t>
  </si>
  <si>
    <t>Lille</t>
  </si>
  <si>
    <t>MSC</t>
  </si>
  <si>
    <t>LALI1</t>
  </si>
  <si>
    <t>Laon</t>
  </si>
  <si>
    <t>Capacité Nombre</t>
  </si>
  <si>
    <t>Capacité Débit</t>
  </si>
  <si>
    <t xml:space="preserve"> EAS</t>
  </si>
  <si>
    <t>Config Extrémité A</t>
  </si>
  <si>
    <t>Config Extrémité B</t>
  </si>
  <si>
    <t>Lambda Extrémité A</t>
  </si>
  <si>
    <t>Lambda Extrémité B</t>
  </si>
  <si>
    <t xml:space="preserve">Saint-Quentin </t>
  </si>
  <si>
    <t xml:space="preserve"> Lille</t>
  </si>
  <si>
    <t xml:space="preserve">Laon </t>
  </si>
  <si>
    <t>Projets.N° SI Extrémité A</t>
  </si>
  <si>
    <t>Projets.Extrémité A</t>
  </si>
  <si>
    <t>Projets.Type Site Extrémité A</t>
  </si>
  <si>
    <t>Projets.Région</t>
  </si>
  <si>
    <t>Projets.MMO</t>
  </si>
  <si>
    <t>Projets.Equipementier Extrémité A</t>
  </si>
  <si>
    <t>Projets.Equipementier Extrémité B</t>
  </si>
  <si>
    <t>Projets.N° SI Extrémité B</t>
  </si>
  <si>
    <t>Projets.Extrémité B</t>
  </si>
  <si>
    <t>Projets.Type Site Extrémité B</t>
  </si>
  <si>
    <t>N° Liaison Orange</t>
  </si>
  <si>
    <t>Nombre de lien</t>
  </si>
  <si>
    <t>Trigramme lambda</t>
  </si>
  <si>
    <t>Ferme (RO)</t>
  </si>
  <si>
    <t>Niveau (Module)</t>
  </si>
  <si>
    <t>Port (slot)</t>
  </si>
  <si>
    <t>N° de module (Tête)</t>
  </si>
  <si>
    <t>NRO_MSC</t>
  </si>
  <si>
    <t>Config site</t>
  </si>
  <si>
    <t>Ferme (RO).A</t>
  </si>
  <si>
    <t>Niveau (Module).A</t>
  </si>
  <si>
    <t>N° de module (Tête).A</t>
  </si>
  <si>
    <t>Port (slot).A</t>
  </si>
  <si>
    <t>Salle.B</t>
  </si>
  <si>
    <t>Ferme (RO).B</t>
  </si>
  <si>
    <t>Niveau (Module).B</t>
  </si>
  <si>
    <t>N° de module (Tête).B</t>
  </si>
  <si>
    <t>Port (slot).B</t>
  </si>
  <si>
    <t>Type / Besoin</t>
  </si>
  <si>
    <t>Baie.B</t>
  </si>
  <si>
    <t>Local Baie.B</t>
  </si>
  <si>
    <t>Emplacement Baie</t>
  </si>
  <si>
    <t>Monomode</t>
  </si>
  <si>
    <t>SC/APC</t>
  </si>
  <si>
    <t>Nom X8</t>
  </si>
  <si>
    <t>Port X8</t>
  </si>
  <si>
    <t>ID OLT.B</t>
  </si>
  <si>
    <t>ID OLT.A</t>
  </si>
  <si>
    <t>OSN.A</t>
  </si>
  <si>
    <t>OSN.B</t>
  </si>
  <si>
    <t>Routeur X2-M8</t>
  </si>
  <si>
    <t>Port X2-M8</t>
  </si>
  <si>
    <t>A dégrouper</t>
  </si>
  <si>
    <t>A définir</t>
  </si>
  <si>
    <t>EB.B</t>
  </si>
  <si>
    <t>WDM-E</t>
  </si>
  <si>
    <t>Capa Fibre</t>
  </si>
  <si>
    <t>Longueur liaison</t>
  </si>
  <si>
    <t>Type d'interface de livraison</t>
  </si>
  <si>
    <t>Positions Ports.A</t>
  </si>
  <si>
    <t>Positions Ports.B</t>
  </si>
  <si>
    <t>Positions EAS.B</t>
  </si>
  <si>
    <t>Commande Orange F</t>
  </si>
  <si>
    <t>Energie.B</t>
  </si>
  <si>
    <t>SC/PC</t>
  </si>
  <si>
    <t>LC/PC (Duplex)</t>
  </si>
  <si>
    <t>Multimode 50/125</t>
  </si>
  <si>
    <t>Multimode 62,5/125</t>
  </si>
  <si>
    <t>2 X 48 V</t>
  </si>
  <si>
    <t>2 X 220 V</t>
  </si>
  <si>
    <t>Renvoi Optique.A Type</t>
  </si>
  <si>
    <t>Renvoi Optique.A Ferme</t>
  </si>
  <si>
    <t>Renvoi Optique.A Niveau</t>
  </si>
  <si>
    <t>Renvoi Optique.A Rangs cassette</t>
  </si>
  <si>
    <t>Renvoi Optique.A Nom</t>
  </si>
  <si>
    <t>Renvoi Optique.A Long</t>
  </si>
  <si>
    <t>Renvoi Optique.B Type</t>
  </si>
  <si>
    <t>Renvoi Optique.B Ferme</t>
  </si>
  <si>
    <t>Renvoi Optique.B Niveau</t>
  </si>
  <si>
    <t>Renvoi Optique.B Rangs cassette</t>
  </si>
  <si>
    <t>Renvoi Optique.B Nom</t>
  </si>
  <si>
    <t>Renvoi Optique.B Long</t>
  </si>
  <si>
    <t>FLK</t>
  </si>
  <si>
    <t>Code NRO.A</t>
  </si>
  <si>
    <t>Code NRO.B</t>
  </si>
  <si>
    <t>Code T.A</t>
  </si>
  <si>
    <t>Code T.B</t>
  </si>
  <si>
    <t>Opération osmose.B</t>
  </si>
  <si>
    <t>Opération osmose.A</t>
  </si>
  <si>
    <t>Code Projet</t>
  </si>
  <si>
    <t>Local Baie OLT.A</t>
  </si>
  <si>
    <t>Energie.A</t>
  </si>
  <si>
    <t>Connecteurs.B</t>
  </si>
  <si>
    <t>Types fibres.B</t>
  </si>
  <si>
    <t>Connecteurs.A</t>
  </si>
  <si>
    <t>Types fibres.A</t>
  </si>
  <si>
    <t>Distance FT / WDM.B</t>
  </si>
  <si>
    <t>Distance chassis / Bandeau.B</t>
  </si>
  <si>
    <t>Distance FT / WDM.A</t>
  </si>
  <si>
    <t>Distance chassis / Bandeau.A</t>
  </si>
  <si>
    <t>BAIE OLT</t>
  </si>
  <si>
    <t>BAIE OLT.Position</t>
  </si>
  <si>
    <t>N/A</t>
  </si>
  <si>
    <t>Longueurs d’onde.A</t>
  </si>
  <si>
    <t>Longueurs d’onde.B</t>
  </si>
  <si>
    <t>Position</t>
  </si>
  <si>
    <t xml:space="preserve">Travée </t>
  </si>
  <si>
    <t>Ferme</t>
  </si>
  <si>
    <t>JOxxxxx</t>
  </si>
  <si>
    <t>Virtuelle</t>
  </si>
  <si>
    <t>Niveau</t>
  </si>
  <si>
    <t>syno</t>
  </si>
  <si>
    <t>ITOP.Ferme.A</t>
  </si>
  <si>
    <t>ITOP.Niveau.A</t>
  </si>
  <si>
    <t>ITOP.Position.A</t>
  </si>
  <si>
    <t>Travée.OLT.A</t>
  </si>
  <si>
    <t>POSITION.OLT.A</t>
  </si>
  <si>
    <t>ITOP.Ferme.B</t>
  </si>
  <si>
    <t>ITOP.Niveau.B</t>
  </si>
  <si>
    <t>ITOP.Position.B</t>
  </si>
  <si>
    <t>OK</t>
  </si>
  <si>
    <t>ITOP.Salle.A</t>
  </si>
  <si>
    <t>Saint-Quentin_Lille</t>
  </si>
  <si>
    <t>Laon_Lille</t>
  </si>
  <si>
    <t>Schéma de principe raccordement NRO – MSC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</si>
</sst>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entury Gothic"/>
      <family val="2"/>
    </font>
    <font>
      <sz val="12"/>
      <color rgb="FF000000"/>
      <name val="Century Gothic"/>
      <family val="2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4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theme="5"/>
      </right>
      <top style="thin">
        <color indexed="64"/>
      </top>
      <bottom style="thin">
        <color indexed="64"/>
      </bottom>
      <diagonal/>
    </border>
    <border>
      <left/>
      <right style="medium">
        <color theme="5"/>
      </right>
      <top style="thin">
        <color indexed="64"/>
      </top>
      <bottom style="medium">
        <color theme="5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 style="thin">
        <color indexed="64"/>
      </top>
      <bottom style="medium">
        <color theme="4"/>
      </bottom>
      <diagonal/>
    </border>
    <border>
      <left style="medium">
        <color theme="5"/>
      </left>
      <right style="medium">
        <color theme="5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5"/>
      </left>
      <right/>
      <top style="thin">
        <color indexed="64"/>
      </top>
      <bottom style="thin">
        <color indexed="64"/>
      </bottom>
      <diagonal/>
    </border>
    <border>
      <left/>
      <right style="medium">
        <color theme="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NumberFormat="1"/>
    <xf numFmtId="0" fontId="4" fillId="0" borderId="5" xfId="0" applyFont="1" applyBorder="1" applyAlignment="1">
      <alignment horizontal="center" vertical="center" readingOrder="1"/>
    </xf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4" fillId="0" borderId="0" xfId="0" applyFont="1" applyBorder="1" applyAlignment="1">
      <alignment horizontal="left" vertical="center" readingOrder="1"/>
    </xf>
    <xf numFmtId="0" fontId="4" fillId="0" borderId="0" xfId="0" applyFont="1" applyBorder="1" applyAlignment="1">
      <alignment horizontal="center" vertical="center" readingOrder="1"/>
    </xf>
    <xf numFmtId="0" fontId="0" fillId="0" borderId="0" xfId="0" applyBorder="1" applyAlignment="1"/>
    <xf numFmtId="0" fontId="4" fillId="0" borderId="6" xfId="0" applyFont="1" applyBorder="1" applyAlignment="1">
      <alignment horizontal="center" vertical="center" readingOrder="1"/>
    </xf>
    <xf numFmtId="0" fontId="5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readingOrder="1"/>
    </xf>
    <xf numFmtId="0" fontId="0" fillId="0" borderId="16" xfId="0" applyBorder="1"/>
    <xf numFmtId="0" fontId="0" fillId="0" borderId="0" xfId="0" applyAlignment="1">
      <alignment horizontal="left" vertical="center"/>
    </xf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2" fillId="0" borderId="33" xfId="0" applyFont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0" fillId="0" borderId="3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28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2" fillId="0" borderId="33" xfId="0" applyNumberFormat="1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0" fillId="0" borderId="44" xfId="0" applyBorder="1"/>
    <xf numFmtId="0" fontId="0" fillId="0" borderId="44" xfId="0" applyBorder="1" applyAlignment="1"/>
    <xf numFmtId="0" fontId="0" fillId="0" borderId="43" xfId="0" applyBorder="1" applyAlignment="1">
      <alignment horizontal="center"/>
    </xf>
    <xf numFmtId="0" fontId="0" fillId="0" borderId="45" xfId="0" applyBorder="1" applyAlignment="1">
      <alignment horizontal="center"/>
    </xf>
    <xf numFmtId="0" fontId="2" fillId="0" borderId="29" xfId="0" applyFont="1" applyBorder="1" applyAlignment="1">
      <alignment vertical="center"/>
    </xf>
    <xf numFmtId="0" fontId="2" fillId="0" borderId="35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46" xfId="0" applyBorder="1" applyAlignment="1">
      <alignment wrapText="1"/>
    </xf>
    <xf numFmtId="0" fontId="0" fillId="0" borderId="4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15" fillId="0" borderId="0" xfId="0" applyFont="1"/>
    <xf numFmtId="0" fontId="0" fillId="0" borderId="16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29" xfId="0" applyBorder="1" applyAlignment="1">
      <alignment horizontal="right"/>
    </xf>
    <xf numFmtId="0" fontId="0" fillId="0" borderId="16" xfId="0" applyBorder="1" applyAlignment="1">
      <alignment horizontal="center"/>
    </xf>
    <xf numFmtId="0" fontId="0" fillId="11" borderId="36" xfId="0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10" borderId="42" xfId="0" applyFill="1" applyBorder="1" applyAlignment="1">
      <alignment horizontal="center" vertical="center" wrapText="1"/>
    </xf>
    <xf numFmtId="0" fontId="0" fillId="8" borderId="1" xfId="0" applyNumberFormat="1" applyFill="1" applyBorder="1" applyAlignment="1">
      <alignment horizontal="left" vertical="center"/>
    </xf>
    <xf numFmtId="0" fontId="0" fillId="8" borderId="2" xfId="0" applyNumberFormat="1" applyFill="1" applyBorder="1" applyAlignment="1">
      <alignment horizontal="left" vertical="center"/>
    </xf>
    <xf numFmtId="0" fontId="0" fillId="0" borderId="2" xfId="0" applyNumberFormat="1" applyBorder="1" applyAlignment="1">
      <alignment horizontal="left" vertical="center"/>
    </xf>
    <xf numFmtId="0" fontId="0" fillId="0" borderId="2" xfId="0" applyBorder="1" applyAlignment="1"/>
    <xf numFmtId="0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left" vertical="center"/>
    </xf>
    <xf numFmtId="0" fontId="9" fillId="6" borderId="2" xfId="0" applyFont="1" applyFill="1" applyBorder="1" applyAlignment="1">
      <alignment horizontal="left" vertical="center"/>
    </xf>
    <xf numFmtId="0" fontId="0" fillId="0" borderId="2" xfId="0" applyBorder="1"/>
    <xf numFmtId="0" fontId="0" fillId="0" borderId="2" xfId="0" applyBorder="1" applyAlignment="1">
      <alignment horizontal="left" vertical="center"/>
    </xf>
    <xf numFmtId="0" fontId="0" fillId="12" borderId="2" xfId="0" applyFont="1" applyFill="1" applyBorder="1"/>
    <xf numFmtId="0" fontId="13" fillId="4" borderId="2" xfId="0" applyFont="1" applyFill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0" fillId="0" borderId="2" xfId="0" applyFont="1" applyBorder="1"/>
    <xf numFmtId="16" fontId="0" fillId="0" borderId="2" xfId="0" quotePrefix="1" applyNumberFormat="1" applyBorder="1" applyAlignment="1">
      <alignment horizontal="left" vertical="center"/>
    </xf>
    <xf numFmtId="0" fontId="0" fillId="0" borderId="1" xfId="0" applyNumberFormat="1" applyBorder="1" applyAlignment="1">
      <alignment horizontal="left" vertical="center"/>
    </xf>
    <xf numFmtId="0" fontId="0" fillId="5" borderId="2" xfId="0" applyFont="1" applyFill="1" applyBorder="1"/>
    <xf numFmtId="0" fontId="1" fillId="3" borderId="2" xfId="0" applyFont="1" applyFill="1" applyBorder="1" applyAlignment="1">
      <alignment horizontal="left" vertical="center"/>
    </xf>
    <xf numFmtId="0" fontId="1" fillId="3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11" fillId="0" borderId="2" xfId="0" applyFont="1" applyBorder="1" applyAlignment="1">
      <alignment horizontal="center"/>
    </xf>
    <xf numFmtId="0" fontId="15" fillId="0" borderId="2" xfId="0" applyFont="1" applyBorder="1"/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0" borderId="47" xfId="0" applyNumberFormat="1" applyBorder="1" applyAlignment="1">
      <alignment horizontal="left" vertical="center"/>
    </xf>
    <xf numFmtId="0" fontId="0" fillId="0" borderId="4" xfId="0" applyNumberForma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left" vertical="center"/>
    </xf>
    <xf numFmtId="0" fontId="0" fillId="4" borderId="4" xfId="0" applyFill="1" applyBorder="1" applyAlignment="1">
      <alignment horizontal="center" vertical="center" wrapText="1"/>
    </xf>
    <xf numFmtId="0" fontId="14" fillId="0" borderId="4" xfId="0" applyFont="1" applyBorder="1" applyAlignment="1">
      <alignment vertical="center"/>
    </xf>
    <xf numFmtId="0" fontId="0" fillId="0" borderId="17" xfId="0" applyBorder="1" applyAlignment="1">
      <alignment horizontal="center"/>
    </xf>
    <xf numFmtId="0" fontId="0" fillId="0" borderId="20" xfId="0" applyBorder="1"/>
    <xf numFmtId="0" fontId="0" fillId="0" borderId="18" xfId="0" applyBorder="1"/>
    <xf numFmtId="0" fontId="0" fillId="0" borderId="19" xfId="0" applyBorder="1"/>
    <xf numFmtId="0" fontId="0" fillId="0" borderId="3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28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9" xfId="0" applyFont="1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6" xfId="0" applyBorder="1" applyAlignment="1"/>
    <xf numFmtId="0" fontId="0" fillId="0" borderId="29" xfId="0" applyBorder="1" applyAlignment="1"/>
    <xf numFmtId="0" fontId="0" fillId="0" borderId="0" xfId="0" applyBorder="1" applyAlignment="1">
      <alignment horizontal="right" vertical="center"/>
    </xf>
    <xf numFmtId="0" fontId="0" fillId="0" borderId="2" xfId="0" quotePrefix="1" applyNumberFormat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" fillId="3" borderId="2" xfId="0" applyNumberFormat="1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left" vertical="center" wrapText="1"/>
    </xf>
    <xf numFmtId="0" fontId="0" fillId="0" borderId="37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29" xfId="0" applyBorder="1" applyAlignment="1">
      <alignment horizontal="right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4" xfId="0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</cellXfs>
  <cellStyles count="1">
    <cellStyle name="Normal" xfId="0" builtinId="0"/>
  </cellStyles>
  <dxfs count="1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theme="8" tint="-0.249977111117893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11545</xdr:colOff>
      <xdr:row>12</xdr:row>
      <xdr:rowOff>115455</xdr:rowOff>
    </xdr:from>
    <xdr:to>
      <xdr:col>2</xdr:col>
      <xdr:colOff>752495</xdr:colOff>
      <xdr:row>15</xdr:row>
      <xdr:rowOff>127000</xdr:rowOff>
    </xdr:to>
    <xdr:sp macro="" textlink="">
      <xdr:nvSpPr>
        <xdr:cNvPr id="14" name="Forme libre : forme 13">
          <a:extLst>
            <a:ext uri="{FF2B5EF4-FFF2-40B4-BE49-F238E27FC236}">
              <a16:creationId xmlns:a16="http://schemas.microsoft.com/office/drawing/2014/main" id="{B3564F3B-4B6F-4047-995C-9009E606F20A}"/>
            </a:ext>
          </a:extLst>
        </xdr:cNvPr>
        <xdr:cNvSpPr/>
      </xdr:nvSpPr>
      <xdr:spPr>
        <a:xfrm>
          <a:off x="1939636" y="2701637"/>
          <a:ext cx="740950" cy="611908"/>
        </a:xfrm>
        <a:custGeom>
          <a:avLst/>
          <a:gdLst>
            <a:gd name="connsiteX0" fmla="*/ 827314 w 827314"/>
            <a:gd name="connsiteY0" fmla="*/ 0 h 508000"/>
            <a:gd name="connsiteX1" fmla="*/ 478972 w 827314"/>
            <a:gd name="connsiteY1" fmla="*/ 72571 h 508000"/>
            <a:gd name="connsiteX2" fmla="*/ 478972 w 827314"/>
            <a:gd name="connsiteY2" fmla="*/ 420914 h 508000"/>
            <a:gd name="connsiteX3" fmla="*/ 0 w 827314"/>
            <a:gd name="connsiteY3" fmla="*/ 508000 h 508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827314" h="508000">
              <a:moveTo>
                <a:pt x="827314" y="0"/>
              </a:moveTo>
              <a:cubicBezTo>
                <a:pt x="682171" y="1209"/>
                <a:pt x="537029" y="2419"/>
                <a:pt x="478972" y="72571"/>
              </a:cubicBezTo>
              <a:cubicBezTo>
                <a:pt x="420915" y="142723"/>
                <a:pt x="558801" y="348343"/>
                <a:pt x="478972" y="420914"/>
              </a:cubicBezTo>
              <a:cubicBezTo>
                <a:pt x="399143" y="493486"/>
                <a:pt x="108857" y="466876"/>
                <a:pt x="0" y="50800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311727</xdr:colOff>
      <xdr:row>13</xdr:row>
      <xdr:rowOff>69272</xdr:rowOff>
    </xdr:from>
    <xdr:to>
      <xdr:col>0</xdr:col>
      <xdr:colOff>727364</xdr:colOff>
      <xdr:row>15</xdr:row>
      <xdr:rowOff>138546</xdr:rowOff>
    </xdr:to>
    <xdr:sp macro="" textlink="">
      <xdr:nvSpPr>
        <xdr:cNvPr id="16" name="Forme libre : forme 15">
          <a:extLst>
            <a:ext uri="{FF2B5EF4-FFF2-40B4-BE49-F238E27FC236}">
              <a16:creationId xmlns:a16="http://schemas.microsoft.com/office/drawing/2014/main" id="{1C9C6155-FE24-4043-9860-AA581D3C2A5D}"/>
            </a:ext>
          </a:extLst>
        </xdr:cNvPr>
        <xdr:cNvSpPr/>
      </xdr:nvSpPr>
      <xdr:spPr>
        <a:xfrm>
          <a:off x="311727" y="2851727"/>
          <a:ext cx="415637" cy="473364"/>
        </a:xfrm>
        <a:custGeom>
          <a:avLst/>
          <a:gdLst>
            <a:gd name="connsiteX0" fmla="*/ 341108 w 341108"/>
            <a:gd name="connsiteY0" fmla="*/ 639728 h 639728"/>
            <a:gd name="connsiteX1" fmla="*/ 36308 w 341108"/>
            <a:gd name="connsiteY1" fmla="*/ 494585 h 639728"/>
            <a:gd name="connsiteX2" fmla="*/ 36308 w 341108"/>
            <a:gd name="connsiteY2" fmla="*/ 59157 h 639728"/>
            <a:gd name="connsiteX3" fmla="*/ 312079 w 341108"/>
            <a:gd name="connsiteY3" fmla="*/ 15614 h 63972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341108" h="639728">
              <a:moveTo>
                <a:pt x="341108" y="639728"/>
              </a:moveTo>
              <a:cubicBezTo>
                <a:pt x="214108" y="615537"/>
                <a:pt x="87108" y="591347"/>
                <a:pt x="36308" y="494585"/>
              </a:cubicBezTo>
              <a:cubicBezTo>
                <a:pt x="-14492" y="397823"/>
                <a:pt x="-9654" y="138985"/>
                <a:pt x="36308" y="59157"/>
              </a:cubicBezTo>
              <a:cubicBezTo>
                <a:pt x="82270" y="-20671"/>
                <a:pt x="197174" y="-2529"/>
                <a:pt x="312079" y="15614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4</xdr:col>
      <xdr:colOff>0</xdr:colOff>
      <xdr:row>12</xdr:row>
      <xdr:rowOff>112059</xdr:rowOff>
    </xdr:from>
    <xdr:to>
      <xdr:col>5</xdr:col>
      <xdr:colOff>1086970</xdr:colOff>
      <xdr:row>15</xdr:row>
      <xdr:rowOff>112059</xdr:rowOff>
    </xdr:to>
    <xdr:sp macro="" textlink="">
      <xdr:nvSpPr>
        <xdr:cNvPr id="17" name="Forme libre : forme 16">
          <a:extLst>
            <a:ext uri="{FF2B5EF4-FFF2-40B4-BE49-F238E27FC236}">
              <a16:creationId xmlns:a16="http://schemas.microsoft.com/office/drawing/2014/main" id="{D27E584C-7528-4596-9AF1-DAB088D2816A}"/>
            </a:ext>
          </a:extLst>
        </xdr:cNvPr>
        <xdr:cNvSpPr/>
      </xdr:nvSpPr>
      <xdr:spPr>
        <a:xfrm>
          <a:off x="4112559" y="2711824"/>
          <a:ext cx="2151529" cy="638735"/>
        </a:xfrm>
        <a:custGeom>
          <a:avLst/>
          <a:gdLst>
            <a:gd name="connsiteX0" fmla="*/ 0 w 1364343"/>
            <a:gd name="connsiteY0" fmla="*/ 0 h 1025224"/>
            <a:gd name="connsiteX1" fmla="*/ 348343 w 1364343"/>
            <a:gd name="connsiteY1" fmla="*/ 319314 h 1025224"/>
            <a:gd name="connsiteX2" fmla="*/ 464458 w 1364343"/>
            <a:gd name="connsiteY2" fmla="*/ 986971 h 1025224"/>
            <a:gd name="connsiteX3" fmla="*/ 1364343 w 1364343"/>
            <a:gd name="connsiteY3" fmla="*/ 885371 h 10252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364343" h="1025224">
              <a:moveTo>
                <a:pt x="0" y="0"/>
              </a:moveTo>
              <a:cubicBezTo>
                <a:pt x="135466" y="77409"/>
                <a:pt x="270933" y="154819"/>
                <a:pt x="348343" y="319314"/>
              </a:cubicBezTo>
              <a:cubicBezTo>
                <a:pt x="425753" y="483809"/>
                <a:pt x="295125" y="892628"/>
                <a:pt x="464458" y="986971"/>
              </a:cubicBezTo>
              <a:cubicBezTo>
                <a:pt x="633791" y="1081314"/>
                <a:pt x="999067" y="983342"/>
                <a:pt x="1364343" y="885371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6</xdr:col>
      <xdr:colOff>828670</xdr:colOff>
      <xdr:row>12</xdr:row>
      <xdr:rowOff>158232</xdr:rowOff>
    </xdr:from>
    <xdr:to>
      <xdr:col>10</xdr:col>
      <xdr:colOff>324628</xdr:colOff>
      <xdr:row>16</xdr:row>
      <xdr:rowOff>91120</xdr:rowOff>
    </xdr:to>
    <xdr:grpSp>
      <xdr:nvGrpSpPr>
        <xdr:cNvPr id="22" name="Groupe 21">
          <a:extLst>
            <a:ext uri="{FF2B5EF4-FFF2-40B4-BE49-F238E27FC236}">
              <a16:creationId xmlns:a16="http://schemas.microsoft.com/office/drawing/2014/main" id="{6B437C58-7DC7-453D-9D80-DA4538E8BCFC}"/>
            </a:ext>
          </a:extLst>
        </xdr:cNvPr>
        <xdr:cNvGrpSpPr/>
      </xdr:nvGrpSpPr>
      <xdr:grpSpPr>
        <a:xfrm>
          <a:off x="7103964" y="2757997"/>
          <a:ext cx="3686958" cy="806947"/>
          <a:chOff x="5927859" y="2793764"/>
          <a:chExt cx="4663202" cy="1166541"/>
        </a:xfrm>
      </xdr:grpSpPr>
      <xdr:grpSp>
        <xdr:nvGrpSpPr>
          <xdr:cNvPr id="13" name="Groupe 12">
            <a:extLst>
              <a:ext uri="{FF2B5EF4-FFF2-40B4-BE49-F238E27FC236}">
                <a16:creationId xmlns:a16="http://schemas.microsoft.com/office/drawing/2014/main" id="{96C58C89-9A9B-4221-BF92-42D410B6E09C}"/>
              </a:ext>
            </a:extLst>
          </xdr:cNvPr>
          <xdr:cNvGrpSpPr/>
        </xdr:nvGrpSpPr>
        <xdr:grpSpPr>
          <a:xfrm>
            <a:off x="6333503" y="2831538"/>
            <a:ext cx="3864761" cy="1128767"/>
            <a:chOff x="5189035" y="2235547"/>
            <a:chExt cx="3005924" cy="1108878"/>
          </a:xfrm>
        </xdr:grpSpPr>
        <xdr:sp macro="" textlink="">
          <xdr:nvSpPr>
            <xdr:cNvPr id="5" name="Nuage 4">
              <a:extLst>
                <a:ext uri="{FF2B5EF4-FFF2-40B4-BE49-F238E27FC236}">
                  <a16:creationId xmlns:a16="http://schemas.microsoft.com/office/drawing/2014/main" id="{5579229B-8F4C-4B7E-A6B7-DEF12DDFD3AB}"/>
                </a:ext>
              </a:extLst>
            </xdr:cNvPr>
            <xdr:cNvSpPr/>
          </xdr:nvSpPr>
          <xdr:spPr>
            <a:xfrm>
              <a:off x="5189035" y="2235547"/>
              <a:ext cx="3005924" cy="1108878"/>
            </a:xfrm>
            <a:prstGeom prst="cloud">
              <a:avLst/>
            </a:prstGeom>
            <a:solidFill>
              <a:schemeClr val="accent4">
                <a:lumMod val="40000"/>
                <a:lumOff val="60000"/>
              </a:schemeClr>
            </a:solidFill>
            <a:ln>
              <a:solidFill>
                <a:schemeClr val="accent4">
                  <a:lumMod val="7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endParaRPr lang="fr-FR"/>
            </a:p>
          </xdr:txBody>
        </xdr:sp>
        <xdr:sp macro="" textlink="">
          <xdr:nvSpPr>
            <xdr:cNvPr id="8" name="ZoneTexte 34">
              <a:extLst>
                <a:ext uri="{FF2B5EF4-FFF2-40B4-BE49-F238E27FC236}">
                  <a16:creationId xmlns:a16="http://schemas.microsoft.com/office/drawing/2014/main" id="{5E2FC160-2B88-4A68-8316-ECB5BEFE12B0}"/>
                </a:ext>
              </a:extLst>
            </xdr:cNvPr>
            <xdr:cNvSpPr txBox="1"/>
          </xdr:nvSpPr>
          <xdr:spPr>
            <a:xfrm>
              <a:off x="5905380" y="2370869"/>
              <a:ext cx="1595876" cy="585825"/>
            </a:xfrm>
            <a:prstGeom prst="rect">
              <a:avLst/>
            </a:prstGeom>
            <a:noFill/>
          </xdr:spPr>
          <xdr:txBody>
            <a:bodyPr wrap="square" rtlCol="0">
              <a:spAutoFit/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r>
                <a:rPr lang="fr-FR" sz="1400"/>
                <a:t>Réseau</a:t>
              </a:r>
            </a:p>
            <a:p>
              <a:pPr algn="ctr"/>
              <a:r>
                <a:rPr lang="fr-FR" sz="1400"/>
                <a:t>WDM Orange</a:t>
              </a:r>
            </a:p>
          </xdr:txBody>
        </xdr:sp>
      </xdr:grpSp>
      <xdr:sp macro="" textlink="">
        <xdr:nvSpPr>
          <xdr:cNvPr id="9" name="Bande diagonale 8">
            <a:extLst>
              <a:ext uri="{FF2B5EF4-FFF2-40B4-BE49-F238E27FC236}">
                <a16:creationId xmlns:a16="http://schemas.microsoft.com/office/drawing/2014/main" id="{522578A7-3846-4C19-9A6B-1FAE581D4544}"/>
              </a:ext>
            </a:extLst>
          </xdr:cNvPr>
          <xdr:cNvSpPr/>
        </xdr:nvSpPr>
        <xdr:spPr>
          <a:xfrm rot="18857089">
            <a:off x="5875622" y="3047310"/>
            <a:ext cx="953234" cy="848759"/>
          </a:xfrm>
          <a:prstGeom prst="diagStripe">
            <a:avLst>
              <a:gd name="adj" fmla="val 34524"/>
            </a:avLst>
          </a:prstGeom>
          <a:solidFill>
            <a:schemeClr val="accent4">
              <a:lumMod val="75000"/>
            </a:schemeClr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>
              <a:solidFill>
                <a:schemeClr val="tx1"/>
              </a:solidFill>
            </a:endParaRPr>
          </a:p>
        </xdr:txBody>
      </xdr:sp>
      <xdr:sp macro="" textlink="">
        <xdr:nvSpPr>
          <xdr:cNvPr id="21" name="Bande diagonale 20">
            <a:extLst>
              <a:ext uri="{FF2B5EF4-FFF2-40B4-BE49-F238E27FC236}">
                <a16:creationId xmlns:a16="http://schemas.microsoft.com/office/drawing/2014/main" id="{EDFC285C-5734-477B-8368-D430B16DA78D}"/>
              </a:ext>
            </a:extLst>
          </xdr:cNvPr>
          <xdr:cNvSpPr/>
        </xdr:nvSpPr>
        <xdr:spPr>
          <a:xfrm rot="8328782">
            <a:off x="9740496" y="2793764"/>
            <a:ext cx="850565" cy="1106175"/>
          </a:xfrm>
          <a:prstGeom prst="diagStripe">
            <a:avLst>
              <a:gd name="adj" fmla="val 32739"/>
            </a:avLst>
          </a:prstGeom>
          <a:solidFill>
            <a:schemeClr val="accent1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14</xdr:col>
      <xdr:colOff>22411</xdr:colOff>
      <xdr:row>13</xdr:row>
      <xdr:rowOff>123264</xdr:rowOff>
    </xdr:from>
    <xdr:to>
      <xdr:col>14</xdr:col>
      <xdr:colOff>683558</xdr:colOff>
      <xdr:row>18</xdr:row>
      <xdr:rowOff>145677</xdr:rowOff>
    </xdr:to>
    <xdr:sp macro="" textlink="">
      <xdr:nvSpPr>
        <xdr:cNvPr id="15" name="Forme libre : forme 14">
          <a:extLst>
            <a:ext uri="{FF2B5EF4-FFF2-40B4-BE49-F238E27FC236}">
              <a16:creationId xmlns:a16="http://schemas.microsoft.com/office/drawing/2014/main" id="{9B809948-2549-4155-9D73-23AB67788947}"/>
            </a:ext>
          </a:extLst>
        </xdr:cNvPr>
        <xdr:cNvSpPr/>
      </xdr:nvSpPr>
      <xdr:spPr>
        <a:xfrm>
          <a:off x="14926235" y="2924735"/>
          <a:ext cx="661147" cy="1098177"/>
        </a:xfrm>
        <a:custGeom>
          <a:avLst/>
          <a:gdLst>
            <a:gd name="connsiteX0" fmla="*/ 0 w 504264"/>
            <a:gd name="connsiteY0" fmla="*/ 1098177 h 1098177"/>
            <a:gd name="connsiteX1" fmla="*/ 504264 w 504264"/>
            <a:gd name="connsiteY1" fmla="*/ 257736 h 1098177"/>
            <a:gd name="connsiteX2" fmla="*/ 0 w 504264"/>
            <a:gd name="connsiteY2" fmla="*/ 0 h 10981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504264" h="1098177">
              <a:moveTo>
                <a:pt x="0" y="1098177"/>
              </a:moveTo>
              <a:cubicBezTo>
                <a:pt x="252132" y="769471"/>
                <a:pt x="504264" y="440765"/>
                <a:pt x="504264" y="257736"/>
              </a:cubicBezTo>
              <a:cubicBezTo>
                <a:pt x="504264" y="74707"/>
                <a:pt x="252132" y="37353"/>
                <a:pt x="0" y="0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739588</xdr:colOff>
      <xdr:row>11</xdr:row>
      <xdr:rowOff>89647</xdr:rowOff>
    </xdr:from>
    <xdr:to>
      <xdr:col>13</xdr:col>
      <xdr:colOff>0</xdr:colOff>
      <xdr:row>13</xdr:row>
      <xdr:rowOff>156882</xdr:rowOff>
    </xdr:to>
    <xdr:sp macro="" textlink="">
      <xdr:nvSpPr>
        <xdr:cNvPr id="19" name="Forme libre : forme 18">
          <a:extLst>
            <a:ext uri="{FF2B5EF4-FFF2-40B4-BE49-F238E27FC236}">
              <a16:creationId xmlns:a16="http://schemas.microsoft.com/office/drawing/2014/main" id="{925112AD-FD01-4E99-8126-9D2D2F83C070}"/>
            </a:ext>
          </a:extLst>
        </xdr:cNvPr>
        <xdr:cNvSpPr/>
      </xdr:nvSpPr>
      <xdr:spPr>
        <a:xfrm>
          <a:off x="13290176" y="2465294"/>
          <a:ext cx="347383" cy="493059"/>
        </a:xfrm>
        <a:custGeom>
          <a:avLst/>
          <a:gdLst>
            <a:gd name="connsiteX0" fmla="*/ 526676 w 526676"/>
            <a:gd name="connsiteY0" fmla="*/ 0 h 493059"/>
            <a:gd name="connsiteX1" fmla="*/ 0 w 526676"/>
            <a:gd name="connsiteY1" fmla="*/ 280147 h 493059"/>
            <a:gd name="connsiteX2" fmla="*/ 526676 w 526676"/>
            <a:gd name="connsiteY2" fmla="*/ 493059 h 4930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526676" h="493059">
              <a:moveTo>
                <a:pt x="526676" y="0"/>
              </a:moveTo>
              <a:cubicBezTo>
                <a:pt x="263338" y="98985"/>
                <a:pt x="0" y="197971"/>
                <a:pt x="0" y="280147"/>
              </a:cubicBezTo>
              <a:cubicBezTo>
                <a:pt x="0" y="362323"/>
                <a:pt x="263338" y="427691"/>
                <a:pt x="526676" y="493059"/>
              </a:cubicBez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1086970</xdr:colOff>
      <xdr:row>14</xdr:row>
      <xdr:rowOff>100853</xdr:rowOff>
    </xdr:from>
    <xdr:to>
      <xdr:col>12</xdr:col>
      <xdr:colOff>1075764</xdr:colOff>
      <xdr:row>18</xdr:row>
      <xdr:rowOff>123265</xdr:rowOff>
    </xdr:to>
    <xdr:sp macro="" textlink="">
      <xdr:nvSpPr>
        <xdr:cNvPr id="20" name="Forme libre : forme 19">
          <a:extLst>
            <a:ext uri="{FF2B5EF4-FFF2-40B4-BE49-F238E27FC236}">
              <a16:creationId xmlns:a16="http://schemas.microsoft.com/office/drawing/2014/main" id="{4CA16112-57FB-4625-8759-CA41904DCE2D}"/>
            </a:ext>
          </a:extLst>
        </xdr:cNvPr>
        <xdr:cNvSpPr/>
      </xdr:nvSpPr>
      <xdr:spPr>
        <a:xfrm>
          <a:off x="11228294" y="3137647"/>
          <a:ext cx="2073088" cy="862853"/>
        </a:xfrm>
        <a:custGeom>
          <a:avLst/>
          <a:gdLst>
            <a:gd name="connsiteX0" fmla="*/ 0 w 2073088"/>
            <a:gd name="connsiteY0" fmla="*/ 0 h 862853"/>
            <a:gd name="connsiteX1" fmla="*/ 2073088 w 2073088"/>
            <a:gd name="connsiteY1" fmla="*/ 862853 h 862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2073088" h="862853">
              <a:moveTo>
                <a:pt x="0" y="0"/>
              </a:moveTo>
              <a:lnTo>
                <a:pt x="2073088" y="862853"/>
              </a:lnTo>
            </a:path>
          </a:pathLst>
        </a:cu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3B83C21D-B1D7-4D86-BEB4-9F540647BADE}" autoFormatId="16" applyNumberFormats="0" applyBorderFormats="0" applyFontFormats="0" applyPatternFormats="0" applyAlignmentFormats="0" applyWidthHeightFormats="0">
  <queryTableRefresh nextId="216" unboundColumnsRight="35">
    <queryTableFields count="95">
      <queryTableField id="1" name="Trigramme unique" tableColumnId="1"/>
      <queryTableField id="2" name="Lambda" tableColumnId="2"/>
      <queryTableField id="5" name="Région" tableColumnId="5"/>
      <queryTableField id="6" name="Besoin" tableColumnId="6"/>
      <queryTableField id="7" name="Référence Orange" tableColumnId="7"/>
      <queryTableField id="116" dataBound="0" tableColumnId="19"/>
      <queryTableField id="9" name="Capacité Nombre" tableColumnId="9"/>
      <queryTableField id="10" name="Capacité Débit" tableColumnId="10"/>
      <queryTableField id="106" dataBound="0" tableColumnId="103"/>
      <queryTableField id="14" name="Type" tableColumnId="20"/>
      <queryTableField id="36" name="Projets.Région" tableColumnId="36"/>
      <queryTableField id="110" dataBound="0" tableColumnId="8"/>
      <queryTableField id="111" dataBound="0" tableColumnId="11"/>
      <queryTableField id="39" name="Projets.MMO" tableColumnId="39"/>
      <queryTableField id="60" name="Config site" tableColumnId="56"/>
      <queryTableField id="24" name="ETAT" tableColumnId="24"/>
      <queryTableField id="112" dataBound="0" tableColumnId="15"/>
      <queryTableField id="25" name="MAD Mois" tableColumnId="25"/>
      <queryTableField id="26" name="DSP" tableColumnId="26"/>
      <queryTableField id="184" dataBound="0" tableColumnId="29"/>
      <queryTableField id="175" dataBound="0" tableColumnId="22"/>
      <queryTableField id="178" dataBound="0" tableColumnId="28"/>
      <queryTableField id="3" name="Lambda Extrémité A" tableColumnId="3"/>
      <queryTableField id="31" name="Projets.Extrémité A" tableColumnId="31"/>
      <queryTableField id="32" name="Projets.Type Site Extrémité A" tableColumnId="32"/>
      <queryTableField id="30" name="Projets.N° SI Extrémité A" tableColumnId="30"/>
      <queryTableField id="84" dataBound="0" tableColumnId="81"/>
      <queryTableField id="12" name="Config Extrémité A" tableColumnId="12"/>
      <queryTableField id="40" name="Projets.Equipementier Extrémité A" tableColumnId="40"/>
      <queryTableField id="102" dataBound="0" tableColumnId="99"/>
      <queryTableField id="215" dataBound="0" tableColumnId="47"/>
      <queryTableField id="61" dataBound="0" tableColumnId="58"/>
      <queryTableField id="193" dataBound="0" tableColumnId="14"/>
      <queryTableField id="194" dataBound="0" tableColumnId="33"/>
      <queryTableField id="62" dataBound="0" tableColumnId="59"/>
      <queryTableField id="63" dataBound="0" tableColumnId="60"/>
      <queryTableField id="64" dataBound="0" tableColumnId="61"/>
      <queryTableField id="65" dataBound="0" tableColumnId="62"/>
      <queryTableField id="113" dataBound="0" tableColumnId="16"/>
      <queryTableField id="107" dataBound="0" tableColumnId="104"/>
      <queryTableField id="108" dataBound="0" tableColumnId="105"/>
      <queryTableField id="78" dataBound="0" tableColumnId="75"/>
      <queryTableField id="209" dataBound="0" tableColumnId="46"/>
      <queryTableField id="76" dataBound="0" tableColumnId="73"/>
      <queryTableField id="85" dataBound="0" tableColumnId="82"/>
      <queryTableField id="88" dataBound="0" tableColumnId="85"/>
      <queryTableField id="89" dataBound="0" tableColumnId="86"/>
      <queryTableField id="90" dataBound="0" tableColumnId="87"/>
      <queryTableField id="91" dataBound="0" tableColumnId="88"/>
      <queryTableField id="92" dataBound="0" tableColumnId="89"/>
      <queryTableField id="93" dataBound="0" tableColumnId="90"/>
      <queryTableField id="176" dataBound="0" tableColumnId="23"/>
      <queryTableField id="177" dataBound="0" tableColumnId="27"/>
      <queryTableField id="4" name="Lambda Extrémité B" tableColumnId="4"/>
      <queryTableField id="52" name="Projets.Extrémité B" tableColumnId="51"/>
      <queryTableField id="53" name="Projets.Type Site Extrémité B" tableColumnId="52"/>
      <queryTableField id="51" name="Projets.N° SI Extrémité B" tableColumnId="50"/>
      <queryTableField id="174" dataBound="0" tableColumnId="21"/>
      <queryTableField id="13" name="Config Extrémité B" tableColumnId="13"/>
      <queryTableField id="41" name="Projets.Equipementier Extrémité B" tableColumnId="41"/>
      <queryTableField id="103" dataBound="0" tableColumnId="100"/>
      <queryTableField id="71" dataBound="0" tableColumnId="68"/>
      <queryTableField id="72" dataBound="0" tableColumnId="69"/>
      <queryTableField id="73" dataBound="0" tableColumnId="70"/>
      <queryTableField id="74" dataBound="0" tableColumnId="71"/>
      <queryTableField id="75" dataBound="0" tableColumnId="72"/>
      <queryTableField id="114" dataBound="0" tableColumnId="17"/>
      <queryTableField id="105" dataBound="0" tableColumnId="102"/>
      <queryTableField id="104" dataBound="0" tableColumnId="101"/>
      <queryTableField id="79" dataBound="0" tableColumnId="76"/>
      <queryTableField id="77" dataBound="0" tableColumnId="74"/>
      <queryTableField id="86" dataBound="0" tableColumnId="83"/>
      <queryTableField id="214" dataBound="0" tableColumnId="63"/>
      <queryTableField id="213" dataBound="0" tableColumnId="57"/>
      <queryTableField id="101" dataBound="0" tableColumnId="98"/>
      <queryTableField id="94" dataBound="0" tableColumnId="91"/>
      <queryTableField id="95" dataBound="0" tableColumnId="92"/>
      <queryTableField id="96" dataBound="0" tableColumnId="93"/>
      <queryTableField id="97" dataBound="0" tableColumnId="94"/>
      <queryTableField id="98" dataBound="0" tableColumnId="95"/>
      <queryTableField id="99" dataBound="0" tableColumnId="96"/>
      <queryTableField id="109" dataBound="0" tableColumnId="106"/>
      <queryTableField id="201" dataBound="0" tableColumnId="34"/>
      <queryTableField id="202" dataBound="0" tableColumnId="35"/>
      <queryTableField id="203" dataBound="0" tableColumnId="37"/>
      <queryTableField id="206" dataBound="0" tableColumnId="43"/>
      <queryTableField id="204" dataBound="0" tableColumnId="38"/>
      <queryTableField id="205" dataBound="0" tableColumnId="42"/>
      <queryTableField id="115" dataBound="0" tableColumnId="18"/>
      <queryTableField id="80" dataBound="0" tableColumnId="77"/>
      <queryTableField id="81" dataBound="0" tableColumnId="78"/>
      <queryTableField id="207" dataBound="0" tableColumnId="44"/>
      <queryTableField id="82" dataBound="0" tableColumnId="79"/>
      <queryTableField id="83" dataBound="0" tableColumnId="80"/>
      <queryTableField id="208" dataBound="0" tableColumnId="4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97F79D0C-F681-4DDD-9185-2002BB856CB3}" autoFormatId="16" applyNumberFormats="0" applyBorderFormats="0" applyFontFormats="0" applyPatternFormats="0" applyAlignmentFormats="0" applyWidthHeightFormats="0">
  <queryTableRefresh nextId="6">
    <queryTableFields count="5">
      <queryTableField id="1" name="Trigramme unique" tableColumnId="1"/>
      <queryTableField id="2" name="Lambda" tableColumnId="2"/>
      <queryTableField id="3" name="Config site" tableColumnId="3"/>
      <queryTableField id="4" name="ETAT" tableColumnId="4"/>
      <queryTableField id="5" name="syno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92EB51B8-B4E5-4A05-BCB8-8B3E40AD6722}" autoFormatId="16" applyNumberFormats="0" applyBorderFormats="0" applyFontFormats="0" applyPatternFormats="0" applyAlignmentFormats="0" applyWidthHeightFormats="0">
  <queryTableRefresh nextId="6">
    <queryTableFields count="5">
      <queryTableField id="1" name="Trigramme unique" tableColumnId="1"/>
      <queryTableField id="2" name="Lambda" tableColumnId="2"/>
      <queryTableField id="3" name="Config site" tableColumnId="3"/>
      <queryTableField id="4" name="ETAT" tableColumnId="4"/>
      <queryTableField id="5" name="syno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7AA522-2B96-4D6E-AB7D-3805DE8964C5}" name="Lambdas" displayName="Lambdas" ref="A2:CQ30" tableType="queryTable" totalsRowShown="0" headerRowDxfId="107" dataDxfId="105" headerRowBorderDxfId="106" tableBorderDxfId="104" totalsRowBorderDxfId="103">
  <autoFilter ref="A2:CQ30" xr:uid="{198438FB-A33C-4CF0-A017-0FFBF92B76EE}"/>
  <tableColumns count="95">
    <tableColumn id="1" xr3:uid="{4C964755-B002-4B6B-A8F1-588369727024}" uniqueName="1" name="Trigramme unique" queryTableFieldId="1" dataDxfId="102"/>
    <tableColumn id="2" xr3:uid="{82FCED88-CE51-4621-82D3-410880F54AE6}" uniqueName="2" name="Lambda" queryTableFieldId="2" dataDxfId="101"/>
    <tableColumn id="5" xr3:uid="{AE21A145-0200-4AE1-8798-FF2B687E11BD}" uniqueName="5" name="Région" queryTableFieldId="5" dataDxfId="100"/>
    <tableColumn id="6" xr3:uid="{3C937CD1-BD35-4284-8C3C-68A683676CFB}" uniqueName="6" name="Besoin" queryTableFieldId="6" dataDxfId="99"/>
    <tableColumn id="7" xr3:uid="{37BD8365-6898-485D-864C-0DC5A038536D}" uniqueName="7" name="Référence Orange" queryTableFieldId="7" dataDxfId="98"/>
    <tableColumn id="19" xr3:uid="{DD8C02B5-85CA-45A8-8693-F8BF76C5955D}" uniqueName="19" name="Référent" queryTableFieldId="116" dataDxfId="97"/>
    <tableColumn id="9" xr3:uid="{569444A9-8384-4D9E-A698-2E75DB8AF69B}" uniqueName="9" name="Capacité Nombre" queryTableFieldId="9" dataDxfId="96"/>
    <tableColumn id="10" xr3:uid="{B5E62F47-64E7-4BE1-AE83-CF7D34B37E9D}" uniqueName="10" name="Capacité Débit" queryTableFieldId="10" dataDxfId="95"/>
    <tableColumn id="103" xr3:uid="{A17CB25D-9DD5-49B8-A562-653E5A0AA586}" uniqueName="103" name="Commande Orange F" queryTableFieldId="106" dataDxfId="94"/>
    <tableColumn id="20" xr3:uid="{E96F568C-ACD0-49CB-9707-E9B068F14419}" uniqueName="20" name="Type" queryTableFieldId="14" dataDxfId="93"/>
    <tableColumn id="36" xr3:uid="{A8654D4F-75FF-4A7D-8596-4BA3D1C73E1E}" uniqueName="36" name="Projets.Région" queryTableFieldId="36" dataDxfId="92"/>
    <tableColumn id="8" xr3:uid="{2208093F-538F-4CBE-80A4-73F7DCB3B031}" uniqueName="8" name="Capa Fibre" queryTableFieldId="110" dataDxfId="91"/>
    <tableColumn id="11" xr3:uid="{3810E345-CF89-49F8-8D5F-ED50EF075042}" uniqueName="11" name="Longueur liaison" queryTableFieldId="111" dataDxfId="90"/>
    <tableColumn id="39" xr3:uid="{D57AEE1C-FDB5-4304-9B34-7B38653A6B4E}" uniqueName="39" name="Projets.MMO" queryTableFieldId="39" dataDxfId="89"/>
    <tableColumn id="56" xr3:uid="{AEE866FC-CD6D-46C7-A147-931E700C341D}" uniqueName="56" name="Config site" queryTableFieldId="60" dataDxfId="88"/>
    <tableColumn id="24" xr3:uid="{B1D57E43-1DA9-4504-AEFE-6787A200F468}" uniqueName="24" name="ETAT" queryTableFieldId="24" dataDxfId="87"/>
    <tableColumn id="15" xr3:uid="{4FDB4F58-EC35-4BE3-B353-749A1BC59160}" uniqueName="15" name="Type d'interface de livraison" queryTableFieldId="112" dataDxfId="86"/>
    <tableColumn id="25" xr3:uid="{40E51275-8A92-4C29-9A09-439DB1774ACA}" uniqueName="25" name="MAD Mois" queryTableFieldId="25" dataDxfId="85"/>
    <tableColumn id="26" xr3:uid="{FC753799-E0F3-4B44-818F-A8A0C550D497}" uniqueName="26" name="DSP" queryTableFieldId="26" dataDxfId="84"/>
    <tableColumn id="29" xr3:uid="{B4E6ABDE-1F7C-4D2E-B865-764836901301}" uniqueName="29" name="Code Projet" queryTableFieldId="184" dataDxfId="83"/>
    <tableColumn id="22" xr3:uid="{DDB9D39A-0256-400E-A474-936C50091181}" uniqueName="22" name="Code T.A" queryTableFieldId="175" dataDxfId="82"/>
    <tableColumn id="28" xr3:uid="{64A42790-40B6-4209-B269-A02426356657}" uniqueName="28" name="Opération osmose.A" queryTableFieldId="178" dataDxfId="81"/>
    <tableColumn id="3" xr3:uid="{970C16FC-6CE1-4E24-B0BE-8586E058B98B}" uniqueName="3" name="Lambda Extrémité A" queryTableFieldId="3" dataDxfId="80"/>
    <tableColumn id="31" xr3:uid="{84CEDC7C-FD5D-4123-A8A6-727E22671A20}" uniqueName="31" name="Projets.Extrémité A" queryTableFieldId="31" dataDxfId="79"/>
    <tableColumn id="32" xr3:uid="{DFF9A614-7E2B-42AF-98A4-B381C8BB61DF}" uniqueName="32" name="Projets.Type Site Extrémité A" queryTableFieldId="32" dataDxfId="78"/>
    <tableColumn id="30" xr3:uid="{A7CE576D-CE7A-4701-96FE-991740982F43}" uniqueName="30" name="Projets.N° SI Extrémité A" queryTableFieldId="30" dataDxfId="77"/>
    <tableColumn id="81" xr3:uid="{0A8FD0F3-F85D-49CE-B4A3-C03D0558D343}" uniqueName="81" name="Code NRO.A" queryTableFieldId="84" dataDxfId="76"/>
    <tableColumn id="12" xr3:uid="{5A654A9E-DFCE-45D1-BFC8-C65BCEB34E67}" uniqueName="12" name="Config Extrémité A" queryTableFieldId="12" dataDxfId="75"/>
    <tableColumn id="40" xr3:uid="{45F077DB-32BE-47E2-ACA6-381554F4AF8B}" uniqueName="40" name="Projets.Equipementier Extrémité A" queryTableFieldId="40" dataDxfId="74"/>
    <tableColumn id="99" xr3:uid="{C551E350-87A0-43EA-A2B3-499F95D8B771}" uniqueName="99" name="OSN.A" queryTableFieldId="102" dataDxfId="73"/>
    <tableColumn id="47" xr3:uid="{1B4606EE-5399-4392-B29B-9E783E31CCC6}" uniqueName="47" name="ITOP.Salle.A" queryTableFieldId="215" dataDxfId="72"/>
    <tableColumn id="58" xr3:uid="{87786F49-5711-4047-9766-06C8A05BBC27}" uniqueName="58" name="ITOP.Ferme.A" queryTableFieldId="61" dataDxfId="71"/>
    <tableColumn id="14" xr3:uid="{5D20EBC2-9679-4030-8D69-48EFBA6390AF}" uniqueName="14" name="ITOP.Niveau.A" queryTableFieldId="193" dataDxfId="70"/>
    <tableColumn id="33" xr3:uid="{F55A62B8-4DDB-4085-9042-598139CECDFC}" uniqueName="33" name="ITOP.Position.A" queryTableFieldId="194" dataDxfId="69"/>
    <tableColumn id="59" xr3:uid="{E31E9517-FB5F-4318-A46B-7D6E73E1444E}" uniqueName="59" name="Ferme (RO).A" queryTableFieldId="62" dataDxfId="68"/>
    <tableColumn id="60" xr3:uid="{84E63DA1-15E3-478D-B48A-DB5422A47492}" uniqueName="60" name="Niveau (Module).A" queryTableFieldId="63" dataDxfId="67"/>
    <tableColumn id="61" xr3:uid="{C0C18D0B-882D-474F-8D09-D3255EC3E51E}" uniqueName="61" name="N° de module (Tête).A" queryTableFieldId="64" dataDxfId="66"/>
    <tableColumn id="62" xr3:uid="{BAB9FE32-7D6D-43F6-9292-1B8CC4BE68E3}" uniqueName="62" name="Port (slot).A" queryTableFieldId="65" dataDxfId="65"/>
    <tableColumn id="16" xr3:uid="{C8577E70-244B-48AA-B189-CCDD36E37E38}" uniqueName="16" name="Positions Ports.A" queryTableFieldId="113" dataDxfId="64"/>
    <tableColumn id="104" xr3:uid="{685131A5-6D06-4F7E-9EF4-C6B3529EFEF3}" uniqueName="104" name="Routeur X2-M8" queryTableFieldId="107" dataDxfId="63"/>
    <tableColumn id="105" xr3:uid="{E0CB2D76-AC93-495D-ABA4-F29B1E447ACB}" uniqueName="105" name="Port X2-M8" queryTableFieldId="108" dataDxfId="62"/>
    <tableColumn id="75" xr3:uid="{72EB5C5C-8992-429D-988E-09A6C41AA6B2}" uniqueName="75" name="Local Baie OLT.A" queryTableFieldId="78" dataDxfId="61"/>
    <tableColumn id="46" xr3:uid="{11F32022-CB83-4BAA-9F6D-E872988BDDF4}" uniqueName="46" name="Travée.OLT.A" queryTableFieldId="209" dataDxfId="60"/>
    <tableColumn id="73" xr3:uid="{495619F0-B95D-46A3-8346-8AC2189C5106}" uniqueName="73" name="POSITION.OLT.A" queryTableFieldId="76" dataDxfId="59"/>
    <tableColumn id="82" xr3:uid="{D72C8B8A-A06A-40AD-A3EA-603450E915B5}" uniqueName="82" name="ID OLT.A" queryTableFieldId="85" dataDxfId="58"/>
    <tableColumn id="85" xr3:uid="{D555F14C-AC3E-4309-AE2F-40A513602EBE}" uniqueName="85" name="Renvoi Optique.A Type" queryTableFieldId="88" dataDxfId="57"/>
    <tableColumn id="86" xr3:uid="{4654504A-19CE-4479-BA27-F2E0F5CAB631}" uniqueName="86" name="Renvoi Optique.A Ferme" queryTableFieldId="89" dataDxfId="56"/>
    <tableColumn id="87" xr3:uid="{6C9C4251-5538-4930-905A-F3CE64E682EA}" uniqueName="87" name="Renvoi Optique.A Niveau" queryTableFieldId="90" dataDxfId="55"/>
    <tableColumn id="88" xr3:uid="{7326DED2-3DE1-4689-9CF7-812AFFCBAC43}" uniqueName="88" name="Renvoi Optique.A Rangs cassette" queryTableFieldId="91" dataDxfId="54"/>
    <tableColumn id="89" xr3:uid="{BE136BB6-01E6-4408-88CB-5264D892B2BE}" uniqueName="89" name="Renvoi Optique.A Nom" queryTableFieldId="92" dataDxfId="53"/>
    <tableColumn id="90" xr3:uid="{9F91DE59-6EB0-444C-8210-CF87DC40EF20}" uniqueName="90" name="Renvoi Optique.A Long" queryTableFieldId="93" dataDxfId="52"/>
    <tableColumn id="23" xr3:uid="{275E94BE-3ACB-4EFB-A8A0-DBE2FFB84039}" uniqueName="23" name="Code T.B" queryTableFieldId="176" dataDxfId="51"/>
    <tableColumn id="27" xr3:uid="{E8C3FBAB-DCA4-4C34-A45D-93C823CB2EDA}" uniqueName="27" name="Opération osmose.B" queryTableFieldId="177" dataDxfId="50"/>
    <tableColumn id="4" xr3:uid="{B113C6ED-3CFD-4E29-B4AC-F588714ED3DE}" uniqueName="4" name="Lambda Extrémité B" queryTableFieldId="4" dataDxfId="49"/>
    <tableColumn id="51" xr3:uid="{2C49B4E8-5A84-480F-8EBB-DD2C5A481763}" uniqueName="51" name="Projets.Extrémité B" queryTableFieldId="52" dataDxfId="48"/>
    <tableColumn id="52" xr3:uid="{85898B47-14EF-4170-A6DC-EE5EDC8EA69F}" uniqueName="52" name="Projets.Type Site Extrémité B" queryTableFieldId="53" dataDxfId="47"/>
    <tableColumn id="50" xr3:uid="{19B11745-65E1-4F8F-9483-F1B1EDF18A77}" uniqueName="50" name="Projets.N° SI Extrémité B" queryTableFieldId="51" dataDxfId="46"/>
    <tableColumn id="21" xr3:uid="{D868339C-7286-4FA7-9433-B06E0034228D}" uniqueName="21" name="Code NRO.B" queryTableFieldId="174" dataDxfId="45"/>
    <tableColumn id="13" xr3:uid="{B624B08C-79EF-4D71-B57D-77425F8A3460}" uniqueName="13" name="Config Extrémité B" queryTableFieldId="13" dataDxfId="44"/>
    <tableColumn id="41" xr3:uid="{CDB7331C-8E46-4CCE-BA30-96A14E47490E}" uniqueName="41" name="Projets.Equipementier Extrémité B" queryTableFieldId="41" dataDxfId="43"/>
    <tableColumn id="100" xr3:uid="{3D559BD7-CF6C-4891-B8B4-B974F730FFB6}" uniqueName="100" name="OSN.B" queryTableFieldId="103" dataDxfId="42"/>
    <tableColumn id="68" xr3:uid="{338BA0F5-56E1-42EA-B5C4-C5C30B83D9D2}" uniqueName="68" name="Salle.B" queryTableFieldId="71" dataDxfId="41"/>
    <tableColumn id="69" xr3:uid="{075A8238-0A02-49E2-9B71-E3505F3D3803}" uniqueName="69" name="Ferme (RO).B" queryTableFieldId="72" dataDxfId="40"/>
    <tableColumn id="70" xr3:uid="{AE5969C6-5654-4746-AD7F-EAF9258E5C0E}" uniqueName="70" name="Niveau (Module).B" queryTableFieldId="73" dataDxfId="39"/>
    <tableColumn id="71" xr3:uid="{261FC395-616E-4908-A5C8-D67BE0658887}" uniqueName="71" name="N° de module (Tête).B" queryTableFieldId="74" dataDxfId="38"/>
    <tableColumn id="72" xr3:uid="{58ACE787-CFEF-42DA-ADBE-F94ED6F89379}" uniqueName="72" name="Port (slot).B" queryTableFieldId="75" dataDxfId="37"/>
    <tableColumn id="17" xr3:uid="{31170C19-4D84-456A-8A5B-DA9F55DFE010}" uniqueName="17" name="Positions Ports.B" queryTableFieldId="114" dataDxfId="36"/>
    <tableColumn id="102" xr3:uid="{8500599C-A52D-4CDA-B8A1-94A159A3EDC4}" uniqueName="102" name="Nom X8" queryTableFieldId="105" dataDxfId="35"/>
    <tableColumn id="101" xr3:uid="{9B4CF223-9DFA-4554-8FF1-F33AABD6ED8D}" uniqueName="101" name="Port X8" queryTableFieldId="104" dataDxfId="34"/>
    <tableColumn id="76" xr3:uid="{D71A1F9E-E06F-4C61-8F91-CDCD58F7E9C7}" uniqueName="76" name="Local Baie.B" queryTableFieldId="79" dataDxfId="33"/>
    <tableColumn id="74" xr3:uid="{9BB318D1-027C-47C7-B3BD-22606FA958F9}" uniqueName="74" name="Baie.B" queryTableFieldId="77" dataDxfId="32"/>
    <tableColumn id="83" xr3:uid="{C8B81142-07A8-4AC6-A2E1-E5496BAEBADF}" uniqueName="83" name="ID OLT.B" queryTableFieldId="86" dataDxfId="31"/>
    <tableColumn id="63" xr3:uid="{479E9B25-8C15-421D-8881-0AC950D9D312}" uniqueName="63" name="ITOP.Ferme.B" queryTableFieldId="214" dataDxfId="30"/>
    <tableColumn id="57" xr3:uid="{4E0B6666-5742-49CE-A9DF-8BB40ABC9CA5}" uniqueName="57" name="ITOP.Niveau.B" queryTableFieldId="213" dataDxfId="29"/>
    <tableColumn id="98" xr3:uid="{9FF33AEC-DBE2-4D2F-8F69-31384E0B172C}" uniqueName="98" name="ITOP.Position.B" queryTableFieldId="101" dataDxfId="28"/>
    <tableColumn id="91" xr3:uid="{BB0FC943-9653-4E53-B532-E1F946735FCF}" uniqueName="91" name="Renvoi Optique.B Type" queryTableFieldId="94" dataDxfId="27"/>
    <tableColumn id="92" xr3:uid="{8977C9A3-6FDF-4120-8ED8-6B0249AA617B}" uniqueName="92" name="Renvoi Optique.B Ferme" queryTableFieldId="95" dataDxfId="26"/>
    <tableColumn id="93" xr3:uid="{668E6F1B-E33C-4203-BB37-508D3DEAD6BC}" uniqueName="93" name="Renvoi Optique.B Niveau" queryTableFieldId="96" dataDxfId="25"/>
    <tableColumn id="94" xr3:uid="{5C8F9F4C-B75C-406B-A116-00B102720BF8}" uniqueName="94" name="Renvoi Optique.B Rangs cassette" queryTableFieldId="97" dataDxfId="24"/>
    <tableColumn id="95" xr3:uid="{6F052D1B-B36F-4760-806E-9486A200B72C}" uniqueName="95" name="Renvoi Optique.B Nom" queryTableFieldId="98" dataDxfId="23"/>
    <tableColumn id="96" xr3:uid="{12E92016-7BE6-46D3-A0F4-2F319598ABB6}" uniqueName="96" name="Renvoi Optique.B Long" queryTableFieldId="99" dataDxfId="22"/>
    <tableColumn id="106" xr3:uid="{9A1AA2E0-800D-4CE1-B847-9CE0FD1A135B}" uniqueName="106" name="EB.B" queryTableFieldId="109" dataDxfId="21"/>
    <tableColumn id="34" xr3:uid="{CCDAC79B-9111-4ED5-B8F2-1074C3A45A46}" uniqueName="34" name="Energie.A" queryTableFieldId="201" dataDxfId="20"/>
    <tableColumn id="35" xr3:uid="{F9697561-DCCA-41EE-801A-211B094BE4A2}" uniqueName="35" name="Connecteurs.A" queryTableFieldId="202" dataDxfId="19"/>
    <tableColumn id="37" xr3:uid="{C9D9C4F3-8EE5-4E1E-A603-26D86B54BD5B}" uniqueName="37" name="Types fibres.A" queryTableFieldId="203" dataDxfId="18"/>
    <tableColumn id="43" xr3:uid="{C5209839-5B51-415D-B7AD-8C49B49941CE}" uniqueName="43" name="Longueurs d’onde.A" queryTableFieldId="206" dataDxfId="17"/>
    <tableColumn id="38" xr3:uid="{16344F8D-0DBC-4556-A34C-8C631575AECD}" uniqueName="38" name="Distance FT / WDM.A" queryTableFieldId="204" dataDxfId="16"/>
    <tableColumn id="42" xr3:uid="{8F447D5A-5EE1-419A-972B-4FCCA03993FF}" uniqueName="42" name="Distance chassis / Bandeau.A" queryTableFieldId="205" dataDxfId="15"/>
    <tableColumn id="18" xr3:uid="{03D83FCA-5782-45FC-9963-1D2D6ABB76DD}" uniqueName="18" name="Energie.B" queryTableFieldId="115" dataDxfId="14"/>
    <tableColumn id="77" xr3:uid="{451C2E5D-8697-497E-A6FF-7879895A5BBF}" uniqueName="77" name="Connecteurs.B" queryTableFieldId="80" dataDxfId="13"/>
    <tableColumn id="78" xr3:uid="{A5E066DA-2455-4EB9-B99D-4154A1B96581}" uniqueName="78" name="Types fibres.B" queryTableFieldId="81" dataDxfId="12"/>
    <tableColumn id="44" xr3:uid="{8571D202-D27D-440C-B280-1209FAD11695}" uniqueName="44" name="Longueurs d’onde.B" queryTableFieldId="207" dataDxfId="11"/>
    <tableColumn id="79" xr3:uid="{14AD291D-E5B8-4AF3-BEE8-D7215F0B630B}" uniqueName="79" name="Distance FT / WDM.B" queryTableFieldId="82" dataDxfId="10"/>
    <tableColumn id="80" xr3:uid="{196FC94B-F4C8-40E9-9258-D72DFAF6BEAB}" uniqueName="80" name="Distance chassis / Bandeau.B" queryTableFieldId="83" dataDxfId="9"/>
    <tableColumn id="45" xr3:uid="{614F9CCD-AAED-41F6-AA4D-3F08561DD3F9}" uniqueName="45" name="syno" queryTableFieldId="208" dataDxfId="8"/>
  </tableColumns>
  <tableStyleInfo name="TableStyleMedium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FE30C2-C0ED-4B47-AADB-2B30DF6968D5}" name="NRO_MSC" displayName="NRO_MSC" ref="A1:E2" tableType="queryTable" totalsRowShown="0">
  <autoFilter ref="A1:E2" xr:uid="{96079BD4-5922-4EF9-8C1F-A17758C95265}"/>
  <tableColumns count="5">
    <tableColumn id="1" xr3:uid="{8E201C64-5C70-4DE6-AFEC-7E13A0D93D2A}" uniqueName="1" name="Trigramme unique" queryTableFieldId="1" dataDxfId="7"/>
    <tableColumn id="2" xr3:uid="{8712EE30-38D5-4FBD-AE48-F6176803EFB4}" uniqueName="2" name="Lambda" queryTableFieldId="2" dataDxfId="6"/>
    <tableColumn id="3" xr3:uid="{6B1DDD22-7428-4EA2-A1E7-EC11C4C6DE54}" uniqueName="3" name="Config site" queryTableFieldId="3" dataDxfId="5"/>
    <tableColumn id="4" xr3:uid="{748B3D7E-2C76-42B0-8CE7-26D7FB4C9517}" uniqueName="4" name="ETAT" queryTableFieldId="4" dataDxfId="4"/>
    <tableColumn id="5" xr3:uid="{77F4633B-1438-4AAD-89BB-9E590639175F}" uniqueName="5" name="syno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EDE2D5-0FEC-414E-B735-0CCDCE981DB0}" name="NRO_NRO" displayName="NRO_NRO" ref="A1:E2" tableType="queryTable" insertRow="1" totalsRowShown="0">
  <autoFilter ref="A1:E2" xr:uid="{96079BD4-5922-4EF9-8C1F-A17758C95265}"/>
  <tableColumns count="5">
    <tableColumn id="1" xr3:uid="{28629AB9-783C-4D5A-86DB-3FC719B62E71}" uniqueName="1" name="Trigramme unique" queryTableFieldId="1" dataDxfId="3"/>
    <tableColumn id="2" xr3:uid="{E70426F6-27CC-417C-89C4-44567688FD73}" uniqueName="2" name="Lambda" queryTableFieldId="2" dataDxfId="2"/>
    <tableColumn id="3" xr3:uid="{941EEEF0-CF3D-4696-9126-38B6C83466D6}" uniqueName="3" name="Config site" queryTableFieldId="3" dataDxfId="1"/>
    <tableColumn id="4" xr3:uid="{D9DEEC5A-0609-4AC8-9DAF-3FFA2FB4257F}" uniqueName="4" name="ETAT" queryTableFieldId="4" dataDxfId="0"/>
    <tableColumn id="5" xr3:uid="{521A8079-93D5-4F2B-ADD9-F1D72D18CE37}" uniqueName="5" name="syno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874A1-8114-4632-BF81-4F5FD0B168FE}">
  <sheetPr codeName="Feuil2"/>
  <dimension ref="A1:DF30"/>
  <sheetViews>
    <sheetView tabSelected="1" zoomScale="85" zoomScaleNormal="85" workbookViewId="0">
      <pane xSplit="2" ySplit="2" topLeftCell="CN3" activePane="bottomRight" state="frozen"/>
      <selection pane="topRight" activeCell="C1" sqref="C1"/>
      <selection pane="bottomLeft" activeCell="A2" sqref="A2"/>
      <selection pane="bottomRight" activeCell="CS3" sqref="CS3:CS4"/>
    </sheetView>
  </sheetViews>
  <sheetFormatPr baseColWidth="10" defaultColWidth="22.85546875" defaultRowHeight="15" outlineLevelCol="1" x14ac:dyDescent="0.25"/>
  <cols>
    <col min="1" max="1" width="22.140625" style="15" bestFit="1" customWidth="1"/>
    <col min="2" max="2" width="35.28515625" style="15" bestFit="1" customWidth="1"/>
    <col min="3" max="3" width="12.42578125" style="15" bestFit="1" customWidth="1"/>
    <col min="4" max="4" width="12.28515625" style="15" bestFit="1" customWidth="1"/>
    <col min="5" max="5" width="21.85546875" style="15" bestFit="1" customWidth="1"/>
    <col min="6" max="6" width="18" style="15" bestFit="1" customWidth="1"/>
    <col min="7" max="7" width="13.7109375" style="15" bestFit="1" customWidth="1" outlineLevel="1"/>
    <col min="8" max="8" width="18.7109375" style="15" bestFit="1" customWidth="1" outlineLevel="1"/>
    <col min="9" max="9" width="24.28515625" style="15" bestFit="1" customWidth="1" outlineLevel="1"/>
    <col min="10" max="10" width="10.7109375" style="53" bestFit="1" customWidth="1" outlineLevel="1"/>
    <col min="11" max="11" width="18.7109375" style="53" bestFit="1" customWidth="1" outlineLevel="1"/>
    <col min="12" max="12" width="15.42578125" style="53" bestFit="1" customWidth="1" outlineLevel="1"/>
    <col min="13" max="13" width="20.28515625" style="53" bestFit="1" customWidth="1" outlineLevel="1"/>
    <col min="14" max="14" width="17.7109375" style="15" bestFit="1" customWidth="1" outlineLevel="1"/>
    <col min="15" max="15" width="15.42578125" style="15" bestFit="1" customWidth="1" outlineLevel="1"/>
    <col min="16" max="16" width="23.85546875" style="15" bestFit="1" customWidth="1" outlineLevel="1"/>
    <col min="17" max="17" width="31.28515625" bestFit="1" customWidth="1" outlineLevel="1"/>
    <col min="18" max="18" width="15.42578125" style="15" bestFit="1" customWidth="1" outlineLevel="1"/>
    <col min="19" max="19" width="18.5703125" bestFit="1" customWidth="1" outlineLevel="1"/>
    <col min="20" max="20" width="16.140625" bestFit="1" customWidth="1"/>
    <col min="21" max="21" width="13.85546875" bestFit="1" customWidth="1"/>
    <col min="22" max="22" width="24" bestFit="1" customWidth="1"/>
    <col min="23" max="23" width="29.140625" style="15" bestFit="1" customWidth="1"/>
    <col min="24" max="24" width="28.7109375" bestFit="1" customWidth="1" outlineLevel="1"/>
    <col min="25" max="25" width="32" style="15" bestFit="1" customWidth="1" outlineLevel="1"/>
    <col min="26" max="26" width="27.85546875" style="15" bestFit="1" customWidth="1" outlineLevel="1"/>
    <col min="27" max="27" width="16.7109375" style="15" bestFit="1" customWidth="1" outlineLevel="1"/>
    <col min="28" max="28" width="22.42578125" bestFit="1" customWidth="1" outlineLevel="1"/>
    <col min="29" max="29" width="35.28515625" style="15" bestFit="1" customWidth="1" outlineLevel="1"/>
    <col min="30" max="30" width="12" bestFit="1" customWidth="1" outlineLevel="1"/>
    <col min="31" max="31" width="16.7109375" bestFit="1" customWidth="1" outlineLevel="1"/>
    <col min="32" max="32" width="18.140625" style="15" bestFit="1" customWidth="1" outlineLevel="1"/>
    <col min="33" max="33" width="18.5703125" style="15" bestFit="1" customWidth="1" outlineLevel="1"/>
    <col min="34" max="34" width="19.5703125" style="15" bestFit="1" customWidth="1" outlineLevel="1"/>
    <col min="35" max="35" width="18.140625" style="15" bestFit="1" customWidth="1" outlineLevel="1"/>
    <col min="36" max="36" width="22.85546875" style="15" bestFit="1" customWidth="1" outlineLevel="1"/>
    <col min="37" max="37" width="25.7109375" style="15" bestFit="1" customWidth="1" outlineLevel="1"/>
    <col min="38" max="38" width="16.5703125" style="15" bestFit="1" customWidth="1" outlineLevel="1"/>
    <col min="39" max="39" width="20.85546875" style="15" bestFit="1" customWidth="1" outlineLevel="1"/>
    <col min="40" max="40" width="19.28515625" style="15" bestFit="1" customWidth="1" outlineLevel="1"/>
    <col min="41" max="41" width="16.140625" style="15" bestFit="1" customWidth="1" outlineLevel="1"/>
    <col min="42" max="42" width="20.42578125" bestFit="1" customWidth="1" outlineLevel="1"/>
    <col min="43" max="43" width="17.7109375" bestFit="1" customWidth="1" outlineLevel="1"/>
    <col min="44" max="44" width="20.140625" bestFit="1" customWidth="1" outlineLevel="1"/>
    <col min="45" max="45" width="13.85546875" style="120" bestFit="1" customWidth="1" outlineLevel="1"/>
    <col min="46" max="46" width="26.42578125" style="15" bestFit="1" customWidth="1" outlineLevel="1"/>
    <col min="47" max="47" width="27.85546875" bestFit="1" customWidth="1" outlineLevel="1"/>
    <col min="48" max="48" width="28.42578125" bestFit="1" customWidth="1" outlineLevel="1"/>
    <col min="49" max="49" width="35" bestFit="1" customWidth="1" outlineLevel="1"/>
    <col min="50" max="50" width="26.42578125" bestFit="1" customWidth="1" outlineLevel="1"/>
    <col min="51" max="51" width="26.28515625" bestFit="1" customWidth="1" outlineLevel="1"/>
    <col min="52" max="52" width="13.85546875" style="15" bestFit="1" customWidth="1"/>
    <col min="53" max="53" width="23.85546875" style="15" bestFit="1" customWidth="1"/>
    <col min="54" max="54" width="23.85546875" bestFit="1" customWidth="1"/>
    <col min="55" max="55" width="34" style="15" bestFit="1" customWidth="1" outlineLevel="1"/>
    <col min="56" max="56" width="31.85546875" bestFit="1" customWidth="1" outlineLevel="1"/>
    <col min="57" max="57" width="27.7109375" bestFit="1" customWidth="1" outlineLevel="1"/>
    <col min="58" max="58" width="16.7109375" customWidth="1" outlineLevel="1"/>
    <col min="59" max="59" width="22.42578125" bestFit="1" customWidth="1" outlineLevel="1"/>
    <col min="60" max="60" width="35.28515625" customWidth="1" outlineLevel="1"/>
    <col min="61" max="61" width="12" bestFit="1" customWidth="1" outlineLevel="1"/>
    <col min="62" max="62" width="12.42578125" bestFit="1" customWidth="1" outlineLevel="1"/>
    <col min="63" max="63" width="18.140625" style="15" customWidth="1" outlineLevel="1"/>
    <col min="64" max="64" width="22.7109375" style="15" customWidth="1" outlineLevel="1"/>
    <col min="65" max="65" width="25.5703125" style="15" customWidth="1" outlineLevel="1"/>
    <col min="66" max="66" width="16.5703125" style="15" customWidth="1" outlineLevel="1"/>
    <col min="67" max="67" width="20.5703125" style="15" customWidth="1" outlineLevel="1"/>
    <col min="68" max="68" width="16.85546875" style="15" customWidth="1" outlineLevel="1"/>
    <col min="69" max="69" width="12.7109375" style="15" customWidth="1" outlineLevel="1"/>
    <col min="70" max="70" width="16.7109375" bestFit="1" customWidth="1" outlineLevel="1"/>
    <col min="71" max="71" width="12" bestFit="1" customWidth="1" outlineLevel="1"/>
    <col min="72" max="72" width="13.85546875" style="15" bestFit="1" customWidth="1" outlineLevel="1"/>
    <col min="73" max="73" width="18" style="15" customWidth="1" outlineLevel="1"/>
    <col min="74" max="74" width="18.42578125" style="15" customWidth="1" outlineLevel="1"/>
    <col min="75" max="75" width="19.28515625" customWidth="1" outlineLevel="1"/>
    <col min="76" max="76" width="26.28515625" customWidth="1" outlineLevel="1"/>
    <col min="77" max="77" width="27.7109375" style="15" customWidth="1" outlineLevel="1"/>
    <col min="78" max="78" width="28.28515625" style="15" customWidth="1" outlineLevel="1"/>
    <col min="79" max="79" width="34.85546875" style="15" customWidth="1" outlineLevel="1"/>
    <col min="80" max="80" width="26.28515625" style="15" bestFit="1" customWidth="1" outlineLevel="1"/>
    <col min="81" max="81" width="26.140625" style="15" bestFit="1" customWidth="1" outlineLevel="1"/>
    <col min="82" max="82" width="10.5703125" bestFit="1" customWidth="1"/>
    <col min="83" max="83" width="14.5703125" bestFit="1" customWidth="1"/>
    <col min="84" max="84" width="18.7109375" bestFit="1" customWidth="1"/>
    <col min="85" max="85" width="18.42578125" bestFit="1" customWidth="1"/>
    <col min="86" max="86" width="23.5703125" bestFit="1" customWidth="1"/>
    <col min="87" max="87" width="25" bestFit="1" customWidth="1"/>
    <col min="88" max="88" width="21.5703125" bestFit="1" customWidth="1"/>
    <col min="89" max="89" width="14.5703125" style="15" bestFit="1" customWidth="1"/>
    <col min="90" max="90" width="18.5703125" style="15" bestFit="1" customWidth="1"/>
    <col min="91" max="91" width="18.42578125" bestFit="1" customWidth="1"/>
    <col min="92" max="92" width="15.140625" bestFit="1" customWidth="1"/>
    <col min="93" max="93" width="25" style="15" bestFit="1" customWidth="1"/>
    <col min="94" max="94" width="31.42578125" style="15" bestFit="1" customWidth="1"/>
    <col min="95" max="95" width="10.5703125" bestFit="1" customWidth="1"/>
    <col min="97" max="97" width="25.7109375" bestFit="1" customWidth="1"/>
    <col min="100" max="101" width="22.42578125" bestFit="1" customWidth="1"/>
    <col min="102" max="102" width="10.140625" style="15" bestFit="1" customWidth="1"/>
    <col min="103" max="103" width="15.7109375" style="15" bestFit="1" customWidth="1"/>
    <col min="104" max="104" width="15.42578125" style="15" bestFit="1" customWidth="1"/>
    <col min="105" max="105" width="10.140625" style="15" bestFit="1" customWidth="1"/>
    <col min="106" max="106" width="12.42578125" style="15" bestFit="1" customWidth="1"/>
    <col min="108" max="108" width="20.85546875" style="15" bestFit="1" customWidth="1"/>
    <col min="111" max="111" width="12" style="15" bestFit="1" customWidth="1"/>
    <col min="112" max="112" width="12.42578125" style="15" bestFit="1" customWidth="1"/>
    <col min="113" max="113" width="11.42578125" style="15" bestFit="1" customWidth="1"/>
    <col min="114" max="114" width="12.85546875" style="15" bestFit="1" customWidth="1"/>
    <col min="115" max="115" width="19.5703125" style="15" bestFit="1" customWidth="1"/>
    <col min="116" max="116" width="16.28515625" style="15" bestFit="1" customWidth="1"/>
    <col min="117" max="117" width="15.42578125" style="15" bestFit="1" customWidth="1"/>
    <col min="118" max="118" width="18" style="15" bestFit="1" customWidth="1"/>
    <col min="119" max="119" width="24.85546875" style="15" bestFit="1" customWidth="1"/>
    <col min="120" max="121" width="11.7109375" style="15" bestFit="1" customWidth="1"/>
    <col min="122" max="122" width="19.28515625" style="15" bestFit="1" customWidth="1"/>
    <col min="123" max="123" width="21" style="15" bestFit="1" customWidth="1"/>
    <col min="124" max="124" width="21.7109375" style="15" bestFit="1" customWidth="1"/>
    <col min="125" max="126" width="22.42578125" style="15" bestFit="1" customWidth="1"/>
    <col min="127" max="127" width="19.5703125" style="15" bestFit="1" customWidth="1"/>
    <col min="128" max="128" width="19.28515625" style="15" bestFit="1" customWidth="1"/>
    <col min="129" max="129" width="21" style="15" bestFit="1" customWidth="1"/>
    <col min="130" max="130" width="21.7109375" style="15" bestFit="1" customWidth="1"/>
    <col min="131" max="132" width="22.42578125" style="15" bestFit="1" customWidth="1"/>
    <col min="133" max="133" width="19.5703125" style="15" bestFit="1" customWidth="1"/>
    <col min="134" max="135" width="17.85546875" style="15" bestFit="1" customWidth="1"/>
    <col min="136" max="16384" width="22.85546875" style="15"/>
  </cols>
  <sheetData>
    <row r="1" spans="1:110" x14ac:dyDescent="0.25">
      <c r="Q1" s="15"/>
      <c r="S1" s="15"/>
      <c r="T1" s="15"/>
      <c r="U1" s="15"/>
      <c r="V1" s="15"/>
      <c r="X1" s="15"/>
      <c r="AB1" s="15"/>
      <c r="AD1" s="15"/>
      <c r="AE1" s="15"/>
      <c r="AP1" s="15"/>
      <c r="AQ1" s="15"/>
      <c r="AR1" s="15"/>
      <c r="AS1" s="53"/>
      <c r="AU1" s="15"/>
      <c r="AV1" s="15"/>
      <c r="AW1" s="15"/>
      <c r="AX1" s="15"/>
      <c r="AY1" s="15"/>
      <c r="BB1" s="15"/>
      <c r="BD1" s="15"/>
      <c r="BE1" s="15"/>
      <c r="BF1" s="15"/>
      <c r="BG1" s="15"/>
      <c r="BH1" s="15"/>
      <c r="BI1" s="15"/>
      <c r="BJ1" s="15"/>
      <c r="BR1" s="15"/>
      <c r="BS1" s="15"/>
      <c r="BW1" s="15"/>
      <c r="BX1" s="15"/>
      <c r="CD1" s="15"/>
      <c r="CE1" s="15"/>
      <c r="CF1" s="15"/>
      <c r="CG1" s="15"/>
      <c r="CH1" s="15"/>
      <c r="CI1" s="15"/>
      <c r="CJ1" s="15"/>
      <c r="CM1" s="15"/>
      <c r="CN1" s="15"/>
      <c r="CQ1" s="15"/>
      <c r="CR1" s="15"/>
      <c r="CS1" s="15"/>
      <c r="CT1" s="15"/>
      <c r="CU1" s="15"/>
      <c r="CV1" s="15"/>
      <c r="CW1" s="15"/>
      <c r="DC1" s="15"/>
      <c r="DE1" s="15"/>
      <c r="DF1" s="15"/>
    </row>
    <row r="2" spans="1:110" s="33" customFormat="1" ht="30" x14ac:dyDescent="0.25">
      <c r="A2" s="67" t="s">
        <v>27</v>
      </c>
      <c r="B2" s="68" t="s">
        <v>4</v>
      </c>
      <c r="C2" s="68" t="s">
        <v>5</v>
      </c>
      <c r="D2" s="68" t="s">
        <v>6</v>
      </c>
      <c r="E2" s="68" t="s">
        <v>7</v>
      </c>
      <c r="F2" s="68" t="s">
        <v>0</v>
      </c>
      <c r="G2" s="68" t="s">
        <v>35</v>
      </c>
      <c r="H2" s="68" t="s">
        <v>36</v>
      </c>
      <c r="I2" s="68" t="s">
        <v>97</v>
      </c>
      <c r="J2" s="68" t="s">
        <v>9</v>
      </c>
      <c r="K2" s="68" t="s">
        <v>48</v>
      </c>
      <c r="L2" s="68" t="s">
        <v>91</v>
      </c>
      <c r="M2" s="68" t="s">
        <v>92</v>
      </c>
      <c r="N2" s="68" t="s">
        <v>49</v>
      </c>
      <c r="O2" s="68" t="s">
        <v>63</v>
      </c>
      <c r="P2" s="68" t="s">
        <v>10</v>
      </c>
      <c r="Q2" s="68" t="s">
        <v>93</v>
      </c>
      <c r="R2" s="68" t="s">
        <v>11</v>
      </c>
      <c r="S2" s="68" t="s">
        <v>12</v>
      </c>
      <c r="T2" s="68" t="s">
        <v>124</v>
      </c>
      <c r="U2" s="69" t="s">
        <v>120</v>
      </c>
      <c r="V2" s="69" t="s">
        <v>123</v>
      </c>
      <c r="W2" s="69" t="s">
        <v>40</v>
      </c>
      <c r="X2" s="69" t="s">
        <v>46</v>
      </c>
      <c r="Y2" s="69" t="s">
        <v>47</v>
      </c>
      <c r="Z2" s="69" t="s">
        <v>45</v>
      </c>
      <c r="AA2" s="69" t="s">
        <v>118</v>
      </c>
      <c r="AB2" s="69" t="s">
        <v>38</v>
      </c>
      <c r="AC2" s="69" t="s">
        <v>50</v>
      </c>
      <c r="AD2" s="69" t="s">
        <v>83</v>
      </c>
      <c r="AE2" s="69" t="s">
        <v>156</v>
      </c>
      <c r="AF2" s="69" t="s">
        <v>147</v>
      </c>
      <c r="AG2" s="69" t="s">
        <v>148</v>
      </c>
      <c r="AH2" s="69" t="s">
        <v>149</v>
      </c>
      <c r="AI2" s="69" t="s">
        <v>64</v>
      </c>
      <c r="AJ2" s="69" t="s">
        <v>65</v>
      </c>
      <c r="AK2" s="69" t="s">
        <v>66</v>
      </c>
      <c r="AL2" s="69" t="s">
        <v>67</v>
      </c>
      <c r="AM2" s="69" t="s">
        <v>94</v>
      </c>
      <c r="AN2" s="69" t="s">
        <v>85</v>
      </c>
      <c r="AO2" s="69" t="s">
        <v>86</v>
      </c>
      <c r="AP2" s="69" t="s">
        <v>125</v>
      </c>
      <c r="AQ2" s="69" t="s">
        <v>150</v>
      </c>
      <c r="AR2" s="69" t="s">
        <v>151</v>
      </c>
      <c r="AS2" s="69" t="s">
        <v>82</v>
      </c>
      <c r="AT2" s="69" t="s">
        <v>105</v>
      </c>
      <c r="AU2" s="69" t="s">
        <v>106</v>
      </c>
      <c r="AV2" s="69" t="s">
        <v>107</v>
      </c>
      <c r="AW2" s="69" t="s">
        <v>108</v>
      </c>
      <c r="AX2" s="69" t="s">
        <v>109</v>
      </c>
      <c r="AY2" s="69" t="s">
        <v>110</v>
      </c>
      <c r="AZ2" s="70" t="s">
        <v>121</v>
      </c>
      <c r="BA2" s="70" t="s">
        <v>122</v>
      </c>
      <c r="BB2" s="70" t="s">
        <v>41</v>
      </c>
      <c r="BC2" s="70" t="s">
        <v>53</v>
      </c>
      <c r="BD2" s="70" t="s">
        <v>54</v>
      </c>
      <c r="BE2" s="70" t="s">
        <v>52</v>
      </c>
      <c r="BF2" s="70" t="s">
        <v>119</v>
      </c>
      <c r="BG2" s="70" t="s">
        <v>39</v>
      </c>
      <c r="BH2" s="70" t="s">
        <v>51</v>
      </c>
      <c r="BI2" s="70" t="s">
        <v>84</v>
      </c>
      <c r="BJ2" s="70" t="s">
        <v>68</v>
      </c>
      <c r="BK2" s="70" t="s">
        <v>69</v>
      </c>
      <c r="BL2" s="70" t="s">
        <v>70</v>
      </c>
      <c r="BM2" s="70" t="s">
        <v>71</v>
      </c>
      <c r="BN2" s="70" t="s">
        <v>72</v>
      </c>
      <c r="BO2" s="70" t="s">
        <v>95</v>
      </c>
      <c r="BP2" s="70" t="s">
        <v>79</v>
      </c>
      <c r="BQ2" s="70" t="s">
        <v>80</v>
      </c>
      <c r="BR2" s="70" t="s">
        <v>75</v>
      </c>
      <c r="BS2" s="70" t="s">
        <v>74</v>
      </c>
      <c r="BT2" s="70" t="s">
        <v>81</v>
      </c>
      <c r="BU2" s="70" t="s">
        <v>152</v>
      </c>
      <c r="BV2" s="70" t="s">
        <v>153</v>
      </c>
      <c r="BW2" s="70" t="s">
        <v>154</v>
      </c>
      <c r="BX2" s="70" t="s">
        <v>111</v>
      </c>
      <c r="BY2" s="70" t="s">
        <v>112</v>
      </c>
      <c r="BZ2" s="70" t="s">
        <v>113</v>
      </c>
      <c r="CA2" s="70" t="s">
        <v>114</v>
      </c>
      <c r="CB2" s="70" t="s">
        <v>115</v>
      </c>
      <c r="CC2" s="70" t="s">
        <v>116</v>
      </c>
      <c r="CD2" s="70" t="s">
        <v>89</v>
      </c>
      <c r="CE2" s="69" t="s">
        <v>126</v>
      </c>
      <c r="CF2" s="69" t="s">
        <v>129</v>
      </c>
      <c r="CG2" s="69" t="s">
        <v>130</v>
      </c>
      <c r="CH2" s="69" t="s">
        <v>138</v>
      </c>
      <c r="CI2" s="69" t="s">
        <v>133</v>
      </c>
      <c r="CJ2" s="69" t="s">
        <v>134</v>
      </c>
      <c r="CK2" s="70" t="s">
        <v>98</v>
      </c>
      <c r="CL2" s="70" t="s">
        <v>127</v>
      </c>
      <c r="CM2" s="70" t="s">
        <v>128</v>
      </c>
      <c r="CN2" s="70" t="s">
        <v>139</v>
      </c>
      <c r="CO2" s="70" t="s">
        <v>131</v>
      </c>
      <c r="CP2" s="71" t="s">
        <v>132</v>
      </c>
      <c r="CQ2" s="122" t="s">
        <v>146</v>
      </c>
    </row>
    <row r="3" spans="1:110" x14ac:dyDescent="0.25">
      <c r="A3" s="72" t="s">
        <v>28</v>
      </c>
      <c r="B3" s="73" t="s">
        <v>157</v>
      </c>
      <c r="C3" s="74" t="s">
        <v>13</v>
      </c>
      <c r="D3" s="74" t="s">
        <v>14</v>
      </c>
      <c r="E3" s="74"/>
      <c r="F3" s="75"/>
      <c r="G3" s="59">
        <v>2</v>
      </c>
      <c r="H3" s="78" t="s">
        <v>88</v>
      </c>
      <c r="I3" s="74"/>
      <c r="J3" s="78" t="s">
        <v>88</v>
      </c>
      <c r="K3" s="78" t="s">
        <v>88</v>
      </c>
      <c r="L3" s="78" t="s">
        <v>88</v>
      </c>
      <c r="M3" s="78" t="s">
        <v>88</v>
      </c>
      <c r="N3" s="74"/>
      <c r="O3" s="74" t="s">
        <v>62</v>
      </c>
      <c r="P3" s="74" t="s">
        <v>15</v>
      </c>
      <c r="Q3" s="74"/>
      <c r="R3" s="77"/>
      <c r="S3" s="74"/>
      <c r="T3" s="74"/>
      <c r="U3" s="74"/>
      <c r="V3" s="74"/>
      <c r="W3" s="74" t="s">
        <v>42</v>
      </c>
      <c r="X3" s="74" t="s">
        <v>29</v>
      </c>
      <c r="Y3" s="74" t="s">
        <v>30</v>
      </c>
      <c r="Z3" s="74"/>
      <c r="AA3" s="74"/>
      <c r="AB3" s="74"/>
      <c r="AC3" s="74"/>
      <c r="AD3" s="78" t="s">
        <v>88</v>
      </c>
      <c r="AE3" s="78" t="s">
        <v>88</v>
      </c>
      <c r="AF3" s="74"/>
      <c r="AG3" s="74"/>
      <c r="AH3" s="117"/>
      <c r="AI3" s="74"/>
      <c r="AJ3" s="74"/>
      <c r="AK3" s="74"/>
      <c r="AL3" s="74"/>
      <c r="AM3" s="74" t="s">
        <v>137</v>
      </c>
      <c r="AN3" s="78" t="s">
        <v>87</v>
      </c>
      <c r="AO3" s="78" t="s">
        <v>88</v>
      </c>
      <c r="AP3" s="78" t="s">
        <v>88</v>
      </c>
      <c r="AQ3" s="78" t="s">
        <v>88</v>
      </c>
      <c r="AR3" s="74"/>
      <c r="AS3" s="76"/>
      <c r="AT3" s="74"/>
      <c r="AU3" s="74"/>
      <c r="AV3" s="74"/>
      <c r="AW3" s="74"/>
      <c r="AX3" s="74"/>
      <c r="AY3" s="74"/>
      <c r="AZ3" s="74"/>
      <c r="BA3" s="74"/>
      <c r="BB3" s="74" t="s">
        <v>43</v>
      </c>
      <c r="BC3" s="74" t="s">
        <v>31</v>
      </c>
      <c r="BD3" s="74" t="s">
        <v>32</v>
      </c>
      <c r="BE3" s="78" t="s">
        <v>88</v>
      </c>
      <c r="BF3" s="74"/>
      <c r="BG3" s="74" t="s">
        <v>37</v>
      </c>
      <c r="BH3" s="78" t="s">
        <v>88</v>
      </c>
      <c r="BI3" s="74">
        <v>1800</v>
      </c>
      <c r="BJ3" s="78" t="s">
        <v>88</v>
      </c>
      <c r="BK3" s="74"/>
      <c r="BL3" s="74"/>
      <c r="BM3" s="74"/>
      <c r="BN3" s="74"/>
      <c r="BO3" s="78" t="s">
        <v>88</v>
      </c>
      <c r="BP3" s="123"/>
      <c r="BQ3" s="123"/>
      <c r="BR3" s="79"/>
      <c r="BS3" s="74"/>
      <c r="BT3" s="80"/>
      <c r="BU3" s="80"/>
      <c r="BV3" s="80"/>
      <c r="BW3" s="117"/>
      <c r="BX3" s="74"/>
      <c r="BY3" s="74"/>
      <c r="BZ3" s="74"/>
      <c r="CA3" s="74"/>
      <c r="CB3" s="74"/>
      <c r="CC3" s="74"/>
      <c r="CD3" s="81"/>
      <c r="CE3" s="74"/>
      <c r="CF3" s="74"/>
      <c r="CG3" s="74"/>
      <c r="CH3" s="74"/>
      <c r="CI3" s="74"/>
      <c r="CJ3" s="74"/>
      <c r="CK3" s="80"/>
      <c r="CL3" s="80"/>
      <c r="CM3" s="80"/>
      <c r="CN3" s="74"/>
      <c r="CO3" s="74"/>
      <c r="CP3" s="74"/>
      <c r="CQ3" s="121"/>
      <c r="CR3" s="15"/>
      <c r="CS3" s="15"/>
      <c r="CT3" s="15"/>
      <c r="CU3" s="15"/>
      <c r="CV3" s="15"/>
      <c r="CW3" s="15"/>
      <c r="DC3" s="15"/>
      <c r="DE3" s="15"/>
      <c r="DF3" s="15"/>
    </row>
    <row r="4" spans="1:110" x14ac:dyDescent="0.25">
      <c r="A4" s="72" t="s">
        <v>33</v>
      </c>
      <c r="B4" s="73" t="s">
        <v>158</v>
      </c>
      <c r="C4" s="74" t="s">
        <v>13</v>
      </c>
      <c r="D4" s="74" t="s">
        <v>14</v>
      </c>
      <c r="E4" s="74"/>
      <c r="F4" s="75"/>
      <c r="G4" s="59">
        <v>1</v>
      </c>
      <c r="H4" s="83" t="s">
        <v>88</v>
      </c>
      <c r="I4" s="74"/>
      <c r="J4" s="83" t="s">
        <v>88</v>
      </c>
      <c r="K4" s="83" t="s">
        <v>88</v>
      </c>
      <c r="L4" s="83" t="s">
        <v>88</v>
      </c>
      <c r="M4" s="83" t="s">
        <v>88</v>
      </c>
      <c r="N4" s="74"/>
      <c r="O4" s="74" t="s">
        <v>62</v>
      </c>
      <c r="P4" s="74" t="s">
        <v>15</v>
      </c>
      <c r="Q4" s="74"/>
      <c r="R4" s="77"/>
      <c r="S4" s="74"/>
      <c r="T4" s="82"/>
      <c r="U4" s="74"/>
      <c r="V4" s="74"/>
      <c r="W4" s="74" t="s">
        <v>44</v>
      </c>
      <c r="X4" s="74" t="s">
        <v>34</v>
      </c>
      <c r="Y4" s="74" t="s">
        <v>30</v>
      </c>
      <c r="Z4" s="74"/>
      <c r="AA4" s="74"/>
      <c r="AB4" s="74"/>
      <c r="AC4" s="74"/>
      <c r="AD4" s="83" t="s">
        <v>88</v>
      </c>
      <c r="AE4" s="83" t="s">
        <v>88</v>
      </c>
      <c r="AF4" s="74"/>
      <c r="AG4" s="74"/>
      <c r="AH4" s="117"/>
      <c r="AI4" s="74"/>
      <c r="AJ4" s="74"/>
      <c r="AK4" s="74"/>
      <c r="AL4" s="74"/>
      <c r="AM4" s="74" t="s">
        <v>137</v>
      </c>
      <c r="AN4" s="83" t="s">
        <v>87</v>
      </c>
      <c r="AO4" s="83" t="s">
        <v>88</v>
      </c>
      <c r="AP4" s="83" t="s">
        <v>88</v>
      </c>
      <c r="AQ4" s="83" t="s">
        <v>88</v>
      </c>
      <c r="AR4" s="74"/>
      <c r="AS4" s="123"/>
      <c r="AT4" s="74"/>
      <c r="AU4" s="74"/>
      <c r="AV4" s="74"/>
      <c r="AW4" s="74"/>
      <c r="AX4" s="74"/>
      <c r="AY4" s="74"/>
      <c r="AZ4" s="74"/>
      <c r="BA4" s="74"/>
      <c r="BB4" s="74" t="s">
        <v>43</v>
      </c>
      <c r="BC4" s="74" t="s">
        <v>31</v>
      </c>
      <c r="BD4" s="74" t="s">
        <v>32</v>
      </c>
      <c r="BE4" s="83" t="s">
        <v>88</v>
      </c>
      <c r="BF4" s="74"/>
      <c r="BG4" s="74" t="s">
        <v>37</v>
      </c>
      <c r="BH4" s="83" t="s">
        <v>88</v>
      </c>
      <c r="BI4" s="74">
        <v>1800</v>
      </c>
      <c r="BJ4" s="83" t="s">
        <v>88</v>
      </c>
      <c r="BK4" s="74"/>
      <c r="BL4" s="74"/>
      <c r="BM4" s="74"/>
      <c r="BN4" s="74"/>
      <c r="BO4" s="83" t="s">
        <v>88</v>
      </c>
      <c r="BP4" s="123"/>
      <c r="BQ4" s="83"/>
      <c r="BR4" s="79"/>
      <c r="BS4" s="74"/>
      <c r="BT4" s="80"/>
      <c r="BU4" s="80"/>
      <c r="BV4" s="80"/>
      <c r="BW4" s="117"/>
      <c r="BX4" s="74"/>
      <c r="BY4" s="74"/>
      <c r="BZ4" s="74"/>
      <c r="CA4" s="74"/>
      <c r="CB4" s="74"/>
      <c r="CC4" s="74"/>
      <c r="CD4" s="84"/>
      <c r="CE4" s="74"/>
      <c r="CF4" s="74"/>
      <c r="CG4" s="74"/>
      <c r="CH4" s="74"/>
      <c r="CI4" s="74"/>
      <c r="CJ4" s="74"/>
      <c r="CK4" s="80"/>
      <c r="CL4" s="80"/>
      <c r="CM4" s="80"/>
      <c r="CN4" s="74"/>
      <c r="CO4" s="74"/>
      <c r="CP4" s="74"/>
      <c r="CQ4" s="121" t="s">
        <v>155</v>
      </c>
      <c r="CR4" s="15"/>
      <c r="CS4" s="15"/>
      <c r="CT4" s="15"/>
      <c r="CU4" s="15"/>
      <c r="CV4" s="15"/>
      <c r="CW4" s="15"/>
      <c r="DC4" s="15"/>
      <c r="DE4" s="15"/>
      <c r="DF4" s="15"/>
    </row>
    <row r="5" spans="1:110" x14ac:dyDescent="0.25">
      <c r="A5" s="72"/>
      <c r="B5" s="73"/>
      <c r="C5" s="74"/>
      <c r="D5" s="74"/>
      <c r="E5" s="74"/>
      <c r="F5" s="75"/>
      <c r="G5" s="59"/>
      <c r="H5" s="76"/>
      <c r="I5" s="74"/>
      <c r="J5" s="74"/>
      <c r="K5" s="74"/>
      <c r="L5" s="76"/>
      <c r="M5" s="76"/>
      <c r="N5" s="74"/>
      <c r="O5" s="74"/>
      <c r="P5" s="74"/>
      <c r="Q5" s="74"/>
      <c r="R5" s="77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117"/>
      <c r="AI5" s="74"/>
      <c r="AJ5" s="74"/>
      <c r="AK5" s="74"/>
      <c r="AL5" s="74"/>
      <c r="AM5" s="74"/>
      <c r="AN5" s="74"/>
      <c r="AO5" s="74"/>
      <c r="AP5" s="79"/>
      <c r="AQ5" s="79"/>
      <c r="AR5" s="74"/>
      <c r="AS5" s="76"/>
      <c r="AT5" s="74"/>
      <c r="AU5" s="74"/>
      <c r="AV5" s="74"/>
      <c r="AW5" s="85"/>
      <c r="AX5" s="74"/>
      <c r="AY5" s="74"/>
      <c r="AZ5" s="74"/>
      <c r="BA5" s="74"/>
      <c r="BB5" s="74"/>
      <c r="BC5" s="74"/>
      <c r="BD5" s="74"/>
      <c r="BE5" s="74"/>
      <c r="BF5" s="74"/>
      <c r="BG5" s="74"/>
      <c r="BH5" s="74"/>
      <c r="BI5" s="74"/>
      <c r="BJ5" s="74"/>
      <c r="BK5" s="74"/>
      <c r="BL5" s="74"/>
      <c r="BM5" s="74"/>
      <c r="BN5" s="74"/>
      <c r="BO5" s="117"/>
      <c r="BP5" s="123"/>
      <c r="BQ5" s="123"/>
      <c r="BR5" s="79"/>
      <c r="BS5" s="74"/>
      <c r="BT5" s="80"/>
      <c r="BU5" s="80"/>
      <c r="BV5" s="80"/>
      <c r="BW5" s="117"/>
      <c r="BX5" s="79"/>
      <c r="BY5" s="80"/>
      <c r="BZ5" s="80"/>
      <c r="CA5" s="80"/>
      <c r="CB5" s="74"/>
      <c r="CC5" s="80"/>
      <c r="CD5" s="84"/>
      <c r="CE5" s="74"/>
      <c r="CF5" s="74"/>
      <c r="CG5" s="74"/>
      <c r="CH5" s="74"/>
      <c r="CI5" s="74"/>
      <c r="CJ5" s="74"/>
      <c r="CK5" s="80"/>
      <c r="CL5" s="80"/>
      <c r="CM5" s="80"/>
      <c r="CN5" s="74"/>
      <c r="CO5" s="74"/>
      <c r="CP5" s="74"/>
      <c r="CQ5" s="74"/>
      <c r="CR5" s="15"/>
      <c r="CS5" s="15"/>
      <c r="CT5" s="15"/>
      <c r="CU5" s="15"/>
      <c r="CV5" s="15"/>
      <c r="CW5" s="15"/>
      <c r="DC5" s="15"/>
      <c r="DE5" s="15"/>
      <c r="DF5" s="15"/>
    </row>
    <row r="6" spans="1:110" x14ac:dyDescent="0.25">
      <c r="A6" s="72"/>
      <c r="B6" s="73"/>
      <c r="C6" s="74"/>
      <c r="D6" s="74"/>
      <c r="E6" s="74"/>
      <c r="F6" s="75"/>
      <c r="G6" s="59"/>
      <c r="H6" s="76"/>
      <c r="I6" s="74"/>
      <c r="J6" s="74"/>
      <c r="K6" s="74"/>
      <c r="L6" s="76"/>
      <c r="M6" s="76"/>
      <c r="N6" s="74"/>
      <c r="O6" s="74"/>
      <c r="P6" s="74"/>
      <c r="Q6" s="74"/>
      <c r="R6" s="77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117"/>
      <c r="AI6" s="74"/>
      <c r="AJ6" s="74"/>
      <c r="AK6" s="74"/>
      <c r="AL6" s="74"/>
      <c r="AM6" s="74"/>
      <c r="AN6" s="74"/>
      <c r="AO6" s="74"/>
      <c r="AP6" s="79"/>
      <c r="AQ6" s="79"/>
      <c r="AR6" s="74"/>
      <c r="AS6" s="124"/>
      <c r="AT6" s="74"/>
      <c r="AU6" s="74"/>
      <c r="AV6" s="74"/>
      <c r="AW6" s="85"/>
      <c r="AX6" s="74"/>
      <c r="AY6" s="74"/>
      <c r="AZ6" s="74"/>
      <c r="BA6" s="74"/>
      <c r="BB6" s="74"/>
      <c r="BC6" s="74"/>
      <c r="BD6" s="74"/>
      <c r="BE6" s="74"/>
      <c r="BF6" s="74"/>
      <c r="BG6" s="74"/>
      <c r="BH6" s="74"/>
      <c r="BI6" s="74"/>
      <c r="BJ6" s="74"/>
      <c r="BK6" s="74"/>
      <c r="BL6" s="74"/>
      <c r="BM6" s="74"/>
      <c r="BN6" s="74"/>
      <c r="BO6" s="117"/>
      <c r="BP6" s="123"/>
      <c r="BQ6" s="123"/>
      <c r="BR6" s="79"/>
      <c r="BT6" s="80"/>
      <c r="BU6" s="80"/>
      <c r="BV6" s="80"/>
      <c r="BW6" s="117"/>
      <c r="BX6" s="74"/>
      <c r="BY6" s="74"/>
      <c r="BZ6" s="74"/>
      <c r="CA6" s="74"/>
      <c r="CB6" s="74"/>
      <c r="CC6" s="74"/>
      <c r="CD6" s="81"/>
      <c r="CE6" s="74"/>
      <c r="CF6" s="74"/>
      <c r="CG6" s="74"/>
      <c r="CH6" s="74"/>
      <c r="CI6" s="74"/>
      <c r="CJ6" s="74"/>
      <c r="CK6" s="80"/>
      <c r="CL6" s="80"/>
      <c r="CM6" s="80"/>
      <c r="CN6" s="74"/>
      <c r="CO6" s="74"/>
      <c r="CP6" s="74"/>
      <c r="CQ6" s="74"/>
      <c r="CR6" s="15"/>
      <c r="CS6" s="15"/>
      <c r="CT6" s="15"/>
      <c r="CU6" s="15"/>
      <c r="CV6" s="15"/>
      <c r="CW6" s="15"/>
      <c r="DC6" s="15"/>
      <c r="DE6" s="15"/>
      <c r="DF6" s="15"/>
    </row>
    <row r="7" spans="1:110" x14ac:dyDescent="0.25">
      <c r="A7" s="86"/>
      <c r="B7" s="74"/>
      <c r="C7" s="74"/>
      <c r="D7" s="74"/>
      <c r="E7" s="74"/>
      <c r="F7"/>
      <c r="G7" s="59"/>
      <c r="H7" s="76"/>
      <c r="I7" s="74"/>
      <c r="J7" s="74"/>
      <c r="K7" s="74"/>
      <c r="L7" s="76"/>
      <c r="M7" s="76"/>
      <c r="N7" s="74"/>
      <c r="O7" s="74"/>
      <c r="P7" s="74"/>
      <c r="Q7" s="74"/>
      <c r="R7" s="77"/>
      <c r="S7" s="74"/>
      <c r="T7" s="74"/>
      <c r="U7" s="74"/>
      <c r="V7" s="74"/>
      <c r="W7" s="74"/>
      <c r="X7" s="74"/>
      <c r="Y7" s="74"/>
      <c r="Z7" s="74"/>
      <c r="AA7" s="74"/>
      <c r="AB7" s="74"/>
      <c r="AC7" s="74"/>
      <c r="AD7" s="74"/>
      <c r="AE7" s="74"/>
      <c r="AF7" s="74"/>
      <c r="AG7" s="74"/>
      <c r="AH7" s="117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124"/>
      <c r="AT7" s="74"/>
      <c r="AU7" s="74"/>
      <c r="AV7" s="74"/>
      <c r="AW7" s="74"/>
      <c r="AX7" s="74"/>
      <c r="AY7" s="74"/>
      <c r="AZ7" s="74"/>
      <c r="BA7" s="74"/>
      <c r="BB7" s="74"/>
      <c r="BC7" s="74"/>
      <c r="BD7" s="74"/>
      <c r="BE7" s="74"/>
      <c r="BF7" s="74"/>
      <c r="BG7" s="74"/>
      <c r="BH7" s="74"/>
      <c r="BI7" s="74"/>
      <c r="BJ7" s="74"/>
      <c r="BK7" s="74"/>
      <c r="BL7" s="74"/>
      <c r="BM7" s="74"/>
      <c r="BN7" s="74"/>
      <c r="BO7" s="117"/>
      <c r="BP7" s="123"/>
      <c r="BQ7" s="123"/>
      <c r="BR7" s="79"/>
      <c r="BS7" s="74"/>
      <c r="BT7" s="80"/>
      <c r="BU7" s="80"/>
      <c r="BV7" s="80"/>
      <c r="BW7" s="117"/>
      <c r="BX7" s="74"/>
      <c r="BY7" s="74"/>
      <c r="BZ7" s="74"/>
      <c r="CA7" s="74"/>
      <c r="CB7" s="74"/>
      <c r="CC7" s="81"/>
      <c r="CD7" s="84"/>
      <c r="CE7" s="74"/>
      <c r="CF7" s="74"/>
      <c r="CG7" s="74"/>
      <c r="CH7" s="74"/>
      <c r="CI7" s="74"/>
      <c r="CJ7" s="74"/>
      <c r="CK7" s="80"/>
      <c r="CL7" s="80"/>
      <c r="CM7" s="80"/>
      <c r="CN7" s="74"/>
      <c r="CO7" s="74"/>
      <c r="CP7" s="74"/>
      <c r="CQ7" s="74"/>
      <c r="CR7" s="15"/>
      <c r="CS7" s="15"/>
      <c r="CT7" s="15"/>
      <c r="CU7" s="15"/>
      <c r="CV7" s="15"/>
      <c r="CW7" s="15"/>
      <c r="DC7" s="15"/>
      <c r="DE7" s="15"/>
      <c r="DF7" s="15"/>
    </row>
    <row r="8" spans="1:110" x14ac:dyDescent="0.25">
      <c r="A8" s="86"/>
      <c r="B8" s="74"/>
      <c r="C8" s="74"/>
      <c r="D8" s="74"/>
      <c r="E8" s="74"/>
      <c r="F8"/>
      <c r="G8" s="59"/>
      <c r="H8" s="76"/>
      <c r="I8" s="74"/>
      <c r="J8" s="74"/>
      <c r="K8" s="74"/>
      <c r="L8" s="76"/>
      <c r="M8" s="76"/>
      <c r="N8" s="74"/>
      <c r="O8" s="74"/>
      <c r="P8" s="74"/>
      <c r="Q8" s="74"/>
      <c r="R8" s="77"/>
      <c r="S8" s="74"/>
      <c r="T8" s="74"/>
      <c r="U8" s="82"/>
      <c r="V8" s="82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117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124"/>
      <c r="AT8" s="74"/>
      <c r="AU8" s="74"/>
      <c r="AV8" s="74"/>
      <c r="AW8" s="74"/>
      <c r="AX8" s="74"/>
      <c r="AY8" s="74"/>
      <c r="AZ8" s="74"/>
      <c r="BA8" s="74"/>
      <c r="BB8" s="74"/>
      <c r="BC8" s="74"/>
      <c r="BD8" s="74"/>
      <c r="BE8" s="74"/>
      <c r="BF8" s="74"/>
      <c r="BG8" s="74"/>
      <c r="BH8" s="74"/>
      <c r="BI8" s="74"/>
      <c r="BJ8" s="74"/>
      <c r="BK8" s="74"/>
      <c r="BL8" s="74"/>
      <c r="BM8" s="74"/>
      <c r="BN8" s="74"/>
      <c r="BO8" s="117"/>
      <c r="BP8" s="123"/>
      <c r="BQ8" s="123"/>
      <c r="BR8" s="79"/>
      <c r="BS8" s="74"/>
      <c r="BT8" s="80"/>
      <c r="BU8" s="80"/>
      <c r="BV8" s="80"/>
      <c r="BW8" s="117"/>
      <c r="BX8" s="74"/>
      <c r="BY8" s="74"/>
      <c r="BZ8" s="74"/>
      <c r="CA8" s="74"/>
      <c r="CB8" s="74"/>
      <c r="CC8" s="74"/>
      <c r="CD8" s="87"/>
      <c r="CE8" s="74"/>
      <c r="CF8" s="74"/>
      <c r="CG8" s="74"/>
      <c r="CH8" s="74"/>
      <c r="CI8" s="74"/>
      <c r="CJ8" s="74"/>
      <c r="CK8" s="80"/>
      <c r="CL8" s="80"/>
      <c r="CM8" s="80"/>
      <c r="CN8" s="74"/>
      <c r="CO8" s="74"/>
      <c r="CP8" s="74"/>
      <c r="CQ8" s="74"/>
      <c r="CR8" s="15"/>
      <c r="CS8" s="15"/>
      <c r="CT8" s="15"/>
      <c r="CU8" s="15"/>
      <c r="CV8" s="15"/>
      <c r="CW8" s="15"/>
      <c r="DC8" s="15"/>
      <c r="DE8" s="15"/>
      <c r="DF8" s="15"/>
    </row>
    <row r="9" spans="1:110" x14ac:dyDescent="0.25">
      <c r="A9" s="86"/>
      <c r="B9" s="74"/>
      <c r="C9" s="74"/>
      <c r="D9" s="74"/>
      <c r="E9" s="74"/>
      <c r="F9"/>
      <c r="G9" s="59"/>
      <c r="H9" s="76"/>
      <c r="I9" s="74"/>
      <c r="J9" s="74"/>
      <c r="K9" s="74"/>
      <c r="L9" s="76"/>
      <c r="M9" s="76"/>
      <c r="N9" s="74"/>
      <c r="O9" s="74"/>
      <c r="P9" s="74"/>
      <c r="Q9" s="74"/>
      <c r="R9" s="77"/>
      <c r="S9" s="74"/>
      <c r="T9" s="82"/>
      <c r="U9" s="74"/>
      <c r="V9" s="82"/>
      <c r="W9" s="74"/>
      <c r="X9" s="74"/>
      <c r="Y9" s="74"/>
      <c r="Z9" s="74"/>
      <c r="AA9" s="74"/>
      <c r="AB9" s="74"/>
      <c r="AC9" s="74"/>
      <c r="AD9" s="74"/>
      <c r="AE9" s="74"/>
      <c r="AF9" s="74"/>
      <c r="AG9" s="74"/>
      <c r="AH9" s="117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6"/>
      <c r="AT9" s="74"/>
      <c r="AU9" s="74"/>
      <c r="AV9" s="74"/>
      <c r="AW9" s="74"/>
      <c r="AX9" s="74"/>
      <c r="AY9" s="74"/>
      <c r="AZ9" s="82"/>
      <c r="BA9" s="74"/>
      <c r="BB9" s="74"/>
      <c r="BC9" s="74"/>
      <c r="BD9" s="74"/>
      <c r="BE9" s="74"/>
      <c r="BF9" s="74"/>
      <c r="BG9" s="74"/>
      <c r="BH9" s="74"/>
      <c r="BI9" s="74"/>
      <c r="BJ9" s="74"/>
      <c r="BK9" s="74"/>
      <c r="BL9" s="74"/>
      <c r="BM9" s="74"/>
      <c r="BN9" s="74"/>
      <c r="BO9" s="117"/>
      <c r="BP9" s="123"/>
      <c r="BQ9" s="123"/>
      <c r="BR9" s="79"/>
      <c r="BS9" s="74"/>
      <c r="BT9" s="80"/>
      <c r="BU9" s="80"/>
      <c r="BV9" s="80"/>
      <c r="BW9" s="117"/>
      <c r="BX9" s="74"/>
      <c r="BY9" s="74"/>
      <c r="BZ9" s="74"/>
      <c r="CA9" s="74"/>
      <c r="CB9" s="74"/>
      <c r="CC9" s="74"/>
      <c r="CD9" s="87"/>
      <c r="CE9" s="74"/>
      <c r="CF9" s="74"/>
      <c r="CG9" s="74"/>
      <c r="CH9" s="74"/>
      <c r="CI9" s="74"/>
      <c r="CJ9" s="74"/>
      <c r="CK9" s="80"/>
      <c r="CL9" s="80"/>
      <c r="CM9" s="80"/>
      <c r="CN9" s="74"/>
      <c r="CO9" s="74"/>
      <c r="CP9" s="74"/>
      <c r="CQ9" s="74"/>
      <c r="CR9" s="15"/>
      <c r="CS9" s="15"/>
      <c r="CT9" s="15"/>
      <c r="CU9" s="15"/>
      <c r="CV9" s="15"/>
      <c r="CW9" s="15"/>
      <c r="DC9" s="15"/>
      <c r="DE9" s="15"/>
      <c r="DF9" s="15"/>
    </row>
    <row r="10" spans="1:110" x14ac:dyDescent="0.25">
      <c r="A10" s="72"/>
      <c r="B10" s="73"/>
      <c r="C10" s="74"/>
      <c r="D10" s="74"/>
      <c r="E10" s="74"/>
      <c r="F10" s="75"/>
      <c r="G10" s="59"/>
      <c r="H10" s="76"/>
      <c r="I10" s="74"/>
      <c r="J10" s="74"/>
      <c r="K10" s="74"/>
      <c r="L10" s="76"/>
      <c r="M10" s="76"/>
      <c r="N10" s="74"/>
      <c r="O10" s="74"/>
      <c r="P10" s="74"/>
      <c r="Q10" s="74"/>
      <c r="R10" s="77"/>
      <c r="S10" s="74"/>
      <c r="T10" s="82"/>
      <c r="U10" s="79"/>
      <c r="V10" s="74"/>
      <c r="W10" s="74"/>
      <c r="X10" s="74"/>
      <c r="Y10" s="74"/>
      <c r="Z10" s="79"/>
      <c r="AA10" s="74"/>
      <c r="AB10" s="74"/>
      <c r="AC10" s="74"/>
      <c r="AD10" s="74"/>
      <c r="AE10" s="74"/>
      <c r="AF10" s="74"/>
      <c r="AG10" s="74"/>
      <c r="AH10" s="117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6"/>
      <c r="AT10" s="74"/>
      <c r="AU10" s="74"/>
      <c r="AV10" s="74"/>
      <c r="AW10" s="85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117"/>
      <c r="BP10" s="74"/>
      <c r="BQ10" s="74"/>
      <c r="BR10" s="79"/>
      <c r="BT10" s="80"/>
      <c r="BU10" s="80"/>
      <c r="BV10" s="80"/>
      <c r="BW10" s="117"/>
      <c r="BX10" s="74"/>
      <c r="BY10" s="74"/>
      <c r="BZ10" s="74"/>
      <c r="CA10" s="74"/>
      <c r="CB10" s="74"/>
      <c r="CC10" s="74"/>
      <c r="CD10" s="81"/>
      <c r="CE10" s="74"/>
      <c r="CF10" s="74"/>
      <c r="CG10" s="74"/>
      <c r="CH10" s="74"/>
      <c r="CI10" s="74"/>
      <c r="CJ10" s="74"/>
      <c r="CK10" s="80"/>
      <c r="CL10" s="80"/>
      <c r="CM10" s="80"/>
      <c r="CN10" s="74"/>
      <c r="CO10" s="74"/>
      <c r="CP10" s="74"/>
      <c r="CQ10" s="74"/>
      <c r="CR10" s="15"/>
      <c r="CS10" s="15"/>
      <c r="CT10" s="15"/>
      <c r="CU10" s="15"/>
      <c r="CV10" s="15"/>
      <c r="CW10" s="15"/>
      <c r="DC10" s="15"/>
      <c r="DE10" s="15"/>
      <c r="DF10" s="15"/>
    </row>
    <row r="11" spans="1:110" x14ac:dyDescent="0.25">
      <c r="A11" s="86"/>
      <c r="B11" s="74"/>
      <c r="C11" s="74"/>
      <c r="D11" s="74"/>
      <c r="E11" s="74"/>
      <c r="F11"/>
      <c r="G11" s="59"/>
      <c r="H11" s="76"/>
      <c r="I11" s="74"/>
      <c r="J11" s="74"/>
      <c r="K11" s="74"/>
      <c r="L11" s="76"/>
      <c r="M11" s="76"/>
      <c r="N11" s="74"/>
      <c r="O11" s="74"/>
      <c r="P11" s="74"/>
      <c r="Q11" s="74"/>
      <c r="R11" s="77"/>
      <c r="S11" s="74"/>
      <c r="T11" s="74"/>
      <c r="U11" s="74"/>
      <c r="V11" s="82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117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6"/>
      <c r="AT11" s="74"/>
      <c r="AU11" s="74"/>
      <c r="AV11" s="74"/>
      <c r="AW11" s="74"/>
      <c r="AX11" s="74"/>
      <c r="AY11" s="74"/>
      <c r="AZ11" s="82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117"/>
      <c r="BP11" s="74"/>
      <c r="BQ11" s="74"/>
      <c r="BR11" s="79"/>
      <c r="BS11" s="56"/>
      <c r="BT11" s="80"/>
      <c r="BU11" s="80"/>
      <c r="BV11" s="80"/>
      <c r="BW11" s="117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118"/>
      <c r="CL11" s="118"/>
      <c r="CM11" s="118"/>
      <c r="CN11" s="74"/>
      <c r="CO11" s="74"/>
      <c r="CP11" s="74"/>
      <c r="CQ11" s="74"/>
      <c r="CR11" s="15"/>
      <c r="CS11" s="15"/>
      <c r="CT11" s="15"/>
      <c r="CU11" s="15"/>
      <c r="CV11" s="15"/>
      <c r="CW11" s="15"/>
      <c r="DC11" s="15"/>
      <c r="DE11" s="15"/>
      <c r="DF11" s="15"/>
    </row>
    <row r="12" spans="1:110" x14ac:dyDescent="0.25">
      <c r="A12" s="86"/>
      <c r="B12" s="74"/>
      <c r="C12" s="74"/>
      <c r="D12" s="74"/>
      <c r="E12" s="74"/>
      <c r="F12" s="74"/>
      <c r="G12" s="59"/>
      <c r="H12" s="76"/>
      <c r="I12" s="74"/>
      <c r="J12" s="74"/>
      <c r="K12" s="74"/>
      <c r="L12" s="76"/>
      <c r="M12" s="76"/>
      <c r="N12" s="74"/>
      <c r="O12" s="74"/>
      <c r="P12" s="74"/>
      <c r="Q12" s="74"/>
      <c r="R12" s="77"/>
      <c r="S12" s="74"/>
      <c r="T12" s="88"/>
      <c r="U12" s="88"/>
      <c r="V12" s="88"/>
      <c r="W12" s="89"/>
      <c r="X12" s="89"/>
      <c r="Y12" s="89"/>
      <c r="Z12" s="88"/>
      <c r="AA12" s="74"/>
      <c r="AB12" s="89"/>
      <c r="AC12" s="89"/>
      <c r="AD12" s="74"/>
      <c r="AE12" s="74"/>
      <c r="AF12" s="74"/>
      <c r="AG12" s="89"/>
      <c r="AH12" s="117"/>
      <c r="AI12" s="89"/>
      <c r="AJ12" s="89"/>
      <c r="AK12" s="89"/>
      <c r="AL12" s="89"/>
      <c r="AM12" s="74"/>
      <c r="AN12" s="89"/>
      <c r="AO12" s="89"/>
      <c r="AP12" s="89"/>
      <c r="AQ12" s="89"/>
      <c r="AR12" s="89"/>
      <c r="AS12" s="125"/>
      <c r="AT12" s="89"/>
      <c r="AU12" s="89"/>
      <c r="AV12" s="89"/>
      <c r="AW12" s="89"/>
      <c r="AX12" s="89"/>
      <c r="AY12" s="89"/>
      <c r="AZ12" s="74"/>
      <c r="BA12" s="89"/>
      <c r="BB12" s="74"/>
      <c r="BC12" s="74"/>
      <c r="BD12" s="74"/>
      <c r="BE12" s="89"/>
      <c r="BF12" s="74"/>
      <c r="BG12" s="90"/>
      <c r="BH12" s="74"/>
      <c r="BI12" s="74"/>
      <c r="BK12" s="74"/>
      <c r="BL12" s="74"/>
      <c r="BM12" s="74"/>
      <c r="BN12" s="74"/>
      <c r="BO12" s="117"/>
      <c r="BP12" s="74"/>
      <c r="BQ12" s="74"/>
      <c r="BR12" s="79"/>
      <c r="BS12" s="74"/>
      <c r="BT12" s="80"/>
      <c r="BU12" s="80"/>
      <c r="BV12" s="80"/>
      <c r="BW12" s="117"/>
      <c r="BX12" s="74"/>
      <c r="BY12" s="74"/>
      <c r="BZ12" s="74"/>
      <c r="CA12" s="74"/>
      <c r="CB12" s="79"/>
      <c r="CC12" s="74"/>
      <c r="CD12" s="81"/>
      <c r="CE12" s="74"/>
      <c r="CF12" s="74"/>
      <c r="CG12" s="74"/>
      <c r="CH12" s="74"/>
      <c r="CI12" s="74"/>
      <c r="CJ12" s="74"/>
      <c r="CK12" s="118"/>
      <c r="CL12" s="118"/>
      <c r="CM12" s="118"/>
      <c r="CN12" s="74"/>
      <c r="CO12" s="74"/>
      <c r="CP12" s="74"/>
      <c r="CQ12" s="74"/>
      <c r="CR12" s="15"/>
      <c r="CS12" s="15"/>
      <c r="CT12" s="15"/>
      <c r="CU12" s="15"/>
      <c r="CV12" s="15"/>
      <c r="CW12" s="15"/>
      <c r="DC12" s="15"/>
      <c r="DE12" s="15"/>
      <c r="DF12" s="15"/>
    </row>
    <row r="13" spans="1:110" x14ac:dyDescent="0.25">
      <c r="A13" s="86"/>
      <c r="B13" s="74"/>
      <c r="C13" s="74"/>
      <c r="D13" s="74"/>
      <c r="E13" s="74"/>
      <c r="F13" s="74"/>
      <c r="G13" s="59"/>
      <c r="H13" s="76"/>
      <c r="I13" s="74"/>
      <c r="J13" s="74"/>
      <c r="K13" s="74"/>
      <c r="L13" s="76"/>
      <c r="M13" s="76"/>
      <c r="N13" s="74"/>
      <c r="O13" s="74"/>
      <c r="P13" s="74"/>
      <c r="Q13" s="74"/>
      <c r="R13" s="77"/>
      <c r="S13" s="74"/>
      <c r="T13" s="82"/>
      <c r="U13" s="56"/>
      <c r="V13" s="74"/>
      <c r="W13" s="74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85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6"/>
      <c r="AT13" s="74"/>
      <c r="AU13" s="74"/>
      <c r="AV13" s="74"/>
      <c r="AW13" s="85"/>
      <c r="AX13" s="74"/>
      <c r="AY13" s="74"/>
      <c r="AZ13" s="74"/>
      <c r="BA13" s="82"/>
      <c r="BB13" s="74"/>
      <c r="BC13" s="74"/>
      <c r="BD13" s="74"/>
      <c r="BE13" s="74"/>
      <c r="BF13" s="74"/>
      <c r="BG13" s="74"/>
      <c r="BH13" s="74"/>
      <c r="BI13" s="74"/>
      <c r="BK13" s="74"/>
      <c r="BL13" s="74"/>
      <c r="BM13" s="74"/>
      <c r="BN13" s="74"/>
      <c r="BO13" s="117"/>
      <c r="BP13" s="74"/>
      <c r="BQ13" s="74"/>
      <c r="BR13" s="79"/>
      <c r="BS13" s="74"/>
      <c r="BT13" s="80"/>
      <c r="BU13" s="80"/>
      <c r="BV13" s="80"/>
      <c r="BW13" s="117"/>
      <c r="BX13" s="74"/>
      <c r="BY13" s="74"/>
      <c r="BZ13" s="74"/>
      <c r="CA13" s="74"/>
      <c r="CB13" s="74"/>
      <c r="CC13" s="74"/>
      <c r="CD13" s="84"/>
      <c r="CE13" s="74"/>
      <c r="CF13" s="74"/>
      <c r="CG13" s="74"/>
      <c r="CH13" s="74"/>
      <c r="CI13" s="74"/>
      <c r="CJ13" s="74"/>
      <c r="CK13" s="118"/>
      <c r="CL13" s="118"/>
      <c r="CM13" s="118"/>
      <c r="CN13" s="74"/>
      <c r="CO13" s="74"/>
      <c r="CP13" s="74"/>
      <c r="CQ13" s="74"/>
      <c r="CR13" s="15"/>
      <c r="CS13" s="15"/>
      <c r="CT13" s="15"/>
      <c r="CU13" s="15"/>
      <c r="CV13" s="15"/>
      <c r="CW13" s="15"/>
      <c r="DC13" s="15"/>
      <c r="DE13" s="15"/>
      <c r="DF13" s="15"/>
    </row>
    <row r="14" spans="1:110" x14ac:dyDescent="0.25">
      <c r="A14" s="86"/>
      <c r="B14" s="74"/>
      <c r="C14" s="74"/>
      <c r="D14" s="74"/>
      <c r="E14" s="74"/>
      <c r="F14"/>
      <c r="G14" s="59"/>
      <c r="H14" s="76"/>
      <c r="I14" s="74"/>
      <c r="J14" s="74"/>
      <c r="K14" s="74"/>
      <c r="L14" s="76"/>
      <c r="M14" s="91"/>
      <c r="N14" s="74"/>
      <c r="O14" s="74"/>
      <c r="P14" s="74"/>
      <c r="Q14" s="74"/>
      <c r="R14" s="77"/>
      <c r="S14" s="74"/>
      <c r="T14" s="74"/>
      <c r="U14" s="79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117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6"/>
      <c r="AT14" s="74"/>
      <c r="AU14" s="74"/>
      <c r="AV14" s="74"/>
      <c r="AW14" s="85"/>
      <c r="AX14" s="74"/>
      <c r="AY14" s="74"/>
      <c r="AZ14" s="82"/>
      <c r="BA14" s="82"/>
      <c r="BB14" s="74"/>
      <c r="BC14" s="74"/>
      <c r="BD14" s="74"/>
      <c r="BE14" s="74"/>
      <c r="BF14" s="74"/>
      <c r="BG14" s="74"/>
      <c r="BH14" s="74"/>
      <c r="BI14" s="74"/>
      <c r="BJ14" s="74"/>
      <c r="BK14" s="74"/>
      <c r="BL14" s="74"/>
      <c r="BM14" s="74"/>
      <c r="BN14" s="74"/>
      <c r="BO14" s="117"/>
      <c r="BP14" s="74"/>
      <c r="BQ14" s="74"/>
      <c r="BR14" s="79"/>
      <c r="BS14" s="79"/>
      <c r="BT14" s="80"/>
      <c r="BU14" s="80"/>
      <c r="BV14" s="80"/>
      <c r="BW14" s="117"/>
      <c r="BX14" s="74"/>
      <c r="BY14" s="74"/>
      <c r="BZ14" s="74"/>
      <c r="CA14" s="74"/>
      <c r="CB14" s="74"/>
      <c r="CC14" s="74"/>
      <c r="CD14" s="81"/>
      <c r="CE14" s="74"/>
      <c r="CF14" s="74"/>
      <c r="CG14" s="74"/>
      <c r="CH14" s="74"/>
      <c r="CI14" s="74"/>
      <c r="CJ14" s="74"/>
      <c r="CK14" s="118"/>
      <c r="CL14" s="118"/>
      <c r="CM14" s="118"/>
      <c r="CN14" s="74"/>
      <c r="CO14" s="74"/>
      <c r="CP14" s="74"/>
      <c r="CQ14" s="74"/>
      <c r="CR14" s="15"/>
      <c r="CS14" s="15"/>
      <c r="CT14" s="15"/>
      <c r="CU14" s="15"/>
      <c r="CV14" s="15"/>
      <c r="CW14" s="15"/>
      <c r="DC14" s="15"/>
      <c r="DE14" s="15"/>
      <c r="DF14" s="15"/>
    </row>
    <row r="15" spans="1:110" x14ac:dyDescent="0.25">
      <c r="A15" s="86"/>
      <c r="B15" s="74"/>
      <c r="C15" s="74"/>
      <c r="D15" s="74"/>
      <c r="E15" s="74"/>
      <c r="F15"/>
      <c r="G15" s="59"/>
      <c r="H15" s="76"/>
      <c r="I15" s="74"/>
      <c r="J15" s="74"/>
      <c r="K15" s="74"/>
      <c r="L15" s="76"/>
      <c r="M15" s="91"/>
      <c r="N15" s="74"/>
      <c r="O15" s="74"/>
      <c r="P15" s="74"/>
      <c r="Q15" s="74"/>
      <c r="R15" s="77"/>
      <c r="S15" s="74"/>
      <c r="T15" s="74"/>
      <c r="U15" s="79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117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6"/>
      <c r="AT15" s="74"/>
      <c r="AU15" s="74"/>
      <c r="AV15" s="74"/>
      <c r="AW15" s="85"/>
      <c r="AX15" s="74"/>
      <c r="AY15" s="74"/>
      <c r="AZ15" s="82"/>
      <c r="BA15" s="82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74"/>
      <c r="BM15" s="74"/>
      <c r="BN15" s="74"/>
      <c r="BO15" s="117"/>
      <c r="BP15" s="74"/>
      <c r="BQ15" s="74"/>
      <c r="BR15" s="79"/>
      <c r="BS15" s="74"/>
      <c r="BT15" s="80"/>
      <c r="BU15" s="80"/>
      <c r="BV15" s="80"/>
      <c r="BW15" s="117"/>
      <c r="BX15" s="74"/>
      <c r="BY15" s="74"/>
      <c r="BZ15" s="74"/>
      <c r="CA15" s="74"/>
      <c r="CB15" s="79"/>
      <c r="CC15" s="74"/>
      <c r="CD15" s="84"/>
      <c r="CE15" s="74"/>
      <c r="CF15" s="74"/>
      <c r="CG15" s="74"/>
      <c r="CH15" s="74"/>
      <c r="CI15" s="74"/>
      <c r="CJ15" s="74"/>
      <c r="CK15" s="118"/>
      <c r="CL15" s="118"/>
      <c r="CM15" s="118"/>
      <c r="CN15" s="74"/>
      <c r="CO15" s="74"/>
      <c r="CP15" s="74"/>
      <c r="CQ15" s="74"/>
      <c r="CR15" s="15"/>
      <c r="CS15" s="15"/>
      <c r="CT15" s="15"/>
      <c r="CU15" s="15"/>
      <c r="CV15" s="15"/>
      <c r="CW15" s="15"/>
      <c r="DC15" s="15"/>
      <c r="DE15" s="15"/>
      <c r="DF15" s="15"/>
    </row>
    <row r="16" spans="1:110" x14ac:dyDescent="0.25">
      <c r="A16" s="86"/>
      <c r="B16" s="74"/>
      <c r="C16" s="74"/>
      <c r="D16" s="74"/>
      <c r="E16" s="74"/>
      <c r="F16" s="74"/>
      <c r="G16" s="59"/>
      <c r="H16" s="76"/>
      <c r="I16" s="74"/>
      <c r="J16" s="74"/>
      <c r="K16" s="74"/>
      <c r="L16" s="76"/>
      <c r="M16" s="91"/>
      <c r="N16" s="74"/>
      <c r="O16" s="74"/>
      <c r="P16" s="74"/>
      <c r="Q16" s="74"/>
      <c r="R16" s="77"/>
      <c r="S16" s="74"/>
      <c r="T16" s="74"/>
      <c r="U16" s="79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117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6"/>
      <c r="AT16" s="74"/>
      <c r="AU16" s="74"/>
      <c r="AV16" s="74"/>
      <c r="AW16" s="74"/>
      <c r="AX16" s="74"/>
      <c r="AY16" s="74"/>
      <c r="AZ16" s="79"/>
      <c r="BA16" s="74"/>
      <c r="BB16" s="74"/>
      <c r="BC16" s="74"/>
      <c r="BD16" s="74"/>
      <c r="BE16" s="74"/>
      <c r="BF16" s="74"/>
      <c r="BG16" s="74"/>
      <c r="BH16" s="74"/>
      <c r="BI16" s="74"/>
      <c r="BK16" s="74"/>
      <c r="BL16" s="74"/>
      <c r="BM16" s="74"/>
      <c r="BN16" s="74"/>
      <c r="BO16" s="117"/>
      <c r="BP16" s="74"/>
      <c r="BQ16" s="74"/>
      <c r="BR16" s="79"/>
      <c r="BS16" s="74"/>
      <c r="BT16" s="80"/>
      <c r="BU16" s="80"/>
      <c r="BV16" s="80"/>
      <c r="BW16" s="117"/>
      <c r="BX16" s="74"/>
      <c r="BY16" s="74"/>
      <c r="BZ16" s="74"/>
      <c r="CA16" s="74"/>
      <c r="CB16" s="79"/>
      <c r="CC16" s="74"/>
      <c r="CD16" s="74"/>
      <c r="CE16" s="74"/>
      <c r="CF16" s="74"/>
      <c r="CG16" s="74"/>
      <c r="CH16" s="74"/>
      <c r="CI16" s="74"/>
      <c r="CJ16" s="74"/>
      <c r="CK16" s="118"/>
      <c r="CL16" s="118"/>
      <c r="CM16" s="118"/>
      <c r="CN16" s="74"/>
      <c r="CO16" s="74"/>
      <c r="CP16" s="74"/>
      <c r="CQ16" s="74"/>
      <c r="CR16" s="15"/>
      <c r="CS16" s="15"/>
      <c r="CT16" s="15"/>
      <c r="CU16" s="15"/>
      <c r="CV16" s="15"/>
      <c r="CW16" s="15"/>
      <c r="DC16" s="15"/>
      <c r="DE16" s="15"/>
      <c r="DF16" s="15"/>
    </row>
    <row r="17" spans="1:110" x14ac:dyDescent="0.25">
      <c r="A17" s="72"/>
      <c r="B17" s="73"/>
      <c r="C17" s="74"/>
      <c r="D17" s="74"/>
      <c r="E17" s="74"/>
      <c r="F17" s="75"/>
      <c r="G17" s="59"/>
      <c r="H17" s="76"/>
      <c r="I17" s="74"/>
      <c r="J17" s="74"/>
      <c r="K17" s="74"/>
      <c r="L17" s="76"/>
      <c r="M17" s="76"/>
      <c r="N17" s="74"/>
      <c r="O17" s="74"/>
      <c r="P17" s="74"/>
      <c r="Q17" s="74"/>
      <c r="R17" s="77"/>
      <c r="S17" s="74"/>
      <c r="T17" s="74"/>
      <c r="U17" s="79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117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6"/>
      <c r="AT17" s="74"/>
      <c r="AU17" s="74"/>
      <c r="AV17" s="74"/>
      <c r="AW17" s="85"/>
      <c r="AX17" s="74"/>
      <c r="AY17" s="74"/>
      <c r="AZ17" s="79"/>
      <c r="BA17" s="74"/>
      <c r="BB17" s="74"/>
      <c r="BC17" s="74"/>
      <c r="BD17" s="74"/>
      <c r="BE17" s="79"/>
      <c r="BF17" s="74"/>
      <c r="BG17" s="74"/>
      <c r="BH17" s="74"/>
      <c r="BI17" s="74"/>
      <c r="BK17" s="74"/>
      <c r="BL17" s="74"/>
      <c r="BM17" s="74"/>
      <c r="BN17" s="74"/>
      <c r="BO17" s="117"/>
      <c r="BP17" s="74"/>
      <c r="BQ17" s="74"/>
      <c r="BR17" s="79"/>
      <c r="BS17" s="74"/>
      <c r="BT17" s="80"/>
      <c r="BU17" s="80"/>
      <c r="BV17" s="80"/>
      <c r="BW17" s="117"/>
      <c r="BX17" s="74"/>
      <c r="BY17" s="74"/>
      <c r="BZ17" s="74"/>
      <c r="CA17" s="74"/>
      <c r="CB17" s="96"/>
      <c r="CC17" s="74"/>
      <c r="CD17" s="74"/>
      <c r="CE17" s="74"/>
      <c r="CF17" s="74"/>
      <c r="CG17" s="74"/>
      <c r="CH17" s="74"/>
      <c r="CI17" s="74"/>
      <c r="CJ17" s="74"/>
      <c r="CK17" s="118"/>
      <c r="CL17" s="118"/>
      <c r="CM17" s="118"/>
      <c r="CN17" s="74"/>
      <c r="CO17" s="74"/>
      <c r="CP17" s="74"/>
      <c r="CQ17" s="74"/>
      <c r="CR17" s="15"/>
      <c r="CS17" s="15"/>
      <c r="CT17" s="15"/>
      <c r="CU17" s="15"/>
      <c r="CV17" s="15"/>
      <c r="CW17" s="15"/>
      <c r="DC17" s="15"/>
      <c r="DE17" s="15"/>
      <c r="DF17" s="15"/>
    </row>
    <row r="18" spans="1:110" x14ac:dyDescent="0.25">
      <c r="A18" s="86"/>
      <c r="B18" s="74"/>
      <c r="C18" s="74"/>
      <c r="D18" s="74"/>
      <c r="E18" s="74"/>
      <c r="F18"/>
      <c r="G18" s="59"/>
      <c r="H18" s="76"/>
      <c r="I18" s="74"/>
      <c r="J18" s="74"/>
      <c r="K18" s="74"/>
      <c r="L18" s="76"/>
      <c r="M18" s="76"/>
      <c r="N18" s="74"/>
      <c r="O18" s="74"/>
      <c r="P18" s="74"/>
      <c r="Q18" s="74"/>
      <c r="R18" s="77"/>
      <c r="S18" s="74"/>
      <c r="T18" s="55"/>
      <c r="U18" s="79"/>
      <c r="V18" s="74"/>
      <c r="W18" s="74"/>
      <c r="X18" s="74"/>
      <c r="Y18" s="74"/>
      <c r="Z18" s="79"/>
      <c r="AA18" s="74"/>
      <c r="AB18" s="74"/>
      <c r="AC18" s="74"/>
      <c r="AD18" s="74"/>
      <c r="AE18" s="74"/>
      <c r="AF18" s="74"/>
      <c r="AG18" s="74"/>
      <c r="AH18" s="117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126"/>
      <c r="AT18" s="74"/>
      <c r="AU18" s="74"/>
      <c r="AV18" s="74"/>
      <c r="AW18" s="85"/>
      <c r="AX18" s="74"/>
      <c r="AY18" s="74"/>
      <c r="AZ18" s="74"/>
      <c r="BA18" s="55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117"/>
      <c r="BP18" s="74"/>
      <c r="BQ18" s="74"/>
      <c r="BR18" s="79"/>
      <c r="BS18" s="74"/>
      <c r="BT18" s="80"/>
      <c r="BU18" s="80"/>
      <c r="BV18" s="80"/>
      <c r="BW18" s="117"/>
      <c r="BX18" s="74"/>
      <c r="BY18" s="74"/>
      <c r="BZ18" s="74"/>
      <c r="CA18" s="74"/>
      <c r="CB18" s="74"/>
      <c r="CC18" s="74"/>
      <c r="CD18" s="81"/>
      <c r="CE18" s="74"/>
      <c r="CF18" s="74"/>
      <c r="CG18" s="74"/>
      <c r="CH18" s="74"/>
      <c r="CI18" s="74"/>
      <c r="CJ18" s="74"/>
      <c r="CK18" s="118"/>
      <c r="CL18" s="118"/>
      <c r="CM18" s="118"/>
      <c r="CN18" s="74"/>
      <c r="CO18" s="74"/>
      <c r="CP18" s="74"/>
      <c r="CQ18" s="74"/>
      <c r="CR18" s="15"/>
      <c r="CS18" s="15"/>
      <c r="CT18" s="15"/>
      <c r="CU18" s="15"/>
      <c r="CV18" s="15"/>
      <c r="CW18" s="15"/>
      <c r="DC18" s="15"/>
      <c r="DE18" s="15"/>
      <c r="DF18" s="15"/>
    </row>
    <row r="19" spans="1:110" x14ac:dyDescent="0.25">
      <c r="A19" s="72"/>
      <c r="B19" s="73"/>
      <c r="C19" s="74"/>
      <c r="D19" s="74"/>
      <c r="E19" s="74"/>
      <c r="F19" s="75"/>
      <c r="G19" s="59"/>
      <c r="H19" s="76"/>
      <c r="I19" s="74"/>
      <c r="J19" s="74"/>
      <c r="K19" s="74"/>
      <c r="L19" s="76"/>
      <c r="M19" s="76"/>
      <c r="N19" s="74"/>
      <c r="O19" s="74"/>
      <c r="P19" s="74"/>
      <c r="Q19" s="74"/>
      <c r="R19" s="77"/>
      <c r="S19" s="74"/>
      <c r="T19" s="74"/>
      <c r="U19" s="79"/>
      <c r="V19" s="74"/>
      <c r="W19" s="74"/>
      <c r="X19" s="74"/>
      <c r="Y19" s="74"/>
      <c r="Z19" s="79"/>
      <c r="AA19" s="92"/>
      <c r="AB19" s="74"/>
      <c r="AC19" s="74"/>
      <c r="AD19" s="74"/>
      <c r="AE19" s="74"/>
      <c r="AF19" s="74"/>
      <c r="AG19" s="74"/>
      <c r="AH19" s="117"/>
      <c r="AI19" s="74"/>
      <c r="AJ19" s="74"/>
      <c r="AK19" s="74"/>
      <c r="AL19" s="74"/>
      <c r="AM19" s="74"/>
      <c r="AN19" s="74"/>
      <c r="AO19" s="74"/>
      <c r="AP19" s="74"/>
      <c r="AQ19" s="74"/>
      <c r="AR19" s="74"/>
      <c r="AS19" s="76"/>
      <c r="AT19" s="74"/>
      <c r="AU19" s="74"/>
      <c r="AV19" s="74"/>
      <c r="AW19" s="85"/>
      <c r="AX19" s="74"/>
      <c r="AY19" s="74"/>
      <c r="AZ19" s="79"/>
      <c r="BA19" s="74"/>
      <c r="BB19" s="74"/>
      <c r="BC19" s="74"/>
      <c r="BD19" s="74"/>
      <c r="BE19" s="79"/>
      <c r="BF19" s="74"/>
      <c r="BG19" s="74"/>
      <c r="BH19" s="74"/>
      <c r="BI19" s="74"/>
      <c r="BK19" s="74"/>
      <c r="BL19" s="74"/>
      <c r="BM19" s="74"/>
      <c r="BN19" s="74"/>
      <c r="BO19" s="117"/>
      <c r="BP19" s="74"/>
      <c r="BQ19" s="74"/>
      <c r="BR19" s="79"/>
      <c r="BS19" s="74"/>
      <c r="BT19" s="80"/>
      <c r="BU19" s="80"/>
      <c r="BV19" s="80"/>
      <c r="BW19" s="117"/>
      <c r="BX19" s="74"/>
      <c r="BY19" s="74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118"/>
      <c r="CL19" s="118"/>
      <c r="CM19" s="118"/>
      <c r="CN19" s="74"/>
      <c r="CO19" s="74"/>
      <c r="CP19" s="74"/>
      <c r="CQ19" s="74"/>
      <c r="CR19" s="15"/>
      <c r="CS19" s="15"/>
      <c r="CT19" s="15"/>
      <c r="CU19" s="15"/>
      <c r="CV19" s="15"/>
      <c r="CW19" s="15"/>
      <c r="DC19" s="15"/>
      <c r="DE19" s="15"/>
      <c r="DF19" s="15"/>
    </row>
    <row r="20" spans="1:110" x14ac:dyDescent="0.25">
      <c r="A20" s="86"/>
      <c r="B20" s="74"/>
      <c r="C20" s="74"/>
      <c r="D20" s="74"/>
      <c r="E20" s="74"/>
      <c r="F20" s="74"/>
      <c r="G20" s="59"/>
      <c r="H20" s="76"/>
      <c r="I20" s="74"/>
      <c r="J20" s="74"/>
      <c r="K20" s="74"/>
      <c r="L20" s="76"/>
      <c r="M20" s="76"/>
      <c r="N20" s="74"/>
      <c r="O20" s="74"/>
      <c r="P20" s="74"/>
      <c r="Q20" s="74"/>
      <c r="R20" s="77"/>
      <c r="S20" s="74"/>
      <c r="T20" s="55"/>
      <c r="U20" s="74"/>
      <c r="V20" s="74"/>
      <c r="W20" s="74"/>
      <c r="X20" s="74"/>
      <c r="Y20" s="74"/>
      <c r="Z20" s="74"/>
      <c r="AA20" s="74"/>
      <c r="AB20" s="74"/>
      <c r="AC20" s="74"/>
      <c r="AD20" s="74"/>
      <c r="AE20" s="74"/>
      <c r="AF20" s="74"/>
      <c r="AG20" s="74"/>
      <c r="AH20" s="117"/>
      <c r="AI20" s="74"/>
      <c r="AJ20" s="74"/>
      <c r="AK20" s="74"/>
      <c r="AL20" s="74"/>
      <c r="AM20" s="74"/>
      <c r="AN20" s="74"/>
      <c r="AO20" s="74"/>
      <c r="AP20" s="74"/>
      <c r="AQ20" s="74"/>
      <c r="AR20" s="74"/>
      <c r="AS20" s="76"/>
      <c r="AT20" s="74"/>
      <c r="AU20" s="74"/>
      <c r="AV20" s="74"/>
      <c r="AW20" s="74"/>
      <c r="AX20" s="74"/>
      <c r="AY20" s="74"/>
      <c r="AZ20" s="79"/>
      <c r="BA20" s="74"/>
      <c r="BB20" s="74"/>
      <c r="BC20" s="74"/>
      <c r="BD20" s="74"/>
      <c r="BE20" s="79"/>
      <c r="BF20" s="74"/>
      <c r="BG20" s="74"/>
      <c r="BH20" s="74"/>
      <c r="BI20" s="74"/>
      <c r="BK20" s="74"/>
      <c r="BL20" s="74"/>
      <c r="BM20" s="74"/>
      <c r="BN20" s="74"/>
      <c r="BO20" s="117"/>
      <c r="BP20" s="74"/>
      <c r="BQ20" s="74"/>
      <c r="BR20" s="79"/>
      <c r="BS20" s="74"/>
      <c r="BT20" s="80"/>
      <c r="BU20" s="80"/>
      <c r="BV20" s="80"/>
      <c r="BW20" s="117"/>
      <c r="BX20" s="74"/>
      <c r="BY20" s="74"/>
      <c r="BZ20" s="74"/>
      <c r="CA20" s="74"/>
      <c r="CB20" s="74"/>
      <c r="CC20" s="74"/>
      <c r="CD20" s="84"/>
      <c r="CE20" s="74"/>
      <c r="CF20" s="74"/>
      <c r="CG20" s="74"/>
      <c r="CH20" s="74"/>
      <c r="CI20" s="74"/>
      <c r="CJ20" s="74"/>
      <c r="CK20" s="118"/>
      <c r="CL20" s="118"/>
      <c r="CM20" s="118"/>
      <c r="CN20" s="74"/>
      <c r="CO20" s="74"/>
      <c r="CP20" s="74"/>
      <c r="CQ20" s="74"/>
      <c r="CR20" s="15"/>
      <c r="CS20" s="15"/>
      <c r="CT20" s="15"/>
      <c r="CU20" s="15"/>
      <c r="CV20" s="15"/>
      <c r="CW20" s="15"/>
      <c r="DC20" s="15"/>
      <c r="DE20" s="15"/>
      <c r="DF20" s="15"/>
    </row>
    <row r="21" spans="1:110" x14ac:dyDescent="0.25">
      <c r="A21" s="93"/>
      <c r="B21" s="94"/>
      <c r="C21" s="74"/>
      <c r="D21" s="74"/>
      <c r="E21" s="74"/>
      <c r="F21" s="75"/>
      <c r="G21" s="59"/>
      <c r="H21" s="76"/>
      <c r="I21" s="74"/>
      <c r="J21" s="74"/>
      <c r="K21" s="74"/>
      <c r="L21" s="76"/>
      <c r="M21" s="76"/>
      <c r="N21" s="74"/>
      <c r="O21" s="74"/>
      <c r="P21" s="74"/>
      <c r="Q21" s="74"/>
      <c r="R21" s="77"/>
      <c r="S21" s="74"/>
      <c r="T21" s="74"/>
      <c r="U21" s="79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117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6"/>
      <c r="AT21" s="74"/>
      <c r="AU21" s="74"/>
      <c r="AV21" s="74"/>
      <c r="AW21" s="85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117"/>
      <c r="BP21" s="74"/>
      <c r="BQ21" s="74"/>
      <c r="BR21" s="79"/>
      <c r="BS21" s="79"/>
      <c r="BT21" s="80"/>
      <c r="BU21" s="80"/>
      <c r="BV21" s="80"/>
      <c r="BW21" s="117"/>
      <c r="BX21" s="74"/>
      <c r="BY21" s="74"/>
      <c r="BZ21" s="74"/>
      <c r="CA21" s="74"/>
      <c r="CB21" s="74"/>
      <c r="CC21" s="74"/>
      <c r="CD21" s="81"/>
      <c r="CE21" s="74"/>
      <c r="CF21" s="74"/>
      <c r="CG21" s="74"/>
      <c r="CH21" s="74"/>
      <c r="CI21" s="74"/>
      <c r="CJ21" s="74"/>
      <c r="CK21" s="118"/>
      <c r="CL21" s="118"/>
      <c r="CM21" s="118"/>
      <c r="CN21" s="74"/>
      <c r="CO21" s="74"/>
      <c r="CP21" s="74"/>
      <c r="CQ21" s="74"/>
      <c r="CR21" s="15"/>
      <c r="CS21" s="15"/>
      <c r="CT21" s="15"/>
      <c r="CU21" s="15"/>
      <c r="CV21" s="15"/>
      <c r="CW21" s="15"/>
      <c r="DC21" s="15"/>
      <c r="DE21" s="15"/>
      <c r="DF21" s="15"/>
    </row>
    <row r="22" spans="1:110" x14ac:dyDescent="0.25">
      <c r="A22" s="86"/>
      <c r="B22" s="74"/>
      <c r="C22" s="74"/>
      <c r="D22" s="74"/>
      <c r="E22" s="74"/>
      <c r="F22" s="74"/>
      <c r="G22" s="59"/>
      <c r="H22" s="76"/>
      <c r="I22" s="74"/>
      <c r="J22" s="74"/>
      <c r="K22" s="74"/>
      <c r="L22" s="76"/>
      <c r="M22" s="76"/>
      <c r="N22" s="74"/>
      <c r="O22" s="74"/>
      <c r="P22" s="74"/>
      <c r="Q22" s="74"/>
      <c r="R22" s="77"/>
      <c r="S22" s="74"/>
      <c r="T22" s="55"/>
      <c r="U22" s="79"/>
      <c r="V22" s="74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117"/>
      <c r="AI22" s="74"/>
      <c r="AJ22" s="74"/>
      <c r="AK22" s="74"/>
      <c r="AL22" s="74"/>
      <c r="AM22" s="74"/>
      <c r="AN22" s="74"/>
      <c r="AO22" s="74"/>
      <c r="AP22" s="74"/>
      <c r="AQ22" s="74"/>
      <c r="AR22" s="74"/>
      <c r="AS22" s="76"/>
      <c r="AT22" s="74"/>
      <c r="AU22" s="74"/>
      <c r="AV22" s="74"/>
      <c r="AW22" s="74"/>
      <c r="AX22" s="74"/>
      <c r="AY22" s="74"/>
      <c r="AZ22" s="74"/>
      <c r="BA22" s="82"/>
      <c r="BB22" s="74"/>
      <c r="BC22" s="74"/>
      <c r="BD22" s="74"/>
      <c r="BE22" s="74"/>
      <c r="BF22" s="74"/>
      <c r="BG22" s="74"/>
      <c r="BH22" s="74"/>
      <c r="BI22" s="74"/>
      <c r="BK22" s="74"/>
      <c r="BL22" s="74"/>
      <c r="BM22" s="74"/>
      <c r="BN22" s="74"/>
      <c r="BO22" s="117"/>
      <c r="BP22" s="74"/>
      <c r="BQ22" s="74"/>
      <c r="BR22" s="79"/>
      <c r="BS22" s="79"/>
      <c r="BT22" s="80"/>
      <c r="BU22" s="80"/>
      <c r="BV22" s="80"/>
      <c r="BW22" s="117"/>
      <c r="BX22" s="74"/>
      <c r="BY22" s="74"/>
      <c r="BZ22" s="74"/>
      <c r="CA22" s="74"/>
      <c r="CB22" s="74"/>
      <c r="CC22" s="74"/>
      <c r="CD22" s="84"/>
      <c r="CE22" s="74"/>
      <c r="CF22" s="74"/>
      <c r="CG22" s="74"/>
      <c r="CH22" s="74"/>
      <c r="CI22" s="74"/>
      <c r="CJ22" s="74"/>
      <c r="CK22" s="118"/>
      <c r="CL22" s="118"/>
      <c r="CM22" s="118"/>
      <c r="CN22" s="74"/>
      <c r="CO22" s="74"/>
      <c r="CP22" s="74"/>
      <c r="CQ22" s="74"/>
      <c r="CR22" s="15"/>
      <c r="CS22" s="15"/>
      <c r="CT22" s="15"/>
      <c r="CU22" s="15"/>
      <c r="CV22" s="15"/>
      <c r="CW22" s="15"/>
      <c r="DC22" s="15"/>
      <c r="DE22" s="15"/>
      <c r="DF22" s="15"/>
    </row>
    <row r="23" spans="1:110" x14ac:dyDescent="0.25">
      <c r="A23" s="93"/>
      <c r="B23" s="94"/>
      <c r="C23" s="74"/>
      <c r="D23" s="74"/>
      <c r="E23" s="74"/>
      <c r="F23" s="75"/>
      <c r="G23" s="59"/>
      <c r="H23" s="76"/>
      <c r="I23" s="74"/>
      <c r="J23" s="74"/>
      <c r="K23" s="74"/>
      <c r="L23" s="76"/>
      <c r="M23" s="76"/>
      <c r="N23" s="74"/>
      <c r="O23" s="74"/>
      <c r="P23" s="74"/>
      <c r="Q23" s="74"/>
      <c r="R23" s="77"/>
      <c r="S23" s="74"/>
      <c r="T23" s="82"/>
      <c r="U23" s="79"/>
      <c r="V23" s="74"/>
      <c r="W23" s="74"/>
      <c r="X23" s="74"/>
      <c r="Y23" s="74"/>
      <c r="Z23" s="79"/>
      <c r="AA23" s="74"/>
      <c r="AB23" s="74"/>
      <c r="AC23" s="74"/>
      <c r="AD23" s="74"/>
      <c r="AE23" s="74"/>
      <c r="AF23" s="74"/>
      <c r="AG23" s="74"/>
      <c r="AH23" s="117"/>
      <c r="AI23" s="74"/>
      <c r="AJ23" s="74"/>
      <c r="AK23" s="74"/>
      <c r="AL23" s="74"/>
      <c r="AM23" s="74"/>
      <c r="AN23" s="74"/>
      <c r="AO23" s="74"/>
      <c r="AP23" s="74"/>
      <c r="AQ23" s="74"/>
      <c r="AR23" s="74"/>
      <c r="AS23" s="76"/>
      <c r="AT23" s="74"/>
      <c r="AU23" s="74"/>
      <c r="AV23" s="74"/>
      <c r="AW23" s="85"/>
      <c r="AX23" s="74"/>
      <c r="AY23" s="74"/>
      <c r="AZ23" s="74"/>
      <c r="BA23" s="74"/>
      <c r="BB23" s="74"/>
      <c r="BC23" s="74"/>
      <c r="BD23" s="74"/>
      <c r="BE23" s="74"/>
      <c r="BF23" s="74"/>
      <c r="BG23" s="74"/>
      <c r="BH23" s="74"/>
      <c r="BI23" s="74"/>
      <c r="BJ23" s="74"/>
      <c r="BK23" s="74"/>
      <c r="BL23" s="74"/>
      <c r="BM23" s="74"/>
      <c r="BN23" s="74"/>
      <c r="BO23" s="117"/>
      <c r="BP23" s="74"/>
      <c r="BQ23" s="74"/>
      <c r="BR23" s="79"/>
      <c r="BS23" s="79"/>
      <c r="BT23" s="80"/>
      <c r="BU23" s="80"/>
      <c r="BV23" s="80"/>
      <c r="BW23" s="117"/>
      <c r="BX23" s="74"/>
      <c r="BY23" s="74"/>
      <c r="BZ23" s="74"/>
      <c r="CA23" s="74"/>
      <c r="CB23" s="74"/>
      <c r="CC23" s="74"/>
      <c r="CD23" s="84"/>
      <c r="CE23" s="74"/>
      <c r="CF23" s="74"/>
      <c r="CG23" s="74"/>
      <c r="CH23" s="74"/>
      <c r="CI23" s="74"/>
      <c r="CJ23" s="74"/>
      <c r="CK23" s="80"/>
      <c r="CL23" s="80"/>
      <c r="CM23" s="80"/>
      <c r="CN23" s="74"/>
      <c r="CO23" s="74"/>
      <c r="CP23" s="74"/>
      <c r="CQ23" s="74"/>
      <c r="CR23" s="15"/>
      <c r="CS23" s="15"/>
      <c r="CT23" s="15"/>
      <c r="CU23" s="15"/>
      <c r="CV23" s="15"/>
      <c r="CW23" s="15"/>
      <c r="DC23" s="15"/>
      <c r="DE23" s="15"/>
      <c r="DF23" s="15"/>
    </row>
    <row r="24" spans="1:110" x14ac:dyDescent="0.25">
      <c r="A24" s="93"/>
      <c r="B24" s="94"/>
      <c r="C24" s="74"/>
      <c r="D24" s="74"/>
      <c r="E24" s="74"/>
      <c r="F24" s="75"/>
      <c r="G24" s="59"/>
      <c r="H24" s="76"/>
      <c r="I24" s="74"/>
      <c r="J24" s="74"/>
      <c r="K24" s="74"/>
      <c r="L24" s="76"/>
      <c r="M24" s="76"/>
      <c r="N24" s="74"/>
      <c r="O24" s="74"/>
      <c r="P24" s="74"/>
      <c r="Q24" s="74"/>
      <c r="R24" s="77"/>
      <c r="S24" s="74"/>
      <c r="T24" s="82"/>
      <c r="U24" s="79"/>
      <c r="V24" s="74"/>
      <c r="W24" s="74"/>
      <c r="X24" s="74"/>
      <c r="Y24" s="74"/>
      <c r="Z24" s="79"/>
      <c r="AA24" s="74"/>
      <c r="AB24" s="74"/>
      <c r="AC24" s="74"/>
      <c r="AD24" s="74"/>
      <c r="AE24" s="74"/>
      <c r="AF24" s="74"/>
      <c r="AG24" s="74"/>
      <c r="AH24" s="117"/>
      <c r="AI24" s="74"/>
      <c r="AJ24" s="74"/>
      <c r="AK24" s="74"/>
      <c r="AL24" s="74"/>
      <c r="AM24" s="74"/>
      <c r="AN24" s="74"/>
      <c r="AO24" s="74"/>
      <c r="AP24" s="74"/>
      <c r="AQ24" s="74"/>
      <c r="AR24" s="74"/>
      <c r="AS24" s="76"/>
      <c r="AT24" s="74"/>
      <c r="AU24" s="74"/>
      <c r="AV24" s="74"/>
      <c r="AW24" s="85"/>
      <c r="AX24" s="74"/>
      <c r="AY24" s="74"/>
      <c r="AZ24" s="74"/>
      <c r="BA24" s="74"/>
      <c r="BB24" s="74"/>
      <c r="BC24" s="74"/>
      <c r="BD24" s="74"/>
      <c r="BE24" s="74"/>
      <c r="BF24" s="74"/>
      <c r="BG24" s="74"/>
      <c r="BH24" s="74"/>
      <c r="BI24" s="74"/>
      <c r="BK24" s="74"/>
      <c r="BL24" s="74"/>
      <c r="BM24" s="74"/>
      <c r="BN24" s="74"/>
      <c r="BO24" s="117"/>
      <c r="BP24" s="74"/>
      <c r="BQ24" s="74"/>
      <c r="BR24" s="79"/>
      <c r="BS24" s="74"/>
      <c r="BT24" s="80"/>
      <c r="BU24" s="80"/>
      <c r="BV24" s="80"/>
      <c r="BW24" s="117"/>
      <c r="BX24" s="74"/>
      <c r="BY24" s="74"/>
      <c r="BZ24" s="74"/>
      <c r="CA24" s="74"/>
      <c r="CB24" s="74"/>
      <c r="CC24" s="74"/>
      <c r="CD24" s="74"/>
      <c r="CE24" s="74"/>
      <c r="CF24" s="74"/>
      <c r="CG24" s="74"/>
      <c r="CH24" s="74"/>
      <c r="CI24" s="74"/>
      <c r="CJ24" s="74"/>
      <c r="CK24" s="80"/>
      <c r="CL24" s="80"/>
      <c r="CM24" s="80"/>
      <c r="CN24" s="74"/>
      <c r="CO24" s="74"/>
      <c r="CP24" s="74"/>
      <c r="CQ24" s="74"/>
      <c r="CR24" s="15"/>
      <c r="CS24" s="15"/>
      <c r="CT24" s="15"/>
      <c r="CU24" s="15"/>
      <c r="CV24" s="15"/>
      <c r="CW24" s="15"/>
      <c r="DC24" s="15"/>
      <c r="DE24" s="15"/>
      <c r="DF24" s="15"/>
    </row>
    <row r="25" spans="1:110" x14ac:dyDescent="0.25">
      <c r="A25" s="93"/>
      <c r="B25" s="94"/>
      <c r="C25" s="74"/>
      <c r="D25" s="74"/>
      <c r="E25" s="74"/>
      <c r="F25" s="75"/>
      <c r="G25" s="59"/>
      <c r="H25" s="76"/>
      <c r="I25" s="74"/>
      <c r="J25" s="74"/>
      <c r="K25" s="74"/>
      <c r="L25" s="76"/>
      <c r="M25" s="76"/>
      <c r="N25" s="74"/>
      <c r="O25" s="74"/>
      <c r="P25" s="74"/>
      <c r="Q25" s="74"/>
      <c r="R25" s="77"/>
      <c r="S25" s="74"/>
      <c r="T25" s="82"/>
      <c r="U25" s="79"/>
      <c r="V25" s="74"/>
      <c r="W25" s="74"/>
      <c r="X25" s="74"/>
      <c r="Y25" s="74"/>
      <c r="Z25" s="79"/>
      <c r="AA25" s="74"/>
      <c r="AB25" s="74"/>
      <c r="AC25" s="74"/>
      <c r="AD25" s="74"/>
      <c r="AE25" s="74"/>
      <c r="AF25" s="74"/>
      <c r="AG25" s="74"/>
      <c r="AH25" s="117"/>
      <c r="AI25" s="74"/>
      <c r="AJ25" s="74"/>
      <c r="AK25" s="74"/>
      <c r="AL25" s="74"/>
      <c r="AM25" s="74"/>
      <c r="AN25" s="74"/>
      <c r="AO25" s="74"/>
      <c r="AP25" s="74"/>
      <c r="AQ25" s="74"/>
      <c r="AR25" s="74"/>
      <c r="AS25" s="76"/>
      <c r="AT25" s="74"/>
      <c r="AU25" s="74"/>
      <c r="AV25" s="74"/>
      <c r="AW25" s="85"/>
      <c r="AX25" s="74"/>
      <c r="AY25" s="74"/>
      <c r="AZ25" s="74"/>
      <c r="BA25" s="74"/>
      <c r="BB25" s="74"/>
      <c r="BC25" s="74"/>
      <c r="BD25" s="74"/>
      <c r="BE25" s="74"/>
      <c r="BF25" s="74"/>
      <c r="BG25" s="74"/>
      <c r="BH25" s="74"/>
      <c r="BI25" s="74"/>
      <c r="BK25" s="74"/>
      <c r="BL25" s="74"/>
      <c r="BM25" s="74"/>
      <c r="BN25" s="74"/>
      <c r="BO25" s="117"/>
      <c r="BP25" s="74"/>
      <c r="BQ25" s="74"/>
      <c r="BR25" s="79"/>
      <c r="BS25" s="74"/>
      <c r="BT25" s="80"/>
      <c r="BU25" s="80"/>
      <c r="BV25" s="80"/>
      <c r="BW25" s="117"/>
      <c r="BX25" s="74"/>
      <c r="BY25" s="74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80"/>
      <c r="CL25" s="80"/>
      <c r="CM25" s="80"/>
      <c r="CN25" s="74"/>
      <c r="CO25" s="74"/>
      <c r="CP25" s="74"/>
      <c r="CQ25" s="74"/>
      <c r="CR25" s="15"/>
      <c r="CS25" s="15"/>
      <c r="CT25" s="15"/>
      <c r="CU25" s="15"/>
      <c r="CV25" s="15"/>
      <c r="CW25" s="15"/>
      <c r="DC25" s="15"/>
      <c r="DE25" s="15"/>
      <c r="DF25" s="15"/>
    </row>
    <row r="26" spans="1:110" x14ac:dyDescent="0.25">
      <c r="A26" s="93"/>
      <c r="B26" s="94"/>
      <c r="C26" s="74"/>
      <c r="D26" s="74"/>
      <c r="E26" s="74"/>
      <c r="F26" s="75"/>
      <c r="G26" s="59"/>
      <c r="H26" s="76"/>
      <c r="I26" s="74"/>
      <c r="J26" s="74"/>
      <c r="K26" s="74"/>
      <c r="L26" s="76"/>
      <c r="M26" s="76"/>
      <c r="N26" s="74"/>
      <c r="O26" s="74"/>
      <c r="P26" s="74"/>
      <c r="Q26" s="74"/>
      <c r="R26" s="77"/>
      <c r="S26" s="74"/>
      <c r="T26" s="82"/>
      <c r="U26" s="79"/>
      <c r="V26" s="74"/>
      <c r="W26" s="74"/>
      <c r="X26" s="74"/>
      <c r="Y26" s="74"/>
      <c r="Z26" s="79"/>
      <c r="AA26" s="74"/>
      <c r="AB26" s="74"/>
      <c r="AC26" s="74"/>
      <c r="AD26" s="74"/>
      <c r="AE26" s="74"/>
      <c r="AF26" s="74"/>
      <c r="AG26" s="74"/>
      <c r="AH26" s="117"/>
      <c r="AI26" s="74"/>
      <c r="AJ26" s="74"/>
      <c r="AK26" s="74"/>
      <c r="AL26" s="74"/>
      <c r="AM26" s="74"/>
      <c r="AN26" s="74"/>
      <c r="AO26" s="74"/>
      <c r="AP26" s="74"/>
      <c r="AQ26" s="74"/>
      <c r="AR26" s="74"/>
      <c r="AS26" s="76"/>
      <c r="AT26" s="74"/>
      <c r="AU26" s="74"/>
      <c r="AV26" s="74"/>
      <c r="AW26" s="85"/>
      <c r="AX26" s="74"/>
      <c r="AY26" s="74"/>
      <c r="AZ26" s="74"/>
      <c r="BA26" s="74"/>
      <c r="BB26" s="74"/>
      <c r="BC26" s="74"/>
      <c r="BD26" s="74"/>
      <c r="BE26" s="74"/>
      <c r="BF26" s="74"/>
      <c r="BG26" s="74"/>
      <c r="BH26" s="74"/>
      <c r="BI26" s="74"/>
      <c r="BK26" s="74"/>
      <c r="BL26" s="74"/>
      <c r="BM26" s="74"/>
      <c r="BN26" s="74"/>
      <c r="BO26" s="117"/>
      <c r="BP26" s="74"/>
      <c r="BQ26" s="74"/>
      <c r="BR26" s="79"/>
      <c r="BS26" s="74"/>
      <c r="BT26" s="80"/>
      <c r="BU26" s="80"/>
      <c r="BV26" s="80"/>
      <c r="BW26" s="117"/>
      <c r="BX26" s="74"/>
      <c r="BY26" s="74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80"/>
      <c r="CL26" s="80"/>
      <c r="CM26" s="80"/>
      <c r="CN26" s="74"/>
      <c r="CO26" s="74"/>
      <c r="CP26" s="74"/>
      <c r="CQ26" s="74"/>
      <c r="CR26" s="15"/>
      <c r="CS26" s="15"/>
      <c r="CT26" s="15"/>
      <c r="CU26" s="15"/>
      <c r="CV26" s="15"/>
      <c r="CW26" s="15"/>
      <c r="DC26" s="15"/>
      <c r="DE26" s="15"/>
      <c r="DF26" s="15"/>
    </row>
    <row r="27" spans="1:110" x14ac:dyDescent="0.25">
      <c r="A27" s="93"/>
      <c r="B27" s="94"/>
      <c r="C27" s="74"/>
      <c r="D27" s="74"/>
      <c r="E27" s="74"/>
      <c r="F27" s="75"/>
      <c r="G27" s="59"/>
      <c r="H27" s="76"/>
      <c r="I27" s="74"/>
      <c r="J27" s="74"/>
      <c r="K27" s="74"/>
      <c r="L27" s="76"/>
      <c r="M27" s="76"/>
      <c r="N27" s="74"/>
      <c r="O27" s="74"/>
      <c r="P27" s="74"/>
      <c r="Q27" s="74"/>
      <c r="R27" s="77"/>
      <c r="S27" s="74"/>
      <c r="T27" s="82"/>
      <c r="U27" s="74"/>
      <c r="V27" s="74"/>
      <c r="W27" s="74"/>
      <c r="X27" s="74"/>
      <c r="Y27" s="74"/>
      <c r="Z27" s="79"/>
      <c r="AA27" s="74"/>
      <c r="AB27" s="74"/>
      <c r="AC27" s="74"/>
      <c r="AD27" s="74"/>
      <c r="AE27" s="74"/>
      <c r="AF27" s="74"/>
      <c r="AG27" s="74"/>
      <c r="AH27" s="117"/>
      <c r="AI27" s="74"/>
      <c r="AJ27" s="74"/>
      <c r="AK27" s="74"/>
      <c r="AL27" s="74"/>
      <c r="AM27" s="74"/>
      <c r="AN27" s="74"/>
      <c r="AO27" s="74"/>
      <c r="AP27" s="74"/>
      <c r="AQ27" s="74"/>
      <c r="AR27" s="74"/>
      <c r="AS27" s="76"/>
      <c r="AT27" s="74"/>
      <c r="AU27" s="74"/>
      <c r="AV27" s="74"/>
      <c r="AW27" s="85"/>
      <c r="AX27" s="127"/>
      <c r="AY27" s="74"/>
      <c r="AZ27" s="74"/>
      <c r="BA27" s="74"/>
      <c r="BB27" s="74"/>
      <c r="BC27" s="74"/>
      <c r="BD27" s="74"/>
      <c r="BE27" s="74"/>
      <c r="BF27" s="74"/>
      <c r="BG27" s="74"/>
      <c r="BH27" s="74"/>
      <c r="BI27" s="74"/>
      <c r="BK27" s="74"/>
      <c r="BL27" s="74"/>
      <c r="BM27" s="74"/>
      <c r="BN27" s="74"/>
      <c r="BO27" s="117"/>
      <c r="BP27" s="74"/>
      <c r="BQ27" s="74"/>
      <c r="BR27" s="79"/>
      <c r="BS27" s="74"/>
      <c r="BT27" s="80"/>
      <c r="BU27" s="80"/>
      <c r="BV27" s="80"/>
      <c r="BW27" s="117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80"/>
      <c r="CL27" s="80"/>
      <c r="CM27" s="80"/>
      <c r="CN27" s="74"/>
      <c r="CO27" s="74"/>
      <c r="CP27" s="74"/>
      <c r="CQ27" s="74"/>
      <c r="CR27" s="15"/>
      <c r="CS27" s="15"/>
      <c r="CT27" s="15"/>
      <c r="CU27" s="15"/>
      <c r="CV27" s="15"/>
      <c r="CW27" s="15"/>
      <c r="DC27" s="15"/>
      <c r="DE27" s="15"/>
      <c r="DF27" s="15"/>
    </row>
    <row r="28" spans="1:110" x14ac:dyDescent="0.25">
      <c r="A28" s="93"/>
      <c r="B28" s="94"/>
      <c r="C28" s="74"/>
      <c r="D28" s="74"/>
      <c r="E28" s="74"/>
      <c r="F28" s="75"/>
      <c r="G28" s="59"/>
      <c r="H28" s="76"/>
      <c r="I28" s="74"/>
      <c r="J28" s="74"/>
      <c r="K28" s="74"/>
      <c r="L28" s="76"/>
      <c r="M28" s="76"/>
      <c r="N28" s="74"/>
      <c r="O28" s="74"/>
      <c r="P28" s="74"/>
      <c r="Q28" s="74"/>
      <c r="R28" s="77"/>
      <c r="S28" s="74"/>
      <c r="T28" s="82"/>
      <c r="U28" s="82"/>
      <c r="V28" s="74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117"/>
      <c r="AI28" s="74"/>
      <c r="AJ28" s="74"/>
      <c r="AK28" s="74"/>
      <c r="AL28" s="74"/>
      <c r="AM28" s="74"/>
      <c r="AN28" s="74"/>
      <c r="AO28" s="74"/>
      <c r="AP28" s="74"/>
      <c r="AQ28" s="74"/>
      <c r="AR28" s="74"/>
      <c r="AS28" s="76"/>
      <c r="AT28" s="74"/>
      <c r="AU28" s="74"/>
      <c r="AV28" s="74"/>
      <c r="AW28" s="85"/>
      <c r="AX28" s="74"/>
      <c r="AY28" s="74"/>
      <c r="AZ28" s="82"/>
      <c r="BA28" s="74"/>
      <c r="BB28" s="74"/>
      <c r="BC28" s="74"/>
      <c r="BD28" s="74"/>
      <c r="BE28" s="82"/>
      <c r="BF28" s="74"/>
      <c r="BG28" s="74"/>
      <c r="BH28" s="74"/>
      <c r="BI28" s="74"/>
      <c r="BK28" s="74"/>
      <c r="BL28" s="74"/>
      <c r="BM28" s="74"/>
      <c r="BN28" s="74"/>
      <c r="BO28" s="117"/>
      <c r="BP28" s="74"/>
      <c r="BQ28" s="74"/>
      <c r="BR28" s="79"/>
      <c r="BS28" s="74"/>
      <c r="BT28" s="80"/>
      <c r="BU28" s="80"/>
      <c r="BV28" s="80"/>
      <c r="BW28" s="117"/>
      <c r="BX28" s="74"/>
      <c r="BY28" s="74"/>
      <c r="BZ28" s="74"/>
      <c r="CA28" s="74"/>
      <c r="CB28" s="74"/>
      <c r="CC28" s="74"/>
      <c r="CD28" s="74"/>
      <c r="CE28" s="74"/>
      <c r="CF28" s="74"/>
      <c r="CG28" s="74"/>
      <c r="CH28" s="74"/>
      <c r="CI28" s="74"/>
      <c r="CJ28" s="74"/>
      <c r="CK28" s="80"/>
      <c r="CL28" s="80"/>
      <c r="CM28" s="80"/>
      <c r="CN28" s="74"/>
      <c r="CO28" s="74"/>
      <c r="CP28" s="74"/>
      <c r="CQ28" s="74"/>
      <c r="CR28" s="15"/>
      <c r="CS28" s="15"/>
      <c r="CT28" s="15"/>
      <c r="CU28" s="15"/>
      <c r="CV28" s="15"/>
      <c r="CW28" s="15"/>
      <c r="DC28" s="15"/>
      <c r="DE28" s="15"/>
      <c r="DF28" s="15"/>
    </row>
    <row r="29" spans="1:110" x14ac:dyDescent="0.25">
      <c r="A29" s="86"/>
      <c r="B29" s="74"/>
      <c r="C29" s="74"/>
      <c r="D29" s="74"/>
      <c r="E29" s="74"/>
      <c r="F29" s="74"/>
      <c r="G29" s="59"/>
      <c r="H29" s="76"/>
      <c r="I29" s="74"/>
      <c r="J29" s="74"/>
      <c r="K29" s="74"/>
      <c r="L29" s="76"/>
      <c r="M29" s="76"/>
      <c r="N29" s="74"/>
      <c r="O29" s="74"/>
      <c r="P29" s="74"/>
      <c r="Q29" s="74"/>
      <c r="R29" s="77"/>
      <c r="S29" s="74"/>
      <c r="T29" s="55"/>
      <c r="U29" s="79"/>
      <c r="V29" s="74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117"/>
      <c r="AI29" s="74"/>
      <c r="AJ29" s="74"/>
      <c r="AK29" s="74"/>
      <c r="AL29" s="74"/>
      <c r="AM29" s="74"/>
      <c r="AN29" s="74"/>
      <c r="AO29" s="74"/>
      <c r="AP29" s="74"/>
      <c r="AQ29" s="74"/>
      <c r="AR29" s="74"/>
      <c r="AS29" s="76"/>
      <c r="AT29" s="74"/>
      <c r="AU29" s="74"/>
      <c r="AV29" s="74"/>
      <c r="AW29" s="74"/>
      <c r="AX29" s="74"/>
      <c r="AY29" s="74"/>
      <c r="AZ29" s="55"/>
      <c r="BA29" s="55"/>
      <c r="BB29" s="74"/>
      <c r="BC29" s="74"/>
      <c r="BD29" s="74"/>
      <c r="BE29" s="74"/>
      <c r="BF29" s="74"/>
      <c r="BG29" s="74"/>
      <c r="BH29" s="74"/>
      <c r="BI29" s="74"/>
      <c r="BK29" s="74"/>
      <c r="BL29" s="74"/>
      <c r="BM29" s="74"/>
      <c r="BN29" s="74"/>
      <c r="BO29" s="117"/>
      <c r="BP29" s="74"/>
      <c r="BQ29" s="74"/>
      <c r="BR29" s="79"/>
      <c r="BS29" s="74"/>
      <c r="BT29" s="80"/>
      <c r="BU29" s="80"/>
      <c r="BV29" s="80"/>
      <c r="BW29" s="117"/>
      <c r="BX29" s="74"/>
      <c r="BY29" s="74"/>
      <c r="BZ29" s="74"/>
      <c r="CA29" s="74"/>
      <c r="CB29" s="74"/>
      <c r="CC29" s="74"/>
      <c r="CD29" s="81"/>
      <c r="CE29" s="74"/>
      <c r="CF29" s="74"/>
      <c r="CG29" s="74"/>
      <c r="CH29" s="74"/>
      <c r="CI29" s="74"/>
      <c r="CJ29" s="74"/>
      <c r="CK29" s="80"/>
      <c r="CL29" s="80"/>
      <c r="CM29" s="80"/>
      <c r="CN29" s="74"/>
      <c r="CO29" s="74"/>
      <c r="CP29" s="74"/>
      <c r="CQ29" s="74"/>
      <c r="CR29" s="15"/>
      <c r="CS29" s="15"/>
      <c r="CT29" s="15"/>
      <c r="CU29" s="15"/>
      <c r="CV29" s="15"/>
      <c r="CW29" s="15"/>
      <c r="DC29" s="15"/>
      <c r="DE29" s="15"/>
      <c r="DF29" s="15"/>
    </row>
    <row r="30" spans="1:110" x14ac:dyDescent="0.25">
      <c r="A30" s="95"/>
      <c r="B30" s="96"/>
      <c r="C30" s="96"/>
      <c r="D30" s="96"/>
      <c r="E30" s="96"/>
      <c r="F30" s="75"/>
      <c r="G30" s="97"/>
      <c r="H30" s="98"/>
      <c r="I30" s="96"/>
      <c r="J30" s="96"/>
      <c r="K30" s="96"/>
      <c r="L30" s="98"/>
      <c r="M30" s="98"/>
      <c r="N30" s="96"/>
      <c r="O30" s="96"/>
      <c r="P30" s="96"/>
      <c r="Q30" s="96"/>
      <c r="R30" s="99"/>
      <c r="S30" s="96"/>
      <c r="T30" s="100"/>
      <c r="U30" s="96"/>
      <c r="V30" s="96"/>
      <c r="W30" s="96"/>
      <c r="X30" s="96"/>
      <c r="Y30" s="96"/>
      <c r="Z30" s="96"/>
      <c r="AA30" s="96"/>
      <c r="AB30" s="96"/>
      <c r="AC30" s="96"/>
      <c r="AD30" s="74"/>
      <c r="AE30" s="74"/>
      <c r="AF30" s="74"/>
      <c r="AG30" s="96"/>
      <c r="AH30" s="117"/>
      <c r="AI30" s="96"/>
      <c r="AJ30" s="96"/>
      <c r="AK30" s="96"/>
      <c r="AL30" s="96"/>
      <c r="AM30" s="74"/>
      <c r="AN30" s="96"/>
      <c r="AO30" s="96"/>
      <c r="AP30" s="96"/>
      <c r="AQ30" s="96"/>
      <c r="AR30" s="96"/>
      <c r="AS30" s="98"/>
      <c r="AT30" s="96"/>
      <c r="AU30" s="96"/>
      <c r="AV30" s="96"/>
      <c r="AW30" s="96"/>
      <c r="AX30" s="96"/>
      <c r="AY30" s="96"/>
      <c r="AZ30" s="100"/>
      <c r="BA30" s="100"/>
      <c r="BB30" s="96"/>
      <c r="BC30" s="96"/>
      <c r="BD30" s="96"/>
      <c r="BE30" s="96"/>
      <c r="BF30" s="96"/>
      <c r="BG30" s="96"/>
      <c r="BH30" s="96"/>
      <c r="BI30" s="96"/>
      <c r="BJ30" s="74"/>
      <c r="BK30" s="96"/>
      <c r="BL30" s="96"/>
      <c r="BM30" s="96"/>
      <c r="BN30" s="96"/>
      <c r="BO30" s="117"/>
      <c r="BP30" s="96"/>
      <c r="BQ30" s="96"/>
      <c r="BR30" s="79"/>
      <c r="BT30" s="80"/>
      <c r="BU30" s="80"/>
      <c r="BV30" s="80"/>
      <c r="BW30" s="117"/>
      <c r="BX30" s="96"/>
      <c r="BY30" s="96"/>
      <c r="BZ30" s="96"/>
      <c r="CA30" s="96"/>
      <c r="CB30" s="96"/>
      <c r="CC30" s="96"/>
      <c r="CD30" s="101"/>
      <c r="CE30" s="96"/>
      <c r="CF30" s="96"/>
      <c r="CG30" s="96"/>
      <c r="CH30" s="96"/>
      <c r="CI30" s="74"/>
      <c r="CJ30" s="74"/>
      <c r="CK30" s="80"/>
      <c r="CL30" s="80"/>
      <c r="CM30" s="80"/>
      <c r="CN30" s="96"/>
      <c r="CO30" s="96"/>
      <c r="CP30" s="74"/>
      <c r="CQ30" s="96"/>
      <c r="CR30" s="15"/>
      <c r="CS30" s="15"/>
      <c r="CT30" s="15"/>
      <c r="CU30" s="15"/>
      <c r="CV30" s="15"/>
      <c r="CW30" s="15"/>
      <c r="DC30" s="15"/>
      <c r="DE30" s="15"/>
      <c r="DF30" s="15"/>
    </row>
  </sheetData>
  <phoneticPr fontId="8" type="noConversion"/>
  <conditionalFormatting sqref="BP3">
    <cfRule type="cellIs" dxfId="121" priority="20" operator="equal">
      <formula>"OUI"</formula>
    </cfRule>
  </conditionalFormatting>
  <conditionalFormatting sqref="BQ3">
    <cfRule type="cellIs" dxfId="120" priority="19" operator="equal">
      <formula>"OUI"</formula>
    </cfRule>
  </conditionalFormatting>
  <conditionalFormatting sqref="BP5">
    <cfRule type="cellIs" dxfId="119" priority="18" operator="equal">
      <formula>"OUI"</formula>
    </cfRule>
  </conditionalFormatting>
  <conditionalFormatting sqref="BQ5">
    <cfRule type="cellIs" dxfId="118" priority="17" operator="equal">
      <formula>"OUI"</formula>
    </cfRule>
  </conditionalFormatting>
  <conditionalFormatting sqref="BP6">
    <cfRule type="cellIs" dxfId="117" priority="16" operator="equal">
      <formula>"OUI"</formula>
    </cfRule>
  </conditionalFormatting>
  <conditionalFormatting sqref="BQ6">
    <cfRule type="cellIs" dxfId="116" priority="15" operator="equal">
      <formula>"OUI"</formula>
    </cfRule>
  </conditionalFormatting>
  <conditionalFormatting sqref="BQ7">
    <cfRule type="cellIs" dxfId="115" priority="13" operator="equal">
      <formula>"OUI"</formula>
    </cfRule>
  </conditionalFormatting>
  <conditionalFormatting sqref="BP7">
    <cfRule type="cellIs" dxfId="114" priority="12" operator="equal">
      <formula>"OUI"</formula>
    </cfRule>
  </conditionalFormatting>
  <conditionalFormatting sqref="BP8">
    <cfRule type="cellIs" dxfId="113" priority="11" operator="equal">
      <formula>"OUI"</formula>
    </cfRule>
  </conditionalFormatting>
  <conditionalFormatting sqref="BQ8">
    <cfRule type="cellIs" dxfId="112" priority="10" operator="equal">
      <formula>"OUI"</formula>
    </cfRule>
  </conditionalFormatting>
  <conditionalFormatting sqref="BP9">
    <cfRule type="cellIs" dxfId="111" priority="9" operator="equal">
      <formula>"OUI"</formula>
    </cfRule>
  </conditionalFormatting>
  <conditionalFormatting sqref="BQ9">
    <cfRule type="cellIs" dxfId="110" priority="8" operator="equal">
      <formula>"OUI"</formula>
    </cfRule>
  </conditionalFormatting>
  <conditionalFormatting sqref="BP4">
    <cfRule type="cellIs" dxfId="109" priority="7" operator="equal">
      <formula>"OUI"</formula>
    </cfRule>
  </conditionalFormatting>
  <conditionalFormatting sqref="AS4">
    <cfRule type="cellIs" dxfId="108" priority="6" operator="equal">
      <formula>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79178A7-9230-4113-981F-A7BA6B037222}">
          <x14:formula1>
            <xm:f>Légende!$A:$A</xm:f>
          </x14:formula1>
          <xm:sqref>DM31:DM1048576 CL1 CL3:CL30 CF3:CF30</xm:sqref>
        </x14:dataValidation>
        <x14:dataValidation type="list" allowBlank="1" showInputMessage="1" showErrorMessage="1" xr:uid="{344CD4A9-2E0F-42B4-9451-1F906D0E83D0}">
          <x14:formula1>
            <xm:f>Légende!$B:$B</xm:f>
          </x14:formula1>
          <xm:sqref>DN31:DN1048576 CM1:CN1 CG3:CH30 CN3:CN30 CM3:CM11 CM14:CM15 CM18 CM21 CM23 CM30</xm:sqref>
        </x14:dataValidation>
        <x14:dataValidation type="list" allowBlank="1" showInputMessage="1" showErrorMessage="1" xr:uid="{BE371B7E-FD89-4E60-BFEE-1089E9EC876F}">
          <x14:formula1>
            <xm:f>Légende!$C:$C</xm:f>
          </x14:formula1>
          <xm:sqref>DK31:DK1048576 CE3:CE30 CM22 CK1:CK30 CM24:CM29 CM12:CM13 CM16:CM17 CM19:CM20 BT1:BT2 BU1:BV1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2AD89-E8B7-4ED3-A377-CA9F04CB2B16}">
  <sheetPr codeName="Feuil3"/>
  <dimension ref="A1:E2"/>
  <sheetViews>
    <sheetView workbookViewId="0">
      <selection activeCell="E6" sqref="E6"/>
    </sheetView>
  </sheetViews>
  <sheetFormatPr baseColWidth="10" defaultRowHeight="15" x14ac:dyDescent="0.25"/>
  <cols>
    <col min="1" max="1" width="19.7109375" bestFit="1" customWidth="1"/>
    <col min="2" max="2" width="18.28515625" bestFit="1" customWidth="1"/>
    <col min="3" max="3" width="12.7109375" bestFit="1" customWidth="1"/>
    <col min="4" max="4" width="7.5703125" bestFit="1" customWidth="1"/>
    <col min="5" max="5" width="7.42578125" bestFit="1" customWidth="1"/>
  </cols>
  <sheetData>
    <row r="1" spans="1:5" x14ac:dyDescent="0.25">
      <c r="A1" t="s">
        <v>27</v>
      </c>
      <c r="B1" t="s">
        <v>4</v>
      </c>
      <c r="C1" t="s">
        <v>63</v>
      </c>
      <c r="D1" t="s">
        <v>10</v>
      </c>
      <c r="E1" t="s">
        <v>146</v>
      </c>
    </row>
    <row r="2" spans="1:5" x14ac:dyDescent="0.25">
      <c r="A2" s="1" t="s">
        <v>28</v>
      </c>
      <c r="B2" s="1" t="s">
        <v>157</v>
      </c>
      <c r="C2" s="1" t="s">
        <v>62</v>
      </c>
      <c r="D2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F0081-FC37-4381-BA93-3288DA01FFDF}">
  <sheetPr codeName="Feuil8"/>
  <dimension ref="A1:E2"/>
  <sheetViews>
    <sheetView workbookViewId="0">
      <selection activeCell="E6" sqref="E6"/>
    </sheetView>
  </sheetViews>
  <sheetFormatPr baseColWidth="10" defaultRowHeight="15" x14ac:dyDescent="0.25"/>
  <cols>
    <col min="1" max="1" width="19.7109375" bestFit="1" customWidth="1"/>
    <col min="2" max="2" width="10.140625" bestFit="1" customWidth="1"/>
    <col min="3" max="3" width="12.7109375" bestFit="1" customWidth="1"/>
    <col min="4" max="4" width="7.5703125" bestFit="1" customWidth="1"/>
    <col min="5" max="5" width="7.42578125" bestFit="1" customWidth="1"/>
  </cols>
  <sheetData>
    <row r="1" spans="1:5" x14ac:dyDescent="0.25">
      <c r="A1" t="s">
        <v>27</v>
      </c>
      <c r="B1" t="s">
        <v>4</v>
      </c>
      <c r="C1" t="s">
        <v>63</v>
      </c>
      <c r="D1" t="s">
        <v>10</v>
      </c>
      <c r="E1" t="s">
        <v>146</v>
      </c>
    </row>
    <row r="2" spans="1:5" x14ac:dyDescent="0.25">
      <c r="A2" s="1"/>
      <c r="B2" s="1"/>
      <c r="C2" s="1"/>
      <c r="D2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3742D-C820-47C7-8FB3-5D55471F248E}">
  <sheetPr codeName="Feuil5"/>
  <dimension ref="A1:C3"/>
  <sheetViews>
    <sheetView workbookViewId="0"/>
  </sheetViews>
  <sheetFormatPr baseColWidth="10" defaultRowHeight="15" x14ac:dyDescent="0.25"/>
  <sheetData>
    <row r="1" spans="1:3" x14ac:dyDescent="0.25">
      <c r="A1" t="s">
        <v>78</v>
      </c>
      <c r="B1" t="s">
        <v>77</v>
      </c>
      <c r="C1" t="s">
        <v>103</v>
      </c>
    </row>
    <row r="2" spans="1:3" x14ac:dyDescent="0.25">
      <c r="A2" t="s">
        <v>99</v>
      </c>
      <c r="B2" t="s">
        <v>101</v>
      </c>
      <c r="C2" t="s">
        <v>104</v>
      </c>
    </row>
    <row r="3" spans="1:3" x14ac:dyDescent="0.25">
      <c r="A3" t="s">
        <v>100</v>
      </c>
      <c r="B3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876FA-FED0-4C0F-A8CB-7D67C08800A2}">
  <sheetPr codeName="Feuil7">
    <pageSetUpPr fitToPage="1"/>
  </sheetPr>
  <dimension ref="A1:Q30"/>
  <sheetViews>
    <sheetView showGridLines="0" zoomScale="85" zoomScaleNormal="85" workbookViewId="0">
      <selection activeCell="J4" sqref="J4"/>
    </sheetView>
  </sheetViews>
  <sheetFormatPr baseColWidth="10" defaultRowHeight="15" x14ac:dyDescent="0.25"/>
  <cols>
    <col min="2" max="2" width="19.5703125" customWidth="1"/>
    <col min="4" max="4" width="19.28515625" bestFit="1" customWidth="1"/>
    <col min="5" max="5" width="16" customWidth="1"/>
    <col min="6" max="6" width="16.42578125" customWidth="1"/>
    <col min="7" max="7" width="16.5703125" customWidth="1"/>
    <col min="8" max="8" width="9.140625" customWidth="1"/>
    <col min="9" max="9" width="17" customWidth="1"/>
    <col min="10" max="10" width="20.140625" bestFit="1" customWidth="1"/>
    <col min="11" max="11" width="16.42578125" bestFit="1" customWidth="1"/>
    <col min="12" max="12" width="14.85546875" bestFit="1" customWidth="1"/>
    <col min="13" max="13" width="16.28515625" bestFit="1" customWidth="1"/>
    <col min="14" max="14" width="19" customWidth="1"/>
  </cols>
  <sheetData>
    <row r="1" spans="1:17" x14ac:dyDescent="0.25">
      <c r="A1" s="161" t="s">
        <v>159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3"/>
    </row>
    <row r="2" spans="1:17" x14ac:dyDescent="0.25">
      <c r="A2" s="164"/>
      <c r="B2" s="165"/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166"/>
    </row>
    <row r="3" spans="1:17" ht="15.75" thickBot="1" x14ac:dyDescent="0.3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5"/>
    </row>
    <row r="4" spans="1:17" ht="24" thickBot="1" x14ac:dyDescent="0.4">
      <c r="A4" s="171" t="str">
        <f>IF($J$4&gt;0,INDEX(Lambda,MATCH($J$4,Trig,0),MATCH("Lambda Extrémité A",Lambda_entetes,0))," ")</f>
        <v xml:space="preserve">Saint-Quentin </v>
      </c>
      <c r="B4" s="172"/>
      <c r="C4" s="172"/>
      <c r="D4" s="172">
        <f>IF($J$4&gt;0,INDEX(Lambda,MATCH($J$4,Trig,0),MATCH("Projets.N° SI Extrémité A",Lambda_entetes,0)),"A créer ")</f>
        <v>0</v>
      </c>
      <c r="E4" s="172"/>
      <c r="F4" s="172"/>
      <c r="G4" s="46" t="s">
        <v>1</v>
      </c>
      <c r="H4" s="135" t="s">
        <v>57</v>
      </c>
      <c r="I4" s="136"/>
      <c r="J4" s="38" t="s">
        <v>28</v>
      </c>
      <c r="K4" s="49" t="s">
        <v>2</v>
      </c>
      <c r="L4" s="154" t="str">
        <f>IF($J$4&gt;0,INDEX(Lambda,MATCH($J$4,Trig,0),MATCH("Projets.N° SI Extrémité B",Lambda_entetes,0))," ")</f>
        <v>A définir</v>
      </c>
      <c r="M4" s="154"/>
      <c r="N4" s="154"/>
      <c r="O4" s="154" t="str">
        <f>IF($J$4&gt;0,INDEX(Lambda,MATCH($J$4,Trig,0),MATCH("Lambda Extrémité B",Lambda_entetes,0))," ")</f>
        <v xml:space="preserve"> Lille</v>
      </c>
      <c r="P4" s="154"/>
      <c r="Q4" s="155"/>
    </row>
    <row r="5" spans="1:17" ht="24" thickBot="1" x14ac:dyDescent="0.4">
      <c r="A5" s="171" t="str">
        <f>IF($J$4&gt;0,INDEX(Lambda,MATCH($J$4,Trig,0),MATCH("Projets.Type Site Extrémité A",Lambda_entetes,0))," ")</f>
        <v>NRO</v>
      </c>
      <c r="B5" s="172"/>
      <c r="C5" s="172"/>
      <c r="D5" s="172">
        <f>IF($J$4&gt;0,INDEX(Lambda,MATCH($J$4,Trig,0),MATCH("Code NRO.A",Lambda_entetes,0))," ")</f>
        <v>0</v>
      </c>
      <c r="E5" s="172"/>
      <c r="F5" s="173"/>
      <c r="G5" s="47"/>
      <c r="H5" s="137" t="str">
        <f>IF($J$4&gt;0,INDEX(Lambda,MATCH($J$4,Trig,0),MATCH("lambda",Lambda_entetes,0))," ")</f>
        <v>Saint-Quentin_Lille</v>
      </c>
      <c r="I5" s="137"/>
      <c r="J5" s="137"/>
      <c r="K5" s="48"/>
      <c r="L5" s="169" t="str">
        <f>IF($J$4&gt;0,INDEX(Lambda,MATCH($J$4,Trig,0),MATCH("Projets.Type Site Extrémité B",Lambda_entetes,0))," ")</f>
        <v>MSC</v>
      </c>
      <c r="M5" s="169"/>
      <c r="N5" s="169"/>
      <c r="O5" s="169"/>
      <c r="P5" s="169"/>
      <c r="Q5" s="170"/>
    </row>
    <row r="6" spans="1:17" x14ac:dyDescent="0.25">
      <c r="A6" s="21"/>
      <c r="B6" s="22"/>
      <c r="C6" s="22"/>
      <c r="D6" s="22"/>
      <c r="E6" s="22"/>
      <c r="F6" s="23"/>
      <c r="G6" s="23"/>
      <c r="H6" s="131" t="s">
        <v>8</v>
      </c>
      <c r="I6" s="132"/>
      <c r="J6" s="30" t="str">
        <f>IF($J$4&gt;0,INDEX(Lambda,MATCH($J$4,Trig,0),MATCH("Capacité Débit",Lambda_entetes,0))," ")</f>
        <v>A définir</v>
      </c>
      <c r="K6" s="14"/>
      <c r="L6" s="14"/>
      <c r="M6" s="4"/>
      <c r="N6" s="4"/>
      <c r="O6" s="4"/>
      <c r="P6" s="4"/>
      <c r="Q6" s="41"/>
    </row>
    <row r="7" spans="1:17" ht="14.45" customHeight="1" x14ac:dyDescent="0.25">
      <c r="A7" s="110"/>
      <c r="B7" s="111"/>
      <c r="C7" s="111"/>
      <c r="D7" s="111"/>
      <c r="E7" s="111"/>
      <c r="F7" s="112"/>
      <c r="G7" s="25"/>
      <c r="H7" s="131" t="s">
        <v>56</v>
      </c>
      <c r="I7" s="132"/>
      <c r="J7" s="30">
        <f>IF($J$4&gt;0,INDEX(Lambda,MATCH($J$4,Trig,0),MATCH("Capacité Nombre",Lambda_entetes,0))," ")</f>
        <v>2</v>
      </c>
      <c r="K7" s="14"/>
      <c r="L7" s="113"/>
      <c r="M7" s="19"/>
      <c r="N7" s="19"/>
      <c r="O7" s="19"/>
      <c r="P7" s="8"/>
      <c r="Q7" s="42"/>
    </row>
    <row r="8" spans="1:17" x14ac:dyDescent="0.25">
      <c r="A8" s="24"/>
      <c r="B8" s="4"/>
      <c r="C8" s="4"/>
      <c r="D8" s="4"/>
      <c r="E8" s="4"/>
      <c r="F8" s="25"/>
      <c r="G8" s="25"/>
      <c r="H8" s="134" t="s">
        <v>73</v>
      </c>
      <c r="I8" s="135"/>
      <c r="J8" s="30" t="str">
        <f>CONCATENATE(INDEX(Lambda,MATCH($J$4,Trig,0),MATCH("type",Lambda_entetes,0))) &amp; " / "&amp; (INDEX(Lambda,MATCH($J$4,Trig,0),MATCH("besoin",Lambda_entetes,0)))</f>
        <v>A définir / Fixe</v>
      </c>
      <c r="K8" s="14"/>
      <c r="L8" s="14"/>
      <c r="M8" s="4"/>
      <c r="N8" s="4"/>
      <c r="O8" s="4"/>
      <c r="P8" s="4"/>
      <c r="Q8" s="41"/>
    </row>
    <row r="9" spans="1:17" ht="15.75" thickBot="1" x14ac:dyDescent="0.3">
      <c r="A9" s="24"/>
      <c r="B9" s="4"/>
      <c r="C9" s="4"/>
      <c r="D9" s="4"/>
      <c r="E9" s="8"/>
      <c r="F9" s="115"/>
      <c r="G9" s="51"/>
      <c r="H9" s="135" t="s">
        <v>12</v>
      </c>
      <c r="I9" s="136"/>
      <c r="J9" s="39">
        <f>IF($J$4&gt;0,INDEX(Lambda,MATCH($J$4,Trig,0),MATCH("DSP",Lambda_entetes,0))," ")</f>
        <v>0</v>
      </c>
      <c r="K9" s="60"/>
      <c r="L9" s="114"/>
      <c r="M9" s="8"/>
      <c r="N9" s="62" t="s">
        <v>21</v>
      </c>
      <c r="O9" s="144" t="s">
        <v>79</v>
      </c>
      <c r="P9" s="144"/>
      <c r="Q9" s="41"/>
    </row>
    <row r="10" spans="1:17" ht="18" x14ac:dyDescent="0.25">
      <c r="A10" s="24"/>
      <c r="B10" s="6" t="s">
        <v>16</v>
      </c>
      <c r="C10" s="4"/>
      <c r="D10" s="7" t="s">
        <v>19</v>
      </c>
      <c r="E10" s="144"/>
      <c r="F10" s="145"/>
      <c r="G10" s="50"/>
      <c r="H10" s="131" t="s">
        <v>55</v>
      </c>
      <c r="I10" s="132"/>
      <c r="J10" s="40">
        <f>IF($J$4&gt;0,INDEX(Lambda,MATCH($J$4,Trig,0),MATCH("Référence Orange",Lambda_entetes,0))," ")</f>
        <v>0</v>
      </c>
      <c r="K10" s="14"/>
      <c r="L10" s="159"/>
      <c r="M10" s="160"/>
      <c r="N10" s="167"/>
      <c r="O10" s="156">
        <f>IF($J$4&gt;0,INDEX(Lambda,MATCH($J$4,Trig,0),MATCH("Nom X8",Lambda_entetes,0))," ")</f>
        <v>0</v>
      </c>
      <c r="P10" s="157"/>
      <c r="Q10" s="41"/>
    </row>
    <row r="11" spans="1:17" ht="15.75" thickBot="1" x14ac:dyDescent="0.3">
      <c r="A11" s="24"/>
      <c r="B11" s="4"/>
      <c r="C11" s="4"/>
      <c r="D11" s="109"/>
      <c r="E11" s="4"/>
      <c r="F11" s="25"/>
      <c r="G11" s="25"/>
      <c r="H11" s="4"/>
      <c r="I11" s="4"/>
      <c r="J11" s="4"/>
      <c r="K11" s="14"/>
      <c r="L11" s="14"/>
      <c r="M11" s="4"/>
      <c r="N11" s="168"/>
      <c r="O11" s="158" t="s">
        <v>80</v>
      </c>
      <c r="P11" s="144"/>
      <c r="Q11" s="41"/>
    </row>
    <row r="12" spans="1:17" ht="18" thickBot="1" x14ac:dyDescent="0.3">
      <c r="A12" s="24"/>
      <c r="B12" s="167"/>
      <c r="C12" s="61"/>
      <c r="D12" s="11"/>
      <c r="E12" s="54" t="s">
        <v>143</v>
      </c>
      <c r="F12" s="26" t="str">
        <f>IF("Baie.A"&gt;0,INDEX(Lambda,MATCH($J$4,Trig,0),MATCH("Capa fibre",Lambda_entetes,0)),"A créer")</f>
        <v>A définir</v>
      </c>
      <c r="G12" s="64" t="s">
        <v>90</v>
      </c>
      <c r="H12" s="4"/>
      <c r="I12" s="4"/>
      <c r="J12" s="4"/>
      <c r="K12" s="66" t="s">
        <v>90</v>
      </c>
      <c r="L12" s="66"/>
      <c r="M12" s="4"/>
      <c r="N12" s="10" t="s">
        <v>22</v>
      </c>
      <c r="O12" s="156">
        <f>IF($J$4&gt;0,INDEX(Lambda,MATCH($J$4,Trig,0),MATCH("Port X8",Lambda_entetes,0))," ")</f>
        <v>0</v>
      </c>
      <c r="P12" s="157"/>
      <c r="Q12" s="41"/>
    </row>
    <row r="13" spans="1:17" ht="15.75" thickBot="1" x14ac:dyDescent="0.3">
      <c r="A13" s="24"/>
      <c r="B13" s="168"/>
      <c r="C13" s="61"/>
      <c r="D13" s="11"/>
      <c r="E13" s="158">
        <f>IF($J$4&gt;0,INDEX(Lambda,MATCH($J$4,Trig,0),MATCH("Référence Orange",Lambda_entetes,0))," ")</f>
        <v>0</v>
      </c>
      <c r="F13" s="145"/>
      <c r="G13" s="26" t="s">
        <v>144</v>
      </c>
      <c r="H13" s="4"/>
      <c r="I13" s="4"/>
      <c r="J13" s="4"/>
      <c r="K13" s="14"/>
      <c r="L13" s="14"/>
      <c r="M13" s="107" t="s">
        <v>117</v>
      </c>
      <c r="N13" s="11"/>
      <c r="O13" s="4"/>
      <c r="P13" s="4"/>
      <c r="Q13" s="41"/>
    </row>
    <row r="14" spans="1:17" ht="18.75" thickBot="1" x14ac:dyDescent="0.3">
      <c r="A14" s="24"/>
      <c r="B14" s="13" t="s">
        <v>17</v>
      </c>
      <c r="C14" s="61"/>
      <c r="D14" s="11"/>
      <c r="E14" s="4"/>
      <c r="F14" s="26"/>
      <c r="G14" s="26" t="s">
        <v>9</v>
      </c>
      <c r="H14" s="4"/>
      <c r="I14" s="4"/>
      <c r="J14" s="4"/>
      <c r="K14" s="60" t="s">
        <v>9</v>
      </c>
      <c r="L14" s="60"/>
      <c r="M14" s="4"/>
      <c r="N14" s="12" t="s">
        <v>18</v>
      </c>
      <c r="O14" s="61">
        <f>IF($J$4&gt;0,INDEX(Lambda,MATCH($J$4,Trig,0),MATCH("Distance chassis / Bandeau.B",Lambda_entetes,0))," ")</f>
        <v>0</v>
      </c>
      <c r="P14" s="4"/>
      <c r="Q14" s="41"/>
    </row>
    <row r="15" spans="1:17" ht="15.75" thickBot="1" x14ac:dyDescent="0.3">
      <c r="A15" s="24"/>
      <c r="B15" s="11"/>
      <c r="C15" s="61"/>
      <c r="D15" s="11"/>
      <c r="E15" s="116">
        <f>IF($J$4&gt;0,INDEX(Lambda,MATCH($J$4,Trig,0),MATCH("Renvoi Optique.A Long",Lambda_entetes,0))," ")</f>
        <v>0</v>
      </c>
      <c r="F15" s="65"/>
      <c r="G15" s="26">
        <f>IF(J4&gt;0,INDEX(Lambda,MATCH(J4,Trig,0),MATCH("Config Extrémité A",Lambda_entetes,0))," ")</f>
        <v>0</v>
      </c>
      <c r="H15" s="4"/>
      <c r="I15" s="4"/>
      <c r="J15" s="4"/>
      <c r="K15" s="60" t="str">
        <f>IF($J$4&gt;0,INDEX(Lambda,MATCH($J$4,Trig,0),MATCH("Config Extrémité B",Lambda_entetes,0))," ")</f>
        <v xml:space="preserve"> EAS</v>
      </c>
      <c r="L15" s="31"/>
      <c r="M15" s="4"/>
      <c r="N15" s="167"/>
      <c r="O15" s="4"/>
      <c r="P15" s="4"/>
      <c r="Q15" s="41"/>
    </row>
    <row r="16" spans="1:17" ht="18.75" thickBot="1" x14ac:dyDescent="0.3">
      <c r="A16" s="34" t="s">
        <v>20</v>
      </c>
      <c r="B16" s="2" t="s">
        <v>18</v>
      </c>
      <c r="C16" s="17" t="s">
        <v>20</v>
      </c>
      <c r="D16" s="11"/>
      <c r="E16" s="18"/>
      <c r="F16" s="45"/>
      <c r="G16" s="25"/>
      <c r="H16" s="4"/>
      <c r="I16" s="4"/>
      <c r="J16" s="4"/>
      <c r="K16" s="60">
        <f>IF($J$4&gt;0,INDEX(Lambda,MATCH($J$4,Trig,0),MATCH("OSN.B",Lambda_entetes,0))," ")</f>
        <v>1800</v>
      </c>
      <c r="L16" s="14"/>
      <c r="M16" s="4" t="s">
        <v>117</v>
      </c>
      <c r="N16" s="168"/>
      <c r="O16" s="17"/>
      <c r="P16" s="4" t="s">
        <v>117</v>
      </c>
      <c r="Q16" s="41"/>
    </row>
    <row r="17" spans="1:17" ht="15.75" thickBot="1" x14ac:dyDescent="0.3">
      <c r="A17" s="24"/>
      <c r="B17" s="167"/>
      <c r="C17" s="61"/>
      <c r="D17" s="11"/>
      <c r="E17" s="158"/>
      <c r="F17" s="145"/>
      <c r="G17" s="25"/>
      <c r="H17" s="4"/>
      <c r="I17" s="4"/>
      <c r="J17" s="4"/>
      <c r="K17" s="14"/>
      <c r="L17" s="14"/>
      <c r="M17" s="109">
        <f>IF($J$4&gt;0,INDEX(Lambda,MATCH($J$4,Trig,0),MATCH("Distance FT / WDM.B",Lambda_entetes,0))," ")</f>
        <v>0</v>
      </c>
      <c r="N17" s="63"/>
      <c r="O17" s="4"/>
      <c r="P17" s="4"/>
      <c r="Q17" s="41"/>
    </row>
    <row r="18" spans="1:17" ht="15.75" thickBot="1" x14ac:dyDescent="0.3">
      <c r="A18" s="24"/>
      <c r="B18" s="168"/>
      <c r="C18" s="61"/>
      <c r="D18" s="11"/>
      <c r="E18" s="4"/>
      <c r="F18" s="25"/>
      <c r="G18" s="26"/>
      <c r="H18" s="4"/>
      <c r="I18" s="4" t="s">
        <v>92</v>
      </c>
      <c r="J18" s="52" t="str">
        <f>IF("Baie.A"&gt;0,INDEX(Lambda,MATCH($J$4,Trig,0),MATCH("Longueur liaison",Lambda_entetes,0)),"A créer")</f>
        <v>A définir</v>
      </c>
      <c r="K18" s="60" t="str">
        <f>IF($J$4&gt;0,INDEX(Lambda,MATCH($J$4,Trig,0),MATCH("Positions Ports.B",Lambda_entetes,0)),"Déport ")</f>
        <v>A définir</v>
      </c>
      <c r="L18" s="14" t="s">
        <v>96</v>
      </c>
      <c r="M18" s="16"/>
      <c r="N18" s="11"/>
      <c r="O18" s="4"/>
      <c r="P18" s="4"/>
      <c r="Q18" s="41"/>
    </row>
    <row r="19" spans="1:17" ht="18.75" thickBot="1" x14ac:dyDescent="0.3">
      <c r="A19" s="24"/>
      <c r="B19" s="61"/>
      <c r="C19" s="61"/>
      <c r="D19" s="53" t="str">
        <f>IF("Baie.A"&gt;0,INDEX(Lambda,MATCH($J$4,Trig,0),MATCH("OSN.A",Lambda_entetes,0)),"A créer")</f>
        <v>A définir</v>
      </c>
      <c r="E19" s="129"/>
      <c r="F19" s="130"/>
      <c r="G19" s="26"/>
      <c r="H19" s="4"/>
      <c r="I19" s="20"/>
      <c r="J19" s="4"/>
      <c r="K19" s="60">
        <f>IF($J$4&gt;0,INDEX(Lambda,MATCH($J$4,Trig,0),MATCH("Connecteurs.B",Lambda_entetes,0)),"Déport")</f>
        <v>0</v>
      </c>
      <c r="L19" s="57" t="s">
        <v>93</v>
      </c>
      <c r="M19" s="58"/>
      <c r="N19" s="9" t="s">
        <v>23</v>
      </c>
      <c r="O19" s="4"/>
      <c r="P19" s="4"/>
      <c r="Q19" s="41"/>
    </row>
    <row r="20" spans="1:17" ht="15.75" thickBot="1" x14ac:dyDescent="0.3">
      <c r="A20" s="24"/>
      <c r="B20" s="4"/>
      <c r="C20" t="s">
        <v>3</v>
      </c>
      <c r="D20" s="35" t="str">
        <f>IF("Baie.A"&gt;0,INDEX(Lambda,MATCH($J$4,Trig,0),MATCH("ITOP.Salle.A",Lambda_entetes,0)),"A créer")</f>
        <v>A définir</v>
      </c>
      <c r="E20" s="129"/>
      <c r="F20" s="130"/>
      <c r="G20" s="26"/>
      <c r="H20" s="4"/>
      <c r="I20" s="4"/>
      <c r="J20" s="4"/>
      <c r="K20" s="60">
        <f>IF($J$4&gt;0,INDEX(Lambda,MATCH($J$4,Trig,0),MATCH("Types fibres.B",Lambda_entetes,0)),"Déport")</f>
        <v>0</v>
      </c>
      <c r="L20" s="60" t="s">
        <v>128</v>
      </c>
      <c r="M20" s="4"/>
      <c r="N20" s="11"/>
      <c r="O20" s="4"/>
      <c r="P20" s="4"/>
      <c r="Q20" s="41"/>
    </row>
    <row r="21" spans="1:17" ht="15.75" thickBot="1" x14ac:dyDescent="0.3">
      <c r="A21" s="24"/>
      <c r="B21" s="4"/>
      <c r="C21" s="4" t="s">
        <v>141</v>
      </c>
      <c r="D21" s="109" t="str">
        <f>IF($J$4&gt;0,INDEX(Lambda,MATCH($J$4,Trig,0),MATCH("Travée.OLT.A",Lambda_entetes,0))," ")</f>
        <v>A définir</v>
      </c>
      <c r="E21" s="4"/>
      <c r="F21" s="26"/>
      <c r="G21" s="35"/>
      <c r="H21" s="32"/>
      <c r="I21" s="32"/>
      <c r="J21" s="32"/>
      <c r="K21" s="60"/>
      <c r="L21" s="60"/>
      <c r="M21" s="4"/>
      <c r="N21" s="11"/>
      <c r="O21" s="4"/>
      <c r="P21" s="4"/>
      <c r="Q21" s="41"/>
    </row>
    <row r="22" spans="1:17" ht="15.75" thickBot="1" x14ac:dyDescent="0.3">
      <c r="A22" s="24"/>
      <c r="B22" s="4"/>
      <c r="C22" s="4" t="s">
        <v>142</v>
      </c>
      <c r="D22" s="108">
        <f>IF($J$4&gt;0,INDEX(Lambda,MATCH($J$4,Trig,0),MATCH("ITOP.Ferme.A",Lambda_entetes,0))," ")</f>
        <v>0</v>
      </c>
      <c r="E22" s="4"/>
      <c r="F22" s="25"/>
      <c r="G22" s="35" t="str">
        <f>IF("Baie.A"&gt;0,INDEX(Lambda,MATCH($J$4,Trig,0),MATCH("Local Baie OLT.A",Lambda_entetes,0)),"A créer")</f>
        <v>A définir</v>
      </c>
      <c r="H22" s="137" t="s">
        <v>135</v>
      </c>
      <c r="I22" s="137"/>
      <c r="J22" s="137"/>
      <c r="K22" s="43">
        <f>IF($J$4&gt;0,INDEX(Lambda,MATCH($J$4,Trig,0),MATCH("Baie.B",Lambda_entetes,0))," ")</f>
        <v>0</v>
      </c>
      <c r="L22" s="14"/>
      <c r="M22" s="4"/>
      <c r="N22" s="11"/>
      <c r="O22" s="4"/>
      <c r="P22" s="4"/>
      <c r="Q22" s="41"/>
    </row>
    <row r="23" spans="1:17" ht="15.75" thickBot="1" x14ac:dyDescent="0.3">
      <c r="A23" s="24"/>
      <c r="B23" s="4"/>
      <c r="C23" s="119" t="s">
        <v>145</v>
      </c>
      <c r="D23" s="108">
        <f>IF($J$4&gt;0,INDEX(Lambda,MATCH($J$4,Trig,0),MATCH("ITOP.Niveau.A",Lambda_entetes,0))," ")</f>
        <v>0</v>
      </c>
      <c r="E23" s="4"/>
      <c r="F23" s="25"/>
      <c r="G23" s="35" t="str">
        <f>IF("Baie.A"&gt;0,INDEX(Lambda,MATCH($J$4,Trig,0),MATCH("ITOP.Salle.A",Lambda_entetes,0)),"A créer")</f>
        <v>A définir</v>
      </c>
      <c r="H23" s="134" t="s">
        <v>3</v>
      </c>
      <c r="I23" s="134"/>
      <c r="J23" s="134"/>
      <c r="K23" s="43" t="str">
        <f>IF($J$4&gt;0,INDEX(Lambda,MATCH($J$4,Trig,0),MATCH("Salle.B",Lambda_entetes,0))," ")</f>
        <v>A définir</v>
      </c>
      <c r="L23" s="14"/>
      <c r="M23" s="4"/>
      <c r="N23" s="11"/>
      <c r="O23" s="4"/>
      <c r="P23" s="4"/>
      <c r="Q23" s="41"/>
    </row>
    <row r="24" spans="1:17" ht="15.75" thickBot="1" x14ac:dyDescent="0.3">
      <c r="A24" s="24"/>
      <c r="B24" s="4"/>
      <c r="C24" s="4" t="s">
        <v>140</v>
      </c>
      <c r="D24" s="108">
        <f>IF($J$4&gt;0,INDEX(Lambda,MATCH($J$4,Trig,0),MATCH("ITOP.Position.A",Lambda_entetes,0))," ")</f>
        <v>0</v>
      </c>
      <c r="E24" s="4"/>
      <c r="F24" s="25"/>
      <c r="G24" s="35" t="str">
        <f>IF("Baie.A"&gt;0,INDEX(Lambda,MATCH($J$4,Trig,0),MATCH("Travée.OLT.A",Lambda_entetes,0)),"A créer")</f>
        <v>A définir</v>
      </c>
      <c r="H24" s="137" t="s">
        <v>76</v>
      </c>
      <c r="I24" s="137"/>
      <c r="J24" s="137"/>
      <c r="K24" s="43">
        <f>IF($J$4&gt;0,INDEX(Lambda,MATCH($J$4,Trig,0),MATCH("Local Baie.B",Lambda_entetes,0))," ")</f>
        <v>0</v>
      </c>
      <c r="L24" s="14"/>
      <c r="M24" s="4"/>
      <c r="N24" s="11"/>
      <c r="O24" s="4"/>
      <c r="P24" s="4"/>
      <c r="Q24" s="41"/>
    </row>
    <row r="25" spans="1:17" ht="18" x14ac:dyDescent="0.25">
      <c r="A25" s="24"/>
      <c r="B25" s="4"/>
      <c r="C25" s="4"/>
      <c r="D25" s="4"/>
      <c r="E25" s="4"/>
      <c r="F25" s="25"/>
      <c r="G25" s="35">
        <f>IF("Baie.A"&gt;0,INDEX(Lambda,MATCH($J$4,Trig,0),MATCH("POSITION.OLT.A",Lambda_entetes,0)),"A créer")</f>
        <v>0</v>
      </c>
      <c r="H25" s="137" t="s">
        <v>136</v>
      </c>
      <c r="I25" s="137"/>
      <c r="J25" s="137"/>
      <c r="K25" s="36">
        <f>IF($J$4&gt;0,INDEX(Lambda,MATCH($J$4,Trig,0),MATCH("ITOP.Position.B",Lambda_entetes,0))," ")</f>
        <v>0</v>
      </c>
      <c r="L25" s="14"/>
      <c r="M25" s="4"/>
      <c r="N25" s="7" t="s">
        <v>24</v>
      </c>
      <c r="O25" s="4"/>
      <c r="P25" s="4"/>
      <c r="Q25" s="41"/>
    </row>
    <row r="26" spans="1:17" x14ac:dyDescent="0.25">
      <c r="A26" s="24"/>
      <c r="B26" s="4"/>
      <c r="C26" s="4"/>
      <c r="D26" s="4"/>
      <c r="E26" s="4"/>
      <c r="F26" s="25"/>
      <c r="G26" s="35"/>
      <c r="H26" s="146" t="s">
        <v>152</v>
      </c>
      <c r="I26" s="137"/>
      <c r="J26" s="147"/>
      <c r="K26" s="128">
        <f>IF($J$4&gt;0,INDEX(Lambda,MATCH($J$4,Trig,0),MATCH(H26,Lambda_entetes,0))," ")</f>
        <v>0</v>
      </c>
      <c r="L26" s="14"/>
      <c r="M26" s="4"/>
      <c r="N26" s="4"/>
      <c r="O26" s="4"/>
      <c r="P26" s="4"/>
      <c r="Q26" s="41"/>
    </row>
    <row r="27" spans="1:17" ht="15.75" thickBot="1" x14ac:dyDescent="0.3">
      <c r="A27" s="27"/>
      <c r="B27" s="28"/>
      <c r="C27" s="28"/>
      <c r="D27" s="28"/>
      <c r="E27" s="28"/>
      <c r="F27" s="29"/>
      <c r="G27" s="36">
        <f>IF($J$4&gt;0,INDEX(Lambda,MATCH($J$4,Trig,0),MATCH("Ferme (RO).A",Lambda_entetes,0))," ")</f>
        <v>0</v>
      </c>
      <c r="H27" s="131" t="s">
        <v>58</v>
      </c>
      <c r="I27" s="132"/>
      <c r="J27" s="133"/>
      <c r="K27" s="43">
        <f>IF($J$4&gt;0,INDEX(Lambda,MATCH($J$4,Trig,0),MATCH("Ferme (RO).B",Lambda_entetes,0))," ")</f>
        <v>0</v>
      </c>
      <c r="L27" s="14"/>
      <c r="M27" s="4"/>
      <c r="N27" s="4"/>
      <c r="O27" s="4"/>
      <c r="P27" s="4"/>
      <c r="Q27" s="41"/>
    </row>
    <row r="28" spans="1:17" x14ac:dyDescent="0.25">
      <c r="A28" s="138" t="s">
        <v>26</v>
      </c>
      <c r="B28" s="139"/>
      <c r="C28" s="139"/>
      <c r="D28" s="139"/>
      <c r="E28" s="139"/>
      <c r="F28" s="140"/>
      <c r="G28" s="36">
        <f>IF($J$4&gt;0,INDEX(Lambda,MATCH($J$4,Trig,0),MATCH("Niveau (Module).A",Lambda_entetes,0))," ")</f>
        <v>0</v>
      </c>
      <c r="H28" s="131" t="s">
        <v>59</v>
      </c>
      <c r="I28" s="132"/>
      <c r="J28" s="133"/>
      <c r="K28" s="43">
        <f>IF($J$4&gt;0,INDEX(Lambda,MATCH($J$4,Trig,0),MATCH("Niveau (Module).B",Lambda_entetes,0))," ")</f>
        <v>0</v>
      </c>
      <c r="L28" s="148" t="s">
        <v>25</v>
      </c>
      <c r="M28" s="149"/>
      <c r="N28" s="149"/>
      <c r="O28" s="149"/>
      <c r="P28" s="149"/>
      <c r="Q28" s="150"/>
    </row>
    <row r="29" spans="1:17" ht="15.75" thickBot="1" x14ac:dyDescent="0.3">
      <c r="A29" s="141"/>
      <c r="B29" s="142"/>
      <c r="C29" s="142"/>
      <c r="D29" s="142"/>
      <c r="E29" s="142"/>
      <c r="F29" s="143"/>
      <c r="G29" s="37">
        <f>IF($J$4&gt;0,INDEX(Lambda,MATCH($J$4,Trig,0),MATCH("N° de module (Tête).A",Lambda_entetes,0))," ")</f>
        <v>0</v>
      </c>
      <c r="H29" s="131" t="s">
        <v>61</v>
      </c>
      <c r="I29" s="132"/>
      <c r="J29" s="133"/>
      <c r="K29" s="44">
        <f>IF($J$4&gt;0,INDEX(Lambda,MATCH($J$4,Trig,0),MATCH("N° de module (Tête).B",Lambda_entetes,0))," ")</f>
        <v>0</v>
      </c>
      <c r="L29" s="151"/>
      <c r="M29" s="152"/>
      <c r="N29" s="152"/>
      <c r="O29" s="152"/>
      <c r="P29" s="152"/>
      <c r="Q29" s="153"/>
    </row>
    <row r="30" spans="1:17" ht="15" customHeight="1" thickBot="1" x14ac:dyDescent="0.3">
      <c r="A30" s="27"/>
      <c r="B30" s="28"/>
      <c r="C30" s="28"/>
      <c r="D30" s="28"/>
      <c r="E30" s="28"/>
      <c r="F30" s="28"/>
      <c r="G30" s="106">
        <f>IF($J$4&gt;0,INDEX(Lambda,MATCH($J$4,Trig,0),MATCH("Port (slot).A",Lambda_entetes,0))," ")</f>
        <v>0</v>
      </c>
      <c r="H30" s="131" t="s">
        <v>60</v>
      </c>
      <c r="I30" s="132"/>
      <c r="J30" s="133"/>
      <c r="K30" s="102">
        <f>IF($J$4&gt;0,INDEX(Lambda,MATCH($J$4,Trig,0),MATCH("Port (slot).B",Lambda_entetes,0))," ")</f>
        <v>0</v>
      </c>
      <c r="L30" s="103"/>
      <c r="M30" s="104"/>
      <c r="N30" s="104"/>
      <c r="O30" s="104"/>
      <c r="P30" s="104"/>
      <c r="Q30" s="105"/>
    </row>
  </sheetData>
  <mergeCells count="40">
    <mergeCell ref="A1:Q2"/>
    <mergeCell ref="B17:B18"/>
    <mergeCell ref="B12:B13"/>
    <mergeCell ref="L5:Q5"/>
    <mergeCell ref="N10:N11"/>
    <mergeCell ref="N15:N16"/>
    <mergeCell ref="E17:F17"/>
    <mergeCell ref="H5:J5"/>
    <mergeCell ref="A4:C4"/>
    <mergeCell ref="D4:F4"/>
    <mergeCell ref="L4:N4"/>
    <mergeCell ref="A5:C5"/>
    <mergeCell ref="D5:F5"/>
    <mergeCell ref="E13:F13"/>
    <mergeCell ref="L28:Q29"/>
    <mergeCell ref="H25:J25"/>
    <mergeCell ref="O4:Q4"/>
    <mergeCell ref="H4:I4"/>
    <mergeCell ref="H24:J24"/>
    <mergeCell ref="H23:J23"/>
    <mergeCell ref="H27:J27"/>
    <mergeCell ref="O10:P10"/>
    <mergeCell ref="O12:P12"/>
    <mergeCell ref="O9:P9"/>
    <mergeCell ref="O11:P11"/>
    <mergeCell ref="H28:J28"/>
    <mergeCell ref="H29:J29"/>
    <mergeCell ref="L10:M10"/>
    <mergeCell ref="H6:I6"/>
    <mergeCell ref="H7:I7"/>
    <mergeCell ref="E20:F20"/>
    <mergeCell ref="H30:J30"/>
    <mergeCell ref="H10:I10"/>
    <mergeCell ref="H8:I8"/>
    <mergeCell ref="H9:I9"/>
    <mergeCell ref="H22:J22"/>
    <mergeCell ref="A28:F29"/>
    <mergeCell ref="E19:F19"/>
    <mergeCell ref="E10:F10"/>
    <mergeCell ref="H26:J26"/>
  </mergeCells>
  <dataValidations count="1">
    <dataValidation type="list" allowBlank="1" showInputMessage="1" showErrorMessage="1" sqref="J4" xr:uid="{017BDD8E-E90B-4A3A-A212-44B80639A7BA}">
      <formula1>MSC</formula1>
    </dataValidation>
  </dataValidations>
  <pageMargins left="0.25" right="0.25" top="0.75" bottom="0.75" header="0.3" footer="0.3"/>
  <pageSetup paperSize="9" scale="60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396BC8928A7F2479FB44AC9410C44E7" ma:contentTypeVersion="11" ma:contentTypeDescription="Crée un document." ma:contentTypeScope="" ma:versionID="c8e2b86044247b9b8c2043527f0965b5">
  <xsd:schema xmlns:xsd="http://www.w3.org/2001/XMLSchema" xmlns:xs="http://www.w3.org/2001/XMLSchema" xmlns:p="http://schemas.microsoft.com/office/2006/metadata/properties" xmlns:ns2="5a9c280b-d1d2-45cb-97cc-6ae2ab895d1d" targetNamespace="http://schemas.microsoft.com/office/2006/metadata/properties" ma:root="true" ma:fieldsID="571b0431acdb3b14251a76b57452177a" ns2:_="">
    <xsd:import namespace="5a9c280b-d1d2-45cb-97cc-6ae2ab895d1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9c280b-d1d2-45cb-97cc-6ae2ab895d1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A194B79F-2BCD-427D-95A4-6CBC0A945FCF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5a9c280b-d1d2-45cb-97cc-6ae2ab895d1d"/>
    <ds:schemaRef ds:uri="http://purl.org/dc/terms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F30DAAF-C49B-404C-A337-80A9090A61E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18C760A-6C5B-4781-8C85-2A4CD4F531A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a9c280b-d1d2-45cb-97cc-6ae2ab895d1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F353CF8C-EAB7-4FBB-8D83-B87EDD6DB0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Lambdas</vt:lpstr>
      <vt:lpstr>NRO_MSC</vt:lpstr>
      <vt:lpstr>NRO_NRO</vt:lpstr>
      <vt:lpstr>Légende</vt:lpstr>
      <vt:lpstr>Syno NRO_MSC</vt:lpstr>
      <vt:lpstr>Lambda</vt:lpstr>
      <vt:lpstr>Lambda_entetes</vt:lpstr>
      <vt:lpstr>MSC</vt:lpstr>
      <vt:lpstr>NRO</vt:lpstr>
      <vt:lpstr>Trig</vt:lpstr>
      <vt:lpstr>'Syno NRO_MSC'!Zone_d_impression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CHADEL, Franck</dc:creator>
  <cp:lastModifiedBy>CHADEL, Franck</cp:lastModifiedBy>
  <cp:lastPrinted>2020-08-24T14:15:45Z</cp:lastPrinted>
  <dcterms:created xsi:type="dcterms:W3CDTF">2020-08-24T06:58:23Z</dcterms:created>
  <dcterms:modified xsi:type="dcterms:W3CDTF">2020-09-22T09:40:59Z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0x0101000396BC8928A7F2479FB44AC9410C44E7</vt:lpwstr>
  </property>
</Properties>
</file>