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2" sheetId="2" r:id="rId1"/>
  </sheets>
  <definedNames>
    <definedName name="_xlnm._FilterDatabase" localSheetId="0" hidden="1">Feuil2!$A$2:$AA$32</definedName>
  </definedNames>
  <calcPr calcId="152511"/>
</workbook>
</file>

<file path=xl/calcChain.xml><?xml version="1.0" encoding="utf-8"?>
<calcChain xmlns="http://schemas.openxmlformats.org/spreadsheetml/2006/main">
  <c r="S32" i="2" l="1"/>
  <c r="R32" i="2"/>
  <c r="U32" i="2" s="1"/>
  <c r="S31" i="2"/>
  <c r="R31" i="2"/>
  <c r="U31" i="2" s="1"/>
  <c r="S30" i="2"/>
  <c r="R30" i="2"/>
  <c r="U30" i="2" s="1"/>
  <c r="S29" i="2"/>
  <c r="R29" i="2"/>
  <c r="U29" i="2" s="1"/>
  <c r="S28" i="2"/>
  <c r="R28" i="2"/>
  <c r="T28" i="2" s="1"/>
  <c r="S27" i="2"/>
  <c r="R27" i="2"/>
  <c r="U27" i="2" s="1"/>
  <c r="S26" i="2"/>
  <c r="R26" i="2"/>
  <c r="U26" i="2" s="1"/>
  <c r="S25" i="2"/>
  <c r="R25" i="2"/>
  <c r="U25" i="2" s="1"/>
  <c r="S24" i="2"/>
  <c r="R24" i="2"/>
  <c r="U24" i="2" s="1"/>
  <c r="S23" i="2"/>
  <c r="R23" i="2"/>
  <c r="U23" i="2" s="1"/>
  <c r="S22" i="2"/>
  <c r="R22" i="2"/>
  <c r="U22" i="2" s="1"/>
  <c r="S21" i="2"/>
  <c r="R21" i="2"/>
  <c r="U21" i="2" s="1"/>
  <c r="S20" i="2"/>
  <c r="R20" i="2"/>
  <c r="S19" i="2"/>
  <c r="R19" i="2"/>
  <c r="U19" i="2" s="1"/>
  <c r="S18" i="2"/>
  <c r="R18" i="2"/>
  <c r="U18" i="2" s="1"/>
  <c r="S17" i="2"/>
  <c r="R17" i="2"/>
  <c r="U17" i="2" s="1"/>
  <c r="S16" i="2"/>
  <c r="R16" i="2"/>
  <c r="U16" i="2" s="1"/>
  <c r="S15" i="2"/>
  <c r="R15" i="2"/>
  <c r="U15" i="2" s="1"/>
  <c r="U14" i="2"/>
  <c r="S14" i="2"/>
  <c r="R14" i="2"/>
  <c r="S13" i="2"/>
  <c r="R13" i="2"/>
  <c r="U13" i="2" s="1"/>
  <c r="S12" i="2"/>
  <c r="R12" i="2"/>
  <c r="T12" i="2" s="1"/>
  <c r="S11" i="2"/>
  <c r="R11" i="2"/>
  <c r="U11" i="2" s="1"/>
  <c r="S10" i="2"/>
  <c r="R10" i="2"/>
  <c r="U10" i="2" s="1"/>
  <c r="S9" i="2"/>
  <c r="R9" i="2"/>
  <c r="U9" i="2" s="1"/>
  <c r="S8" i="2"/>
  <c r="R8" i="2"/>
  <c r="U8" i="2" s="1"/>
  <c r="S7" i="2"/>
  <c r="R7" i="2"/>
  <c r="U7" i="2" s="1"/>
  <c r="S6" i="2"/>
  <c r="R6" i="2"/>
  <c r="U6" i="2" s="1"/>
  <c r="S5" i="2"/>
  <c r="R5" i="2"/>
  <c r="U5" i="2" s="1"/>
  <c r="S4" i="2"/>
  <c r="R4" i="2"/>
  <c r="S3" i="2"/>
  <c r="R3" i="2"/>
  <c r="U3" i="2" s="1"/>
  <c r="T31" i="2" l="1"/>
  <c r="T15" i="2"/>
  <c r="T23" i="2"/>
  <c r="T7" i="2"/>
  <c r="T4" i="2"/>
  <c r="T20" i="2"/>
  <c r="T16" i="2"/>
  <c r="T32" i="2"/>
  <c r="T5" i="2"/>
  <c r="T11" i="2"/>
  <c r="T17" i="2"/>
  <c r="T21" i="2"/>
  <c r="T27" i="2"/>
  <c r="T8" i="2"/>
  <c r="T24" i="2"/>
  <c r="T6" i="2"/>
  <c r="T18" i="2"/>
  <c r="T22" i="2"/>
  <c r="T3" i="2"/>
  <c r="T9" i="2"/>
  <c r="T13" i="2"/>
  <c r="T19" i="2"/>
  <c r="T25" i="2"/>
  <c r="T29" i="2"/>
  <c r="T10" i="2"/>
  <c r="T14" i="2"/>
  <c r="T26" i="2"/>
  <c r="T30" i="2"/>
  <c r="U4" i="2"/>
  <c r="U12" i="2"/>
  <c r="U20" i="2"/>
  <c r="U28" i="2"/>
  <c r="Z12" i="2" l="1"/>
  <c r="X7" i="2"/>
  <c r="X26" i="2"/>
  <c r="Y23" i="2"/>
  <c r="AA21" i="2"/>
  <c r="X6" i="2"/>
  <c r="W6" i="2" s="1"/>
  <c r="Z28" i="2"/>
  <c r="Y7" i="2"/>
  <c r="Y15" i="2"/>
  <c r="Y24" i="2"/>
  <c r="AA29" i="2"/>
  <c r="Z5" i="2"/>
  <c r="Z13" i="2"/>
  <c r="AA12" i="2"/>
  <c r="AA20" i="2"/>
  <c r="AA6" i="2"/>
  <c r="AA22" i="2"/>
  <c r="Z6" i="2"/>
  <c r="Z22" i="2"/>
  <c r="Y9" i="2"/>
  <c r="Y25" i="2"/>
  <c r="X28" i="2"/>
  <c r="AA7" i="2"/>
  <c r="AA23" i="2"/>
  <c r="Z7" i="2"/>
  <c r="Z23" i="2"/>
  <c r="Y10" i="2"/>
  <c r="Y26" i="2"/>
  <c r="X21" i="2"/>
  <c r="X9" i="2"/>
  <c r="AA16" i="2"/>
  <c r="AA32" i="2"/>
  <c r="Z16" i="2"/>
  <c r="Z32" i="2"/>
  <c r="Y19" i="2"/>
  <c r="X14" i="2"/>
  <c r="X30" i="2"/>
  <c r="AA9" i="2"/>
  <c r="AA25" i="2"/>
  <c r="Z9" i="2"/>
  <c r="Z25" i="2"/>
  <c r="Y20" i="2"/>
  <c r="X15" i="2"/>
  <c r="X31" i="2"/>
  <c r="AA10" i="2"/>
  <c r="AA26" i="2"/>
  <c r="Z18" i="2"/>
  <c r="Y5" i="2"/>
  <c r="Y21" i="2"/>
  <c r="X16" i="2"/>
  <c r="X32" i="2"/>
  <c r="AA11" i="2"/>
  <c r="AA27" i="2"/>
  <c r="Z11" i="2"/>
  <c r="Z27" i="2"/>
  <c r="Y14" i="2"/>
  <c r="Y30" i="2"/>
  <c r="AA14" i="2"/>
  <c r="AA30" i="2"/>
  <c r="Z14" i="2"/>
  <c r="Z30" i="2"/>
  <c r="Y17" i="2"/>
  <c r="Y4" i="2"/>
  <c r="X20" i="2"/>
  <c r="X8" i="2"/>
  <c r="AA15" i="2"/>
  <c r="AA31" i="2"/>
  <c r="Z15" i="2"/>
  <c r="Z31" i="2"/>
  <c r="Y18" i="2"/>
  <c r="X13" i="2"/>
  <c r="X29" i="2"/>
  <c r="AA8" i="2"/>
  <c r="AA24" i="2"/>
  <c r="Z8" i="2"/>
  <c r="Z24" i="2"/>
  <c r="Y11" i="2"/>
  <c r="Y27" i="2"/>
  <c r="X22" i="2"/>
  <c r="X10" i="2"/>
  <c r="W10" i="2" s="1"/>
  <c r="AA17" i="2"/>
  <c r="AA3" i="2"/>
  <c r="Z17" i="2"/>
  <c r="Z4" i="2"/>
  <c r="Y12" i="2"/>
  <c r="Y28" i="2"/>
  <c r="X23" i="2"/>
  <c r="X11" i="2"/>
  <c r="AA18" i="2"/>
  <c r="X3" i="2"/>
  <c r="Z10" i="2"/>
  <c r="Z26" i="2"/>
  <c r="Y13" i="2"/>
  <c r="Y29" i="2"/>
  <c r="X24" i="2"/>
  <c r="X12" i="2"/>
  <c r="W12" i="2" s="1"/>
  <c r="AA19" i="2"/>
  <c r="Y3" i="2"/>
  <c r="Z19" i="2"/>
  <c r="Y6" i="2"/>
  <c r="Y22" i="2"/>
  <c r="X17" i="2"/>
  <c r="X25" i="2"/>
  <c r="X4" i="2"/>
  <c r="X5" i="2"/>
  <c r="Z29" i="2"/>
  <c r="AA28" i="2"/>
  <c r="Y31" i="2"/>
  <c r="AA5" i="2"/>
  <c r="Y8" i="2"/>
  <c r="Z20" i="2"/>
  <c r="Y32" i="2"/>
  <c r="X19" i="2"/>
  <c r="X27" i="2"/>
  <c r="Z21" i="2"/>
  <c r="Z3" i="2"/>
  <c r="X18" i="2"/>
  <c r="AA13" i="2"/>
  <c r="Y16" i="2"/>
  <c r="AA4" i="2"/>
  <c r="W26" i="2" l="1"/>
  <c r="W11" i="2"/>
  <c r="W3" i="2"/>
  <c r="W24" i="2"/>
  <c r="W5" i="2"/>
  <c r="W30" i="2"/>
  <c r="W7" i="2"/>
  <c r="W20" i="2"/>
  <c r="W25" i="2"/>
  <c r="W23" i="2"/>
  <c r="W22" i="2"/>
  <c r="W13" i="2"/>
  <c r="W18" i="2"/>
  <c r="W28" i="2"/>
  <c r="W17" i="2"/>
  <c r="W8" i="2"/>
  <c r="W32" i="2"/>
  <c r="W15" i="2"/>
  <c r="W19" i="2"/>
  <c r="W9" i="2"/>
  <c r="W27" i="2"/>
  <c r="W14" i="2"/>
  <c r="W16" i="2"/>
  <c r="W4" i="2"/>
  <c r="W29" i="2"/>
  <c r="W21" i="2"/>
  <c r="W31" i="2"/>
</calcChain>
</file>

<file path=xl/sharedStrings.xml><?xml version="1.0" encoding="utf-8"?>
<sst xmlns="http://schemas.openxmlformats.org/spreadsheetml/2006/main" count="179" uniqueCount="45">
  <si>
    <t>Extraction brute site internet</t>
  </si>
  <si>
    <t xml:space="preserve">Fin des abonnements </t>
  </si>
  <si>
    <t>user_membership_id</t>
  </si>
  <si>
    <t>user_id</t>
  </si>
  <si>
    <t>user_name</t>
  </si>
  <si>
    <t>member_first_name</t>
  </si>
  <si>
    <t>member_last_name</t>
  </si>
  <si>
    <t>member_email</t>
  </si>
  <si>
    <t>membership_plan_id</t>
  </si>
  <si>
    <t>membership_plan</t>
  </si>
  <si>
    <t>membership_plan_slug</t>
  </si>
  <si>
    <t>membership_status</t>
  </si>
  <si>
    <t>has_access</t>
  </si>
  <si>
    <t>product_id</t>
  </si>
  <si>
    <t>subscription_id</t>
  </si>
  <si>
    <t>installment_plan</t>
  </si>
  <si>
    <t>order_id</t>
  </si>
  <si>
    <t>member_since</t>
  </si>
  <si>
    <t>membership_expiration</t>
  </si>
  <si>
    <t>Abonnement</t>
  </si>
  <si>
    <t>Date de début</t>
  </si>
  <si>
    <t>Date de fin</t>
  </si>
  <si>
    <t>Prix</t>
  </si>
  <si>
    <t>Mois</t>
  </si>
  <si>
    <t>En cours</t>
  </si>
  <si>
    <t>1mois</t>
  </si>
  <si>
    <t>3mois</t>
  </si>
  <si>
    <t>6mois</t>
  </si>
  <si>
    <t>12mois</t>
  </si>
  <si>
    <t>VIP Membership - Pack 6 mois</t>
  </si>
  <si>
    <t>vip-membership-pack-6-mois</t>
  </si>
  <si>
    <t>active</t>
  </si>
  <si>
    <t>oui</t>
  </si>
  <si>
    <t>no</t>
  </si>
  <si>
    <t>VIP Membership - Pack 12 mois</t>
  </si>
  <si>
    <t>vip-membership-pack-12-mois</t>
  </si>
  <si>
    <t>VIP Membership - Pack 1 mois</t>
  </si>
  <si>
    <t>vip-membership-pack-1mois</t>
  </si>
  <si>
    <t>cancelled</t>
  </si>
  <si>
    <t>non</t>
  </si>
  <si>
    <t>VIP Membership - Pack 3 mois</t>
  </si>
  <si>
    <t>vip-membership-pack-3-mois</t>
  </si>
  <si>
    <t>pending</t>
  </si>
  <si>
    <t>expired</t>
  </si>
  <si>
    <t>complimentary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</si>
</sst>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\ h:mm:ss"/>
  </numFmts>
  <fonts count="4" x14ac:knownFonts="1"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Fill="1" applyAlignment="1"/>
    <xf numFmtId="14" fontId="2" fillId="0" borderId="0" xfId="0" applyNumberFormat="1" applyFont="1" applyFill="1" applyAlignment="1"/>
    <xf numFmtId="0" fontId="2" fillId="0" borderId="0" xfId="0" applyFont="1" applyAlignment="1"/>
    <xf numFmtId="0" fontId="2" fillId="0" borderId="1" xfId="0" applyFont="1" applyFill="1" applyBorder="1" applyAlignment="1"/>
    <xf numFmtId="14" fontId="2" fillId="0" borderId="1" xfId="0" applyNumberFormat="1" applyFont="1" applyFill="1" applyBorder="1" applyAlignment="1"/>
    <xf numFmtId="0" fontId="1" fillId="4" borderId="1" xfId="0" applyFont="1" applyFill="1" applyBorder="1" applyAlignment="1"/>
    <xf numFmtId="164" fontId="2" fillId="0" borderId="0" xfId="0" applyNumberFormat="1" applyFont="1" applyFill="1" applyAlignment="1"/>
    <xf numFmtId="0" fontId="0" fillId="0" borderId="0" xfId="0" applyFont="1" applyFill="1" applyAlignment="1"/>
    <xf numFmtId="17" fontId="0" fillId="0" borderId="1" xfId="0" applyNumberFormat="1" applyFont="1" applyBorder="1" applyAlignment="1"/>
    <xf numFmtId="0" fontId="0" fillId="0" borderId="1" xfId="0" applyFont="1" applyBorder="1" applyAlignment="1"/>
    <xf numFmtId="0" fontId="1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tabSelected="1" zoomScale="70" zoomScaleNormal="70" workbookViewId="0">
      <selection activeCell="M38" sqref="M38"/>
    </sheetView>
  </sheetViews>
  <sheetFormatPr baseColWidth="10" defaultRowHeight="15" x14ac:dyDescent="0.25"/>
  <cols>
    <col min="16" max="16" width="18.28515625" bestFit="1" customWidth="1"/>
    <col min="17" max="17" width="20.28515625" bestFit="1" customWidth="1"/>
    <col min="19" max="19" width="16.28515625" bestFit="1" customWidth="1"/>
    <col min="20" max="20" width="13.5703125" bestFit="1" customWidth="1"/>
  </cols>
  <sheetData>
    <row r="1" spans="1:27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"/>
      <c r="S1" s="2"/>
      <c r="T1" s="2"/>
      <c r="U1" s="1"/>
      <c r="V1" s="12" t="s">
        <v>1</v>
      </c>
      <c r="W1" s="12"/>
      <c r="X1" s="12"/>
      <c r="Y1" s="12"/>
      <c r="Z1" s="12"/>
      <c r="AA1" s="12"/>
    </row>
    <row r="2" spans="1:27" x14ac:dyDescent="0.25">
      <c r="A2" s="3" t="s">
        <v>2</v>
      </c>
      <c r="B2" s="3" t="s">
        <v>3</v>
      </c>
      <c r="C2" s="3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10</v>
      </c>
      <c r="J2" s="1" t="s">
        <v>11</v>
      </c>
      <c r="K2" s="1" t="s">
        <v>12</v>
      </c>
      <c r="L2" s="1" t="s">
        <v>13</v>
      </c>
      <c r="M2" s="1" t="s">
        <v>14</v>
      </c>
      <c r="N2" s="1" t="s">
        <v>15</v>
      </c>
      <c r="O2" s="1" t="s">
        <v>16</v>
      </c>
      <c r="P2" s="1" t="s">
        <v>17</v>
      </c>
      <c r="Q2" s="1" t="s">
        <v>18</v>
      </c>
      <c r="R2" s="4" t="s">
        <v>19</v>
      </c>
      <c r="S2" s="5" t="s">
        <v>20</v>
      </c>
      <c r="T2" s="5" t="s">
        <v>21</v>
      </c>
      <c r="U2" s="4" t="s">
        <v>22</v>
      </c>
      <c r="V2" s="6" t="s">
        <v>23</v>
      </c>
      <c r="W2" s="6" t="s">
        <v>24</v>
      </c>
      <c r="X2" s="6" t="s">
        <v>25</v>
      </c>
      <c r="Y2" s="6" t="s">
        <v>26</v>
      </c>
      <c r="Z2" s="6" t="s">
        <v>27</v>
      </c>
      <c r="AA2" s="6" t="s">
        <v>28</v>
      </c>
    </row>
    <row r="3" spans="1:27" x14ac:dyDescent="0.25">
      <c r="A3" s="3"/>
      <c r="B3" s="3"/>
      <c r="C3" s="3"/>
      <c r="D3" s="1"/>
      <c r="E3" s="1"/>
      <c r="F3" s="1"/>
      <c r="G3" s="1"/>
      <c r="H3" s="1" t="s">
        <v>29</v>
      </c>
      <c r="I3" s="1" t="s">
        <v>30</v>
      </c>
      <c r="J3" s="1" t="s">
        <v>31</v>
      </c>
      <c r="K3" s="1" t="s">
        <v>32</v>
      </c>
      <c r="L3" s="1">
        <v>8144</v>
      </c>
      <c r="M3" s="1">
        <v>9156</v>
      </c>
      <c r="N3" s="1" t="s">
        <v>33</v>
      </c>
      <c r="O3" s="1">
        <v>9155</v>
      </c>
      <c r="P3" s="7">
        <v>44063.827175925922</v>
      </c>
      <c r="Q3" s="8"/>
      <c r="R3" s="4">
        <f>MID(H3,23,FIND(" ",H3,23)-23)*1</f>
        <v>6</v>
      </c>
      <c r="S3" s="5">
        <f>P3</f>
        <v>44063.827175925922</v>
      </c>
      <c r="T3" s="5">
        <f>EDATE(S3,R3)</f>
        <v>44247</v>
      </c>
      <c r="U3" s="4" t="str">
        <f>IF(R:R=1,"9.99",IF(R:R=3,"24.99",IF(R:R=6,"44.99","69.99")))</f>
        <v>44.99</v>
      </c>
      <c r="V3" s="9">
        <v>43983</v>
      </c>
      <c r="W3" s="10">
        <f>SUM(X3+Y3+Z3+AA3)</f>
        <v>0</v>
      </c>
      <c r="X3" s="10">
        <f>SUMPRODUCT((T$4:T$33&gt;=V3)*(T$4:T$33&lt;EDATE(V3,1))*(R$4:R$33=1))</f>
        <v>0</v>
      </c>
      <c r="Y3" s="10">
        <f>SUMPRODUCT((T$4:T$33&gt;=V3)*(T$4:T$33&lt;EDATE(V3,1))*(R$4:R$33=3))</f>
        <v>0</v>
      </c>
      <c r="Z3" s="10">
        <f>SUMPRODUCT((T$4:T$33&gt;=V3)*(T$4:T$33&lt;EDATE(V3,1))*(R$4:R$33=6))</f>
        <v>0</v>
      </c>
      <c r="AA3" s="10">
        <f>SUMPRODUCT((T$4:T$33&gt;=V3)*(T$4:T$33&lt;EDATE(V3,1))*(R$4:R$33=12))</f>
        <v>0</v>
      </c>
    </row>
    <row r="4" spans="1:27" x14ac:dyDescent="0.25">
      <c r="A4" s="3"/>
      <c r="B4" s="3"/>
      <c r="C4" s="3"/>
      <c r="D4" s="1"/>
      <c r="E4" s="1"/>
      <c r="F4" s="1"/>
      <c r="G4" s="1"/>
      <c r="H4" s="1" t="s">
        <v>34</v>
      </c>
      <c r="I4" s="1" t="s">
        <v>35</v>
      </c>
      <c r="J4" s="1" t="s">
        <v>31</v>
      </c>
      <c r="K4" s="1" t="s">
        <v>32</v>
      </c>
      <c r="L4" s="1">
        <v>9033</v>
      </c>
      <c r="M4" s="1">
        <v>9152</v>
      </c>
      <c r="N4" s="1" t="s">
        <v>33</v>
      </c>
      <c r="O4" s="1">
        <v>9151</v>
      </c>
      <c r="P4" s="7">
        <v>44063.709965277776</v>
      </c>
      <c r="Q4" s="8"/>
      <c r="R4" s="4">
        <f>MID(H4,23,FIND(" ",H4,23)-23)*1</f>
        <v>12</v>
      </c>
      <c r="S4" s="5">
        <f>P4</f>
        <v>44063.709965277776</v>
      </c>
      <c r="T4" s="5">
        <f>EDATE(S4,R4)</f>
        <v>44428</v>
      </c>
      <c r="U4" s="4" t="str">
        <f>IF(R:R=1,"9.99",IF(R:R=3,"24.99",IF(R:R=6,"44.99","69.99")))</f>
        <v>69.99</v>
      </c>
      <c r="V4" s="9">
        <v>44013</v>
      </c>
      <c r="W4" s="10">
        <f>SUM(X4+Y4+Z4+AA4)</f>
        <v>1</v>
      </c>
      <c r="X4" s="10">
        <f>SUMPRODUCT((T$4:T$33&gt;=V4)*(T$4:T$33&lt;EDATE(V4,1))*(R$4:R$33=1))</f>
        <v>1</v>
      </c>
      <c r="Y4" s="10">
        <f>SUMPRODUCT((T$4:T$33&gt;=V4)*(T$4:T$33&lt;EDATE(V4,1))*(R$4:R$33=3))</f>
        <v>0</v>
      </c>
      <c r="Z4" s="10">
        <f>SUMPRODUCT((T$4:T$33&gt;=V4)*(T$4:T$33&lt;EDATE(V4,1))*(R$4:R$33=6))</f>
        <v>0</v>
      </c>
      <c r="AA4" s="10">
        <f>SUMPRODUCT((T$4:T$33&gt;=V4)*(T$4:T$33&lt;EDATE(V4,1))*(R$4:R$33=12))</f>
        <v>0</v>
      </c>
    </row>
    <row r="5" spans="1:27" x14ac:dyDescent="0.25">
      <c r="A5" s="3"/>
      <c r="B5" s="3"/>
      <c r="C5" s="3"/>
      <c r="D5" s="1"/>
      <c r="E5" s="1"/>
      <c r="F5" s="1"/>
      <c r="G5" s="1"/>
      <c r="H5" s="1" t="s">
        <v>34</v>
      </c>
      <c r="I5" s="1" t="s">
        <v>35</v>
      </c>
      <c r="J5" s="1" t="s">
        <v>31</v>
      </c>
      <c r="K5" s="1" t="s">
        <v>32</v>
      </c>
      <c r="L5" s="1">
        <v>9033</v>
      </c>
      <c r="M5" s="1">
        <v>9149</v>
      </c>
      <c r="N5" s="1" t="s">
        <v>33</v>
      </c>
      <c r="O5" s="1">
        <v>9148</v>
      </c>
      <c r="P5" s="7">
        <v>44063.57503472222</v>
      </c>
      <c r="Q5" s="8"/>
      <c r="R5" s="4">
        <f>MID(H5,23,FIND(" ",H5,23)-23)*1</f>
        <v>12</v>
      </c>
      <c r="S5" s="5">
        <f>P5</f>
        <v>44063.57503472222</v>
      </c>
      <c r="T5" s="5">
        <f>EDATE(S5,R5)</f>
        <v>44428</v>
      </c>
      <c r="U5" s="4" t="str">
        <f>IF(R:R=1,"9.99",IF(R:R=3,"24.99",IF(R:R=6,"44.99","69.99")))</f>
        <v>69.99</v>
      </c>
      <c r="V5" s="9">
        <v>44044</v>
      </c>
      <c r="W5" s="10">
        <f>SUM(X5+Y5+Z5+AA5)</f>
        <v>5</v>
      </c>
      <c r="X5" s="10">
        <f>SUMPRODUCT((T$4:T$33&gt;=V5)*(T$4:T$33&lt;EDATE(V5,1))*(R$4:R$33=1))</f>
        <v>5</v>
      </c>
      <c r="Y5" s="10">
        <f>SUMPRODUCT((T$4:T$33&gt;=V5)*(T$4:T$33&lt;EDATE(V5,1))*(R$4:R$33=3))</f>
        <v>0</v>
      </c>
      <c r="Z5" s="10">
        <f>SUMPRODUCT((T$4:T$33&gt;=V5)*(T$4:T$33&lt;EDATE(V5,1))*(R$4:R$33=6))</f>
        <v>0</v>
      </c>
      <c r="AA5" s="10">
        <f>SUMPRODUCT((T$4:T$33&gt;=V5)*(T$4:T$33&lt;EDATE(V5,1))*(R$4:R$33=12))</f>
        <v>0</v>
      </c>
    </row>
    <row r="6" spans="1:27" x14ac:dyDescent="0.25">
      <c r="A6" s="3"/>
      <c r="B6" s="3"/>
      <c r="C6" s="3"/>
      <c r="D6" s="1"/>
      <c r="E6" s="1"/>
      <c r="F6" s="1"/>
      <c r="G6" s="1"/>
      <c r="H6" s="1" t="s">
        <v>36</v>
      </c>
      <c r="I6" s="1" t="s">
        <v>37</v>
      </c>
      <c r="J6" s="1" t="s">
        <v>38</v>
      </c>
      <c r="K6" s="1" t="s">
        <v>39</v>
      </c>
      <c r="L6" s="1">
        <v>8136</v>
      </c>
      <c r="M6" s="8"/>
      <c r="N6" s="1" t="s">
        <v>33</v>
      </c>
      <c r="O6" s="1">
        <v>9134</v>
      </c>
      <c r="P6" s="7">
        <v>44056.512511574074</v>
      </c>
      <c r="Q6" s="7">
        <v>44066.003819444442</v>
      </c>
      <c r="R6" s="4">
        <f>MID(H6,23,FIND(" ",H6,23)-23)*1</f>
        <v>1</v>
      </c>
      <c r="S6" s="5">
        <f>P6</f>
        <v>44056.512511574074</v>
      </c>
      <c r="T6" s="5">
        <f>EDATE(S6,R6)</f>
        <v>44087</v>
      </c>
      <c r="U6" s="4" t="str">
        <f>IF(R:R=1,"9.99",IF(R:R=3,"24.99",IF(R:R=6,"44.99","69.99")))</f>
        <v>9.99</v>
      </c>
      <c r="V6" s="9">
        <v>44075</v>
      </c>
      <c r="W6" s="10">
        <f>SUM(X6+Y6+Z6+AA6)</f>
        <v>7</v>
      </c>
      <c r="X6" s="10">
        <f>SUMPRODUCT((T$4:T$33&gt;=V6)*(T$4:T$33&lt;EDATE(V6,1))*(R$4:R$33=1))</f>
        <v>7</v>
      </c>
      <c r="Y6" s="10">
        <f>SUMPRODUCT((T$4:T$33&gt;=V6)*(T$4:T$33&lt;EDATE(V6,1))*(R$4:R$33=3))</f>
        <v>0</v>
      </c>
      <c r="Z6" s="10">
        <f>SUMPRODUCT((T$4:T$33&gt;=V6)*(T$4:T$33&lt;EDATE(V6,1))*(R$4:R$33=6))</f>
        <v>0</v>
      </c>
      <c r="AA6" s="10">
        <f>SUMPRODUCT((T$4:T$33&gt;=V6)*(T$4:T$33&lt;EDATE(V6,1))*(R$4:R$33=12))</f>
        <v>0</v>
      </c>
    </row>
    <row r="7" spans="1:27" x14ac:dyDescent="0.25">
      <c r="A7" s="3"/>
      <c r="B7" s="3"/>
      <c r="C7" s="3"/>
      <c r="D7" s="1"/>
      <c r="E7" s="1"/>
      <c r="F7" s="1"/>
      <c r="G7" s="1"/>
      <c r="H7" s="1" t="s">
        <v>36</v>
      </c>
      <c r="I7" s="1" t="s">
        <v>37</v>
      </c>
      <c r="J7" s="1" t="s">
        <v>38</v>
      </c>
      <c r="K7" s="1" t="s">
        <v>39</v>
      </c>
      <c r="L7" s="1">
        <v>8136</v>
      </c>
      <c r="M7" s="8"/>
      <c r="N7" s="1" t="s">
        <v>33</v>
      </c>
      <c r="O7" s="1">
        <v>9131</v>
      </c>
      <c r="P7" s="7">
        <v>44055.980532407404</v>
      </c>
      <c r="Q7" s="7">
        <v>44066.003912037035</v>
      </c>
      <c r="R7" s="4">
        <f>MID(H7,23,FIND(" ",H7,23)-23)*1</f>
        <v>1</v>
      </c>
      <c r="S7" s="5">
        <f>P7</f>
        <v>44055.980532407404</v>
      </c>
      <c r="T7" s="5">
        <f>EDATE(S7,R7)</f>
        <v>44086</v>
      </c>
      <c r="U7" s="4" t="str">
        <f>IF(R:R=1,"9.99",IF(R:R=3,"24.99",IF(R:R=6,"44.99","69.99")))</f>
        <v>9.99</v>
      </c>
      <c r="V7" s="9">
        <v>44105</v>
      </c>
      <c r="W7" s="10">
        <f>SUM(X7+Y7+Z7+AA7)</f>
        <v>1</v>
      </c>
      <c r="X7" s="10">
        <f>SUMPRODUCT((T$4:T$33&gt;=V7)*(T$4:T$33&lt;EDATE(V7,1))*(R$4:R$33=1))</f>
        <v>0</v>
      </c>
      <c r="Y7" s="10">
        <f>SUMPRODUCT((T$4:T$33&gt;=V7)*(T$4:T$33&lt;EDATE(V7,1))*(R$4:R$33=3))</f>
        <v>1</v>
      </c>
      <c r="Z7" s="10">
        <f>SUMPRODUCT((T$4:T$33&gt;=V7)*(T$4:T$33&lt;EDATE(V7,1))*(R$4:R$33=6))</f>
        <v>0</v>
      </c>
      <c r="AA7" s="10">
        <f>SUMPRODUCT((T$4:T$33&gt;=V7)*(T$4:T$33&lt;EDATE(V7,1))*(R$4:R$33=12))</f>
        <v>0</v>
      </c>
    </row>
    <row r="8" spans="1:27" x14ac:dyDescent="0.25">
      <c r="A8" s="3"/>
      <c r="B8" s="3"/>
      <c r="C8" s="3"/>
      <c r="D8" s="1"/>
      <c r="E8" s="1"/>
      <c r="F8" s="1"/>
      <c r="G8" s="1"/>
      <c r="H8" s="1" t="s">
        <v>36</v>
      </c>
      <c r="I8" s="1" t="s">
        <v>37</v>
      </c>
      <c r="J8" s="1" t="s">
        <v>31</v>
      </c>
      <c r="K8" s="1" t="s">
        <v>32</v>
      </c>
      <c r="L8" s="1">
        <v>8136</v>
      </c>
      <c r="M8" s="1">
        <v>9123</v>
      </c>
      <c r="N8" s="1" t="s">
        <v>33</v>
      </c>
      <c r="O8" s="1">
        <v>9122</v>
      </c>
      <c r="P8" s="7">
        <v>44055.459803240738</v>
      </c>
      <c r="Q8" s="8"/>
      <c r="R8" s="4">
        <f>MID(H8,23,FIND(" ",H8,23)-23)*1</f>
        <v>1</v>
      </c>
      <c r="S8" s="5">
        <f>P8</f>
        <v>44055.459803240738</v>
      </c>
      <c r="T8" s="5">
        <f>EDATE(S8,R8)</f>
        <v>44086</v>
      </c>
      <c r="U8" s="4" t="str">
        <f>IF(R:R=1,"9.99",IF(R:R=3,"24.99",IF(R:R=6,"44.99","69.99")))</f>
        <v>9.99</v>
      </c>
      <c r="V8" s="9">
        <v>44136</v>
      </c>
      <c r="W8" s="10">
        <f>SUM(X8+Y8+Z8+AA8)</f>
        <v>3</v>
      </c>
      <c r="X8" s="10">
        <f>SUMPRODUCT((T$4:T$33&gt;=V8)*(T$4:T$33&lt;EDATE(V8,1))*(R$4:R$33=1))</f>
        <v>0</v>
      </c>
      <c r="Y8" s="10">
        <f>SUMPRODUCT((T$4:T$33&gt;=V8)*(T$4:T$33&lt;EDATE(V8,1))*(R$4:R$33=3))</f>
        <v>3</v>
      </c>
      <c r="Z8" s="10">
        <f>SUMPRODUCT((T$4:T$33&gt;=V8)*(T$4:T$33&lt;EDATE(V8,1))*(R$4:R$33=6))</f>
        <v>0</v>
      </c>
      <c r="AA8" s="10">
        <f>SUMPRODUCT((T$4:T$33&gt;=V8)*(T$4:T$33&lt;EDATE(V8,1))*(R$4:R$33=12))</f>
        <v>0</v>
      </c>
    </row>
    <row r="9" spans="1:27" x14ac:dyDescent="0.25">
      <c r="A9" s="3"/>
      <c r="B9" s="3"/>
      <c r="C9" s="3"/>
      <c r="D9" s="1"/>
      <c r="E9" s="1"/>
      <c r="F9" s="1"/>
      <c r="G9" s="1"/>
      <c r="H9" s="1" t="s">
        <v>40</v>
      </c>
      <c r="I9" s="1" t="s">
        <v>41</v>
      </c>
      <c r="J9" s="1" t="s">
        <v>31</v>
      </c>
      <c r="K9" s="1" t="s">
        <v>32</v>
      </c>
      <c r="L9" s="1">
        <v>8140</v>
      </c>
      <c r="M9" s="1">
        <v>9119</v>
      </c>
      <c r="N9" s="1" t="s">
        <v>33</v>
      </c>
      <c r="O9" s="1">
        <v>9118</v>
      </c>
      <c r="P9" s="7">
        <v>44054.803865740738</v>
      </c>
      <c r="Q9" s="8"/>
      <c r="R9" s="4">
        <f>MID(H9,23,FIND(" ",H9,23)-23)*1</f>
        <v>3</v>
      </c>
      <c r="S9" s="5">
        <f>P9</f>
        <v>44054.803865740738</v>
      </c>
      <c r="T9" s="5">
        <f>EDATE(S9,R9)</f>
        <v>44146</v>
      </c>
      <c r="U9" s="4" t="str">
        <f>IF(R:R=1,"9.99",IF(R:R=3,"24.99",IF(R:R=6,"44.99","69.99")))</f>
        <v>24.99</v>
      </c>
      <c r="V9" s="9">
        <v>44166</v>
      </c>
      <c r="W9" s="10">
        <f>SUM(X9+Y9+Z9+AA9)</f>
        <v>7</v>
      </c>
      <c r="X9" s="10">
        <f>SUMPRODUCT((T$4:T$33&gt;=V9)*(T$4:T$33&lt;EDATE(V9,1))*(R$4:R$33=1))</f>
        <v>0</v>
      </c>
      <c r="Y9" s="10">
        <f>SUMPRODUCT((T$4:T$33&gt;=V9)*(T$4:T$33&lt;EDATE(V9,1))*(R$4:R$33=3))</f>
        <v>0</v>
      </c>
      <c r="Z9" s="10">
        <f>SUMPRODUCT((T$4:T$33&gt;=V9)*(T$4:T$33&lt;EDATE(V9,1))*(R$4:R$33=6))</f>
        <v>7</v>
      </c>
      <c r="AA9" s="10">
        <f>SUMPRODUCT((T$4:T$33&gt;=V9)*(T$4:T$33&lt;EDATE(V9,1))*(R$4:R$33=12))</f>
        <v>0</v>
      </c>
    </row>
    <row r="10" spans="1:27" x14ac:dyDescent="0.25">
      <c r="A10" s="3"/>
      <c r="B10" s="3"/>
      <c r="C10" s="3"/>
      <c r="D10" s="1"/>
      <c r="E10" s="1"/>
      <c r="F10" s="1"/>
      <c r="G10" s="1"/>
      <c r="H10" s="1" t="s">
        <v>40</v>
      </c>
      <c r="I10" s="1" t="s">
        <v>41</v>
      </c>
      <c r="J10" s="1" t="s">
        <v>31</v>
      </c>
      <c r="K10" s="1" t="s">
        <v>32</v>
      </c>
      <c r="L10" s="1">
        <v>8140</v>
      </c>
      <c r="M10" s="1">
        <v>9114</v>
      </c>
      <c r="N10" s="1" t="s">
        <v>33</v>
      </c>
      <c r="O10" s="1">
        <v>9113</v>
      </c>
      <c r="P10" s="7">
        <v>44054.45758101852</v>
      </c>
      <c r="Q10" s="8"/>
      <c r="R10" s="4">
        <f>MID(H10,23,FIND(" ",H10,23)-23)*1</f>
        <v>3</v>
      </c>
      <c r="S10" s="5">
        <f>P10</f>
        <v>44054.45758101852</v>
      </c>
      <c r="T10" s="5">
        <f>EDATE(S10,R10)</f>
        <v>44146</v>
      </c>
      <c r="U10" s="4" t="str">
        <f>IF(R:R=1,"9.99",IF(R:R=3,"24.99",IF(R:R=6,"44.99","69.99")))</f>
        <v>24.99</v>
      </c>
      <c r="V10" s="9">
        <v>44197</v>
      </c>
      <c r="W10" s="10">
        <f>SUM(X10+Y10+Z10+AA10)</f>
        <v>3</v>
      </c>
      <c r="X10" s="10">
        <f>SUMPRODUCT((T$4:T$33&gt;=V10)*(T$4:T$33&lt;EDATE(V10,1))*(R$4:R$33=1))</f>
        <v>0</v>
      </c>
      <c r="Y10" s="10">
        <f>SUMPRODUCT((T$4:T$33&gt;=V10)*(T$4:T$33&lt;EDATE(V10,1))*(R$4:R$33=3))</f>
        <v>0</v>
      </c>
      <c r="Z10" s="10">
        <f>SUMPRODUCT((T$4:T$33&gt;=V10)*(T$4:T$33&lt;EDATE(V10,1))*(R$4:R$33=6))</f>
        <v>3</v>
      </c>
      <c r="AA10" s="10">
        <f>SUMPRODUCT((T$4:T$33&gt;=V10)*(T$4:T$33&lt;EDATE(V10,1))*(R$4:R$33=12))</f>
        <v>0</v>
      </c>
    </row>
    <row r="11" spans="1:27" x14ac:dyDescent="0.25">
      <c r="A11" s="3"/>
      <c r="B11" s="3"/>
      <c r="C11" s="3"/>
      <c r="D11" s="1"/>
      <c r="E11" s="1"/>
      <c r="F11" s="1"/>
      <c r="G11" s="1"/>
      <c r="H11" s="1" t="s">
        <v>36</v>
      </c>
      <c r="I11" s="1" t="s">
        <v>37</v>
      </c>
      <c r="J11" s="1" t="s">
        <v>31</v>
      </c>
      <c r="K11" s="1" t="s">
        <v>32</v>
      </c>
      <c r="L11" s="1">
        <v>8136</v>
      </c>
      <c r="M11" s="1">
        <v>9085</v>
      </c>
      <c r="N11" s="1" t="s">
        <v>33</v>
      </c>
      <c r="O11" s="1">
        <v>9084</v>
      </c>
      <c r="P11" s="7">
        <v>44048.973599537036</v>
      </c>
      <c r="Q11" s="8"/>
      <c r="R11" s="4">
        <f>MID(H11,23,FIND(" ",H11,23)-23)*1</f>
        <v>1</v>
      </c>
      <c r="S11" s="5">
        <f>P11</f>
        <v>44048.973599537036</v>
      </c>
      <c r="T11" s="5">
        <f>EDATE(S11,R11)</f>
        <v>44079</v>
      </c>
      <c r="U11" s="4" t="str">
        <f>IF(R:R=1,"9.99",IF(R:R=3,"24.99",IF(R:R=6,"44.99","69.99")))</f>
        <v>9.99</v>
      </c>
      <c r="V11" s="9">
        <v>44228</v>
      </c>
      <c r="W11" s="10">
        <f>SUM(X11+Y11+Z11+AA11)</f>
        <v>0</v>
      </c>
      <c r="X11" s="10">
        <f>SUMPRODUCT((T$4:T$33&gt;=V11)*(T$4:T$33&lt;EDATE(V11,1))*(R$4:R$33=1))</f>
        <v>0</v>
      </c>
      <c r="Y11" s="10">
        <f>SUMPRODUCT((T$4:T$33&gt;=V11)*(T$4:T$33&lt;EDATE(V11,1))*(R$4:R$33=3))</f>
        <v>0</v>
      </c>
      <c r="Z11" s="10">
        <f>SUMPRODUCT((T$4:T$33&gt;=V11)*(T$4:T$33&lt;EDATE(V11,1))*(R$4:R$33=6))</f>
        <v>0</v>
      </c>
      <c r="AA11" s="10">
        <f>SUMPRODUCT((T$4:T$33&gt;=V11)*(T$4:T$33&lt;EDATE(V11,1))*(R$4:R$33=12))</f>
        <v>0</v>
      </c>
    </row>
    <row r="12" spans="1:27" x14ac:dyDescent="0.25">
      <c r="A12" s="3"/>
      <c r="B12" s="3"/>
      <c r="C12" s="3"/>
      <c r="D12" s="1"/>
      <c r="E12" s="1"/>
      <c r="F12" s="1"/>
      <c r="G12" s="1"/>
      <c r="H12" s="1" t="s">
        <v>40</v>
      </c>
      <c r="I12" s="1" t="s">
        <v>41</v>
      </c>
      <c r="J12" s="1" t="s">
        <v>31</v>
      </c>
      <c r="K12" s="1" t="s">
        <v>32</v>
      </c>
      <c r="L12" s="1">
        <v>8140</v>
      </c>
      <c r="M12" s="1">
        <v>9080</v>
      </c>
      <c r="N12" s="1" t="s">
        <v>33</v>
      </c>
      <c r="O12" s="1">
        <v>9079</v>
      </c>
      <c r="P12" s="7">
        <v>44047.743900462963</v>
      </c>
      <c r="Q12" s="8"/>
      <c r="R12" s="4">
        <f>MID(H12,23,FIND(" ",H12,23)-23)*1</f>
        <v>3</v>
      </c>
      <c r="S12" s="5">
        <f>P12</f>
        <v>44047.743900462963</v>
      </c>
      <c r="T12" s="5">
        <f>EDATE(S12,R12)</f>
        <v>44139</v>
      </c>
      <c r="U12" s="4" t="str">
        <f>IF(R:R=1,"9.99",IF(R:R=3,"24.99",IF(R:R=6,"44.99","69.99")))</f>
        <v>24.99</v>
      </c>
      <c r="V12" s="9">
        <v>44256</v>
      </c>
      <c r="W12" s="10">
        <f>SUM(X12+Y12+Z12+AA12)</f>
        <v>0</v>
      </c>
      <c r="X12" s="10">
        <f>SUMPRODUCT((T$4:T$33&gt;=V12)*(T$4:T$33&lt;EDATE(V12,1))*(R$4:R$33=1))</f>
        <v>0</v>
      </c>
      <c r="Y12" s="10">
        <f>SUMPRODUCT((T$4:T$33&gt;=V12)*(T$4:T$33&lt;EDATE(V12,1))*(R$4:R$33=3))</f>
        <v>0</v>
      </c>
      <c r="Z12" s="10">
        <f>SUMPRODUCT((T$4:T$33&gt;=V12)*(T$4:T$33&lt;EDATE(V12,1))*(R$4:R$33=6))</f>
        <v>0</v>
      </c>
      <c r="AA12" s="10">
        <f>SUMPRODUCT((T$4:T$33&gt;=V12)*(T$4:T$33&lt;EDATE(V12,1))*(R$4:R$33=12))</f>
        <v>0</v>
      </c>
    </row>
    <row r="13" spans="1:27" x14ac:dyDescent="0.25">
      <c r="A13" s="3"/>
      <c r="B13" s="3"/>
      <c r="C13" s="3"/>
      <c r="D13" s="1"/>
      <c r="E13" s="1"/>
      <c r="F13" s="1"/>
      <c r="G13" s="1"/>
      <c r="H13" s="1" t="s">
        <v>36</v>
      </c>
      <c r="I13" s="1" t="s">
        <v>37</v>
      </c>
      <c r="J13" s="1" t="s">
        <v>31</v>
      </c>
      <c r="K13" s="1" t="s">
        <v>32</v>
      </c>
      <c r="L13" s="1">
        <v>8136</v>
      </c>
      <c r="M13" s="1">
        <v>9072</v>
      </c>
      <c r="N13" s="1" t="s">
        <v>33</v>
      </c>
      <c r="O13" s="1">
        <v>9071</v>
      </c>
      <c r="P13" s="7">
        <v>44044.729814814818</v>
      </c>
      <c r="Q13" s="8"/>
      <c r="R13" s="4">
        <f>MID(H13,23,FIND(" ",H13,23)-23)*1</f>
        <v>1</v>
      </c>
      <c r="S13" s="5">
        <f>P13</f>
        <v>44044.729814814818</v>
      </c>
      <c r="T13" s="5">
        <f>EDATE(S13,R13)</f>
        <v>44075</v>
      </c>
      <c r="U13" s="4" t="str">
        <f>IF(R:R=1,"9.99",IF(R:R=3,"24.99",IF(R:R=6,"44.99","69.99")))</f>
        <v>9.99</v>
      </c>
      <c r="V13" s="9">
        <v>44287</v>
      </c>
      <c r="W13" s="10">
        <f>SUM(X13+Y13+Z13+AA13)</f>
        <v>0</v>
      </c>
      <c r="X13" s="10">
        <f>SUMPRODUCT((T$4:T$33&gt;=V13)*(T$4:T$33&lt;EDATE(V13,1))*(R$4:R$33=1))</f>
        <v>0</v>
      </c>
      <c r="Y13" s="10">
        <f>SUMPRODUCT((T$4:T$33&gt;=V13)*(T$4:T$33&lt;EDATE(V13,1))*(R$4:R$33=3))</f>
        <v>0</v>
      </c>
      <c r="Z13" s="10">
        <f>SUMPRODUCT((T$4:T$33&gt;=V13)*(T$4:T$33&lt;EDATE(V13,1))*(R$4:R$33=6))</f>
        <v>0</v>
      </c>
      <c r="AA13" s="10">
        <f>SUMPRODUCT((T$4:T$33&gt;=V13)*(T$4:T$33&lt;EDATE(V13,1))*(R$4:R$33=12))</f>
        <v>0</v>
      </c>
    </row>
    <row r="14" spans="1:27" x14ac:dyDescent="0.25">
      <c r="A14" s="3"/>
      <c r="B14" s="3"/>
      <c r="C14" s="3"/>
      <c r="D14" s="1"/>
      <c r="E14" s="1"/>
      <c r="F14" s="1"/>
      <c r="G14" s="1"/>
      <c r="H14" s="1" t="s">
        <v>36</v>
      </c>
      <c r="I14" s="1" t="s">
        <v>37</v>
      </c>
      <c r="J14" s="1" t="s">
        <v>31</v>
      </c>
      <c r="K14" s="1" t="s">
        <v>32</v>
      </c>
      <c r="L14" s="1">
        <v>8136</v>
      </c>
      <c r="M14" s="1">
        <v>9069</v>
      </c>
      <c r="N14" s="1" t="s">
        <v>33</v>
      </c>
      <c r="O14" s="1">
        <v>9068</v>
      </c>
      <c r="P14" s="7">
        <v>44044.453622685185</v>
      </c>
      <c r="Q14" s="8"/>
      <c r="R14" s="4">
        <f>MID(H14,23,FIND(" ",H14,23)-23)*1</f>
        <v>1</v>
      </c>
      <c r="S14" s="5">
        <f>P14</f>
        <v>44044.453622685185</v>
      </c>
      <c r="T14" s="5">
        <f>EDATE(S14,R14)</f>
        <v>44075</v>
      </c>
      <c r="U14" s="4" t="str">
        <f>IF(R:R=1,"9.99",IF(R:R=3,"24.99",IF(R:R=6,"44.99","69.99")))</f>
        <v>9.99</v>
      </c>
      <c r="V14" s="9">
        <v>44317</v>
      </c>
      <c r="W14" s="10">
        <f>SUM(X14+Y14+Z14+AA14)</f>
        <v>0</v>
      </c>
      <c r="X14" s="10">
        <f>SUMPRODUCT((T$4:T$33&gt;=V14)*(T$4:T$33&lt;EDATE(V14,1))*(R$4:R$33=1))</f>
        <v>0</v>
      </c>
      <c r="Y14" s="10">
        <f>SUMPRODUCT((T$4:T$33&gt;=V14)*(T$4:T$33&lt;EDATE(V14,1))*(R$4:R$33=3))</f>
        <v>0</v>
      </c>
      <c r="Z14" s="10">
        <f>SUMPRODUCT((T$4:T$33&gt;=V14)*(T$4:T$33&lt;EDATE(V14,1))*(R$4:R$33=6))</f>
        <v>0</v>
      </c>
      <c r="AA14" s="10">
        <f>SUMPRODUCT((T$4:T$33&gt;=V14)*(T$4:T$33&lt;EDATE(V14,1))*(R$4:R$33=12))</f>
        <v>0</v>
      </c>
    </row>
    <row r="15" spans="1:27" x14ac:dyDescent="0.25">
      <c r="A15" s="3"/>
      <c r="B15" s="3"/>
      <c r="C15" s="3"/>
      <c r="D15" s="1"/>
      <c r="E15" s="1"/>
      <c r="F15" s="1"/>
      <c r="G15" s="1"/>
      <c r="H15" s="1" t="s">
        <v>36</v>
      </c>
      <c r="I15" s="1" t="s">
        <v>37</v>
      </c>
      <c r="J15" s="1" t="s">
        <v>31</v>
      </c>
      <c r="K15" s="1" t="s">
        <v>32</v>
      </c>
      <c r="L15" s="1">
        <v>8136</v>
      </c>
      <c r="M15" s="1">
        <v>9066</v>
      </c>
      <c r="N15" s="1" t="s">
        <v>33</v>
      </c>
      <c r="O15" s="1">
        <v>9065</v>
      </c>
      <c r="P15" s="7">
        <v>44044.363391203704</v>
      </c>
      <c r="Q15" s="8"/>
      <c r="R15" s="4">
        <f>MID(H15,23,FIND(" ",H15,23)-23)*1</f>
        <v>1</v>
      </c>
      <c r="S15" s="5">
        <f>P15</f>
        <v>44044.363391203704</v>
      </c>
      <c r="T15" s="5">
        <f>EDATE(S15,R15)</f>
        <v>44075</v>
      </c>
      <c r="U15" s="4" t="str">
        <f>IF(R:R=1,"9.99",IF(R:R=3,"24.99",IF(R:R=6,"44.99","69.99")))</f>
        <v>9.99</v>
      </c>
      <c r="V15" s="9">
        <v>44348</v>
      </c>
      <c r="W15" s="10">
        <f>SUM(X15+Y15+Z15+AA15)</f>
        <v>0</v>
      </c>
      <c r="X15" s="10">
        <f>SUMPRODUCT((T$4:T$33&gt;=V15)*(T$4:T$33&lt;EDATE(V15,1))*(R$4:R$33=1))</f>
        <v>0</v>
      </c>
      <c r="Y15" s="10">
        <f>SUMPRODUCT((T$4:T$33&gt;=V15)*(T$4:T$33&lt;EDATE(V15,1))*(R$4:R$33=3))</f>
        <v>0</v>
      </c>
      <c r="Z15" s="10">
        <f>SUMPRODUCT((T$4:T$33&gt;=V15)*(T$4:T$33&lt;EDATE(V15,1))*(R$4:R$33=6))</f>
        <v>0</v>
      </c>
      <c r="AA15" s="10">
        <f>SUMPRODUCT((T$4:T$33&gt;=V15)*(T$4:T$33&lt;EDATE(V15,1))*(R$4:R$33=12))</f>
        <v>0</v>
      </c>
    </row>
    <row r="16" spans="1:27" x14ac:dyDescent="0.25">
      <c r="A16" s="3"/>
      <c r="B16" s="3"/>
      <c r="C16" s="3"/>
      <c r="D16" s="1"/>
      <c r="E16" s="1"/>
      <c r="F16" s="1"/>
      <c r="G16" s="1"/>
      <c r="H16" s="1" t="s">
        <v>36</v>
      </c>
      <c r="I16" s="1" t="s">
        <v>37</v>
      </c>
      <c r="J16" s="1" t="s">
        <v>31</v>
      </c>
      <c r="K16" s="1" t="s">
        <v>32</v>
      </c>
      <c r="L16" s="1">
        <v>8136</v>
      </c>
      <c r="M16" s="1">
        <v>9059</v>
      </c>
      <c r="N16" s="1" t="s">
        <v>33</v>
      </c>
      <c r="O16" s="1">
        <v>9058</v>
      </c>
      <c r="P16" s="7">
        <v>44042.467997685184</v>
      </c>
      <c r="Q16" s="8"/>
      <c r="R16" s="4">
        <f>MID(H16,23,FIND(" ",H16,23)-23)*1</f>
        <v>1</v>
      </c>
      <c r="S16" s="5">
        <f>P16</f>
        <v>44042.467997685184</v>
      </c>
      <c r="T16" s="5">
        <f>EDATE(S16,R16)</f>
        <v>44073</v>
      </c>
      <c r="U16" s="4" t="str">
        <f>IF(R:R=1,"9.99",IF(R:R=3,"24.99",IF(R:R=6,"44.99","69.99")))</f>
        <v>9.99</v>
      </c>
      <c r="V16" s="9">
        <v>44378</v>
      </c>
      <c r="W16" s="10">
        <f>SUM(X16+Y16+Z16+AA16)</f>
        <v>0</v>
      </c>
      <c r="X16" s="10">
        <f>SUMPRODUCT((T$4:T$33&gt;=V16)*(T$4:T$33&lt;EDATE(V16,1))*(R$4:R$33=1))</f>
        <v>0</v>
      </c>
      <c r="Y16" s="10">
        <f>SUMPRODUCT((T$4:T$33&gt;=V16)*(T$4:T$33&lt;EDATE(V16,1))*(R$4:R$33=3))</f>
        <v>0</v>
      </c>
      <c r="Z16" s="10">
        <f>SUMPRODUCT((T$4:T$33&gt;=V16)*(T$4:T$33&lt;EDATE(V16,1))*(R$4:R$33=6))</f>
        <v>0</v>
      </c>
      <c r="AA16" s="10">
        <f>SUMPRODUCT((T$4:T$33&gt;=V16)*(T$4:T$33&lt;EDATE(V16,1))*(R$4:R$33=12))</f>
        <v>0</v>
      </c>
    </row>
    <row r="17" spans="1:27" x14ac:dyDescent="0.25">
      <c r="A17" s="3"/>
      <c r="B17" s="3"/>
      <c r="C17" s="3"/>
      <c r="D17" s="1"/>
      <c r="E17" s="1"/>
      <c r="F17" s="1"/>
      <c r="G17" s="1"/>
      <c r="H17" s="1" t="s">
        <v>36</v>
      </c>
      <c r="I17" s="1" t="s">
        <v>37</v>
      </c>
      <c r="J17" s="1" t="s">
        <v>42</v>
      </c>
      <c r="K17" s="1" t="s">
        <v>32</v>
      </c>
      <c r="L17" s="1">
        <v>8136</v>
      </c>
      <c r="M17" s="1">
        <v>9056</v>
      </c>
      <c r="N17" s="1" t="s">
        <v>33</v>
      </c>
      <c r="O17" s="1">
        <v>9055</v>
      </c>
      <c r="P17" s="7">
        <v>44042.365856481483</v>
      </c>
      <c r="Q17" s="7">
        <v>44073.365787037037</v>
      </c>
      <c r="R17" s="4">
        <f>MID(H17,23,FIND(" ",H17,23)-23)*1</f>
        <v>1</v>
      </c>
      <c r="S17" s="5">
        <f>P17</f>
        <v>44042.365856481483</v>
      </c>
      <c r="T17" s="5">
        <f>EDATE(S17,R17)</f>
        <v>44073</v>
      </c>
      <c r="U17" s="4" t="str">
        <f>IF(R:R=1,"9.99",IF(R:R=3,"24.99",IF(R:R=6,"44.99","69.99")))</f>
        <v>9.99</v>
      </c>
      <c r="V17" s="9">
        <v>44409</v>
      </c>
      <c r="W17" s="10">
        <f>SUM(X17+Y17+Z17+AA17)</f>
        <v>2</v>
      </c>
      <c r="X17" s="10">
        <f>SUMPRODUCT((T$4:T$33&gt;=V17)*(T$4:T$33&lt;EDATE(V17,1))*(R$4:R$33=1))</f>
        <v>0</v>
      </c>
      <c r="Y17" s="10">
        <f>SUMPRODUCT((T$4:T$33&gt;=V17)*(T$4:T$33&lt;EDATE(V17,1))*(R$4:R$33=3))</f>
        <v>0</v>
      </c>
      <c r="Z17" s="10">
        <f>SUMPRODUCT((T$4:T$33&gt;=V17)*(T$4:T$33&lt;EDATE(V17,1))*(R$4:R$33=6))</f>
        <v>0</v>
      </c>
      <c r="AA17" s="10">
        <f>SUMPRODUCT((T$4:T$33&gt;=V17)*(T$4:T$33&lt;EDATE(V17,1))*(R$4:R$33=12))</f>
        <v>2</v>
      </c>
    </row>
    <row r="18" spans="1:27" x14ac:dyDescent="0.25">
      <c r="A18" s="3"/>
      <c r="B18" s="3"/>
      <c r="C18" s="3"/>
      <c r="D18" s="1"/>
      <c r="E18" s="1"/>
      <c r="F18" s="1"/>
      <c r="G18" s="1"/>
      <c r="H18" s="1" t="s">
        <v>36</v>
      </c>
      <c r="I18" s="1" t="s">
        <v>37</v>
      </c>
      <c r="J18" s="1" t="s">
        <v>31</v>
      </c>
      <c r="K18" s="1" t="s">
        <v>32</v>
      </c>
      <c r="L18" s="1">
        <v>8136</v>
      </c>
      <c r="M18" s="1">
        <v>9026</v>
      </c>
      <c r="N18" s="1" t="s">
        <v>33</v>
      </c>
      <c r="O18" s="1">
        <v>9025</v>
      </c>
      <c r="P18" s="7">
        <v>44034.708634259259</v>
      </c>
      <c r="Q18" s="8"/>
      <c r="R18" s="4">
        <f>MID(H18,23,FIND(" ",H18,23)-23)*1</f>
        <v>1</v>
      </c>
      <c r="S18" s="5">
        <f>P18</f>
        <v>44034.708634259259</v>
      </c>
      <c r="T18" s="5">
        <f>EDATE(S18,R18)</f>
        <v>44065</v>
      </c>
      <c r="U18" s="4" t="str">
        <f>IF(R:R=1,"9.99",IF(R:R=3,"24.99",IF(R:R=6,"44.99","69.99")))</f>
        <v>9.99</v>
      </c>
      <c r="V18" s="9">
        <v>44440</v>
      </c>
      <c r="W18" s="10">
        <f>SUM(X18+Y18+Z18+AA18)</f>
        <v>0</v>
      </c>
      <c r="X18" s="10">
        <f>SUMPRODUCT((T$4:T$33&gt;=V18)*(T$4:T$33&lt;EDATE(V18,1))*(R$4:R$33=1))</f>
        <v>0</v>
      </c>
      <c r="Y18" s="10">
        <f>SUMPRODUCT((T$4:T$33&gt;=V18)*(T$4:T$33&lt;EDATE(V18,1))*(R$4:R$33=3))</f>
        <v>0</v>
      </c>
      <c r="Z18" s="10">
        <f>SUMPRODUCT((T$4:T$33&gt;=V18)*(T$4:T$33&lt;EDATE(V18,1))*(R$4:R$33=6))</f>
        <v>0</v>
      </c>
      <c r="AA18" s="10">
        <f>SUMPRODUCT((T$4:T$33&gt;=V18)*(T$4:T$33&lt;EDATE(V18,1))*(R$4:R$33=12))</f>
        <v>0</v>
      </c>
    </row>
    <row r="19" spans="1:27" x14ac:dyDescent="0.25">
      <c r="A19" s="3"/>
      <c r="B19" s="3"/>
      <c r="C19" s="3"/>
      <c r="D19" s="1"/>
      <c r="E19" s="1"/>
      <c r="F19" s="1"/>
      <c r="G19" s="1"/>
      <c r="H19" s="1" t="s">
        <v>29</v>
      </c>
      <c r="I19" s="1" t="s">
        <v>30</v>
      </c>
      <c r="J19" s="1" t="s">
        <v>31</v>
      </c>
      <c r="K19" s="1" t="s">
        <v>32</v>
      </c>
      <c r="L19" s="8"/>
      <c r="M19" s="8"/>
      <c r="N19" s="1" t="s">
        <v>33</v>
      </c>
      <c r="O19" s="8"/>
      <c r="P19" s="7">
        <v>44030</v>
      </c>
      <c r="Q19" s="7">
        <v>44183</v>
      </c>
      <c r="R19" s="4">
        <f>MID(H19,23,FIND(" ",H19,23)-23)*1</f>
        <v>6</v>
      </c>
      <c r="S19" s="5">
        <f>P19</f>
        <v>44030</v>
      </c>
      <c r="T19" s="5">
        <f>EDATE(S19,R19)</f>
        <v>44214</v>
      </c>
      <c r="U19" s="4" t="str">
        <f>IF(R:R=1,"9.99",IF(R:R=3,"24.99",IF(R:R=6,"44.99","69.99")))</f>
        <v>44.99</v>
      </c>
      <c r="V19" s="9">
        <v>44470</v>
      </c>
      <c r="W19" s="10">
        <f>SUM(X19+Y19+Z19+AA19)</f>
        <v>0</v>
      </c>
      <c r="X19" s="10">
        <f>SUMPRODUCT((T$4:T$33&gt;=V19)*(T$4:T$33&lt;EDATE(V19,1))*(R$4:R$33=1))</f>
        <v>0</v>
      </c>
      <c r="Y19" s="10">
        <f>SUMPRODUCT((T$4:T$33&gt;=V19)*(T$4:T$33&lt;EDATE(V19,1))*(R$4:R$33=3))</f>
        <v>0</v>
      </c>
      <c r="Z19" s="10">
        <f>SUMPRODUCT((T$4:T$33&gt;=V19)*(T$4:T$33&lt;EDATE(V19,1))*(R$4:R$33=6))</f>
        <v>0</v>
      </c>
      <c r="AA19" s="10">
        <f>SUMPRODUCT((T$4:T$33&gt;=V19)*(T$4:T$33&lt;EDATE(V19,1))*(R$4:R$33=12))</f>
        <v>0</v>
      </c>
    </row>
    <row r="20" spans="1:27" x14ac:dyDescent="0.25">
      <c r="A20" s="3"/>
      <c r="B20" s="3"/>
      <c r="C20" s="3"/>
      <c r="D20" s="1"/>
      <c r="E20" s="1"/>
      <c r="F20" s="1"/>
      <c r="G20" s="1"/>
      <c r="H20" s="1" t="s">
        <v>36</v>
      </c>
      <c r="I20" s="1" t="s">
        <v>37</v>
      </c>
      <c r="J20" s="1" t="s">
        <v>31</v>
      </c>
      <c r="K20" s="1" t="s">
        <v>32</v>
      </c>
      <c r="L20" s="1">
        <v>8136</v>
      </c>
      <c r="M20" s="1">
        <v>8974</v>
      </c>
      <c r="N20" s="1" t="s">
        <v>33</v>
      </c>
      <c r="O20" s="1">
        <v>8973</v>
      </c>
      <c r="P20" s="7">
        <v>44029.522002314814</v>
      </c>
      <c r="Q20" s="8"/>
      <c r="R20" s="4">
        <f>MID(H20,23,FIND(" ",H20,23)-23)*1</f>
        <v>1</v>
      </c>
      <c r="S20" s="5">
        <f>P20</f>
        <v>44029.522002314814</v>
      </c>
      <c r="T20" s="5">
        <f>EDATE(S20,R20)</f>
        <v>44060</v>
      </c>
      <c r="U20" s="4" t="str">
        <f>IF(R:R=1,"9.99",IF(R:R=3,"24.99",IF(R:R=6,"44.99","69.99")))</f>
        <v>9.99</v>
      </c>
      <c r="V20" s="9">
        <v>44501</v>
      </c>
      <c r="W20" s="10">
        <f>SUM(X20+Y20+Z20+AA20)</f>
        <v>0</v>
      </c>
      <c r="X20" s="10">
        <f>SUMPRODUCT((T$4:T$33&gt;=V20)*(T$4:T$33&lt;EDATE(V20,1))*(R$4:R$33=1))</f>
        <v>0</v>
      </c>
      <c r="Y20" s="10">
        <f>SUMPRODUCT((T$4:T$33&gt;=V20)*(T$4:T$33&lt;EDATE(V20,1))*(R$4:R$33=3))</f>
        <v>0</v>
      </c>
      <c r="Z20" s="10">
        <f>SUMPRODUCT((T$4:T$33&gt;=V20)*(T$4:T$33&lt;EDATE(V20,1))*(R$4:R$33=6))</f>
        <v>0</v>
      </c>
      <c r="AA20" s="10">
        <f>SUMPRODUCT((T$4:T$33&gt;=V20)*(T$4:T$33&lt;EDATE(V20,1))*(R$4:R$33=12))</f>
        <v>0</v>
      </c>
    </row>
    <row r="21" spans="1:27" x14ac:dyDescent="0.25">
      <c r="A21" s="3"/>
      <c r="B21" s="3"/>
      <c r="C21" s="3"/>
      <c r="D21" s="8"/>
      <c r="E21" s="8"/>
      <c r="F21" s="1"/>
      <c r="G21" s="1"/>
      <c r="H21" s="1" t="s">
        <v>36</v>
      </c>
      <c r="I21" s="1" t="s">
        <v>37</v>
      </c>
      <c r="J21" s="1" t="s">
        <v>43</v>
      </c>
      <c r="K21" s="1" t="s">
        <v>39</v>
      </c>
      <c r="L21" s="8"/>
      <c r="M21" s="8"/>
      <c r="N21" s="1" t="s">
        <v>33</v>
      </c>
      <c r="O21" s="8"/>
      <c r="P21" s="7">
        <v>44027</v>
      </c>
      <c r="Q21" s="7">
        <v>44058.005462962959</v>
      </c>
      <c r="R21" s="4">
        <f>MID(H21,23,FIND(" ",H21,23)-23)*1</f>
        <v>1</v>
      </c>
      <c r="S21" s="5">
        <f>P21</f>
        <v>44027</v>
      </c>
      <c r="T21" s="5">
        <f>EDATE(S21,R21)</f>
        <v>44058</v>
      </c>
      <c r="U21" s="4" t="str">
        <f>IF(R:R=1,"9.99",IF(R:R=3,"24.99",IF(R:R=6,"44.99","69.99")))</f>
        <v>9.99</v>
      </c>
      <c r="V21" s="9">
        <v>44531</v>
      </c>
      <c r="W21" s="10">
        <f>SUM(X21+Y21+Z21+AA21)</f>
        <v>0</v>
      </c>
      <c r="X21" s="10">
        <f>SUMPRODUCT((T$4:T$33&gt;=V21)*(T$4:T$33&lt;EDATE(V21,1))*(R$4:R$33=1))</f>
        <v>0</v>
      </c>
      <c r="Y21" s="10">
        <f>SUMPRODUCT((T$4:T$33&gt;=V21)*(T$4:T$33&lt;EDATE(V21,1))*(R$4:R$33=3))</f>
        <v>0</v>
      </c>
      <c r="Z21" s="10">
        <f>SUMPRODUCT((T$4:T$33&gt;=V21)*(T$4:T$33&lt;EDATE(V21,1))*(R$4:R$33=6))</f>
        <v>0</v>
      </c>
      <c r="AA21" s="10">
        <f>SUMPRODUCT((T$4:T$33&gt;=V21)*(T$4:T$33&lt;EDATE(V21,1))*(R$4:R$33=12))</f>
        <v>0</v>
      </c>
    </row>
    <row r="22" spans="1:27" x14ac:dyDescent="0.25">
      <c r="A22" s="3"/>
      <c r="B22" s="3"/>
      <c r="C22" s="3"/>
      <c r="D22" s="1"/>
      <c r="E22" s="1"/>
      <c r="F22" s="1"/>
      <c r="G22" s="1"/>
      <c r="H22" s="1" t="s">
        <v>40</v>
      </c>
      <c r="I22" s="1" t="s">
        <v>41</v>
      </c>
      <c r="J22" s="1" t="s">
        <v>31</v>
      </c>
      <c r="K22" s="1" t="s">
        <v>32</v>
      </c>
      <c r="L22" s="1">
        <v>8140</v>
      </c>
      <c r="M22" s="1">
        <v>8963</v>
      </c>
      <c r="N22" s="1" t="s">
        <v>33</v>
      </c>
      <c r="O22" s="1">
        <v>8962</v>
      </c>
      <c r="P22" s="7">
        <v>44026.858391203707</v>
      </c>
      <c r="Q22" s="8"/>
      <c r="R22" s="4">
        <f>MID(H22,23,FIND(" ",H22,23)-23)*1</f>
        <v>3</v>
      </c>
      <c r="S22" s="5">
        <f>P22</f>
        <v>44026.858391203707</v>
      </c>
      <c r="T22" s="5">
        <f>EDATE(S22,R22)</f>
        <v>44118</v>
      </c>
      <c r="U22" s="4" t="str">
        <f>IF(R:R=1,"9.99",IF(R:R=3,"24.99",IF(R:R=6,"44.99","69.99")))</f>
        <v>24.99</v>
      </c>
      <c r="V22" s="9">
        <v>44562</v>
      </c>
      <c r="W22" s="10">
        <f>SUM(X22+Y22+Z22+AA22)</f>
        <v>0</v>
      </c>
      <c r="X22" s="10">
        <f>SUMPRODUCT((T$4:T$33&gt;=V22)*(T$4:T$33&lt;EDATE(V22,1))*(R$4:R$33=1))</f>
        <v>0</v>
      </c>
      <c r="Y22" s="10">
        <f>SUMPRODUCT((T$4:T$33&gt;=V22)*(T$4:T$33&lt;EDATE(V22,1))*(R$4:R$33=3))</f>
        <v>0</v>
      </c>
      <c r="Z22" s="10">
        <f>SUMPRODUCT((T$4:T$33&gt;=V22)*(T$4:T$33&lt;EDATE(V22,1))*(R$4:R$33=6))</f>
        <v>0</v>
      </c>
      <c r="AA22" s="10">
        <f>SUMPRODUCT((T$4:T$33&gt;=V22)*(T$4:T$33&lt;EDATE(V22,1))*(R$4:R$33=12))</f>
        <v>0</v>
      </c>
    </row>
    <row r="23" spans="1:27" x14ac:dyDescent="0.25">
      <c r="A23" s="3"/>
      <c r="B23" s="3"/>
      <c r="C23" s="3"/>
      <c r="D23" s="1"/>
      <c r="E23" s="1"/>
      <c r="F23" s="1"/>
      <c r="G23" s="1"/>
      <c r="H23" s="1" t="s">
        <v>29</v>
      </c>
      <c r="I23" s="1" t="s">
        <v>30</v>
      </c>
      <c r="J23" s="1" t="s">
        <v>31</v>
      </c>
      <c r="K23" s="1" t="s">
        <v>32</v>
      </c>
      <c r="L23" s="8"/>
      <c r="M23" s="8"/>
      <c r="N23" s="1" t="s">
        <v>33</v>
      </c>
      <c r="O23" s="8"/>
      <c r="P23" s="7">
        <v>44026</v>
      </c>
      <c r="Q23" s="7">
        <v>44561</v>
      </c>
      <c r="R23" s="4">
        <f>MID(H23,23,FIND(" ",H23,23)-23)*1</f>
        <v>6</v>
      </c>
      <c r="S23" s="5">
        <f>P23</f>
        <v>44026</v>
      </c>
      <c r="T23" s="5">
        <f>EDATE(S23,R23)</f>
        <v>44210</v>
      </c>
      <c r="U23" s="4" t="str">
        <f>IF(R:R=1,"9.99",IF(R:R=3,"24.99",IF(R:R=6,"44.99","69.99")))</f>
        <v>44.99</v>
      </c>
      <c r="V23" s="9">
        <v>44593</v>
      </c>
      <c r="W23" s="10">
        <f>SUM(X23+Y23+Z23+AA23)</f>
        <v>0</v>
      </c>
      <c r="X23" s="10">
        <f>SUMPRODUCT((T$4:T$33&gt;=V23)*(T$4:T$33&lt;EDATE(V23,1))*(R$4:R$33=1))</f>
        <v>0</v>
      </c>
      <c r="Y23" s="10">
        <f>SUMPRODUCT((T$4:T$33&gt;=V23)*(T$4:T$33&lt;EDATE(V23,1))*(R$4:R$33=3))</f>
        <v>0</v>
      </c>
      <c r="Z23" s="10">
        <f>SUMPRODUCT((T$4:T$33&gt;=V23)*(T$4:T$33&lt;EDATE(V23,1))*(R$4:R$33=6))</f>
        <v>0</v>
      </c>
      <c r="AA23" s="10">
        <f>SUMPRODUCT((T$4:T$33&gt;=V23)*(T$4:T$33&lt;EDATE(V23,1))*(R$4:R$33=12))</f>
        <v>0</v>
      </c>
    </row>
    <row r="24" spans="1:27" x14ac:dyDescent="0.25">
      <c r="A24" s="3"/>
      <c r="B24" s="3"/>
      <c r="C24" s="3"/>
      <c r="D24" s="8"/>
      <c r="E24" s="8"/>
      <c r="F24" s="1"/>
      <c r="G24" s="1"/>
      <c r="H24" s="1" t="s">
        <v>29</v>
      </c>
      <c r="I24" s="1" t="s">
        <v>30</v>
      </c>
      <c r="J24" s="1" t="s">
        <v>44</v>
      </c>
      <c r="K24" s="1" t="s">
        <v>32</v>
      </c>
      <c r="L24" s="8"/>
      <c r="M24" s="8"/>
      <c r="N24" s="1" t="s">
        <v>33</v>
      </c>
      <c r="O24" s="8"/>
      <c r="P24" s="7">
        <v>44015</v>
      </c>
      <c r="Q24" s="8"/>
      <c r="R24" s="4">
        <f>MID(H24,23,FIND(" ",H24,23)-23)*1</f>
        <v>6</v>
      </c>
      <c r="S24" s="5">
        <f>P24</f>
        <v>44015</v>
      </c>
      <c r="T24" s="5">
        <f>EDATE(S24,R24)</f>
        <v>44199</v>
      </c>
      <c r="U24" s="4" t="str">
        <f>IF(R:R=1,"9.99",IF(R:R=3,"24.99",IF(R:R=6,"44.99","69.99")))</f>
        <v>44.99</v>
      </c>
      <c r="V24" s="9">
        <v>44621</v>
      </c>
      <c r="W24" s="10">
        <f>SUM(X24+Y24+Z24+AA24)</f>
        <v>0</v>
      </c>
      <c r="X24" s="10">
        <f>SUMPRODUCT((T$4:T$33&gt;=V24)*(T$4:T$33&lt;EDATE(V24,1))*(R$4:R$33=1))</f>
        <v>0</v>
      </c>
      <c r="Y24" s="10">
        <f>SUMPRODUCT((T$4:T$33&gt;=V24)*(T$4:T$33&lt;EDATE(V24,1))*(R$4:R$33=3))</f>
        <v>0</v>
      </c>
      <c r="Z24" s="10">
        <f>SUMPRODUCT((T$4:T$33&gt;=V24)*(T$4:T$33&lt;EDATE(V24,1))*(R$4:R$33=6))</f>
        <v>0</v>
      </c>
      <c r="AA24" s="10">
        <f>SUMPRODUCT((T$4:T$33&gt;=V24)*(T$4:T$33&lt;EDATE(V24,1))*(R$4:R$33=12))</f>
        <v>0</v>
      </c>
    </row>
    <row r="25" spans="1:27" x14ac:dyDescent="0.25">
      <c r="A25" s="3"/>
      <c r="B25" s="3"/>
      <c r="C25" s="3"/>
      <c r="D25" s="1"/>
      <c r="E25" s="1"/>
      <c r="F25" s="1"/>
      <c r="G25" s="1"/>
      <c r="H25" s="1" t="s">
        <v>36</v>
      </c>
      <c r="I25" s="1" t="s">
        <v>37</v>
      </c>
      <c r="J25" s="1" t="s">
        <v>42</v>
      </c>
      <c r="K25" s="1" t="s">
        <v>32</v>
      </c>
      <c r="L25" s="1">
        <v>8136</v>
      </c>
      <c r="M25" s="1">
        <v>8909</v>
      </c>
      <c r="N25" s="1" t="s">
        <v>33</v>
      </c>
      <c r="O25" s="1">
        <v>8908</v>
      </c>
      <c r="P25" s="7">
        <v>44012.959722222222</v>
      </c>
      <c r="Q25" s="7">
        <v>44074.966597222221</v>
      </c>
      <c r="R25" s="4">
        <f>MID(H25,23,FIND(" ",H25,23)-23)*1</f>
        <v>1</v>
      </c>
      <c r="S25" s="5">
        <f>P25</f>
        <v>44012.959722222222</v>
      </c>
      <c r="T25" s="5">
        <f>EDATE(S25,R25)</f>
        <v>44042</v>
      </c>
      <c r="U25" s="4" t="str">
        <f>IF(R:R=1,"9.99",IF(R:R=3,"24.99",IF(R:R=6,"44.99","69.99")))</f>
        <v>9.99</v>
      </c>
      <c r="V25" s="9">
        <v>44652</v>
      </c>
      <c r="W25" s="10">
        <f>SUM(X25+Y25+Z25+AA25)</f>
        <v>0</v>
      </c>
      <c r="X25" s="10">
        <f>SUMPRODUCT((T$4:T$33&gt;=V25)*(T$4:T$33&lt;EDATE(V25,1))*(R$4:R$33=1))</f>
        <v>0</v>
      </c>
      <c r="Y25" s="10">
        <f>SUMPRODUCT((T$4:T$33&gt;=V25)*(T$4:T$33&lt;EDATE(V25,1))*(R$4:R$33=3))</f>
        <v>0</v>
      </c>
      <c r="Z25" s="10">
        <f>SUMPRODUCT((T$4:T$33&gt;=V25)*(T$4:T$33&lt;EDATE(V25,1))*(R$4:R$33=6))</f>
        <v>0</v>
      </c>
      <c r="AA25" s="10">
        <f>SUMPRODUCT((T$4:T$33&gt;=V25)*(T$4:T$33&lt;EDATE(V25,1))*(R$4:R$33=12))</f>
        <v>0</v>
      </c>
    </row>
    <row r="26" spans="1:27" x14ac:dyDescent="0.25">
      <c r="A26" s="3"/>
      <c r="B26" s="3"/>
      <c r="C26" s="3"/>
      <c r="D26" s="1"/>
      <c r="E26" s="1"/>
      <c r="F26" s="1"/>
      <c r="G26" s="1"/>
      <c r="H26" s="1" t="s">
        <v>29</v>
      </c>
      <c r="I26" s="1" t="s">
        <v>30</v>
      </c>
      <c r="J26" s="1" t="s">
        <v>31</v>
      </c>
      <c r="K26" s="1" t="s">
        <v>32</v>
      </c>
      <c r="L26" s="1">
        <v>8144</v>
      </c>
      <c r="M26" s="1">
        <v>8883</v>
      </c>
      <c r="N26" s="1" t="s">
        <v>33</v>
      </c>
      <c r="O26" s="1">
        <v>8882</v>
      </c>
      <c r="P26" s="7">
        <v>44006.850543981483</v>
      </c>
      <c r="Q26" s="8"/>
      <c r="R26" s="4">
        <f>MID(H26,23,FIND(" ",H26,23)-23)*1</f>
        <v>6</v>
      </c>
      <c r="S26" s="5">
        <f>P26</f>
        <v>44006.850543981483</v>
      </c>
      <c r="T26" s="5">
        <f>EDATE(S26,R26)</f>
        <v>44189</v>
      </c>
      <c r="U26" s="4" t="str">
        <f>IF(R:R=1,"9.99",IF(R:R=3,"24.99",IF(R:R=6,"44.99","69.99")))</f>
        <v>44.99</v>
      </c>
      <c r="V26" s="9">
        <v>44682</v>
      </c>
      <c r="W26" s="10">
        <f>SUM(X26+Y26+Z26+AA26)</f>
        <v>0</v>
      </c>
      <c r="X26" s="10">
        <f>SUMPRODUCT((T$4:T$33&gt;=V26)*(T$4:T$33&lt;EDATE(V26,1))*(R$4:R$33=1))</f>
        <v>0</v>
      </c>
      <c r="Y26" s="10">
        <f>SUMPRODUCT((T$4:T$33&gt;=V26)*(T$4:T$33&lt;EDATE(V26,1))*(R$4:R$33=3))</f>
        <v>0</v>
      </c>
      <c r="Z26" s="10">
        <f>SUMPRODUCT((T$4:T$33&gt;=V26)*(T$4:T$33&lt;EDATE(V26,1))*(R$4:R$33=6))</f>
        <v>0</v>
      </c>
      <c r="AA26" s="10">
        <f>SUMPRODUCT((T$4:T$33&gt;=V26)*(T$4:T$33&lt;EDATE(V26,1))*(R$4:R$33=12))</f>
        <v>0</v>
      </c>
    </row>
    <row r="27" spans="1:27" x14ac:dyDescent="0.25">
      <c r="A27" s="3"/>
      <c r="B27" s="3"/>
      <c r="C27" s="3"/>
      <c r="D27" s="1"/>
      <c r="E27" s="1"/>
      <c r="F27" s="1"/>
      <c r="G27" s="1"/>
      <c r="H27" s="1" t="s">
        <v>29</v>
      </c>
      <c r="I27" s="1" t="s">
        <v>30</v>
      </c>
      <c r="J27" s="1" t="s">
        <v>31</v>
      </c>
      <c r="K27" s="1" t="s">
        <v>32</v>
      </c>
      <c r="L27" s="1">
        <v>8144</v>
      </c>
      <c r="M27" s="1">
        <v>8863</v>
      </c>
      <c r="N27" s="1" t="s">
        <v>33</v>
      </c>
      <c r="O27" s="1">
        <v>8862</v>
      </c>
      <c r="P27" s="7">
        <v>44002.41333333333</v>
      </c>
      <c r="Q27" s="8"/>
      <c r="R27" s="4">
        <f>MID(H27,23,FIND(" ",H27,23)-23)*1</f>
        <v>6</v>
      </c>
      <c r="S27" s="5">
        <f>P27</f>
        <v>44002.41333333333</v>
      </c>
      <c r="T27" s="5">
        <f>EDATE(S27,R27)</f>
        <v>44185</v>
      </c>
      <c r="U27" s="4" t="str">
        <f>IF(R:R=1,"9.99",IF(R:R=3,"24.99",IF(R:R=6,"44.99","69.99")))</f>
        <v>44.99</v>
      </c>
      <c r="V27" s="9">
        <v>44713</v>
      </c>
      <c r="W27" s="10">
        <f>SUM(X27+Y27+Z27+AA27)</f>
        <v>0</v>
      </c>
      <c r="X27" s="10">
        <f>SUMPRODUCT((T$4:T$33&gt;=V27)*(T$4:T$33&lt;EDATE(V27,1))*(R$4:R$33=1))</f>
        <v>0</v>
      </c>
      <c r="Y27" s="10">
        <f>SUMPRODUCT((T$4:T$33&gt;=V27)*(T$4:T$33&lt;EDATE(V27,1))*(R$4:R$33=3))</f>
        <v>0</v>
      </c>
      <c r="Z27" s="10">
        <f>SUMPRODUCT((T$4:T$33&gt;=V27)*(T$4:T$33&lt;EDATE(V27,1))*(R$4:R$33=6))</f>
        <v>0</v>
      </c>
      <c r="AA27" s="10">
        <f>SUMPRODUCT((T$4:T$33&gt;=V27)*(T$4:T$33&lt;EDATE(V27,1))*(R$4:R$33=12))</f>
        <v>0</v>
      </c>
    </row>
    <row r="28" spans="1:27" x14ac:dyDescent="0.25">
      <c r="A28" s="3"/>
      <c r="B28" s="3"/>
      <c r="C28" s="3"/>
      <c r="D28" s="1"/>
      <c r="E28" s="1"/>
      <c r="F28" s="1"/>
      <c r="G28" s="1"/>
      <c r="H28" s="1" t="s">
        <v>29</v>
      </c>
      <c r="I28" s="1" t="s">
        <v>30</v>
      </c>
      <c r="J28" s="1" t="s">
        <v>31</v>
      </c>
      <c r="K28" s="1" t="s">
        <v>32</v>
      </c>
      <c r="L28" s="1">
        <v>8144</v>
      </c>
      <c r="M28" s="1">
        <v>8860</v>
      </c>
      <c r="N28" s="1" t="s">
        <v>33</v>
      </c>
      <c r="O28" s="1">
        <v>8859</v>
      </c>
      <c r="P28" s="7">
        <v>44002.003495370373</v>
      </c>
      <c r="Q28" s="8"/>
      <c r="R28" s="4">
        <f>MID(H28,23,FIND(" ",H28,23)-23)*1</f>
        <v>6</v>
      </c>
      <c r="S28" s="5">
        <f>P28</f>
        <v>44002.003495370373</v>
      </c>
      <c r="T28" s="5">
        <f>EDATE(S28,R28)</f>
        <v>44185</v>
      </c>
      <c r="U28" s="4" t="str">
        <f>IF(R:R=1,"9.99",IF(R:R=3,"24.99",IF(R:R=6,"44.99","69.99")))</f>
        <v>44.99</v>
      </c>
      <c r="V28" s="9">
        <v>44743</v>
      </c>
      <c r="W28" s="10">
        <f>SUM(X28+Y28+Z28+AA28)</f>
        <v>0</v>
      </c>
      <c r="X28" s="10">
        <f>SUMPRODUCT((T$4:T$33&gt;=V28)*(T$4:T$33&lt;EDATE(V28,1))*(R$4:R$33=1))</f>
        <v>0</v>
      </c>
      <c r="Y28" s="10">
        <f>SUMPRODUCT((T$4:T$33&gt;=V28)*(T$4:T$33&lt;EDATE(V28,1))*(R$4:R$33=3))</f>
        <v>0</v>
      </c>
      <c r="Z28" s="10">
        <f>SUMPRODUCT((T$4:T$33&gt;=V28)*(T$4:T$33&lt;EDATE(V28,1))*(R$4:R$33=6))</f>
        <v>0</v>
      </c>
      <c r="AA28" s="10">
        <f>SUMPRODUCT((T$4:T$33&gt;=V28)*(T$4:T$33&lt;EDATE(V28,1))*(R$4:R$33=12))</f>
        <v>0</v>
      </c>
    </row>
    <row r="29" spans="1:27" x14ac:dyDescent="0.25">
      <c r="A29" s="3"/>
      <c r="B29" s="3"/>
      <c r="C29" s="3"/>
      <c r="D29" s="1"/>
      <c r="E29" s="1"/>
      <c r="F29" s="1"/>
      <c r="G29" s="1"/>
      <c r="H29" s="1" t="s">
        <v>29</v>
      </c>
      <c r="I29" s="1" t="s">
        <v>30</v>
      </c>
      <c r="J29" s="1" t="s">
        <v>31</v>
      </c>
      <c r="K29" s="1" t="s">
        <v>32</v>
      </c>
      <c r="L29" s="1">
        <v>8144</v>
      </c>
      <c r="M29" s="1">
        <v>8857</v>
      </c>
      <c r="N29" s="1" t="s">
        <v>33</v>
      </c>
      <c r="O29" s="1">
        <v>8856</v>
      </c>
      <c r="P29" s="7">
        <v>44002.003263888888</v>
      </c>
      <c r="Q29" s="8"/>
      <c r="R29" s="4">
        <f>MID(H29,23,FIND(" ",H29,23)-23)*1</f>
        <v>6</v>
      </c>
      <c r="S29" s="5">
        <f>P29</f>
        <v>44002.003263888888</v>
      </c>
      <c r="T29" s="5">
        <f>EDATE(S29,R29)</f>
        <v>44185</v>
      </c>
      <c r="U29" s="4" t="str">
        <f>IF(R:R=1,"9.99",IF(R:R=3,"24.99",IF(R:R=6,"44.99","69.99")))</f>
        <v>44.99</v>
      </c>
      <c r="V29" s="9">
        <v>44774</v>
      </c>
      <c r="W29" s="10">
        <f>SUM(X29+Y29+Z29+AA29)</f>
        <v>0</v>
      </c>
      <c r="X29" s="10">
        <f>SUMPRODUCT((T$4:T$33&gt;=V29)*(T$4:T$33&lt;EDATE(V29,1))*(R$4:R$33=1))</f>
        <v>0</v>
      </c>
      <c r="Y29" s="10">
        <f>SUMPRODUCT((T$4:T$33&gt;=V29)*(T$4:T$33&lt;EDATE(V29,1))*(R$4:R$33=3))</f>
        <v>0</v>
      </c>
      <c r="Z29" s="10">
        <f>SUMPRODUCT((T$4:T$33&gt;=V29)*(T$4:T$33&lt;EDATE(V29,1))*(R$4:R$33=6))</f>
        <v>0</v>
      </c>
      <c r="AA29" s="10">
        <f>SUMPRODUCT((T$4:T$33&gt;=V29)*(T$4:T$33&lt;EDATE(V29,1))*(R$4:R$33=12))</f>
        <v>0</v>
      </c>
    </row>
    <row r="30" spans="1:27" x14ac:dyDescent="0.25">
      <c r="A30" s="3"/>
      <c r="B30" s="3"/>
      <c r="C30" s="3"/>
      <c r="D30" s="1"/>
      <c r="E30" s="1"/>
      <c r="F30" s="1"/>
      <c r="G30" s="1"/>
      <c r="H30" s="1" t="s">
        <v>29</v>
      </c>
      <c r="I30" s="1" t="s">
        <v>30</v>
      </c>
      <c r="J30" s="1" t="s">
        <v>31</v>
      </c>
      <c r="K30" s="1" t="s">
        <v>32</v>
      </c>
      <c r="L30" s="1">
        <v>8144</v>
      </c>
      <c r="M30" s="1">
        <v>8854</v>
      </c>
      <c r="N30" s="1" t="s">
        <v>33</v>
      </c>
      <c r="O30" s="1">
        <v>8852</v>
      </c>
      <c r="P30" s="7">
        <v>44001.99422453704</v>
      </c>
      <c r="Q30" s="8"/>
      <c r="R30" s="4">
        <f>MID(H30,23,FIND(" ",H30,23)-23)*1</f>
        <v>6</v>
      </c>
      <c r="S30" s="5">
        <f>P30</f>
        <v>44001.99422453704</v>
      </c>
      <c r="T30" s="5">
        <f>EDATE(S30,R30)</f>
        <v>44184</v>
      </c>
      <c r="U30" s="4" t="str">
        <f>IF(R:R=1,"9.99",IF(R:R=3,"24.99",IF(R:R=6,"44.99","69.99")))</f>
        <v>44.99</v>
      </c>
      <c r="V30" s="9">
        <v>44805</v>
      </c>
      <c r="W30" s="10">
        <f>SUM(X30+Y30+Z30+AA30)</f>
        <v>0</v>
      </c>
      <c r="X30" s="10">
        <f>SUMPRODUCT((T$4:T$33&gt;=V30)*(T$4:T$33&lt;EDATE(V30,1))*(R$4:R$33=1))</f>
        <v>0</v>
      </c>
      <c r="Y30" s="10">
        <f>SUMPRODUCT((T$4:T$33&gt;=V30)*(T$4:T$33&lt;EDATE(V30,1))*(R$4:R$33=3))</f>
        <v>0</v>
      </c>
      <c r="Z30" s="10">
        <f>SUMPRODUCT((T$4:T$33&gt;=V30)*(T$4:T$33&lt;EDATE(V30,1))*(R$4:R$33=6))</f>
        <v>0</v>
      </c>
      <c r="AA30" s="10">
        <f>SUMPRODUCT((T$4:T$33&gt;=V30)*(T$4:T$33&lt;EDATE(V30,1))*(R$4:R$33=12))</f>
        <v>0</v>
      </c>
    </row>
    <row r="31" spans="1:27" x14ac:dyDescent="0.25">
      <c r="A31" s="3"/>
      <c r="B31" s="3"/>
      <c r="C31" s="3"/>
      <c r="D31" s="1"/>
      <c r="E31" s="1"/>
      <c r="F31" s="1"/>
      <c r="G31" s="1"/>
      <c r="H31" s="1" t="s">
        <v>29</v>
      </c>
      <c r="I31" s="1" t="s">
        <v>30</v>
      </c>
      <c r="J31" s="1" t="s">
        <v>31</v>
      </c>
      <c r="K31" s="1" t="s">
        <v>32</v>
      </c>
      <c r="L31" s="1">
        <v>8144</v>
      </c>
      <c r="M31" s="1">
        <v>8850</v>
      </c>
      <c r="N31" s="1" t="s">
        <v>33</v>
      </c>
      <c r="O31" s="1">
        <v>8849</v>
      </c>
      <c r="P31" s="7">
        <v>44001.986956018518</v>
      </c>
      <c r="Q31" s="8"/>
      <c r="R31" s="4">
        <f>MID(H31,23,FIND(" ",H31,23)-23)*1</f>
        <v>6</v>
      </c>
      <c r="S31" s="5">
        <f>P31</f>
        <v>44001.986956018518</v>
      </c>
      <c r="T31" s="5">
        <f>EDATE(S31,R31)</f>
        <v>44184</v>
      </c>
      <c r="U31" s="4" t="str">
        <f>IF(R:R=1,"9.99",IF(R:R=3,"24.99",IF(R:R=6,"44.99","69.99")))</f>
        <v>44.99</v>
      </c>
      <c r="V31" s="9">
        <v>44835</v>
      </c>
      <c r="W31" s="10">
        <f>SUM(X31+Y31+Z31+AA31)</f>
        <v>0</v>
      </c>
      <c r="X31" s="10">
        <f>SUMPRODUCT((T$4:T$33&gt;=V31)*(T$4:T$33&lt;EDATE(V31,1))*(R$4:R$33=1))</f>
        <v>0</v>
      </c>
      <c r="Y31" s="10">
        <f>SUMPRODUCT((T$4:T$33&gt;=V31)*(T$4:T$33&lt;EDATE(V31,1))*(R$4:R$33=3))</f>
        <v>0</v>
      </c>
      <c r="Z31" s="10">
        <f>SUMPRODUCT((T$4:T$33&gt;=V31)*(T$4:T$33&lt;EDATE(V31,1))*(R$4:R$33=6))</f>
        <v>0</v>
      </c>
      <c r="AA31" s="10">
        <f>SUMPRODUCT((T$4:T$33&gt;=V31)*(T$4:T$33&lt;EDATE(V31,1))*(R$4:R$33=12))</f>
        <v>0</v>
      </c>
    </row>
    <row r="32" spans="1:27" x14ac:dyDescent="0.25">
      <c r="A32" s="3"/>
      <c r="B32" s="3"/>
      <c r="C32" s="3"/>
      <c r="D32" s="1"/>
      <c r="E32" s="1"/>
      <c r="F32" s="1"/>
      <c r="G32" s="1"/>
      <c r="H32" s="1" t="s">
        <v>29</v>
      </c>
      <c r="I32" s="1" t="s">
        <v>30</v>
      </c>
      <c r="J32" s="1" t="s">
        <v>31</v>
      </c>
      <c r="K32" s="1" t="s">
        <v>32</v>
      </c>
      <c r="L32" s="8"/>
      <c r="M32" s="8"/>
      <c r="N32" s="1" t="s">
        <v>33</v>
      </c>
      <c r="O32" s="8"/>
      <c r="P32" s="7">
        <v>43996</v>
      </c>
      <c r="Q32" s="8"/>
      <c r="R32" s="4">
        <f>MID(H32,23,FIND(" ",H32,23)-23)*1</f>
        <v>6</v>
      </c>
      <c r="S32" s="5">
        <f>P32</f>
        <v>43996</v>
      </c>
      <c r="T32" s="5">
        <f>EDATE(S32,R32)</f>
        <v>44179</v>
      </c>
      <c r="U32" s="4" t="str">
        <f>IF(R:R=1,"9.99",IF(R:R=3,"24.99",IF(R:R=6,"44.99","69.99")))</f>
        <v>44.99</v>
      </c>
      <c r="V32" s="9">
        <v>44866</v>
      </c>
      <c r="W32" s="10">
        <f>SUM(X32+Y32+Z32+AA32)</f>
        <v>0</v>
      </c>
      <c r="X32" s="10">
        <f>SUMPRODUCT((T$4:T$33&gt;=V32)*(T$4:T$33&lt;EDATE(V32,1))*(R$4:R$33=1))</f>
        <v>0</v>
      </c>
      <c r="Y32" s="10">
        <f>SUMPRODUCT((T$4:T$33&gt;=V32)*(T$4:T$33&lt;EDATE(V32,1))*(R$4:R$33=3))</f>
        <v>0</v>
      </c>
      <c r="Z32" s="10">
        <f>SUMPRODUCT((T$4:T$33&gt;=V32)*(T$4:T$33&lt;EDATE(V32,1))*(R$4:R$33=6))</f>
        <v>0</v>
      </c>
      <c r="AA32" s="10">
        <f>SUMPRODUCT((T$4:T$33&gt;=V32)*(T$4:T$33&lt;EDATE(V32,1))*(R$4:R$33=12))</f>
        <v>0</v>
      </c>
    </row>
  </sheetData>
  <autoFilter ref="A2:AA32"/>
  <sortState ref="A3:AA32">
    <sortCondition ref="V2"/>
  </sortState>
  <mergeCells count="2">
    <mergeCell ref="A1:Q1"/>
    <mergeCell ref="V1:AA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2020-08-24T17:15:54Z</dcterms:modified>
</cp:coreProperties>
</file>