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dfdl\Desktop\"/>
    </mc:Choice>
  </mc:AlternateContent>
  <bookViews>
    <workbookView xWindow="0" yWindow="0" windowWidth="17970" windowHeight="6120" tabRatio="870"/>
  </bookViews>
  <sheets>
    <sheet name="Récap 2020" sheetId="14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ecembre" sheetId="13" r:id="rId13"/>
    <sheet name="Config" sheetId="1" r:id="rId14"/>
    <sheet name="Feuil1" sheetId="15" r:id="rId1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6" l="1"/>
  <c r="C21" i="6"/>
  <c r="D21" i="6"/>
  <c r="E21" i="6"/>
  <c r="B21" i="5"/>
  <c r="C21" i="5"/>
  <c r="D21" i="5"/>
  <c r="E21" i="5"/>
  <c r="B21" i="4"/>
  <c r="C21" i="4"/>
  <c r="D21" i="4"/>
  <c r="E21" i="4"/>
  <c r="B21" i="3"/>
  <c r="C21" i="3"/>
  <c r="D21" i="3"/>
  <c r="E21" i="3"/>
  <c r="B21" i="7"/>
  <c r="C21" i="7"/>
  <c r="D21" i="7"/>
  <c r="E21" i="7"/>
  <c r="B21" i="13"/>
  <c r="C21" i="13"/>
  <c r="D21" i="13"/>
  <c r="E21" i="13"/>
  <c r="B21" i="12"/>
  <c r="C21" i="12"/>
  <c r="D21" i="12"/>
  <c r="E21" i="12"/>
  <c r="B21" i="11"/>
  <c r="C21" i="11"/>
  <c r="D21" i="11"/>
  <c r="E21" i="11"/>
  <c r="B21" i="10"/>
  <c r="C21" i="10"/>
  <c r="D21" i="10"/>
  <c r="E21" i="10"/>
  <c r="B21" i="9"/>
  <c r="C21" i="9"/>
  <c r="D21" i="9"/>
  <c r="E21" i="9"/>
  <c r="B21" i="8"/>
  <c r="C21" i="8"/>
  <c r="D21" i="8"/>
  <c r="E21" i="8"/>
  <c r="E21" i="2"/>
  <c r="B21" i="2"/>
  <c r="C21" i="2"/>
  <c r="D21" i="2"/>
  <c r="B14" i="14"/>
  <c r="AQ14" i="14"/>
  <c r="B20" i="2" l="1"/>
  <c r="B12" i="12" l="1"/>
  <c r="C12" i="12"/>
  <c r="D12" i="12"/>
  <c r="E12" i="12"/>
  <c r="B13" i="12"/>
  <c r="C13" i="12"/>
  <c r="D13" i="12"/>
  <c r="E13" i="12"/>
  <c r="B14" i="12"/>
  <c r="C14" i="12"/>
  <c r="D14" i="12"/>
  <c r="E14" i="12"/>
  <c r="B15" i="12"/>
  <c r="C15" i="12"/>
  <c r="D15" i="12"/>
  <c r="E15" i="12"/>
  <c r="B16" i="12"/>
  <c r="C16" i="12"/>
  <c r="D16" i="12"/>
  <c r="E16" i="12"/>
  <c r="B17" i="12"/>
  <c r="C17" i="12"/>
  <c r="D17" i="12"/>
  <c r="E17" i="12"/>
  <c r="B18" i="12"/>
  <c r="C18" i="12"/>
  <c r="D18" i="12"/>
  <c r="E18" i="12"/>
  <c r="B19" i="12"/>
  <c r="C19" i="12"/>
  <c r="D19" i="12"/>
  <c r="E19" i="12"/>
  <c r="B20" i="12"/>
  <c r="C20" i="12"/>
  <c r="D20" i="12"/>
  <c r="E20" i="12"/>
  <c r="AQ6" i="14"/>
  <c r="AQ7" i="14"/>
  <c r="AQ8" i="14"/>
  <c r="AQ9" i="14"/>
  <c r="AQ10" i="14"/>
  <c r="AQ11" i="14"/>
  <c r="AQ12" i="14"/>
  <c r="AQ13" i="14"/>
  <c r="AQ5" i="14"/>
  <c r="B6" i="14"/>
  <c r="B7" i="14"/>
  <c r="B8" i="14"/>
  <c r="B9" i="14"/>
  <c r="B10" i="14"/>
  <c r="B11" i="14"/>
  <c r="B12" i="14"/>
  <c r="B13" i="14"/>
  <c r="B5" i="14"/>
  <c r="E20" i="13"/>
  <c r="D20" i="13"/>
  <c r="C20" i="13"/>
  <c r="B20" i="13"/>
  <c r="E19" i="13"/>
  <c r="D19" i="13"/>
  <c r="C19" i="13"/>
  <c r="B19" i="13"/>
  <c r="E18" i="13"/>
  <c r="D18" i="13"/>
  <c r="C18" i="13"/>
  <c r="B18" i="13"/>
  <c r="E17" i="13"/>
  <c r="D17" i="13"/>
  <c r="C17" i="13"/>
  <c r="B17" i="13"/>
  <c r="E16" i="13"/>
  <c r="D16" i="13"/>
  <c r="C16" i="13"/>
  <c r="B16" i="13"/>
  <c r="E15" i="13"/>
  <c r="D15" i="13"/>
  <c r="C15" i="13"/>
  <c r="B15" i="13"/>
  <c r="E14" i="13"/>
  <c r="D14" i="13"/>
  <c r="C14" i="13"/>
  <c r="B14" i="13"/>
  <c r="E13" i="13"/>
  <c r="D13" i="13"/>
  <c r="C13" i="13"/>
  <c r="B13" i="13"/>
  <c r="E12" i="13"/>
  <c r="D12" i="13"/>
  <c r="C12" i="13"/>
  <c r="B12" i="13"/>
  <c r="E20" i="11"/>
  <c r="D20" i="11"/>
  <c r="C20" i="11"/>
  <c r="B20" i="11"/>
  <c r="E19" i="11"/>
  <c r="D19" i="11"/>
  <c r="C19" i="11"/>
  <c r="B19" i="11"/>
  <c r="E18" i="11"/>
  <c r="D18" i="11"/>
  <c r="C18" i="11"/>
  <c r="B18" i="11"/>
  <c r="E17" i="11"/>
  <c r="D17" i="11"/>
  <c r="C17" i="11"/>
  <c r="B17" i="11"/>
  <c r="E16" i="11"/>
  <c r="D16" i="11"/>
  <c r="C16" i="11"/>
  <c r="B16" i="11"/>
  <c r="E15" i="11"/>
  <c r="D15" i="11"/>
  <c r="C15" i="11"/>
  <c r="B15" i="11"/>
  <c r="E14" i="11"/>
  <c r="D14" i="11"/>
  <c r="C14" i="11"/>
  <c r="B14" i="11"/>
  <c r="E13" i="11"/>
  <c r="D13" i="11"/>
  <c r="C13" i="11"/>
  <c r="B13" i="11"/>
  <c r="E12" i="11"/>
  <c r="D12" i="11"/>
  <c r="C12" i="11"/>
  <c r="B12" i="11"/>
  <c r="E20" i="10"/>
  <c r="D20" i="10"/>
  <c r="C20" i="10"/>
  <c r="B20" i="10"/>
  <c r="E19" i="10"/>
  <c r="D19" i="10"/>
  <c r="C19" i="10"/>
  <c r="B19" i="10"/>
  <c r="E18" i="10"/>
  <c r="D18" i="10"/>
  <c r="C18" i="10"/>
  <c r="B18" i="10"/>
  <c r="E17" i="10"/>
  <c r="D17" i="10"/>
  <c r="C17" i="10"/>
  <c r="B17" i="10"/>
  <c r="E16" i="10"/>
  <c r="D16" i="10"/>
  <c r="C16" i="10"/>
  <c r="B16" i="10"/>
  <c r="E15" i="10"/>
  <c r="D15" i="10"/>
  <c r="C15" i="10"/>
  <c r="B15" i="10"/>
  <c r="E14" i="10"/>
  <c r="D14" i="10"/>
  <c r="C14" i="10"/>
  <c r="B14" i="10"/>
  <c r="E13" i="10"/>
  <c r="D13" i="10"/>
  <c r="C13" i="10"/>
  <c r="B13" i="10"/>
  <c r="E12" i="10"/>
  <c r="D12" i="10"/>
  <c r="C12" i="10"/>
  <c r="B12" i="10"/>
  <c r="E20" i="9"/>
  <c r="D20" i="9"/>
  <c r="C20" i="9"/>
  <c r="B20" i="9"/>
  <c r="E19" i="9"/>
  <c r="D19" i="9"/>
  <c r="C19" i="9"/>
  <c r="B19" i="9"/>
  <c r="E18" i="9"/>
  <c r="D18" i="9"/>
  <c r="C18" i="9"/>
  <c r="B18" i="9"/>
  <c r="E17" i="9"/>
  <c r="D17" i="9"/>
  <c r="C17" i="9"/>
  <c r="B17" i="9"/>
  <c r="E16" i="9"/>
  <c r="D16" i="9"/>
  <c r="C16" i="9"/>
  <c r="B16" i="9"/>
  <c r="E15" i="9"/>
  <c r="D15" i="9"/>
  <c r="C15" i="9"/>
  <c r="B15" i="9"/>
  <c r="E14" i="9"/>
  <c r="D14" i="9"/>
  <c r="C14" i="9"/>
  <c r="B14" i="9"/>
  <c r="E13" i="9"/>
  <c r="D13" i="9"/>
  <c r="C13" i="9"/>
  <c r="B13" i="9"/>
  <c r="E12" i="9"/>
  <c r="D12" i="9"/>
  <c r="C12" i="9"/>
  <c r="B12" i="9"/>
  <c r="E20" i="8"/>
  <c r="D20" i="8"/>
  <c r="C20" i="8"/>
  <c r="B20" i="8"/>
  <c r="E19" i="8"/>
  <c r="D19" i="8"/>
  <c r="C19" i="8"/>
  <c r="B19" i="8"/>
  <c r="E18" i="8"/>
  <c r="D18" i="8"/>
  <c r="C18" i="8"/>
  <c r="B18" i="8"/>
  <c r="E17" i="8"/>
  <c r="D17" i="8"/>
  <c r="C17" i="8"/>
  <c r="B17" i="8"/>
  <c r="E16" i="8"/>
  <c r="D16" i="8"/>
  <c r="C16" i="8"/>
  <c r="B16" i="8"/>
  <c r="E15" i="8"/>
  <c r="D15" i="8"/>
  <c r="C15" i="8"/>
  <c r="B15" i="8"/>
  <c r="E14" i="8"/>
  <c r="D14" i="8"/>
  <c r="C14" i="8"/>
  <c r="B14" i="8"/>
  <c r="E13" i="8"/>
  <c r="D13" i="8"/>
  <c r="C13" i="8"/>
  <c r="B13" i="8"/>
  <c r="E12" i="8"/>
  <c r="D12" i="8"/>
  <c r="C12" i="8"/>
  <c r="B12" i="8"/>
  <c r="E20" i="7"/>
  <c r="D20" i="7"/>
  <c r="C20" i="7"/>
  <c r="B20" i="7"/>
  <c r="E19" i="7"/>
  <c r="D19" i="7"/>
  <c r="C19" i="7"/>
  <c r="B19" i="7"/>
  <c r="E18" i="7"/>
  <c r="D18" i="7"/>
  <c r="C18" i="7"/>
  <c r="B18" i="7"/>
  <c r="E17" i="7"/>
  <c r="D17" i="7"/>
  <c r="C17" i="7"/>
  <c r="B17" i="7"/>
  <c r="E16" i="7"/>
  <c r="D16" i="7"/>
  <c r="C16" i="7"/>
  <c r="B16" i="7"/>
  <c r="E15" i="7"/>
  <c r="D15" i="7"/>
  <c r="C15" i="7"/>
  <c r="B15" i="7"/>
  <c r="E14" i="7"/>
  <c r="D14" i="7"/>
  <c r="C14" i="7"/>
  <c r="B14" i="7"/>
  <c r="E13" i="7"/>
  <c r="D13" i="7"/>
  <c r="C13" i="7"/>
  <c r="B13" i="7"/>
  <c r="E12" i="7"/>
  <c r="D12" i="7"/>
  <c r="C12" i="7"/>
  <c r="B12" i="7"/>
  <c r="E20" i="6"/>
  <c r="D20" i="6"/>
  <c r="C20" i="6"/>
  <c r="B20" i="6"/>
  <c r="E19" i="6"/>
  <c r="D19" i="6"/>
  <c r="C19" i="6"/>
  <c r="B19" i="6"/>
  <c r="E18" i="6"/>
  <c r="D18" i="6"/>
  <c r="C18" i="6"/>
  <c r="B18" i="6"/>
  <c r="E17" i="6"/>
  <c r="D17" i="6"/>
  <c r="C17" i="6"/>
  <c r="B17" i="6"/>
  <c r="E16" i="6"/>
  <c r="D16" i="6"/>
  <c r="C16" i="6"/>
  <c r="B16" i="6"/>
  <c r="E15" i="6"/>
  <c r="D15" i="6"/>
  <c r="C15" i="6"/>
  <c r="B15" i="6"/>
  <c r="E14" i="6"/>
  <c r="D14" i="6"/>
  <c r="C14" i="6"/>
  <c r="B14" i="6"/>
  <c r="E13" i="6"/>
  <c r="D13" i="6"/>
  <c r="C13" i="6"/>
  <c r="B13" i="6"/>
  <c r="E12" i="6"/>
  <c r="D12" i="6"/>
  <c r="C12" i="6"/>
  <c r="B12" i="6"/>
  <c r="E20" i="5"/>
  <c r="D20" i="5"/>
  <c r="C20" i="5"/>
  <c r="B20" i="5"/>
  <c r="E19" i="5"/>
  <c r="D19" i="5"/>
  <c r="C19" i="5"/>
  <c r="B19" i="5"/>
  <c r="E18" i="5"/>
  <c r="D18" i="5"/>
  <c r="C18" i="5"/>
  <c r="B18" i="5"/>
  <c r="E17" i="5"/>
  <c r="D17" i="5"/>
  <c r="C17" i="5"/>
  <c r="B17" i="5"/>
  <c r="E16" i="5"/>
  <c r="D16" i="5"/>
  <c r="C16" i="5"/>
  <c r="B16" i="5"/>
  <c r="E15" i="5"/>
  <c r="D15" i="5"/>
  <c r="C15" i="5"/>
  <c r="B15" i="5"/>
  <c r="E14" i="5"/>
  <c r="D14" i="5"/>
  <c r="C14" i="5"/>
  <c r="B14" i="5"/>
  <c r="E13" i="5"/>
  <c r="D13" i="5"/>
  <c r="C13" i="5"/>
  <c r="B13" i="5"/>
  <c r="E12" i="5"/>
  <c r="D12" i="5"/>
  <c r="C12" i="5"/>
  <c r="B12" i="5"/>
  <c r="E20" i="4"/>
  <c r="D20" i="4"/>
  <c r="C20" i="4"/>
  <c r="B20" i="4"/>
  <c r="E19" i="4"/>
  <c r="D19" i="4"/>
  <c r="C19" i="4"/>
  <c r="B19" i="4"/>
  <c r="E18" i="4"/>
  <c r="D18" i="4"/>
  <c r="C18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4" i="4"/>
  <c r="D14" i="4"/>
  <c r="C14" i="4"/>
  <c r="B14" i="4"/>
  <c r="E13" i="4"/>
  <c r="D13" i="4"/>
  <c r="C13" i="4"/>
  <c r="B13" i="4"/>
  <c r="E12" i="4"/>
  <c r="D12" i="4"/>
  <c r="C12" i="4"/>
  <c r="B12" i="4"/>
  <c r="E20" i="3"/>
  <c r="D20" i="3"/>
  <c r="C20" i="3"/>
  <c r="B20" i="3"/>
  <c r="E19" i="3"/>
  <c r="D19" i="3"/>
  <c r="C19" i="3"/>
  <c r="B19" i="3"/>
  <c r="E18" i="3"/>
  <c r="D18" i="3"/>
  <c r="C18" i="3"/>
  <c r="B18" i="3"/>
  <c r="E17" i="3"/>
  <c r="D17" i="3"/>
  <c r="C17" i="3"/>
  <c r="B17" i="3"/>
  <c r="E16" i="3"/>
  <c r="D16" i="3"/>
  <c r="C16" i="3"/>
  <c r="B16" i="3"/>
  <c r="E15" i="3"/>
  <c r="D15" i="3"/>
  <c r="C15" i="3"/>
  <c r="B15" i="3"/>
  <c r="E14" i="3"/>
  <c r="D14" i="3"/>
  <c r="C14" i="3"/>
  <c r="B14" i="3"/>
  <c r="E13" i="3"/>
  <c r="D13" i="3"/>
  <c r="C13" i="3"/>
  <c r="B13" i="3"/>
  <c r="E12" i="3"/>
  <c r="D12" i="3"/>
  <c r="C12" i="3"/>
  <c r="B12" i="3"/>
  <c r="B5" i="2"/>
  <c r="E13" i="2"/>
  <c r="E14" i="2"/>
  <c r="E15" i="2"/>
  <c r="E16" i="2"/>
  <c r="E17" i="2"/>
  <c r="E18" i="2"/>
  <c r="E19" i="2"/>
  <c r="E20" i="2"/>
  <c r="E12" i="2"/>
  <c r="C13" i="2"/>
  <c r="C14" i="2"/>
  <c r="C15" i="2"/>
  <c r="C16" i="2"/>
  <c r="C17" i="2"/>
  <c r="C18" i="2"/>
  <c r="C19" i="2"/>
  <c r="C20" i="2"/>
  <c r="C12" i="2"/>
  <c r="D13" i="2"/>
  <c r="D14" i="2"/>
  <c r="D15" i="2"/>
  <c r="D16" i="2"/>
  <c r="D17" i="2"/>
  <c r="D18" i="2"/>
  <c r="D19" i="2"/>
  <c r="D20" i="2"/>
  <c r="D12" i="2"/>
  <c r="F3" i="2"/>
  <c r="F10" i="2" s="1"/>
  <c r="B13" i="2"/>
  <c r="B14" i="2"/>
  <c r="B15" i="2"/>
  <c r="B16" i="2"/>
  <c r="B17" i="2"/>
  <c r="B18" i="2"/>
  <c r="B19" i="2"/>
  <c r="B12" i="2"/>
  <c r="D6" i="1"/>
  <c r="E6" i="1" s="1"/>
  <c r="AJ14" i="14" l="1"/>
  <c r="AL14" i="14"/>
  <c r="AK14" i="14"/>
  <c r="G14" i="14"/>
  <c r="F14" i="14"/>
  <c r="H14" i="14"/>
  <c r="AK7" i="14"/>
  <c r="J14" i="14"/>
  <c r="K14" i="14"/>
  <c r="I14" i="14"/>
  <c r="M14" i="14"/>
  <c r="N14" i="14"/>
  <c r="L14" i="14"/>
  <c r="Q14" i="14"/>
  <c r="P14" i="14"/>
  <c r="O14" i="14"/>
  <c r="T14" i="14"/>
  <c r="S14" i="14"/>
  <c r="R14" i="14"/>
  <c r="V14" i="14"/>
  <c r="W14" i="14"/>
  <c r="U14" i="14"/>
  <c r="Y14" i="14"/>
  <c r="X14" i="14"/>
  <c r="Z14" i="14"/>
  <c r="AC14" i="14"/>
  <c r="AB14" i="14"/>
  <c r="AA14" i="14"/>
  <c r="AE14" i="14"/>
  <c r="AD14" i="14"/>
  <c r="AF14" i="14"/>
  <c r="AI14" i="14"/>
  <c r="AH14" i="14"/>
  <c r="AG14" i="14"/>
  <c r="AN14" i="14"/>
  <c r="AM14" i="14"/>
  <c r="AO14" i="14"/>
  <c r="AK5" i="14"/>
  <c r="AB5" i="14"/>
  <c r="AJ6" i="14"/>
  <c r="AE6" i="14"/>
  <c r="Z7" i="14"/>
  <c r="AH7" i="14"/>
  <c r="AO7" i="14"/>
  <c r="H6" i="14"/>
  <c r="J7" i="14"/>
  <c r="L8" i="14"/>
  <c r="P7" i="14"/>
  <c r="T8" i="14"/>
  <c r="U7" i="14"/>
  <c r="AL8" i="14"/>
  <c r="D7" i="1"/>
  <c r="E7" i="1" s="1"/>
  <c r="A2" i="3" s="1"/>
  <c r="Q8" i="14"/>
  <c r="AC5" i="14"/>
  <c r="AN5" i="14"/>
  <c r="AN11" i="14"/>
  <c r="AF8" i="14"/>
  <c r="J8" i="14"/>
  <c r="N7" i="14"/>
  <c r="AN6" i="14"/>
  <c r="U13" i="14"/>
  <c r="P11" i="14"/>
  <c r="AD8" i="14"/>
  <c r="AF7" i="14"/>
  <c r="H7" i="14"/>
  <c r="U5" i="14"/>
  <c r="AJ5" i="14"/>
  <c r="AO8" i="14"/>
  <c r="Y8" i="14"/>
  <c r="AN7" i="14"/>
  <c r="Y7" i="14"/>
  <c r="F7" i="14"/>
  <c r="AK11" i="14"/>
  <c r="AK8" i="14"/>
  <c r="J10" i="14"/>
  <c r="AG7" i="14"/>
  <c r="N6" i="14"/>
  <c r="G5" i="14"/>
  <c r="J5" i="14"/>
  <c r="AF5" i="14"/>
  <c r="J9" i="14"/>
  <c r="I7" i="14"/>
  <c r="Q5" i="14"/>
  <c r="AC6" i="14"/>
  <c r="AC7" i="14"/>
  <c r="AC9" i="14"/>
  <c r="X5" i="14"/>
  <c r="AN12" i="14"/>
  <c r="AG10" i="14"/>
  <c r="AJ8" i="14"/>
  <c r="T7" i="14"/>
  <c r="AO6" i="14"/>
  <c r="U6" i="14"/>
  <c r="AH9" i="14"/>
  <c r="Y9" i="14"/>
  <c r="N9" i="14"/>
  <c r="M5" i="14"/>
  <c r="H13" i="14"/>
  <c r="AH11" i="14"/>
  <c r="M11" i="14"/>
  <c r="Z10" i="14"/>
  <c r="AO9" i="14"/>
  <c r="AG9" i="14"/>
  <c r="V9" i="14"/>
  <c r="M9" i="14"/>
  <c r="V8" i="14"/>
  <c r="P8" i="14"/>
  <c r="I8" i="14"/>
  <c r="X7" i="14"/>
  <c r="R7" i="14"/>
  <c r="M7" i="14"/>
  <c r="AI6" i="14"/>
  <c r="Z6" i="14"/>
  <c r="T6" i="14"/>
  <c r="M6" i="14"/>
  <c r="G6" i="14"/>
  <c r="P5" i="14"/>
  <c r="AB6" i="14"/>
  <c r="AB7" i="14"/>
  <c r="AB9" i="14"/>
  <c r="AM5" i="14"/>
  <c r="N5" i="14"/>
  <c r="Y5" i="14"/>
  <c r="AG5" i="14"/>
  <c r="AO5" i="14"/>
  <c r="Z11" i="14"/>
  <c r="I11" i="14"/>
  <c r="R10" i="14"/>
  <c r="AN9" i="14"/>
  <c r="AD9" i="14"/>
  <c r="U9" i="14"/>
  <c r="AB8" i="14"/>
  <c r="U8" i="14"/>
  <c r="N8" i="14"/>
  <c r="G8" i="14"/>
  <c r="AJ7" i="14"/>
  <c r="AD7" i="14"/>
  <c r="V7" i="14"/>
  <c r="Q7" i="14"/>
  <c r="L7" i="14"/>
  <c r="AM6" i="14"/>
  <c r="AG6" i="14"/>
  <c r="Y6" i="14"/>
  <c r="R6" i="14"/>
  <c r="J6" i="14"/>
  <c r="G9" i="14"/>
  <c r="H5" i="14"/>
  <c r="O5" i="14"/>
  <c r="I5" i="14"/>
  <c r="T5" i="14"/>
  <c r="Z13" i="14"/>
  <c r="F12" i="14"/>
  <c r="X11" i="14"/>
  <c r="AN10" i="14"/>
  <c r="AJ9" i="14"/>
  <c r="Z9" i="14"/>
  <c r="R9" i="14"/>
  <c r="F9" i="14"/>
  <c r="AG8" i="14"/>
  <c r="Z8" i="14"/>
  <c r="G7" i="14"/>
  <c r="AK6" i="14"/>
  <c r="AF6" i="14"/>
  <c r="X6" i="14"/>
  <c r="P6" i="14"/>
  <c r="I6" i="14"/>
  <c r="AL9" i="14"/>
  <c r="AL7" i="14"/>
  <c r="F5" i="14"/>
  <c r="K5" i="14"/>
  <c r="R5" i="14"/>
  <c r="V5" i="14"/>
  <c r="Z5" i="14"/>
  <c r="AD5" i="14"/>
  <c r="AH5" i="14"/>
  <c r="AL5" i="14"/>
  <c r="AK13" i="14"/>
  <c r="P13" i="14"/>
  <c r="AF11" i="14"/>
  <c r="U11" i="14"/>
  <c r="J11" i="14"/>
  <c r="AK9" i="14"/>
  <c r="AF9" i="14"/>
  <c r="X9" i="14"/>
  <c r="Q9" i="14"/>
  <c r="I9" i="14"/>
  <c r="AN8" i="14"/>
  <c r="AH8" i="14"/>
  <c r="AC8" i="14"/>
  <c r="X8" i="14"/>
  <c r="R8" i="14"/>
  <c r="M8" i="14"/>
  <c r="H8" i="14"/>
  <c r="AL6" i="14"/>
  <c r="AH6" i="14"/>
  <c r="AD6" i="14"/>
  <c r="V6" i="14"/>
  <c r="Q6" i="14"/>
  <c r="L6" i="14"/>
  <c r="F6" i="14"/>
  <c r="L5" i="14"/>
  <c r="S5" i="14"/>
  <c r="W5" i="14"/>
  <c r="AA5" i="14"/>
  <c r="AE5" i="14"/>
  <c r="AI5" i="14"/>
  <c r="AF13" i="14"/>
  <c r="J13" i="14"/>
  <c r="AC11" i="14"/>
  <c r="R11" i="14"/>
  <c r="H11" i="14"/>
  <c r="F8" i="14"/>
  <c r="AC12" i="14"/>
  <c r="X12" i="14"/>
  <c r="M12" i="14"/>
  <c r="G10" i="14"/>
  <c r="K10" i="14"/>
  <c r="O10" i="14"/>
  <c r="S10" i="14"/>
  <c r="W10" i="14"/>
  <c r="AA10" i="14"/>
  <c r="AE10" i="14"/>
  <c r="AI10" i="14"/>
  <c r="AM10" i="14"/>
  <c r="H10" i="14"/>
  <c r="L10" i="14"/>
  <c r="P10" i="14"/>
  <c r="T10" i="14"/>
  <c r="X10" i="14"/>
  <c r="AB10" i="14"/>
  <c r="AJ10" i="14"/>
  <c r="AO13" i="14"/>
  <c r="AJ13" i="14"/>
  <c r="AD13" i="14"/>
  <c r="Y13" i="14"/>
  <c r="T13" i="14"/>
  <c r="N13" i="14"/>
  <c r="I13" i="14"/>
  <c r="AL12" i="14"/>
  <c r="AG12" i="14"/>
  <c r="AB12" i="14"/>
  <c r="V12" i="14"/>
  <c r="Q12" i="14"/>
  <c r="L12" i="14"/>
  <c r="AO11" i="14"/>
  <c r="AJ11" i="14"/>
  <c r="AD11" i="14"/>
  <c r="Y11" i="14"/>
  <c r="T11" i="14"/>
  <c r="N11" i="14"/>
  <c r="AL10" i="14"/>
  <c r="AF10" i="14"/>
  <c r="Y10" i="14"/>
  <c r="Q10" i="14"/>
  <c r="I10" i="14"/>
  <c r="G12" i="14"/>
  <c r="K12" i="14"/>
  <c r="O12" i="14"/>
  <c r="S12" i="14"/>
  <c r="W12" i="14"/>
  <c r="AA12" i="14"/>
  <c r="AE12" i="14"/>
  <c r="AI12" i="14"/>
  <c r="AM12" i="14"/>
  <c r="AN13" i="14"/>
  <c r="AH13" i="14"/>
  <c r="AC13" i="14"/>
  <c r="X13" i="14"/>
  <c r="R13" i="14"/>
  <c r="M13" i="14"/>
  <c r="AK12" i="14"/>
  <c r="Z12" i="14"/>
  <c r="P12" i="14"/>
  <c r="G11" i="14"/>
  <c r="K11" i="14"/>
  <c r="O11" i="14"/>
  <c r="S11" i="14"/>
  <c r="W11" i="14"/>
  <c r="AA11" i="14"/>
  <c r="AE11" i="14"/>
  <c r="AI11" i="14"/>
  <c r="AM11" i="14"/>
  <c r="AK10" i="14"/>
  <c r="AD10" i="14"/>
  <c r="V10" i="14"/>
  <c r="N10" i="14"/>
  <c r="F10" i="14"/>
  <c r="AH12" i="14"/>
  <c r="R12" i="14"/>
  <c r="H12" i="14"/>
  <c r="G13" i="14"/>
  <c r="K13" i="14"/>
  <c r="O13" i="14"/>
  <c r="S13" i="14"/>
  <c r="W13" i="14"/>
  <c r="AA13" i="14"/>
  <c r="AE13" i="14"/>
  <c r="AI13" i="14"/>
  <c r="AM13" i="14"/>
  <c r="AF12" i="14"/>
  <c r="U12" i="14"/>
  <c r="J12" i="14"/>
  <c r="AL13" i="14"/>
  <c r="AG13" i="14"/>
  <c r="AB13" i="14"/>
  <c r="V13" i="14"/>
  <c r="Q13" i="14"/>
  <c r="L13" i="14"/>
  <c r="F13" i="14"/>
  <c r="AO12" i="14"/>
  <c r="AJ12" i="14"/>
  <c r="AD12" i="14"/>
  <c r="Y12" i="14"/>
  <c r="T12" i="14"/>
  <c r="N12" i="14"/>
  <c r="I12" i="14"/>
  <c r="AL11" i="14"/>
  <c r="AG11" i="14"/>
  <c r="AB11" i="14"/>
  <c r="V11" i="14"/>
  <c r="Q11" i="14"/>
  <c r="L11" i="14"/>
  <c r="F11" i="14"/>
  <c r="AO10" i="14"/>
  <c r="AH10" i="14"/>
  <c r="AC10" i="14"/>
  <c r="U10" i="14"/>
  <c r="M10" i="14"/>
  <c r="T9" i="14"/>
  <c r="P9" i="14"/>
  <c r="L9" i="14"/>
  <c r="H9" i="14"/>
  <c r="AM9" i="14"/>
  <c r="AI9" i="14"/>
  <c r="AE9" i="14"/>
  <c r="AA9" i="14"/>
  <c r="W9" i="14"/>
  <c r="S9" i="14"/>
  <c r="O9" i="14"/>
  <c r="K9" i="14"/>
  <c r="AM8" i="14"/>
  <c r="AI8" i="14"/>
  <c r="AE8" i="14"/>
  <c r="AA8" i="14"/>
  <c r="W8" i="14"/>
  <c r="S8" i="14"/>
  <c r="O8" i="14"/>
  <c r="K8" i="14"/>
  <c r="AM7" i="14"/>
  <c r="AI7" i="14"/>
  <c r="AE7" i="14"/>
  <c r="AA7" i="14"/>
  <c r="W7" i="14"/>
  <c r="S7" i="14"/>
  <c r="O7" i="14"/>
  <c r="K7" i="14"/>
  <c r="AA6" i="14"/>
  <c r="W6" i="14"/>
  <c r="S6" i="14"/>
  <c r="O6" i="14"/>
  <c r="K6" i="14"/>
  <c r="F11" i="2"/>
  <c r="G3" i="2"/>
  <c r="G11" i="2" s="1"/>
  <c r="D14" i="14" l="1"/>
  <c r="AR14" i="14" s="1"/>
  <c r="E14" i="14"/>
  <c r="C14" i="14"/>
  <c r="D8" i="1"/>
  <c r="E8" i="1" s="1"/>
  <c r="A2" i="4" s="1"/>
  <c r="A1" i="3"/>
  <c r="B5" i="3" s="1"/>
  <c r="C5" i="14"/>
  <c r="C7" i="14"/>
  <c r="D5" i="14"/>
  <c r="AR5" i="14" s="1"/>
  <c r="D6" i="14"/>
  <c r="AR6" i="14" s="1"/>
  <c r="C9" i="14"/>
  <c r="E5" i="14"/>
  <c r="F3" i="3"/>
  <c r="D7" i="14"/>
  <c r="AR7" i="14" s="1"/>
  <c r="D8" i="14"/>
  <c r="AR8" i="14" s="1"/>
  <c r="D9" i="14"/>
  <c r="AR9" i="14" s="1"/>
  <c r="C6" i="14"/>
  <c r="C12" i="14"/>
  <c r="D11" i="14"/>
  <c r="AR11" i="14" s="1"/>
  <c r="C13" i="14"/>
  <c r="C8" i="14"/>
  <c r="E13" i="14"/>
  <c r="E6" i="14"/>
  <c r="E10" i="14"/>
  <c r="E7" i="14"/>
  <c r="E9" i="14"/>
  <c r="C11" i="14"/>
  <c r="D13" i="14"/>
  <c r="AR13" i="14" s="1"/>
  <c r="D12" i="14"/>
  <c r="AR12" i="14" s="1"/>
  <c r="D10" i="14"/>
  <c r="AR10" i="14" s="1"/>
  <c r="E8" i="14"/>
  <c r="E12" i="14"/>
  <c r="C10" i="14"/>
  <c r="E11" i="14"/>
  <c r="G10" i="2"/>
  <c r="H3" i="2"/>
  <c r="H11" i="2" s="1"/>
  <c r="A1" i="4" l="1"/>
  <c r="D9" i="1"/>
  <c r="E9" i="1" s="1"/>
  <c r="A2" i="5" s="1"/>
  <c r="D10" i="1"/>
  <c r="D11" i="1" s="1"/>
  <c r="A1" i="5"/>
  <c r="F3" i="4"/>
  <c r="B5" i="4"/>
  <c r="G3" i="3"/>
  <c r="F11" i="3"/>
  <c r="F10" i="3"/>
  <c r="I3" i="2"/>
  <c r="I11" i="2" s="1"/>
  <c r="H10" i="2"/>
  <c r="G3" i="4" l="1"/>
  <c r="F11" i="4"/>
  <c r="F10" i="4"/>
  <c r="G11" i="3"/>
  <c r="G10" i="3"/>
  <c r="H3" i="3"/>
  <c r="F3" i="5"/>
  <c r="B5" i="5"/>
  <c r="E10" i="1"/>
  <c r="A2" i="6" s="1"/>
  <c r="A1" i="6"/>
  <c r="J3" i="2"/>
  <c r="J11" i="2" s="1"/>
  <c r="I10" i="2"/>
  <c r="B5" i="6" l="1"/>
  <c r="F3" i="6"/>
  <c r="G3" i="5"/>
  <c r="F10" i="5"/>
  <c r="F11" i="5"/>
  <c r="H10" i="3"/>
  <c r="H11" i="3"/>
  <c r="I3" i="3"/>
  <c r="D12" i="1"/>
  <c r="A1" i="7"/>
  <c r="E11" i="1"/>
  <c r="A2" i="7" s="1"/>
  <c r="H3" i="4"/>
  <c r="G10" i="4"/>
  <c r="G11" i="4"/>
  <c r="J10" i="2"/>
  <c r="K3" i="2"/>
  <c r="K11" i="2" s="1"/>
  <c r="I10" i="3" l="1"/>
  <c r="I11" i="3"/>
  <c r="J3" i="3"/>
  <c r="H3" i="5"/>
  <c r="G10" i="5"/>
  <c r="G11" i="5"/>
  <c r="D13" i="1"/>
  <c r="E12" i="1"/>
  <c r="A2" i="8" s="1"/>
  <c r="A1" i="8"/>
  <c r="I3" i="4"/>
  <c r="H10" i="4"/>
  <c r="H11" i="4"/>
  <c r="F3" i="7"/>
  <c r="B5" i="7"/>
  <c r="G3" i="6"/>
  <c r="F11" i="6"/>
  <c r="F10" i="6"/>
  <c r="L3" i="2"/>
  <c r="L11" i="2" s="1"/>
  <c r="K10" i="2"/>
  <c r="H3" i="6" l="1"/>
  <c r="G10" i="6"/>
  <c r="G11" i="6"/>
  <c r="D14" i="1"/>
  <c r="A1" i="9"/>
  <c r="E13" i="1"/>
  <c r="A2" i="9" s="1"/>
  <c r="J10" i="3"/>
  <c r="J11" i="3"/>
  <c r="K3" i="3"/>
  <c r="I10" i="4"/>
  <c r="I11" i="4"/>
  <c r="J3" i="4"/>
  <c r="I3" i="5"/>
  <c r="H11" i="5"/>
  <c r="H10" i="5"/>
  <c r="F10" i="7"/>
  <c r="F11" i="7"/>
  <c r="G3" i="7"/>
  <c r="B5" i="8"/>
  <c r="F3" i="8"/>
  <c r="M3" i="2"/>
  <c r="M11" i="2" s="1"/>
  <c r="L10" i="2"/>
  <c r="F10" i="8" l="1"/>
  <c r="G3" i="8"/>
  <c r="F11" i="8"/>
  <c r="J11" i="4"/>
  <c r="K3" i="4"/>
  <c r="J10" i="4"/>
  <c r="D15" i="1"/>
  <c r="E14" i="1"/>
  <c r="A2" i="10" s="1"/>
  <c r="A1" i="10"/>
  <c r="G11" i="7"/>
  <c r="H3" i="7"/>
  <c r="G10" i="7"/>
  <c r="J3" i="5"/>
  <c r="I10" i="5"/>
  <c r="I11" i="5"/>
  <c r="K11" i="3"/>
  <c r="L3" i="3"/>
  <c r="K10" i="3"/>
  <c r="F3" i="9"/>
  <c r="B5" i="9"/>
  <c r="H11" i="6"/>
  <c r="H10" i="6"/>
  <c r="I3" i="6"/>
  <c r="N3" i="2"/>
  <c r="N11" i="2" s="1"/>
  <c r="M10" i="2"/>
  <c r="D16" i="1" l="1"/>
  <c r="A1" i="11"/>
  <c r="E15" i="1"/>
  <c r="A2" i="11" s="1"/>
  <c r="J3" i="6"/>
  <c r="I11" i="6"/>
  <c r="I10" i="6"/>
  <c r="H11" i="7"/>
  <c r="H10" i="7"/>
  <c r="I3" i="7"/>
  <c r="G11" i="8"/>
  <c r="G10" i="8"/>
  <c r="H3" i="8"/>
  <c r="G3" i="9"/>
  <c r="F11" i="9"/>
  <c r="F10" i="9"/>
  <c r="L10" i="3"/>
  <c r="M3" i="3"/>
  <c r="L11" i="3"/>
  <c r="J10" i="5"/>
  <c r="J11" i="5"/>
  <c r="K3" i="5"/>
  <c r="B5" i="10"/>
  <c r="F3" i="10"/>
  <c r="K10" i="4"/>
  <c r="K11" i="4"/>
  <c r="L3" i="4"/>
  <c r="O3" i="2"/>
  <c r="O11" i="2" s="1"/>
  <c r="N10" i="2"/>
  <c r="F10" i="10" l="1"/>
  <c r="G3" i="10"/>
  <c r="F11" i="10"/>
  <c r="F3" i="11"/>
  <c r="B5" i="11"/>
  <c r="I3" i="8"/>
  <c r="H11" i="8"/>
  <c r="H10" i="8"/>
  <c r="K3" i="6"/>
  <c r="J10" i="6"/>
  <c r="J11" i="6"/>
  <c r="L11" i="4"/>
  <c r="M3" i="4"/>
  <c r="L10" i="4"/>
  <c r="K11" i="5"/>
  <c r="L3" i="5"/>
  <c r="K10" i="5"/>
  <c r="M11" i="3"/>
  <c r="N3" i="3"/>
  <c r="M10" i="3"/>
  <c r="G11" i="9"/>
  <c r="G10" i="9"/>
  <c r="H3" i="9"/>
  <c r="J3" i="7"/>
  <c r="I11" i="7"/>
  <c r="I10" i="7"/>
  <c r="D17" i="1"/>
  <c r="A1" i="12"/>
  <c r="E16" i="1"/>
  <c r="A2" i="12" s="1"/>
  <c r="P3" i="2"/>
  <c r="P11" i="2" s="1"/>
  <c r="O10" i="2"/>
  <c r="L3" i="6" l="1"/>
  <c r="K10" i="6"/>
  <c r="K11" i="6"/>
  <c r="B5" i="12"/>
  <c r="F3" i="12"/>
  <c r="J11" i="7"/>
  <c r="K3" i="7"/>
  <c r="J10" i="7"/>
  <c r="A1" i="13"/>
  <c r="E17" i="1"/>
  <c r="A2" i="13" s="1"/>
  <c r="H10" i="9"/>
  <c r="I3" i="9"/>
  <c r="H11" i="9"/>
  <c r="N11" i="3"/>
  <c r="N10" i="3"/>
  <c r="O3" i="3"/>
  <c r="M11" i="4"/>
  <c r="N3" i="4"/>
  <c r="M10" i="4"/>
  <c r="L11" i="5"/>
  <c r="L10" i="5"/>
  <c r="M3" i="5"/>
  <c r="G3" i="11"/>
  <c r="F11" i="11"/>
  <c r="F10" i="11"/>
  <c r="I10" i="8"/>
  <c r="I11" i="8"/>
  <c r="J3" i="8"/>
  <c r="G11" i="10"/>
  <c r="H3" i="10"/>
  <c r="G10" i="10"/>
  <c r="Q3" i="2"/>
  <c r="Q11" i="2" s="1"/>
  <c r="P10" i="2"/>
  <c r="I11" i="9" l="1"/>
  <c r="J3" i="9"/>
  <c r="I10" i="9"/>
  <c r="H3" i="11"/>
  <c r="G11" i="11"/>
  <c r="G10" i="11"/>
  <c r="L3" i="7"/>
  <c r="K10" i="7"/>
  <c r="K11" i="7"/>
  <c r="I3" i="10"/>
  <c r="H11" i="10"/>
  <c r="H10" i="10"/>
  <c r="N3" i="5"/>
  <c r="M10" i="5"/>
  <c r="M11" i="5"/>
  <c r="N11" i="4"/>
  <c r="O3" i="4"/>
  <c r="N10" i="4"/>
  <c r="J10" i="8"/>
  <c r="J11" i="8"/>
  <c r="K3" i="8"/>
  <c r="O10" i="3"/>
  <c r="O11" i="3"/>
  <c r="P3" i="3"/>
  <c r="B5" i="13"/>
  <c r="F3" i="13"/>
  <c r="F10" i="12"/>
  <c r="G3" i="12"/>
  <c r="F11" i="12"/>
  <c r="M3" i="6"/>
  <c r="L11" i="6"/>
  <c r="L10" i="6"/>
  <c r="R3" i="2"/>
  <c r="R11" i="2" s="1"/>
  <c r="Q10" i="2"/>
  <c r="H3" i="12" l="1"/>
  <c r="G11" i="12"/>
  <c r="G10" i="12"/>
  <c r="P10" i="3"/>
  <c r="P11" i="3"/>
  <c r="Q3" i="3"/>
  <c r="L11" i="7"/>
  <c r="L10" i="7"/>
  <c r="M3" i="7"/>
  <c r="H10" i="11"/>
  <c r="I3" i="11"/>
  <c r="H11" i="11"/>
  <c r="M11" i="6"/>
  <c r="N3" i="6"/>
  <c r="M10" i="6"/>
  <c r="G3" i="13"/>
  <c r="F10" i="13"/>
  <c r="F11" i="13"/>
  <c r="I11" i="10"/>
  <c r="J3" i="10"/>
  <c r="I10" i="10"/>
  <c r="J11" i="9"/>
  <c r="K3" i="9"/>
  <c r="J10" i="9"/>
  <c r="K11" i="8"/>
  <c r="L3" i="8"/>
  <c r="K10" i="8"/>
  <c r="O10" i="4"/>
  <c r="P3" i="4"/>
  <c r="O11" i="4"/>
  <c r="O3" i="5"/>
  <c r="N10" i="5"/>
  <c r="N11" i="5"/>
  <c r="S3" i="2"/>
  <c r="S11" i="2" s="1"/>
  <c r="R10" i="2"/>
  <c r="J11" i="10" l="1"/>
  <c r="K3" i="10"/>
  <c r="J10" i="10"/>
  <c r="H3" i="13"/>
  <c r="G11" i="13"/>
  <c r="G10" i="13"/>
  <c r="O11" i="5"/>
  <c r="O10" i="5"/>
  <c r="P3" i="5"/>
  <c r="K11" i="9"/>
  <c r="L3" i="9"/>
  <c r="K10" i="9"/>
  <c r="I11" i="11"/>
  <c r="J3" i="11"/>
  <c r="I10" i="11"/>
  <c r="M3" i="8"/>
  <c r="L11" i="8"/>
  <c r="L10" i="8"/>
  <c r="O3" i="6"/>
  <c r="N11" i="6"/>
  <c r="N10" i="6"/>
  <c r="Q10" i="3"/>
  <c r="Q11" i="3"/>
  <c r="R3" i="3"/>
  <c r="Q3" i="4"/>
  <c r="P11" i="4"/>
  <c r="P10" i="4"/>
  <c r="N3" i="7"/>
  <c r="M10" i="7"/>
  <c r="M11" i="7"/>
  <c r="I3" i="12"/>
  <c r="H10" i="12"/>
  <c r="H11" i="12"/>
  <c r="S10" i="2"/>
  <c r="T3" i="2"/>
  <c r="T11" i="2" s="1"/>
  <c r="J3" i="12" l="1"/>
  <c r="I10" i="12"/>
  <c r="I11" i="12"/>
  <c r="P3" i="6"/>
  <c r="O11" i="6"/>
  <c r="O10" i="6"/>
  <c r="M3" i="9"/>
  <c r="L10" i="9"/>
  <c r="L11" i="9"/>
  <c r="J11" i="11"/>
  <c r="K3" i="11"/>
  <c r="J10" i="11"/>
  <c r="K11" i="10"/>
  <c r="K10" i="10"/>
  <c r="L3" i="10"/>
  <c r="Q10" i="4"/>
  <c r="R3" i="4"/>
  <c r="Q11" i="4"/>
  <c r="P10" i="5"/>
  <c r="P11" i="5"/>
  <c r="Q3" i="5"/>
  <c r="N10" i="7"/>
  <c r="N11" i="7"/>
  <c r="O3" i="7"/>
  <c r="S3" i="3"/>
  <c r="R10" i="3"/>
  <c r="R11" i="3"/>
  <c r="M10" i="8"/>
  <c r="M11" i="8"/>
  <c r="N3" i="8"/>
  <c r="H11" i="13"/>
  <c r="I3" i="13"/>
  <c r="H10" i="13"/>
  <c r="T10" i="2"/>
  <c r="U3" i="2"/>
  <c r="U11" i="2" s="1"/>
  <c r="I11" i="13" l="1"/>
  <c r="I10" i="13"/>
  <c r="J3" i="13"/>
  <c r="O10" i="7"/>
  <c r="P3" i="7"/>
  <c r="O11" i="7"/>
  <c r="P11" i="6"/>
  <c r="Q3" i="6"/>
  <c r="P10" i="6"/>
  <c r="O3" i="8"/>
  <c r="N10" i="8"/>
  <c r="N11" i="8"/>
  <c r="L11" i="10"/>
  <c r="M3" i="10"/>
  <c r="L10" i="10"/>
  <c r="K10" i="11"/>
  <c r="K11" i="11"/>
  <c r="L3" i="11"/>
  <c r="M11" i="9"/>
  <c r="N3" i="9"/>
  <c r="M10" i="9"/>
  <c r="T3" i="3"/>
  <c r="S11" i="3"/>
  <c r="S10" i="3"/>
  <c r="R3" i="5"/>
  <c r="Q10" i="5"/>
  <c r="Q11" i="5"/>
  <c r="R11" i="4"/>
  <c r="S3" i="4"/>
  <c r="R10" i="4"/>
  <c r="J10" i="12"/>
  <c r="J11" i="12"/>
  <c r="K3" i="12"/>
  <c r="V3" i="2"/>
  <c r="V11" i="2" s="1"/>
  <c r="U10" i="2"/>
  <c r="O3" i="9" l="1"/>
  <c r="N10" i="9"/>
  <c r="N11" i="9"/>
  <c r="R3" i="6"/>
  <c r="Q11" i="6"/>
  <c r="Q10" i="6"/>
  <c r="J10" i="13"/>
  <c r="J11" i="13"/>
  <c r="K3" i="13"/>
  <c r="L11" i="11"/>
  <c r="M3" i="11"/>
  <c r="L10" i="11"/>
  <c r="M11" i="10"/>
  <c r="M10" i="10"/>
  <c r="N3" i="10"/>
  <c r="P3" i="8"/>
  <c r="O10" i="8"/>
  <c r="O11" i="8"/>
  <c r="T11" i="3"/>
  <c r="T10" i="3"/>
  <c r="U3" i="3"/>
  <c r="K11" i="12"/>
  <c r="K10" i="12"/>
  <c r="L3" i="12"/>
  <c r="S10" i="4"/>
  <c r="T3" i="4"/>
  <c r="S11" i="4"/>
  <c r="R10" i="5"/>
  <c r="R11" i="5"/>
  <c r="S3" i="5"/>
  <c r="P11" i="7"/>
  <c r="Q3" i="7"/>
  <c r="P10" i="7"/>
  <c r="V10" i="2"/>
  <c r="W3" i="2"/>
  <c r="W11" i="2" s="1"/>
  <c r="L10" i="12" l="1"/>
  <c r="M3" i="12"/>
  <c r="L11" i="12"/>
  <c r="P11" i="8"/>
  <c r="P10" i="8"/>
  <c r="Q3" i="8"/>
  <c r="S3" i="6"/>
  <c r="R10" i="6"/>
  <c r="R11" i="6"/>
  <c r="N3" i="11"/>
  <c r="M11" i="11"/>
  <c r="M10" i="11"/>
  <c r="T11" i="4"/>
  <c r="U3" i="4"/>
  <c r="T10" i="4"/>
  <c r="Q11" i="7"/>
  <c r="R3" i="7"/>
  <c r="Q10" i="7"/>
  <c r="N11" i="10"/>
  <c r="O3" i="10"/>
  <c r="N10" i="10"/>
  <c r="S11" i="5"/>
  <c r="S10" i="5"/>
  <c r="T3" i="5"/>
  <c r="U10" i="3"/>
  <c r="V3" i="3"/>
  <c r="U11" i="3"/>
  <c r="K10" i="13"/>
  <c r="K11" i="13"/>
  <c r="L3" i="13"/>
  <c r="O10" i="9"/>
  <c r="P3" i="9"/>
  <c r="O11" i="9"/>
  <c r="X3" i="2"/>
  <c r="X11" i="2" s="1"/>
  <c r="W10" i="2"/>
  <c r="Q3" i="9" l="1"/>
  <c r="P11" i="9"/>
  <c r="P10" i="9"/>
  <c r="U3" i="5"/>
  <c r="T10" i="5"/>
  <c r="T11" i="5"/>
  <c r="T3" i="6"/>
  <c r="S11" i="6"/>
  <c r="S10" i="6"/>
  <c r="L11" i="13"/>
  <c r="L10" i="13"/>
  <c r="M3" i="13"/>
  <c r="V3" i="4"/>
  <c r="U10" i="4"/>
  <c r="U11" i="4"/>
  <c r="N10" i="11"/>
  <c r="N11" i="11"/>
  <c r="O3" i="11"/>
  <c r="Q10" i="8"/>
  <c r="R3" i="8"/>
  <c r="Q11" i="8"/>
  <c r="M11" i="12"/>
  <c r="M10" i="12"/>
  <c r="N3" i="12"/>
  <c r="O10" i="10"/>
  <c r="O11" i="10"/>
  <c r="P3" i="10"/>
  <c r="V11" i="3"/>
  <c r="V10" i="3"/>
  <c r="W3" i="3"/>
  <c r="R11" i="7"/>
  <c r="S3" i="7"/>
  <c r="R10" i="7"/>
  <c r="Y3" i="2"/>
  <c r="Y11" i="2" s="1"/>
  <c r="X10" i="2"/>
  <c r="S11" i="7" l="1"/>
  <c r="T3" i="7"/>
  <c r="S10" i="7"/>
  <c r="N11" i="12"/>
  <c r="N10" i="12"/>
  <c r="O3" i="12"/>
  <c r="R10" i="8"/>
  <c r="S3" i="8"/>
  <c r="R11" i="8"/>
  <c r="N3" i="13"/>
  <c r="M11" i="13"/>
  <c r="M10" i="13"/>
  <c r="U11" i="5"/>
  <c r="V3" i="5"/>
  <c r="U10" i="5"/>
  <c r="Q3" i="10"/>
  <c r="P11" i="10"/>
  <c r="P10" i="10"/>
  <c r="T10" i="6"/>
  <c r="U3" i="6"/>
  <c r="T11" i="6"/>
  <c r="O10" i="11"/>
  <c r="P3" i="11"/>
  <c r="O11" i="11"/>
  <c r="W11" i="3"/>
  <c r="X3" i="3"/>
  <c r="W10" i="3"/>
  <c r="W3" i="4"/>
  <c r="V10" i="4"/>
  <c r="V11" i="4"/>
  <c r="Q10" i="9"/>
  <c r="R3" i="9"/>
  <c r="Q11" i="9"/>
  <c r="Z3" i="2"/>
  <c r="Z11" i="2" s="1"/>
  <c r="Y10" i="2"/>
  <c r="R11" i="9" l="1"/>
  <c r="S3" i="9"/>
  <c r="R10" i="9"/>
  <c r="W10" i="4"/>
  <c r="W11" i="4"/>
  <c r="X3" i="4"/>
  <c r="U10" i="6"/>
  <c r="U11" i="6"/>
  <c r="V3" i="6"/>
  <c r="Q10" i="10"/>
  <c r="Q11" i="10"/>
  <c r="R3" i="10"/>
  <c r="P10" i="11"/>
  <c r="Q3" i="11"/>
  <c r="P11" i="11"/>
  <c r="Y3" i="3"/>
  <c r="X11" i="3"/>
  <c r="X10" i="3"/>
  <c r="W3" i="5"/>
  <c r="V10" i="5"/>
  <c r="V11" i="5"/>
  <c r="N10" i="13"/>
  <c r="N11" i="13"/>
  <c r="O3" i="13"/>
  <c r="O11" i="12"/>
  <c r="O10" i="12"/>
  <c r="P3" i="12"/>
  <c r="U3" i="7"/>
  <c r="T11" i="7"/>
  <c r="T10" i="7"/>
  <c r="S10" i="8"/>
  <c r="T3" i="8"/>
  <c r="S11" i="8"/>
  <c r="AA3" i="2"/>
  <c r="AA11" i="2" s="1"/>
  <c r="Z10" i="2"/>
  <c r="U3" i="8" l="1"/>
  <c r="T11" i="8"/>
  <c r="T10" i="8"/>
  <c r="R11" i="10"/>
  <c r="S3" i="10"/>
  <c r="R10" i="10"/>
  <c r="Q11" i="11"/>
  <c r="Q10" i="11"/>
  <c r="R3" i="11"/>
  <c r="X11" i="4"/>
  <c r="Y3" i="4"/>
  <c r="X10" i="4"/>
  <c r="S11" i="9"/>
  <c r="T3" i="9"/>
  <c r="S10" i="9"/>
  <c r="U10" i="7"/>
  <c r="V3" i="7"/>
  <c r="U11" i="7"/>
  <c r="O11" i="13"/>
  <c r="P3" i="13"/>
  <c r="O10" i="13"/>
  <c r="Y11" i="3"/>
  <c r="Z3" i="3"/>
  <c r="Y10" i="3"/>
  <c r="P11" i="12"/>
  <c r="P10" i="12"/>
  <c r="Q3" i="12"/>
  <c r="W10" i="5"/>
  <c r="W11" i="5"/>
  <c r="X3" i="5"/>
  <c r="V11" i="6"/>
  <c r="V10" i="6"/>
  <c r="W3" i="6"/>
  <c r="AB3" i="2"/>
  <c r="AB11" i="2" s="1"/>
  <c r="AA10" i="2"/>
  <c r="P11" i="13" l="1"/>
  <c r="Q3" i="13"/>
  <c r="P10" i="13"/>
  <c r="Q11" i="12"/>
  <c r="Q10" i="12"/>
  <c r="R3" i="12"/>
  <c r="Z11" i="3"/>
  <c r="AA3" i="3"/>
  <c r="Z10" i="3"/>
  <c r="X10" i="5"/>
  <c r="X11" i="5"/>
  <c r="Y3" i="5"/>
  <c r="T11" i="9"/>
  <c r="U3" i="9"/>
  <c r="T10" i="9"/>
  <c r="Y11" i="4"/>
  <c r="Z3" i="4"/>
  <c r="Y10" i="4"/>
  <c r="X3" i="6"/>
  <c r="W10" i="6"/>
  <c r="W11" i="6"/>
  <c r="V11" i="7"/>
  <c r="V10" i="7"/>
  <c r="W3" i="7"/>
  <c r="R11" i="11"/>
  <c r="S3" i="11"/>
  <c r="R10" i="11"/>
  <c r="T3" i="10"/>
  <c r="S10" i="10"/>
  <c r="S11" i="10"/>
  <c r="U11" i="8"/>
  <c r="U10" i="8"/>
  <c r="V3" i="8"/>
  <c r="AC3" i="2"/>
  <c r="AC11" i="2" s="1"/>
  <c r="AB10" i="2"/>
  <c r="X3" i="7" l="1"/>
  <c r="W10" i="7"/>
  <c r="W11" i="7"/>
  <c r="X10" i="6"/>
  <c r="Y3" i="6"/>
  <c r="X11" i="6"/>
  <c r="V3" i="9"/>
  <c r="U10" i="9"/>
  <c r="U11" i="9"/>
  <c r="R10" i="12"/>
  <c r="S3" i="12"/>
  <c r="R11" i="12"/>
  <c r="R3" i="13"/>
  <c r="Q10" i="13"/>
  <c r="Q11" i="13"/>
  <c r="U3" i="10"/>
  <c r="T10" i="10"/>
  <c r="T11" i="10"/>
  <c r="Y10" i="5"/>
  <c r="Z3" i="5"/>
  <c r="Y11" i="5"/>
  <c r="AA11" i="3"/>
  <c r="AB3" i="3"/>
  <c r="AA10" i="3"/>
  <c r="S10" i="11"/>
  <c r="S11" i="11"/>
  <c r="T3" i="11"/>
  <c r="V10" i="8"/>
  <c r="V11" i="8"/>
  <c r="W3" i="8"/>
  <c r="AA3" i="4"/>
  <c r="Z10" i="4"/>
  <c r="Z11" i="4"/>
  <c r="AD3" i="2"/>
  <c r="AD11" i="2" s="1"/>
  <c r="AC10" i="2"/>
  <c r="T11" i="11" l="1"/>
  <c r="U3" i="11"/>
  <c r="T10" i="11"/>
  <c r="S11" i="12"/>
  <c r="S10" i="12"/>
  <c r="T3" i="12"/>
  <c r="V10" i="9"/>
  <c r="V11" i="9"/>
  <c r="W3" i="9"/>
  <c r="W11" i="8"/>
  <c r="X3" i="8"/>
  <c r="W10" i="8"/>
  <c r="Z10" i="5"/>
  <c r="Z11" i="5"/>
  <c r="AA3" i="5"/>
  <c r="U10" i="10"/>
  <c r="V3" i="10"/>
  <c r="U11" i="10"/>
  <c r="AA10" i="4"/>
  <c r="AA11" i="4"/>
  <c r="AB3" i="4"/>
  <c r="AB10" i="3"/>
  <c r="AC3" i="3"/>
  <c r="AB11" i="3"/>
  <c r="R10" i="13"/>
  <c r="R11" i="13"/>
  <c r="S3" i="13"/>
  <c r="Y10" i="6"/>
  <c r="Y11" i="6"/>
  <c r="Z3" i="6"/>
  <c r="X10" i="7"/>
  <c r="X11" i="7"/>
  <c r="Y3" i="7"/>
  <c r="AE3" i="2"/>
  <c r="AE11" i="2" s="1"/>
  <c r="AD10" i="2"/>
  <c r="AB3" i="5" l="1"/>
  <c r="AA10" i="5"/>
  <c r="AA11" i="5"/>
  <c r="X10" i="8"/>
  <c r="Y3" i="8"/>
  <c r="X11" i="8"/>
  <c r="T11" i="12"/>
  <c r="T10" i="12"/>
  <c r="U3" i="12"/>
  <c r="U10" i="11"/>
  <c r="V3" i="11"/>
  <c r="U11" i="11"/>
  <c r="Y10" i="7"/>
  <c r="Y11" i="7"/>
  <c r="Z3" i="7"/>
  <c r="AB11" i="4"/>
  <c r="AC3" i="4"/>
  <c r="AB10" i="4"/>
  <c r="V11" i="10"/>
  <c r="W3" i="10"/>
  <c r="V10" i="10"/>
  <c r="W11" i="9"/>
  <c r="X3" i="9"/>
  <c r="W10" i="9"/>
  <c r="S11" i="13"/>
  <c r="T3" i="13"/>
  <c r="S10" i="13"/>
  <c r="AC10" i="3"/>
  <c r="AC11" i="3"/>
  <c r="AD3" i="3"/>
  <c r="Z11" i="6"/>
  <c r="AA3" i="6"/>
  <c r="Z10" i="6"/>
  <c r="AE10" i="2"/>
  <c r="AF3" i="2"/>
  <c r="AA11" i="6" l="1"/>
  <c r="AA10" i="6"/>
  <c r="AB3" i="6"/>
  <c r="W11" i="10"/>
  <c r="W10" i="10"/>
  <c r="X3" i="10"/>
  <c r="Y3" i="9"/>
  <c r="X10" i="9"/>
  <c r="X11" i="9"/>
  <c r="Z11" i="7"/>
  <c r="Z10" i="7"/>
  <c r="AA3" i="7"/>
  <c r="W3" i="11"/>
  <c r="V10" i="11"/>
  <c r="V11" i="11"/>
  <c r="AD11" i="3"/>
  <c r="AD10" i="3"/>
  <c r="AE3" i="3"/>
  <c r="T10" i="13"/>
  <c r="T11" i="13"/>
  <c r="U3" i="13"/>
  <c r="AC11" i="4"/>
  <c r="AD3" i="4"/>
  <c r="AC10" i="4"/>
  <c r="V3" i="12"/>
  <c r="U11" i="12"/>
  <c r="U10" i="12"/>
  <c r="Z3" i="8"/>
  <c r="Y10" i="8"/>
  <c r="Y11" i="8"/>
  <c r="AB11" i="5"/>
  <c r="AB10" i="5"/>
  <c r="AC3" i="5"/>
  <c r="AG3" i="2"/>
  <c r="AH3" i="2" s="1"/>
  <c r="AI3" i="2" s="1"/>
  <c r="AJ3" i="2" s="1"/>
  <c r="AF11" i="2"/>
  <c r="AF10" i="2"/>
  <c r="AE10" i="3" l="1"/>
  <c r="AE11" i="3"/>
  <c r="AF3" i="3"/>
  <c r="AC10" i="5"/>
  <c r="AC11" i="5"/>
  <c r="AD3" i="5"/>
  <c r="V11" i="12"/>
  <c r="V10" i="12"/>
  <c r="W3" i="12"/>
  <c r="U11" i="13"/>
  <c r="U10" i="13"/>
  <c r="V3" i="13"/>
  <c r="W10" i="11"/>
  <c r="X3" i="11"/>
  <c r="W11" i="11"/>
  <c r="Z10" i="8"/>
  <c r="Z11" i="8"/>
  <c r="AA3" i="8"/>
  <c r="AB3" i="7"/>
  <c r="AA10" i="7"/>
  <c r="AA11" i="7"/>
  <c r="AE3" i="4"/>
  <c r="AD10" i="4"/>
  <c r="AD11" i="4"/>
  <c r="Z3" i="9"/>
  <c r="Y10" i="9"/>
  <c r="Y11" i="9"/>
  <c r="AB10" i="6"/>
  <c r="AB11" i="6"/>
  <c r="AC3" i="6"/>
  <c r="X10" i="10"/>
  <c r="X11" i="10"/>
  <c r="Y3" i="10"/>
  <c r="AG11" i="2"/>
  <c r="AG10" i="2"/>
  <c r="AH11" i="2"/>
  <c r="AG3" i="3" l="1"/>
  <c r="AF10" i="3"/>
  <c r="AF11" i="3"/>
  <c r="AC10" i="6"/>
  <c r="AD3" i="6"/>
  <c r="AC11" i="6"/>
  <c r="AF3" i="4"/>
  <c r="AE10" i="4"/>
  <c r="AE11" i="4"/>
  <c r="AA11" i="8"/>
  <c r="AB3" i="8"/>
  <c r="AA10" i="8"/>
  <c r="X11" i="11"/>
  <c r="X10" i="11"/>
  <c r="Y3" i="11"/>
  <c r="AE3" i="5"/>
  <c r="AD10" i="5"/>
  <c r="AD11" i="5"/>
  <c r="W3" i="13"/>
  <c r="V10" i="13"/>
  <c r="V11" i="13"/>
  <c r="AB10" i="7"/>
  <c r="AB11" i="7"/>
  <c r="AC3" i="7"/>
  <c r="Y11" i="10"/>
  <c r="Y10" i="10"/>
  <c r="Z3" i="10"/>
  <c r="Z10" i="9"/>
  <c r="Z11" i="9"/>
  <c r="AA3" i="9"/>
  <c r="X3" i="12"/>
  <c r="W11" i="12"/>
  <c r="W10" i="12"/>
  <c r="AH10" i="2"/>
  <c r="AI11" i="2"/>
  <c r="X11" i="12" l="1"/>
  <c r="X10" i="12"/>
  <c r="Y3" i="12"/>
  <c r="Y10" i="11"/>
  <c r="Z3" i="11"/>
  <c r="Y11" i="11"/>
  <c r="AF11" i="4"/>
  <c r="AG3" i="4"/>
  <c r="AF10" i="4"/>
  <c r="AC10" i="7"/>
  <c r="AC11" i="7"/>
  <c r="AD3" i="7"/>
  <c r="AF3" i="5"/>
  <c r="AE10" i="5"/>
  <c r="AE11" i="5"/>
  <c r="Z11" i="10"/>
  <c r="Z10" i="10"/>
  <c r="AA3" i="10"/>
  <c r="W10" i="13"/>
  <c r="X3" i="13"/>
  <c r="W11" i="13"/>
  <c r="AB10" i="8"/>
  <c r="AC3" i="8"/>
  <c r="AB11" i="8"/>
  <c r="AB3" i="9"/>
  <c r="AA10" i="9"/>
  <c r="AA11" i="9"/>
  <c r="AD11" i="6"/>
  <c r="AE3" i="6"/>
  <c r="AD10" i="6"/>
  <c r="AH3" i="3"/>
  <c r="AG10" i="3"/>
  <c r="AG11" i="3"/>
  <c r="AI10" i="2"/>
  <c r="AG11" i="4" l="1"/>
  <c r="AG10" i="4"/>
  <c r="AH3" i="4"/>
  <c r="AH10" i="3"/>
  <c r="AH11" i="3"/>
  <c r="AI3" i="3"/>
  <c r="AC10" i="8"/>
  <c r="AC11" i="8"/>
  <c r="AD3" i="8"/>
  <c r="AB3" i="10"/>
  <c r="AA10" i="10"/>
  <c r="AA11" i="10"/>
  <c r="X11" i="13"/>
  <c r="Y3" i="13"/>
  <c r="X10" i="13"/>
  <c r="AE3" i="7"/>
  <c r="AD10" i="7"/>
  <c r="AD11" i="7"/>
  <c r="Y11" i="12"/>
  <c r="Y10" i="12"/>
  <c r="Z3" i="12"/>
  <c r="AE11" i="6"/>
  <c r="AF3" i="6"/>
  <c r="AE10" i="6"/>
  <c r="AC3" i="9"/>
  <c r="AB10" i="9"/>
  <c r="AB11" i="9"/>
  <c r="AG3" i="5"/>
  <c r="AF10" i="5"/>
  <c r="AF11" i="5"/>
  <c r="AA3" i="11"/>
  <c r="Z10" i="11"/>
  <c r="Z11" i="11"/>
  <c r="AJ10" i="2"/>
  <c r="AJ11" i="2"/>
  <c r="AL21" i="2" s="1"/>
  <c r="AL14" i="2" l="1"/>
  <c r="AL15" i="2"/>
  <c r="AL17" i="2"/>
  <c r="AL16" i="2"/>
  <c r="AL20" i="2"/>
  <c r="AL13" i="2"/>
  <c r="AL12" i="2"/>
  <c r="AL19" i="2"/>
  <c r="AL18" i="2"/>
  <c r="AA10" i="11"/>
  <c r="AA11" i="11"/>
  <c r="AB3" i="11"/>
  <c r="AF10" i="6"/>
  <c r="AF11" i="6"/>
  <c r="AG3" i="6"/>
  <c r="AI3" i="4"/>
  <c r="AH11" i="4"/>
  <c r="AH10" i="4"/>
  <c r="Z3" i="13"/>
  <c r="Y11" i="13"/>
  <c r="Y10" i="13"/>
  <c r="AB10" i="10"/>
  <c r="AC3" i="10"/>
  <c r="AB11" i="10"/>
  <c r="AI11" i="3"/>
  <c r="AJ3" i="3"/>
  <c r="AI10" i="3"/>
  <c r="AC10" i="9"/>
  <c r="AC11" i="9"/>
  <c r="AD3" i="9"/>
  <c r="Z11" i="12"/>
  <c r="Z10" i="12"/>
  <c r="AA3" i="12"/>
  <c r="AD10" i="8"/>
  <c r="AE3" i="8"/>
  <c r="AD11" i="8"/>
  <c r="AH3" i="5"/>
  <c r="AG10" i="5"/>
  <c r="AG11" i="5"/>
  <c r="AE11" i="7"/>
  <c r="AE10" i="7"/>
  <c r="AF3" i="7"/>
  <c r="AJ3" i="4" l="1"/>
  <c r="AI11" i="4"/>
  <c r="AI10" i="4"/>
  <c r="AB11" i="11"/>
  <c r="AB10" i="11"/>
  <c r="AC3" i="11"/>
  <c r="AF3" i="8"/>
  <c r="AE11" i="8"/>
  <c r="AE10" i="8"/>
  <c r="AC11" i="10"/>
  <c r="AD3" i="10"/>
  <c r="AC10" i="10"/>
  <c r="Z10" i="13"/>
  <c r="AA3" i="13"/>
  <c r="Z11" i="13"/>
  <c r="AG11" i="6"/>
  <c r="AH3" i="6"/>
  <c r="AG10" i="6"/>
  <c r="AF11" i="7"/>
  <c r="AF10" i="7"/>
  <c r="AG3" i="7"/>
  <c r="AD10" i="9"/>
  <c r="AD11" i="9"/>
  <c r="AE3" i="9"/>
  <c r="AJ11" i="3"/>
  <c r="AL21" i="3" s="1"/>
  <c r="AJ10" i="3"/>
  <c r="AI3" i="5"/>
  <c r="AH10" i="5"/>
  <c r="AH11" i="5"/>
  <c r="AA10" i="12"/>
  <c r="AB3" i="12"/>
  <c r="AA11" i="12"/>
  <c r="AL17" i="3" l="1"/>
  <c r="AL14" i="3"/>
  <c r="AL16" i="3"/>
  <c r="AL13" i="3"/>
  <c r="AL19" i="3"/>
  <c r="AL12" i="3"/>
  <c r="AL18" i="3"/>
  <c r="AL15" i="3"/>
  <c r="AL20" i="3"/>
  <c r="AF3" i="9"/>
  <c r="AE10" i="9"/>
  <c r="AE11" i="9"/>
  <c r="AD11" i="10"/>
  <c r="AE3" i="10"/>
  <c r="AD10" i="10"/>
  <c r="AB10" i="12"/>
  <c r="AB11" i="12"/>
  <c r="AC3" i="12"/>
  <c r="AI11" i="5"/>
  <c r="AJ3" i="5"/>
  <c r="AI10" i="5"/>
  <c r="AF10" i="8"/>
  <c r="AF11" i="8"/>
  <c r="AG3" i="8"/>
  <c r="AA10" i="13"/>
  <c r="AA11" i="13"/>
  <c r="AB3" i="13"/>
  <c r="AC10" i="11"/>
  <c r="AD3" i="11"/>
  <c r="AC11" i="11"/>
  <c r="AG10" i="7"/>
  <c r="AH3" i="7"/>
  <c r="AG11" i="7"/>
  <c r="AH11" i="6"/>
  <c r="AI3" i="6"/>
  <c r="AH10" i="6"/>
  <c r="AJ11" i="4"/>
  <c r="AL21" i="4" s="1"/>
  <c r="AJ10" i="4"/>
  <c r="AL13" i="4" l="1"/>
  <c r="AL14" i="4"/>
  <c r="AL16" i="4"/>
  <c r="AL19" i="4"/>
  <c r="AL20" i="4"/>
  <c r="AL17" i="4"/>
  <c r="AL18" i="4"/>
  <c r="AL12" i="4"/>
  <c r="AL15" i="4"/>
  <c r="AJ11" i="5"/>
  <c r="AL21" i="5" s="1"/>
  <c r="AJ10" i="5"/>
  <c r="AI10" i="6"/>
  <c r="AJ3" i="6"/>
  <c r="AI11" i="6"/>
  <c r="AE3" i="11"/>
  <c r="AD10" i="11"/>
  <c r="AD11" i="11"/>
  <c r="AI3" i="7"/>
  <c r="AH11" i="7"/>
  <c r="AH10" i="7"/>
  <c r="AH3" i="8"/>
  <c r="AG11" i="8"/>
  <c r="AG10" i="8"/>
  <c r="AB11" i="13"/>
  <c r="AC3" i="13"/>
  <c r="AB10" i="13"/>
  <c r="AC11" i="12"/>
  <c r="AC10" i="12"/>
  <c r="AD3" i="12"/>
  <c r="AF3" i="10"/>
  <c r="AE11" i="10"/>
  <c r="AE10" i="10"/>
  <c r="AG3" i="9"/>
  <c r="AF10" i="9"/>
  <c r="AF11" i="9"/>
  <c r="AL12" i="5" l="1"/>
  <c r="AL17" i="5"/>
  <c r="AL13" i="5"/>
  <c r="AL16" i="5"/>
  <c r="AL15" i="5"/>
  <c r="AL18" i="5"/>
  <c r="AL14" i="5"/>
  <c r="AL20" i="5"/>
  <c r="AL19" i="5"/>
  <c r="AH11" i="8"/>
  <c r="AI3" i="8"/>
  <c r="AH10" i="8"/>
  <c r="AJ11" i="6"/>
  <c r="AL21" i="6" s="1"/>
  <c r="AJ10" i="6"/>
  <c r="AG11" i="9"/>
  <c r="AH3" i="9"/>
  <c r="AG10" i="9"/>
  <c r="AE3" i="12"/>
  <c r="AD11" i="12"/>
  <c r="AD10" i="12"/>
  <c r="AC11" i="13"/>
  <c r="AC10" i="13"/>
  <c r="AD3" i="13"/>
  <c r="AE11" i="11"/>
  <c r="AE10" i="11"/>
  <c r="AF3" i="11"/>
  <c r="AG3" i="10"/>
  <c r="AF10" i="10"/>
  <c r="AF11" i="10"/>
  <c r="AI11" i="7"/>
  <c r="AI10" i="7"/>
  <c r="AJ3" i="7"/>
  <c r="AL14" i="6" l="1"/>
  <c r="AL19" i="6"/>
  <c r="AL12" i="6"/>
  <c r="AL17" i="6"/>
  <c r="AL16" i="6"/>
  <c r="AL18" i="6"/>
  <c r="AL15" i="6"/>
  <c r="AL20" i="6"/>
  <c r="AL13" i="6"/>
  <c r="AJ11" i="7"/>
  <c r="AL21" i="7" s="1"/>
  <c r="AJ10" i="7"/>
  <c r="AH10" i="9"/>
  <c r="AI3" i="9"/>
  <c r="AH11" i="9"/>
  <c r="AG10" i="10"/>
  <c r="AG11" i="10"/>
  <c r="AH3" i="10"/>
  <c r="AE3" i="13"/>
  <c r="AD10" i="13"/>
  <c r="AD11" i="13"/>
  <c r="AI10" i="8"/>
  <c r="AJ3" i="8"/>
  <c r="AI11" i="8"/>
  <c r="AF11" i="11"/>
  <c r="AF10" i="11"/>
  <c r="AG3" i="11"/>
  <c r="AF3" i="12"/>
  <c r="AE11" i="12"/>
  <c r="AE10" i="12"/>
  <c r="AL13" i="7" l="1"/>
  <c r="AL14" i="7"/>
  <c r="AL19" i="7"/>
  <c r="AL17" i="7"/>
  <c r="AL18" i="7"/>
  <c r="AL12" i="7"/>
  <c r="AL15" i="7"/>
  <c r="AL20" i="7"/>
  <c r="AL16" i="7"/>
  <c r="AG3" i="12"/>
  <c r="AF11" i="12"/>
  <c r="AF10" i="12"/>
  <c r="AH3" i="11"/>
  <c r="AG11" i="11"/>
  <c r="AG10" i="11"/>
  <c r="AJ10" i="8"/>
  <c r="AJ11" i="8"/>
  <c r="AL21" i="8" s="1"/>
  <c r="AE11" i="13"/>
  <c r="AE10" i="13"/>
  <c r="AF3" i="13"/>
  <c r="AI3" i="10"/>
  <c r="AH11" i="10"/>
  <c r="AH10" i="10"/>
  <c r="AJ3" i="9"/>
  <c r="AI11" i="9"/>
  <c r="AI10" i="9"/>
  <c r="AL17" i="8" l="1"/>
  <c r="AL15" i="8"/>
  <c r="AL20" i="8"/>
  <c r="AL16" i="8"/>
  <c r="AL18" i="8"/>
  <c r="AL19" i="8"/>
  <c r="AL13" i="8"/>
  <c r="AL12" i="8"/>
  <c r="AL14" i="8"/>
  <c r="AJ10" i="9"/>
  <c r="AJ11" i="9"/>
  <c r="AL21" i="9" s="1"/>
  <c r="AF11" i="13"/>
  <c r="AG3" i="13"/>
  <c r="AF10" i="13"/>
  <c r="AG11" i="12"/>
  <c r="AG10" i="12"/>
  <c r="AH3" i="12"/>
  <c r="AI10" i="10"/>
  <c r="AJ3" i="10"/>
  <c r="AI11" i="10"/>
  <c r="AI3" i="11"/>
  <c r="AH10" i="11"/>
  <c r="AH11" i="11"/>
  <c r="AL16" i="9" l="1"/>
  <c r="AL14" i="9"/>
  <c r="AL20" i="9"/>
  <c r="AL13" i="9"/>
  <c r="AL15" i="9"/>
  <c r="AL12" i="9"/>
  <c r="AL17" i="9"/>
  <c r="AL18" i="9"/>
  <c r="AL19" i="9"/>
  <c r="AJ11" i="10"/>
  <c r="AL21" i="10" s="1"/>
  <c r="AJ10" i="10"/>
  <c r="AI11" i="11"/>
  <c r="AI10" i="11"/>
  <c r="AJ3" i="11"/>
  <c r="AH11" i="12"/>
  <c r="AH10" i="12"/>
  <c r="AI3" i="12"/>
  <c r="AG11" i="13"/>
  <c r="AG10" i="13"/>
  <c r="AH3" i="13"/>
  <c r="AL12" i="10" l="1"/>
  <c r="AL16" i="10"/>
  <c r="AL20" i="10"/>
  <c r="AL14" i="10"/>
  <c r="AL17" i="10"/>
  <c r="AL19" i="10"/>
  <c r="AL13" i="10"/>
  <c r="AL18" i="10"/>
  <c r="AL15" i="10"/>
  <c r="AH11" i="13"/>
  <c r="AI3" i="13"/>
  <c r="AH10" i="13"/>
  <c r="AJ11" i="11"/>
  <c r="AL21" i="11" s="1"/>
  <c r="AJ10" i="11"/>
  <c r="AI11" i="12"/>
  <c r="AJ3" i="12"/>
  <c r="AI10" i="12"/>
  <c r="AL12" i="11" l="1"/>
  <c r="AL14" i="11"/>
  <c r="AL16" i="11"/>
  <c r="AL18" i="11"/>
  <c r="AL17" i="11"/>
  <c r="AL19" i="11"/>
  <c r="AL15" i="11"/>
  <c r="AL13" i="11"/>
  <c r="AL20" i="11"/>
  <c r="AI10" i="13"/>
  <c r="AJ3" i="13"/>
  <c r="AI11" i="13"/>
  <c r="AJ10" i="12"/>
  <c r="AJ11" i="12"/>
  <c r="AL21" i="12" s="1"/>
  <c r="AL17" i="12" l="1"/>
  <c r="AL12" i="12"/>
  <c r="AL19" i="12"/>
  <c r="AL13" i="12"/>
  <c r="AL20" i="12"/>
  <c r="AL14" i="12"/>
  <c r="AL16" i="12"/>
  <c r="AL15" i="12"/>
  <c r="AL18" i="12"/>
  <c r="AJ11" i="13"/>
  <c r="AL21" i="13" s="1"/>
  <c r="AT14" i="14" s="1"/>
  <c r="AU14" i="14" s="1"/>
  <c r="AJ10" i="13"/>
  <c r="AL13" i="13" l="1"/>
  <c r="AT6" i="14" s="1"/>
  <c r="AU6" i="14" s="1"/>
  <c r="AL18" i="13"/>
  <c r="AT11" i="14" s="1"/>
  <c r="AU11" i="14" s="1"/>
  <c r="AL14" i="13"/>
  <c r="AT7" i="14" s="1"/>
  <c r="AU7" i="14" s="1"/>
  <c r="AL20" i="13"/>
  <c r="AT13" i="14" s="1"/>
  <c r="AU13" i="14" s="1"/>
  <c r="AL17" i="13"/>
  <c r="AT10" i="14" s="1"/>
  <c r="AU10" i="14" s="1"/>
  <c r="AL15" i="13"/>
  <c r="AT8" i="14" s="1"/>
  <c r="AU8" i="14" s="1"/>
  <c r="AL16" i="13"/>
  <c r="AT9" i="14" s="1"/>
  <c r="AU9" i="14" s="1"/>
  <c r="AL12" i="13"/>
  <c r="AT5" i="14" s="1"/>
  <c r="AU5" i="14" s="1"/>
  <c r="AL19" i="13"/>
  <c r="AT12" i="14" s="1"/>
  <c r="AU12" i="14" s="1"/>
</calcChain>
</file>

<file path=xl/sharedStrings.xml><?xml version="1.0" encoding="utf-8"?>
<sst xmlns="http://schemas.openxmlformats.org/spreadsheetml/2006/main" count="683" uniqueCount="65">
  <si>
    <t>Travailleurs</t>
  </si>
  <si>
    <t>date d'entrée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</si>
  <si>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</si>
  <si>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</si>
  <si>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</si>
  <si>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</si>
  <si>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</si>
  <si>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</si>
  <si>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</si>
  <si>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</si>
  <si>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</si>
  <si>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</si>
  <si>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</si>
  <si>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</si>
  <si>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start</t>
  </si>
  <si>
    <t>stop</t>
  </si>
  <si>
    <t>Maladie</t>
  </si>
  <si>
    <t>Absences</t>
  </si>
  <si>
    <t>CP</t>
  </si>
  <si>
    <t>Congés</t>
  </si>
  <si>
    <t>Abs</t>
  </si>
  <si>
    <t>Absence</t>
  </si>
  <si>
    <t>M</t>
  </si>
  <si>
    <t>Maladies</t>
  </si>
  <si>
    <t>GEOFFROY</t>
  </si>
  <si>
    <t>FRED</t>
  </si>
  <si>
    <t>HAMID</t>
  </si>
  <si>
    <t>CHRISTELLE</t>
  </si>
  <si>
    <t>ISSAM</t>
  </si>
  <si>
    <t>JEROME</t>
  </si>
  <si>
    <t>AYMEN</t>
  </si>
  <si>
    <t>MICHEL</t>
  </si>
  <si>
    <t>ROANE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</si>
  <si>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</si>
  <si>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</si>
  <si>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</si>
  <si>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</si>
  <si>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</si>
  <si>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</si>
  <si>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</si>
  <si>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</si>
  <si>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</si>
  <si>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</si>
  <si>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</si>
  <si>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</si>
  <si>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</si>
  <si>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Reste congés</t>
  </si>
  <si>
    <t>date</t>
  </si>
  <si>
    <t>fermeture</t>
  </si>
  <si>
    <t xml:space="preserve">Jour de l'an </t>
  </si>
  <si>
    <t>Lundi de Pâques</t>
  </si>
  <si>
    <t>Fête du travail</t>
  </si>
  <si>
    <t>Victoire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</si>
  <si>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</si>
  <si>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</si>
  <si>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</si>
  <si>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</si>
  <si>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</si>
  <si>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</si>
  <si>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</si>
  <si>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Récap 2020</t>
  </si>
  <si>
    <t>Samedi</t>
  </si>
  <si>
    <t>posé en CP</t>
  </si>
  <si>
    <t>Samedi          posés     reste</t>
  </si>
  <si>
    <t>JORDAN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</si>
</sst>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1CDFF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 style="thin">
        <color indexed="64"/>
      </bottom>
      <diagonal/>
    </border>
    <border>
      <left/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99">
    <xf numFmtId="0" fontId="0" fillId="0" borderId="0" xfId="0"/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textRotation="90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7" fillId="0" borderId="36" xfId="0" applyFont="1" applyBorder="1" applyAlignment="1" applyProtection="1">
      <alignment horizontal="center"/>
      <protection locked="0"/>
    </xf>
    <xf numFmtId="0" fontId="4" fillId="0" borderId="37" xfId="0" applyFont="1" applyBorder="1" applyAlignment="1" applyProtection="1">
      <alignment horizontal="center" vertical="top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2" fillId="4" borderId="0" xfId="0" applyFont="1" applyFill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left" vertical="top"/>
    </xf>
    <xf numFmtId="0" fontId="0" fillId="0" borderId="34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1" fillId="0" borderId="38" xfId="0" applyFont="1" applyBorder="1" applyAlignment="1" applyProtection="1">
      <alignment horizontal="left" vertical="top"/>
    </xf>
    <xf numFmtId="0" fontId="0" fillId="0" borderId="35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1" fillId="0" borderId="28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0" fontId="1" fillId="0" borderId="6" xfId="0" applyFont="1" applyBorder="1" applyAlignment="1" applyProtection="1">
      <alignment horizontal="center"/>
    </xf>
    <xf numFmtId="164" fontId="3" fillId="0" borderId="29" xfId="0" applyNumberFormat="1" applyFont="1" applyBorder="1" applyAlignment="1" applyProtection="1">
      <alignment horizontal="center" vertical="top"/>
    </xf>
    <xf numFmtId="164" fontId="3" fillId="0" borderId="7" xfId="0" applyNumberFormat="1" applyFont="1" applyBorder="1" applyAlignment="1" applyProtection="1">
      <alignment horizontal="center" vertical="top"/>
    </xf>
    <xf numFmtId="164" fontId="3" fillId="0" borderId="8" xfId="0" applyNumberFormat="1" applyFont="1" applyBorder="1" applyAlignment="1" applyProtection="1">
      <alignment horizontal="center" vertical="top"/>
    </xf>
    <xf numFmtId="0" fontId="0" fillId="0" borderId="10" xfId="0" applyBorder="1" applyAlignment="1" applyProtection="1">
      <alignment horizontal="center" vertical="center"/>
    </xf>
    <xf numFmtId="0" fontId="0" fillId="0" borderId="38" xfId="0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left" vertical="center"/>
    </xf>
    <xf numFmtId="0" fontId="1" fillId="0" borderId="38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ont="1" applyProtection="1">
      <protection locked="0"/>
    </xf>
    <xf numFmtId="0" fontId="0" fillId="0" borderId="21" xfId="0" applyFont="1" applyBorder="1" applyAlignment="1" applyProtection="1">
      <alignment horizontal="center" vertical="center" textRotation="90"/>
      <protection locked="0"/>
    </xf>
    <xf numFmtId="0" fontId="0" fillId="0" borderId="17" xfId="0" applyFont="1" applyBorder="1" applyAlignment="1" applyProtection="1">
      <alignment horizontal="center" vertical="center" textRotation="90"/>
      <protection locked="0"/>
    </xf>
    <xf numFmtId="0" fontId="0" fillId="0" borderId="16" xfId="0" applyFont="1" applyBorder="1" applyAlignment="1" applyProtection="1">
      <alignment horizontal="center" vertical="center" textRotation="90"/>
      <protection locked="0"/>
    </xf>
    <xf numFmtId="0" fontId="0" fillId="0" borderId="39" xfId="0" applyFont="1" applyBorder="1" applyAlignment="1" applyProtection="1">
      <alignment horizontal="center" vertical="center" textRotation="90"/>
      <protection locked="0"/>
    </xf>
    <xf numFmtId="0" fontId="0" fillId="0" borderId="0" xfId="0" applyFont="1" applyBorder="1" applyAlignment="1" applyProtection="1">
      <alignment horizontal="center" vertical="center" textRotation="90"/>
      <protection locked="0"/>
    </xf>
    <xf numFmtId="0" fontId="0" fillId="0" borderId="15" xfId="0" applyFont="1" applyBorder="1" applyAlignment="1" applyProtection="1">
      <alignment horizontal="center" vertical="center" textRotation="90"/>
      <protection locked="0"/>
    </xf>
    <xf numFmtId="0" fontId="2" fillId="0" borderId="0" xfId="1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41" xfId="0" applyFont="1" applyBorder="1" applyAlignment="1" applyProtection="1">
      <alignment horizontal="center" vertical="center"/>
    </xf>
    <xf numFmtId="0" fontId="2" fillId="0" borderId="40" xfId="1" applyFont="1" applyBorder="1" applyAlignment="1" applyProtection="1">
      <alignment horizontal="center" vertical="center"/>
    </xf>
    <xf numFmtId="0" fontId="2" fillId="0" borderId="12" xfId="1" applyFont="1" applyBorder="1" applyAlignment="1" applyProtection="1">
      <alignment horizontal="center" vertical="center"/>
    </xf>
    <xf numFmtId="0" fontId="2" fillId="0" borderId="13" xfId="1" applyFont="1" applyBorder="1" applyAlignment="1" applyProtection="1">
      <alignment horizontal="center" vertical="center"/>
    </xf>
    <xf numFmtId="0" fontId="2" fillId="0" borderId="42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2" xfId="1" applyFont="1" applyBorder="1" applyAlignment="1" applyProtection="1">
      <alignment horizontal="center" vertical="center"/>
    </xf>
    <xf numFmtId="0" fontId="2" fillId="0" borderId="2" xfId="1" applyFont="1" applyBorder="1" applyAlignment="1" applyProtection="1">
      <alignment horizontal="center" vertical="center"/>
    </xf>
    <xf numFmtId="0" fontId="2" fillId="0" borderId="14" xfId="1" applyFont="1" applyBorder="1" applyAlignment="1" applyProtection="1">
      <alignment horizontal="center" vertical="center"/>
    </xf>
    <xf numFmtId="0" fontId="5" fillId="0" borderId="40" xfId="0" applyFont="1" applyBorder="1" applyAlignment="1" applyProtection="1">
      <alignment vertical="center"/>
    </xf>
    <xf numFmtId="0" fontId="8" fillId="0" borderId="13" xfId="0" applyFont="1" applyBorder="1" applyAlignment="1" applyProtection="1">
      <alignment horizontal="center" vertical="center"/>
    </xf>
    <xf numFmtId="0" fontId="5" fillId="0" borderId="42" xfId="0" applyFont="1" applyBorder="1" applyAlignment="1" applyProtection="1">
      <alignment vertical="center"/>
    </xf>
    <xf numFmtId="0" fontId="8" fillId="0" borderId="14" xfId="0" applyFont="1" applyBorder="1" applyAlignment="1" applyProtection="1">
      <alignment horizontal="center" vertical="center"/>
    </xf>
    <xf numFmtId="0" fontId="13" fillId="0" borderId="40" xfId="0" applyFont="1" applyBorder="1" applyAlignment="1" applyProtection="1">
      <alignment horizontal="center" vertical="center"/>
    </xf>
    <xf numFmtId="0" fontId="14" fillId="0" borderId="13" xfId="0" applyFont="1" applyBorder="1" applyAlignment="1" applyProtection="1">
      <alignment horizontal="center" vertical="center"/>
    </xf>
    <xf numFmtId="0" fontId="1" fillId="0" borderId="0" xfId="0" applyFont="1" applyProtection="1">
      <protection locked="0"/>
    </xf>
    <xf numFmtId="14" fontId="0" fillId="0" borderId="0" xfId="0" applyNumberFormat="1" applyProtection="1"/>
    <xf numFmtId="0" fontId="1" fillId="0" borderId="38" xfId="0" applyFont="1" applyBorder="1" applyAlignment="1" applyProtection="1">
      <alignment horizontal="left" vertical="center"/>
      <protection locked="0"/>
    </xf>
    <xf numFmtId="0" fontId="2" fillId="0" borderId="4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42" xfId="1" applyFont="1" applyBorder="1" applyAlignment="1" applyProtection="1">
      <alignment horizontal="center" vertical="center"/>
      <protection locked="0"/>
    </xf>
    <xf numFmtId="0" fontId="2" fillId="0" borderId="2" xfId="1" applyFont="1" applyBorder="1" applyAlignment="1" applyProtection="1">
      <alignment horizontal="center" vertical="center"/>
      <protection locked="0"/>
    </xf>
    <xf numFmtId="0" fontId="2" fillId="0" borderId="14" xfId="1" applyFont="1" applyBorder="1" applyAlignment="1" applyProtection="1">
      <alignment horizontal="center" vertical="center"/>
      <protection locked="0"/>
    </xf>
    <xf numFmtId="0" fontId="5" fillId="0" borderId="42" xfId="0" applyFont="1" applyBorder="1" applyAlignment="1" applyProtection="1">
      <alignment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13" fillId="0" borderId="40" xfId="0" applyFont="1" applyBorder="1" applyAlignment="1" applyProtection="1">
      <alignment horizontal="center" vertical="center"/>
      <protection locked="0"/>
    </xf>
    <xf numFmtId="0" fontId="14" fillId="0" borderId="13" xfId="0" applyFont="1" applyBorder="1" applyAlignment="1" applyProtection="1">
      <alignment horizontal="center" vertical="center"/>
      <protection locked="0"/>
    </xf>
    <xf numFmtId="0" fontId="1" fillId="0" borderId="38" xfId="0" applyFont="1" applyBorder="1" applyAlignment="1" applyProtection="1">
      <alignment horizontal="left" vertical="top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13" fillId="7" borderId="17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5" fillId="5" borderId="18" xfId="0" applyFont="1" applyFill="1" applyBorder="1" applyAlignment="1" applyProtection="1">
      <alignment horizontal="center" vertical="center"/>
      <protection locked="0"/>
    </xf>
    <xf numFmtId="0" fontId="5" fillId="5" borderId="19" xfId="0" applyFont="1" applyFill="1" applyBorder="1" applyAlignment="1" applyProtection="1">
      <alignment horizontal="center" vertical="center"/>
      <protection locked="0"/>
    </xf>
    <xf numFmtId="0" fontId="5" fillId="5" borderId="20" xfId="0" applyFont="1" applyFill="1" applyBorder="1" applyAlignment="1" applyProtection="1">
      <alignment horizontal="center" vertical="center"/>
      <protection locked="0"/>
    </xf>
    <xf numFmtId="0" fontId="12" fillId="6" borderId="0" xfId="0" applyFont="1" applyFill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6" fillId="0" borderId="24" xfId="0" applyFont="1" applyBorder="1" applyAlignment="1" applyProtection="1">
      <alignment horizontal="center" vertical="center" wrapText="1"/>
      <protection locked="0"/>
    </xf>
    <xf numFmtId="0" fontId="6" fillId="0" borderId="27" xfId="0" applyFont="1" applyBorder="1" applyAlignment="1" applyProtection="1">
      <alignment horizontal="center" vertical="center" wrapText="1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7" fillId="0" borderId="26" xfId="0" applyFont="1" applyBorder="1" applyAlignment="1" applyProtection="1">
      <alignment horizontal="center" vertical="center"/>
      <protection locked="0"/>
    </xf>
    <xf numFmtId="0" fontId="7" fillId="0" borderId="32" xfId="0" applyFont="1" applyBorder="1" applyAlignment="1" applyProtection="1">
      <alignment horizontal="center" vertical="center" wrapText="1"/>
      <protection locked="0"/>
    </xf>
    <xf numFmtId="0" fontId="7" fillId="0" borderId="33" xfId="0" applyFont="1" applyBorder="1" applyAlignment="1" applyProtection="1">
      <alignment horizontal="center" vertical="center" wrapText="1"/>
      <protection locked="0"/>
    </xf>
    <xf numFmtId="0" fontId="4" fillId="0" borderId="36" xfId="0" applyFont="1" applyBorder="1" applyAlignment="1" applyProtection="1">
      <alignment horizontal="center" vertical="center"/>
      <protection locked="0"/>
    </xf>
    <xf numFmtId="0" fontId="4" fillId="0" borderId="37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 wrapText="1"/>
      <protection locked="0"/>
    </xf>
    <xf numFmtId="0" fontId="7" fillId="0" borderId="25" xfId="0" applyFont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145">
    <dxf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00B0F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92D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1CDFF"/>
      <color rgb="FFE8D1FF"/>
      <color rgb="FFFFE7FF"/>
      <color rgb="FFCCCCFF"/>
      <color rgb="FFFFE1E1"/>
      <color rgb="FFFFCCCC"/>
      <color rgb="FFFFCCFF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'Récap 2020'!$C$4</c:f>
              <c:strCache>
                <c:ptCount val="1"/>
                <c:pt idx="0">
                  <c:v>Maladies</c:v>
                </c:pt>
              </c:strCache>
            </c:strRef>
          </c:tx>
          <c:spPr>
            <a:solidFill>
              <a:srgbClr val="FF000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'Récap 2020'!$B$5:$B$13</c:f>
              <c:strCache>
                <c:ptCount val="9"/>
                <c:pt idx="0">
                  <c:v>AYMEN</c:v>
                </c:pt>
                <c:pt idx="1">
                  <c:v>CHRISTELLE</c:v>
                </c:pt>
                <c:pt idx="2">
                  <c:v>FRED</c:v>
                </c:pt>
                <c:pt idx="3">
                  <c:v>GEOFFROY</c:v>
                </c:pt>
                <c:pt idx="4">
                  <c:v>HAMID</c:v>
                </c:pt>
                <c:pt idx="5">
                  <c:v>ISSAM</c:v>
                </c:pt>
                <c:pt idx="6">
                  <c:v>JEROME</c:v>
                </c:pt>
                <c:pt idx="7">
                  <c:v>MICHEL</c:v>
                </c:pt>
                <c:pt idx="8">
                  <c:v>ROANE</c:v>
                </c:pt>
              </c:strCache>
            </c:strRef>
          </c:cat>
          <c:val>
            <c:numRef>
              <c:f>'Récap 2020'!$C$5:$C$13</c:f>
              <c:numCache>
                <c:formatCode>General</c:formatCode>
                <c:ptCount val="9"/>
                <c:pt idx="0">
                  <c:v>89</c:v>
                </c:pt>
                <c:pt idx="1">
                  <c:v>0</c:v>
                </c:pt>
                <c:pt idx="2">
                  <c:v>16</c:v>
                </c:pt>
                <c:pt idx="3">
                  <c:v>35</c:v>
                </c:pt>
                <c:pt idx="4">
                  <c:v>13</c:v>
                </c:pt>
                <c:pt idx="5">
                  <c:v>2</c:v>
                </c:pt>
                <c:pt idx="6">
                  <c:v>3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'Récap 2020'!$D$4</c:f>
              <c:strCache>
                <c:ptCount val="1"/>
                <c:pt idx="0">
                  <c:v>Congés</c:v>
                </c:pt>
              </c:strCache>
            </c:strRef>
          </c:tx>
          <c:spPr>
            <a:solidFill>
              <a:srgbClr val="92D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'Récap 2020'!$B$5:$B$13</c:f>
              <c:strCache>
                <c:ptCount val="9"/>
                <c:pt idx="0">
                  <c:v>AYMEN</c:v>
                </c:pt>
                <c:pt idx="1">
                  <c:v>CHRISTELLE</c:v>
                </c:pt>
                <c:pt idx="2">
                  <c:v>FRED</c:v>
                </c:pt>
                <c:pt idx="3">
                  <c:v>GEOFFROY</c:v>
                </c:pt>
                <c:pt idx="4">
                  <c:v>HAMID</c:v>
                </c:pt>
                <c:pt idx="5">
                  <c:v>ISSAM</c:v>
                </c:pt>
                <c:pt idx="6">
                  <c:v>JEROME</c:v>
                </c:pt>
                <c:pt idx="7">
                  <c:v>MICHEL</c:v>
                </c:pt>
                <c:pt idx="8">
                  <c:v>ROANE</c:v>
                </c:pt>
              </c:strCache>
            </c:strRef>
          </c:cat>
          <c:val>
            <c:numRef>
              <c:f>'Récap 2020'!$D$5:$D$13</c:f>
              <c:numCache>
                <c:formatCode>General</c:formatCode>
                <c:ptCount val="9"/>
                <c:pt idx="0">
                  <c:v>14</c:v>
                </c:pt>
                <c:pt idx="1">
                  <c:v>26</c:v>
                </c:pt>
                <c:pt idx="2">
                  <c:v>25</c:v>
                </c:pt>
                <c:pt idx="3">
                  <c:v>19</c:v>
                </c:pt>
                <c:pt idx="4">
                  <c:v>29</c:v>
                </c:pt>
                <c:pt idx="5">
                  <c:v>10</c:v>
                </c:pt>
                <c:pt idx="6">
                  <c:v>32</c:v>
                </c:pt>
                <c:pt idx="7">
                  <c:v>30</c:v>
                </c:pt>
                <c:pt idx="8">
                  <c:v>22</c:v>
                </c:pt>
              </c:numCache>
            </c:numRef>
          </c:val>
        </c:ser>
        <c:ser>
          <c:idx val="2"/>
          <c:order val="2"/>
          <c:tx>
            <c:strRef>
              <c:f>'Récap 2020'!$E$4</c:f>
              <c:strCache>
                <c:ptCount val="1"/>
                <c:pt idx="0">
                  <c:v>Absences</c:v>
                </c:pt>
              </c:strCache>
            </c:strRef>
          </c:tx>
          <c:spPr>
            <a:solidFill>
              <a:srgbClr val="00B0F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'Récap 2020'!$B$5:$B$13</c:f>
              <c:strCache>
                <c:ptCount val="9"/>
                <c:pt idx="0">
                  <c:v>AYMEN</c:v>
                </c:pt>
                <c:pt idx="1">
                  <c:v>CHRISTELLE</c:v>
                </c:pt>
                <c:pt idx="2">
                  <c:v>FRED</c:v>
                </c:pt>
                <c:pt idx="3">
                  <c:v>GEOFFROY</c:v>
                </c:pt>
                <c:pt idx="4">
                  <c:v>HAMID</c:v>
                </c:pt>
                <c:pt idx="5">
                  <c:v>ISSAM</c:v>
                </c:pt>
                <c:pt idx="6">
                  <c:v>JEROME</c:v>
                </c:pt>
                <c:pt idx="7">
                  <c:v>MICHEL</c:v>
                </c:pt>
                <c:pt idx="8">
                  <c:v>ROANE</c:v>
                </c:pt>
              </c:strCache>
            </c:strRef>
          </c:cat>
          <c:val>
            <c:numRef>
              <c:f>'Récap 2020'!$E$5:$E$13</c:f>
              <c:numCache>
                <c:formatCode>General</c:formatCode>
                <c:ptCount val="9"/>
                <c:pt idx="0">
                  <c:v>6</c:v>
                </c:pt>
                <c:pt idx="1">
                  <c:v>0</c:v>
                </c:pt>
                <c:pt idx="2">
                  <c:v>28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10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-1070229840"/>
        <c:axId val="-1070232016"/>
      </c:barChart>
      <c:catAx>
        <c:axId val="-1070229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70232016"/>
        <c:crosses val="autoZero"/>
        <c:auto val="1"/>
        <c:lblAlgn val="ctr"/>
        <c:lblOffset val="100"/>
        <c:noMultiLvlLbl val="0"/>
      </c:catAx>
      <c:valAx>
        <c:axId val="-107023201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-1070229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14287</xdr:rowOff>
    </xdr:from>
    <xdr:to>
      <xdr:col>41</xdr:col>
      <xdr:colOff>0</xdr:colOff>
      <xdr:row>29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3:A18" totalsRowShown="0" headerRowDxfId="10" dataDxfId="9">
  <autoFilter ref="A3:A18"/>
  <tableColumns count="1">
    <tableColumn id="1" name="Travailleurs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L3:M29" totalsRowShown="0" headerRowDxfId="7" dataDxfId="6">
  <autoFilter ref="L3:M29"/>
  <tableColumns count="2">
    <tableColumn id="1" name="date" dataDxfId="5"/>
    <tableColumn id="2" name="fermeture" dataDxfId="4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I3:J14" totalsRowShown="0" headerRowDxfId="3" dataDxfId="2">
  <autoFilter ref="I3:J14"/>
  <tableColumns count="2">
    <tableColumn id="1" name="date" dataDxfId="1"/>
    <tableColumn id="2" name="fermeture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4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U14"/>
  <sheetViews>
    <sheetView showGridLines="0" tabSelected="1" topLeftCell="A2" zoomScale="75" zoomScaleNormal="75" workbookViewId="0">
      <selection activeCell="O13" sqref="O13"/>
    </sheetView>
  </sheetViews>
  <sheetFormatPr baseColWidth="10" defaultRowHeight="15" x14ac:dyDescent="0.25"/>
  <cols>
    <col min="1" max="2" width="11.42578125" style="3"/>
    <col min="3" max="5" width="9.42578125" style="3" customWidth="1"/>
    <col min="6" max="6" width="5.5703125" style="3" bestFit="1" customWidth="1"/>
    <col min="7" max="41" width="3.7109375" style="3" bestFit="1" customWidth="1"/>
    <col min="42" max="42" width="3.7109375" style="3" customWidth="1"/>
    <col min="43" max="43" width="15" style="3" customWidth="1"/>
    <col min="44" max="44" width="11.42578125" style="3"/>
    <col min="45" max="45" width="3.42578125" style="3" customWidth="1"/>
    <col min="46" max="46" width="9.5703125" style="3" customWidth="1"/>
    <col min="47" max="47" width="9.7109375" style="3" customWidth="1"/>
    <col min="48" max="16384" width="11.42578125" style="3"/>
  </cols>
  <sheetData>
    <row r="1" spans="2:47" ht="70.5" customHeight="1" x14ac:dyDescent="0.25">
      <c r="C1" s="83" t="s">
        <v>60</v>
      </c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</row>
    <row r="2" spans="2:47" ht="12" customHeight="1" thickBot="1" x14ac:dyDescent="0.3"/>
    <row r="3" spans="2:47" s="36" customFormat="1" ht="45.75" customHeight="1" x14ac:dyDescent="0.25">
      <c r="C3" s="84" t="s">
        <v>33</v>
      </c>
      <c r="D3" s="85"/>
      <c r="E3" s="86"/>
      <c r="F3" s="84" t="s">
        <v>34</v>
      </c>
      <c r="G3" s="85"/>
      <c r="H3" s="86"/>
      <c r="I3" s="84" t="s">
        <v>35</v>
      </c>
      <c r="J3" s="85"/>
      <c r="K3" s="86"/>
      <c r="L3" s="84" t="s">
        <v>36</v>
      </c>
      <c r="M3" s="85"/>
      <c r="N3" s="86"/>
      <c r="O3" s="84" t="s">
        <v>37</v>
      </c>
      <c r="P3" s="85"/>
      <c r="Q3" s="86"/>
      <c r="R3" s="84" t="s">
        <v>38</v>
      </c>
      <c r="S3" s="85"/>
      <c r="T3" s="86"/>
      <c r="U3" s="84" t="s">
        <v>39</v>
      </c>
      <c r="V3" s="85"/>
      <c r="W3" s="86"/>
      <c r="X3" s="84" t="s">
        <v>40</v>
      </c>
      <c r="Y3" s="85"/>
      <c r="Z3" s="86"/>
      <c r="AA3" s="84" t="s">
        <v>41</v>
      </c>
      <c r="AB3" s="85"/>
      <c r="AC3" s="86"/>
      <c r="AD3" s="84" t="s">
        <v>42</v>
      </c>
      <c r="AE3" s="85"/>
      <c r="AF3" s="86"/>
      <c r="AG3" s="84" t="s">
        <v>43</v>
      </c>
      <c r="AH3" s="85"/>
      <c r="AI3" s="86"/>
      <c r="AJ3" s="84" t="s">
        <v>44</v>
      </c>
      <c r="AK3" s="85"/>
      <c r="AL3" s="86"/>
      <c r="AM3" s="84" t="s">
        <v>45</v>
      </c>
      <c r="AN3" s="85"/>
      <c r="AO3" s="86"/>
      <c r="AP3" s="37"/>
    </row>
    <row r="4" spans="2:47" s="38" customFormat="1" ht="51" thickBot="1" x14ac:dyDescent="0.3">
      <c r="C4" s="39" t="s">
        <v>23</v>
      </c>
      <c r="D4" s="40" t="s">
        <v>19</v>
      </c>
      <c r="E4" s="41" t="s">
        <v>17</v>
      </c>
      <c r="F4" s="42" t="s">
        <v>23</v>
      </c>
      <c r="G4" s="43" t="s">
        <v>19</v>
      </c>
      <c r="H4" s="44" t="s">
        <v>17</v>
      </c>
      <c r="I4" s="42" t="s">
        <v>23</v>
      </c>
      <c r="J4" s="43" t="s">
        <v>19</v>
      </c>
      <c r="K4" s="44" t="s">
        <v>17</v>
      </c>
      <c r="L4" s="42" t="s">
        <v>23</v>
      </c>
      <c r="M4" s="43" t="s">
        <v>19</v>
      </c>
      <c r="N4" s="44" t="s">
        <v>17</v>
      </c>
      <c r="O4" s="42" t="s">
        <v>23</v>
      </c>
      <c r="P4" s="43" t="s">
        <v>19</v>
      </c>
      <c r="Q4" s="44" t="s">
        <v>17</v>
      </c>
      <c r="R4" s="42" t="s">
        <v>23</v>
      </c>
      <c r="S4" s="43" t="s">
        <v>19</v>
      </c>
      <c r="T4" s="44" t="s">
        <v>17</v>
      </c>
      <c r="U4" s="42" t="s">
        <v>23</v>
      </c>
      <c r="V4" s="43" t="s">
        <v>19</v>
      </c>
      <c r="W4" s="44" t="s">
        <v>17</v>
      </c>
      <c r="X4" s="42" t="s">
        <v>23</v>
      </c>
      <c r="Y4" s="43" t="s">
        <v>19</v>
      </c>
      <c r="Z4" s="44" t="s">
        <v>17</v>
      </c>
      <c r="AA4" s="42" t="s">
        <v>23</v>
      </c>
      <c r="AB4" s="43" t="s">
        <v>19</v>
      </c>
      <c r="AC4" s="44" t="s">
        <v>17</v>
      </c>
      <c r="AD4" s="42" t="s">
        <v>23</v>
      </c>
      <c r="AE4" s="43" t="s">
        <v>19</v>
      </c>
      <c r="AF4" s="44" t="s">
        <v>17</v>
      </c>
      <c r="AG4" s="42" t="s">
        <v>23</v>
      </c>
      <c r="AH4" s="43" t="s">
        <v>19</v>
      </c>
      <c r="AI4" s="44" t="s">
        <v>17</v>
      </c>
      <c r="AJ4" s="42" t="s">
        <v>23</v>
      </c>
      <c r="AK4" s="43" t="s">
        <v>19</v>
      </c>
      <c r="AL4" s="44" t="s">
        <v>17</v>
      </c>
      <c r="AM4" s="42" t="s">
        <v>23</v>
      </c>
      <c r="AN4" s="43" t="s">
        <v>19</v>
      </c>
      <c r="AO4" s="44" t="s">
        <v>17</v>
      </c>
      <c r="AP4" s="43"/>
      <c r="AQ4" s="87" t="s">
        <v>46</v>
      </c>
      <c r="AR4" s="87"/>
      <c r="AT4" s="82" t="s">
        <v>63</v>
      </c>
      <c r="AU4" s="82"/>
    </row>
    <row r="5" spans="2:47" ht="21" customHeight="1" thickBot="1" x14ac:dyDescent="0.3">
      <c r="B5" s="34" t="str">
        <f>IFERROR(IF(Config!A4="","",Config!A4),"")</f>
        <v>AYMEN</v>
      </c>
      <c r="C5" s="46">
        <f>SUM(F5,I5,L5,O5,R5,U5,X5,AA5,AD5,AG5,AJ5,AM5)</f>
        <v>89</v>
      </c>
      <c r="D5" s="47">
        <f>SUM(G5,J5,M5,P5,S5,V5,Y5,AB5,AE5,AH5,AK5,AN5)</f>
        <v>14</v>
      </c>
      <c r="E5" s="48">
        <f>SUM(H5,K5,N5,Q5,T5,W5,Z5,AC5,AF5,AI5,AL5,AO5)</f>
        <v>6</v>
      </c>
      <c r="F5" s="49">
        <f>IFERROR(VLOOKUP($B5,Janvier!$B$12:$E$20,3,0),"")</f>
        <v>1</v>
      </c>
      <c r="G5" s="50">
        <f>IFERROR(VLOOKUP($B5,Janvier!$B$12:$E$20,2,0),"")</f>
        <v>0</v>
      </c>
      <c r="H5" s="51">
        <f>IFERROR(VLOOKUP($B5,Janvier!$B$12:$E$20,4,0),"")</f>
        <v>3</v>
      </c>
      <c r="I5" s="49">
        <f>IFERROR(VLOOKUP($B5,Février!$B$12:$E$20,3,0),"")</f>
        <v>0</v>
      </c>
      <c r="J5" s="50">
        <f>IFERROR(VLOOKUP($B5,Février!$B$12:$E$20,2,0),"")</f>
        <v>6</v>
      </c>
      <c r="K5" s="51">
        <f>IFERROR(VLOOKUP($B5,Février!$B$12:$E$20,4,0),"")</f>
        <v>3</v>
      </c>
      <c r="L5" s="49">
        <f>IFERROR(VLOOKUP($B5,Mars!$B$12:$E$20,3,0),"")</f>
        <v>1</v>
      </c>
      <c r="M5" s="50">
        <f>IFERROR(VLOOKUP($B5,Mars!$B$12:$E$20,2,0),"")</f>
        <v>3</v>
      </c>
      <c r="N5" s="51">
        <f>IFERROR(VLOOKUP($B5,Mars!$B$12:$E$20,4,0),"")</f>
        <v>0</v>
      </c>
      <c r="O5" s="49">
        <f>IFERROR(VLOOKUP($B5,Avril!$B$12:$E$20,3,0),"")</f>
        <v>0</v>
      </c>
      <c r="P5" s="50">
        <f>IFERROR(VLOOKUP($B5,Avril!$B$12:$E$20,2,0),"")</f>
        <v>0</v>
      </c>
      <c r="Q5" s="51">
        <f>IFERROR(VLOOKUP($B5,Avril!$B$12:$E$20,4,0),"")</f>
        <v>0</v>
      </c>
      <c r="R5" s="49">
        <f>IFERROR(VLOOKUP($B5,Mai!$B$12:$E$20,3,0),"")</f>
        <v>14</v>
      </c>
      <c r="S5" s="50">
        <f>IFERROR(VLOOKUP($B5,Mai!$B$12:$E$20,2,0),"")</f>
        <v>0</v>
      </c>
      <c r="T5" s="51">
        <f>IFERROR(VLOOKUP($B5,Mai!$B$12:$E$20,4,0),"")</f>
        <v>0</v>
      </c>
      <c r="U5" s="49">
        <f>IFERROR(VLOOKUP($B5,Juin!$B$12:$E$20,3,0),"")</f>
        <v>21</v>
      </c>
      <c r="V5" s="50">
        <f>IFERROR(VLOOKUP($B5,Juin!$B$12:$E$20,2,0),"")</f>
        <v>0</v>
      </c>
      <c r="W5" s="51">
        <f>IFERROR(VLOOKUP($B5,Juin!$B$12:$E$20,4,0),"")</f>
        <v>0</v>
      </c>
      <c r="X5" s="49">
        <f>IFERROR(VLOOKUP($B5,Juillet!$B$12:$E$20,3,0),"")</f>
        <v>22</v>
      </c>
      <c r="Y5" s="50">
        <f>IFERROR(VLOOKUP($B5,Juillet!$B$12:$E$20,2,0),"")</f>
        <v>0</v>
      </c>
      <c r="Z5" s="51">
        <f>IFERROR(VLOOKUP($B5,Juillet!$B$12:$E$20,4,0),"")</f>
        <v>0</v>
      </c>
      <c r="AA5" s="49">
        <f>IFERROR(VLOOKUP($B5,Août!$B$12:$E$20,3,0),"")</f>
        <v>21</v>
      </c>
      <c r="AB5" s="50">
        <f>IFERROR(VLOOKUP($B5,Août!$B$12:$E$20,2,0),"")</f>
        <v>0</v>
      </c>
      <c r="AC5" s="51">
        <f>IFERROR(VLOOKUP($B5,Août!$B$12:$E$20,4,0),"")</f>
        <v>0</v>
      </c>
      <c r="AD5" s="49">
        <f>IFERROR(VLOOKUP($B5,Septembre!$B$12:$E$20,3,0),"")</f>
        <v>9</v>
      </c>
      <c r="AE5" s="50">
        <f>IFERROR(VLOOKUP($B5,Septembre!$B$12:$E$20,2,0),"")</f>
        <v>0</v>
      </c>
      <c r="AF5" s="51">
        <f>IFERROR(VLOOKUP($B5,Septembre!$B$12:$E$20,4,0),"")</f>
        <v>0</v>
      </c>
      <c r="AG5" s="49">
        <f>IFERROR(VLOOKUP($B5,Octobre!$B$12:$E$20,3,0),"")</f>
        <v>0</v>
      </c>
      <c r="AH5" s="50">
        <f>IFERROR(VLOOKUP($B5,Octobre!$B$12:$E$20,2,0),"")</f>
        <v>0</v>
      </c>
      <c r="AI5" s="51">
        <f>IFERROR(VLOOKUP($B5,Octobre!$B$12:$E$20,4,0),"")</f>
        <v>0</v>
      </c>
      <c r="AJ5" s="49">
        <f>IFERROR(VLOOKUP($B5,Novembre!$B$12:$E$20,3,0),"")</f>
        <v>0</v>
      </c>
      <c r="AK5" s="50">
        <f>IFERROR(VLOOKUP($B5,Novembre!$B$12:$E$20,2,0),"")</f>
        <v>0</v>
      </c>
      <c r="AL5" s="51">
        <f>IFERROR(VLOOKUP($B5,Novembre!$B$12:$E$20,4,0),"")</f>
        <v>0</v>
      </c>
      <c r="AM5" s="49">
        <f>IFERROR(VLOOKUP($B5,Decembre!$B$12:$E$20,3,0),"")</f>
        <v>0</v>
      </c>
      <c r="AN5" s="50">
        <f>IFERROR(VLOOKUP($B5,Decembre!$B$12:$E$20,2,0),"")</f>
        <v>5</v>
      </c>
      <c r="AO5" s="51">
        <f>IFERROR(VLOOKUP($B5,Decembre!$B$12:$E$20,4,0),"")</f>
        <v>0</v>
      </c>
      <c r="AP5" s="45"/>
      <c r="AQ5" s="58" t="str">
        <f>IFERROR(IF(Config!A4="","",Config!A4),"")</f>
        <v>AYMEN</v>
      </c>
      <c r="AR5" s="59">
        <f t="shared" ref="AR5:AR13" si="0">SUM(33-D5)</f>
        <v>19</v>
      </c>
      <c r="AT5" s="62">
        <f>SUM(Janvier!AL12,Février!AL12,Mars!AL12,Avril!AL12,Mai!AL12,Juin!AL12,Juillet!AL12,Août!AL12,Septembre!AL12,Octobre!AL12,Novembre!AL12,Decembre!AL12)</f>
        <v>2</v>
      </c>
      <c r="AU5" s="63">
        <f t="shared" ref="AU5:AU13" si="1">SUM(5-AT5)</f>
        <v>3</v>
      </c>
    </row>
    <row r="6" spans="2:47" ht="21.75" customHeight="1" thickBot="1" x14ac:dyDescent="0.3">
      <c r="B6" s="35" t="str">
        <f>IFERROR(IF(Config!A5="","",Config!A5),"")</f>
        <v>CHRISTELLE</v>
      </c>
      <c r="C6" s="52">
        <f t="shared" ref="C6:C13" si="2">SUM(F6,I6,L6,O6,R6,U6,X6,AA6,AD6,AG6,AJ6,AM6)</f>
        <v>0</v>
      </c>
      <c r="D6" s="53">
        <f t="shared" ref="D6:D13" si="3">SUM(G6,J6,M6,P6,S6,V6,Y6,AB6,AE6,AH6,AK6,AN6)</f>
        <v>26</v>
      </c>
      <c r="E6" s="54">
        <f t="shared" ref="E6:E13" si="4">SUM(H6,K6,N6,Q6,T6,W6,Z6,AC6,AF6,AI6,AL6,AO6)</f>
        <v>0</v>
      </c>
      <c r="F6" s="55">
        <f>IFERROR(VLOOKUP($B6,Janvier!$B$12:$E$20,3,0),"")</f>
        <v>0</v>
      </c>
      <c r="G6" s="56">
        <f>IFERROR(VLOOKUP($B6,Janvier!$B$12:$E$20,2,0),"")</f>
        <v>0</v>
      </c>
      <c r="H6" s="57">
        <f>IFERROR(VLOOKUP($B6,Janvier!$B$12:$E$20,4,0),"")</f>
        <v>0</v>
      </c>
      <c r="I6" s="55">
        <f>IFERROR(VLOOKUP($B6,Février!$B$12:$E$20,3,0),"")</f>
        <v>0</v>
      </c>
      <c r="J6" s="56">
        <f>IFERROR(VLOOKUP($B6,Février!$B$12:$E$20,2,0),"")</f>
        <v>0</v>
      </c>
      <c r="K6" s="57">
        <f>IFERROR(VLOOKUP($B6,Février!$B$12:$E$20,4,0),"")</f>
        <v>0</v>
      </c>
      <c r="L6" s="55">
        <f>IFERROR(VLOOKUP($B6,Mars!$B$12:$E$20,3,0),"")</f>
        <v>0</v>
      </c>
      <c r="M6" s="56">
        <f>IFERROR(VLOOKUP($B6,Mars!$B$12:$E$20,2,0),"")</f>
        <v>0</v>
      </c>
      <c r="N6" s="57">
        <f>IFERROR(VLOOKUP($B6,Mars!$B$12:$E$20,4,0),"")</f>
        <v>0</v>
      </c>
      <c r="O6" s="55">
        <f>IFERROR(VLOOKUP($B6,Avril!$B$12:$E$20,3,0),"")</f>
        <v>0</v>
      </c>
      <c r="P6" s="56">
        <f>IFERROR(VLOOKUP($B6,Avril!$B$12:$E$20,2,0),"")</f>
        <v>0</v>
      </c>
      <c r="Q6" s="57">
        <f>IFERROR(VLOOKUP($B6,Avril!$B$12:$E$20,4,0),"")</f>
        <v>0</v>
      </c>
      <c r="R6" s="55">
        <f>IFERROR(VLOOKUP($B6,Mai!$B$12:$E$20,3,0),"")</f>
        <v>0</v>
      </c>
      <c r="S6" s="56">
        <f>IFERROR(VLOOKUP($B6,Mai!$B$12:$E$20,2,0),"")</f>
        <v>2</v>
      </c>
      <c r="T6" s="57">
        <f>IFERROR(VLOOKUP($B6,Mai!$B$12:$E$20,4,0),"")</f>
        <v>0</v>
      </c>
      <c r="U6" s="55">
        <f>IFERROR(VLOOKUP($B6,Juin!$B$12:$E$20,3,0),"")</f>
        <v>0</v>
      </c>
      <c r="V6" s="56">
        <f>IFERROR(VLOOKUP($B6,Juin!$B$12:$E$20,2,0),"")</f>
        <v>0</v>
      </c>
      <c r="W6" s="57">
        <f>IFERROR(VLOOKUP($B6,Juin!$B$12:$E$20,4,0),"")</f>
        <v>0</v>
      </c>
      <c r="X6" s="55">
        <f>IFERROR(VLOOKUP($B6,Juillet!$B$12:$E$20,3,0),"")</f>
        <v>0</v>
      </c>
      <c r="Y6" s="56">
        <f>IFERROR(VLOOKUP($B6,Juillet!$B$12:$E$20,2,0),"")</f>
        <v>6</v>
      </c>
      <c r="Z6" s="57">
        <f>IFERROR(VLOOKUP($B6,Juillet!$B$12:$E$20,4,0),"")</f>
        <v>0</v>
      </c>
      <c r="AA6" s="55">
        <f>IFERROR(VLOOKUP($B6,Août!$B$12:$E$20,3,0),"")</f>
        <v>0</v>
      </c>
      <c r="AB6" s="56">
        <f>IFERROR(VLOOKUP($B6,Août!$B$12:$E$20,2,0),"")</f>
        <v>13</v>
      </c>
      <c r="AC6" s="57">
        <f>IFERROR(VLOOKUP($B6,Août!$B$12:$E$20,4,0),"")</f>
        <v>0</v>
      </c>
      <c r="AD6" s="55">
        <f>IFERROR(VLOOKUP($B6,Septembre!$B$12:$E$20,3,0),"")</f>
        <v>0</v>
      </c>
      <c r="AE6" s="56">
        <f>IFERROR(VLOOKUP($B6,Septembre!$B$12:$E$20,2,0),"")</f>
        <v>0</v>
      </c>
      <c r="AF6" s="57">
        <f>IFERROR(VLOOKUP($B6,Septembre!$B$12:$E$20,4,0),"")</f>
        <v>0</v>
      </c>
      <c r="AG6" s="55">
        <f>IFERROR(VLOOKUP($B6,Octobre!$B$12:$E$20,3,0),"")</f>
        <v>0</v>
      </c>
      <c r="AH6" s="56">
        <f>IFERROR(VLOOKUP($B6,Octobre!$B$12:$E$20,2,0),"")</f>
        <v>0</v>
      </c>
      <c r="AI6" s="57">
        <f>IFERROR(VLOOKUP($B6,Octobre!$B$12:$E$20,4,0),"")</f>
        <v>0</v>
      </c>
      <c r="AJ6" s="55">
        <f>IFERROR(VLOOKUP($B6,Novembre!$B$12:$E$20,3,0),"")</f>
        <v>0</v>
      </c>
      <c r="AK6" s="56">
        <f>IFERROR(VLOOKUP($B6,Novembre!$B$12:$E$20,2,0),"")</f>
        <v>0</v>
      </c>
      <c r="AL6" s="57">
        <f>IFERROR(VLOOKUP($B6,Novembre!$B$12:$E$20,4,0),"")</f>
        <v>0</v>
      </c>
      <c r="AM6" s="55">
        <f>IFERROR(VLOOKUP($B6,Decembre!$B$12:$E$20,3,0),"")</f>
        <v>0</v>
      </c>
      <c r="AN6" s="56">
        <f>IFERROR(VLOOKUP($B6,Decembre!$B$12:$E$20,2,0),"")</f>
        <v>5</v>
      </c>
      <c r="AO6" s="57">
        <f>IFERROR(VLOOKUP($B6,Decembre!$B$12:$E$20,4,0),"")</f>
        <v>0</v>
      </c>
      <c r="AP6" s="45"/>
      <c r="AQ6" s="60" t="str">
        <f>IFERROR(IF(Config!A5="","",Config!A5),"")</f>
        <v>CHRISTELLE</v>
      </c>
      <c r="AR6" s="61">
        <f t="shared" si="0"/>
        <v>7</v>
      </c>
      <c r="AT6" s="62">
        <f>SUM(Janvier!AL13,Février!AL13,Mars!AL13,Avril!AL13,Mai!AL13,Juin!AL13,Juillet!AL13,Août!AL13,Septembre!AL13,Octobre!AL13,Novembre!AL13,Decembre!AL13)</f>
        <v>4</v>
      </c>
      <c r="AU6" s="63">
        <f t="shared" si="1"/>
        <v>1</v>
      </c>
    </row>
    <row r="7" spans="2:47" ht="21.75" customHeight="1" thickBot="1" x14ac:dyDescent="0.3">
      <c r="B7" s="35" t="str">
        <f>IFERROR(IF(Config!A6="","",Config!A6),"")</f>
        <v>FRED</v>
      </c>
      <c r="C7" s="52">
        <f t="shared" si="2"/>
        <v>16</v>
      </c>
      <c r="D7" s="53">
        <f t="shared" si="3"/>
        <v>25</v>
      </c>
      <c r="E7" s="54">
        <f t="shared" si="4"/>
        <v>28</v>
      </c>
      <c r="F7" s="55">
        <f>IFERROR(VLOOKUP($B7,Janvier!$B$12:$E$20,3,0),"")</f>
        <v>0</v>
      </c>
      <c r="G7" s="56">
        <f>IFERROR(VLOOKUP($B7,Janvier!$B$12:$E$20,2,0),"")</f>
        <v>0</v>
      </c>
      <c r="H7" s="57">
        <f>IFERROR(VLOOKUP($B7,Janvier!$B$12:$E$20,4,0),"")</f>
        <v>0</v>
      </c>
      <c r="I7" s="55">
        <f>IFERROR(VLOOKUP($B7,Février!$B$12:$E$20,3,0),"")</f>
        <v>0</v>
      </c>
      <c r="J7" s="56">
        <f>IFERROR(VLOOKUP($B7,Février!$B$12:$E$20,2,0),"")</f>
        <v>0</v>
      </c>
      <c r="K7" s="57">
        <f>IFERROR(VLOOKUP($B7,Février!$B$12:$E$20,4,0),"")</f>
        <v>0</v>
      </c>
      <c r="L7" s="55">
        <f>IFERROR(VLOOKUP($B7,Mars!$B$12:$E$20,3,0),"")</f>
        <v>0</v>
      </c>
      <c r="M7" s="56">
        <f>IFERROR(VLOOKUP($B7,Mars!$B$12:$E$20,2,0),"")</f>
        <v>0</v>
      </c>
      <c r="N7" s="57">
        <f>IFERROR(VLOOKUP($B7,Mars!$B$12:$E$20,4,0),"")</f>
        <v>0</v>
      </c>
      <c r="O7" s="55">
        <f>IFERROR(VLOOKUP($B7,Avril!$B$12:$E$20,3,0),"")</f>
        <v>0</v>
      </c>
      <c r="P7" s="56">
        <f>IFERROR(VLOOKUP($B7,Avril!$B$12:$E$20,2,0),"")</f>
        <v>0</v>
      </c>
      <c r="Q7" s="57">
        <f>IFERROR(VLOOKUP($B7,Avril!$B$12:$E$20,4,0),"")</f>
        <v>0</v>
      </c>
      <c r="R7" s="55">
        <f>IFERROR(VLOOKUP($B7,Mai!$B$12:$E$20,3,0),"")</f>
        <v>0</v>
      </c>
      <c r="S7" s="56">
        <f>IFERROR(VLOOKUP($B7,Mai!$B$12:$E$20,2,0),"")</f>
        <v>0</v>
      </c>
      <c r="T7" s="57">
        <f>IFERROR(VLOOKUP($B7,Mai!$B$12:$E$20,4,0),"")</f>
        <v>14</v>
      </c>
      <c r="U7" s="55">
        <f>IFERROR(VLOOKUP($B7,Juin!$B$12:$E$20,3,0),"")</f>
        <v>0</v>
      </c>
      <c r="V7" s="56">
        <f>IFERROR(VLOOKUP($B7,Juin!$B$12:$E$20,2,0),"")</f>
        <v>0</v>
      </c>
      <c r="W7" s="57">
        <f>IFERROR(VLOOKUP($B7,Juin!$B$12:$E$20,4,0),"")</f>
        <v>14</v>
      </c>
      <c r="X7" s="55">
        <f>IFERROR(VLOOKUP($B7,Juillet!$B$12:$E$20,3,0),"")</f>
        <v>11</v>
      </c>
      <c r="Y7" s="56">
        <f>IFERROR(VLOOKUP($B7,Juillet!$B$12:$E$20,2,0),"")</f>
        <v>1</v>
      </c>
      <c r="Z7" s="57">
        <f>IFERROR(VLOOKUP($B7,Juillet!$B$12:$E$20,4,0),"")</f>
        <v>0</v>
      </c>
      <c r="AA7" s="55">
        <f>IFERROR(VLOOKUP($B7,Août!$B$12:$E$20,3,0),"")</f>
        <v>5</v>
      </c>
      <c r="AB7" s="56">
        <f>IFERROR(VLOOKUP($B7,Août!$B$12:$E$20,2,0),"")</f>
        <v>19</v>
      </c>
      <c r="AC7" s="57">
        <f>IFERROR(VLOOKUP($B7,Août!$B$12:$E$20,4,0),"")</f>
        <v>0</v>
      </c>
      <c r="AD7" s="55">
        <f>IFERROR(VLOOKUP($B7,Septembre!$B$12:$E$20,3,0),"")</f>
        <v>0</v>
      </c>
      <c r="AE7" s="56">
        <f>IFERROR(VLOOKUP($B7,Septembre!$B$12:$E$20,2,0),"")</f>
        <v>0</v>
      </c>
      <c r="AF7" s="57">
        <f>IFERROR(VLOOKUP($B7,Septembre!$B$12:$E$20,4,0),"")</f>
        <v>0</v>
      </c>
      <c r="AG7" s="55">
        <f>IFERROR(VLOOKUP($B7,Octobre!$B$12:$E$20,3,0),"")</f>
        <v>0</v>
      </c>
      <c r="AH7" s="56">
        <f>IFERROR(VLOOKUP($B7,Octobre!$B$12:$E$20,2,0),"")</f>
        <v>0</v>
      </c>
      <c r="AI7" s="57">
        <f>IFERROR(VLOOKUP($B7,Octobre!$B$12:$E$20,4,0),"")</f>
        <v>0</v>
      </c>
      <c r="AJ7" s="55">
        <f>IFERROR(VLOOKUP($B7,Novembre!$B$12:$E$20,3,0),"")</f>
        <v>0</v>
      </c>
      <c r="AK7" s="56">
        <f>IFERROR(VLOOKUP($B7,Novembre!$B$12:$E$20,2,0),"")</f>
        <v>0</v>
      </c>
      <c r="AL7" s="57">
        <f>IFERROR(VLOOKUP($B7,Novembre!$B$12:$E$20,4,0),"")</f>
        <v>0</v>
      </c>
      <c r="AM7" s="55">
        <f>IFERROR(VLOOKUP($B7,Decembre!$B$12:$E$20,3,0),"")</f>
        <v>0</v>
      </c>
      <c r="AN7" s="56">
        <f>IFERROR(VLOOKUP($B7,Decembre!$B$12:$E$20,2,0),"")</f>
        <v>5</v>
      </c>
      <c r="AO7" s="57">
        <f>IFERROR(VLOOKUP($B7,Decembre!$B$12:$E$20,4,0),"")</f>
        <v>0</v>
      </c>
      <c r="AP7" s="45"/>
      <c r="AQ7" s="60" t="str">
        <f>IFERROR(IF(Config!A6="","",Config!A6),"")</f>
        <v>FRED</v>
      </c>
      <c r="AR7" s="61">
        <f t="shared" si="0"/>
        <v>8</v>
      </c>
      <c r="AT7" s="62">
        <f>SUM(Janvier!AL14,Février!AL14,Mars!AL14,Avril!AL14,Mai!AL14,Juin!AL14,Juillet!AL14,Août!AL14,Septembre!AL14,Octobre!AL14,Novembre!AL14,Decembre!AL14)</f>
        <v>3</v>
      </c>
      <c r="AU7" s="63">
        <f t="shared" si="1"/>
        <v>2</v>
      </c>
    </row>
    <row r="8" spans="2:47" ht="21.75" customHeight="1" thickBot="1" x14ac:dyDescent="0.3">
      <c r="B8" s="35" t="str">
        <f>IFERROR(IF(Config!A7="","",Config!A7),"")</f>
        <v>GEOFFROY</v>
      </c>
      <c r="C8" s="52">
        <f t="shared" si="2"/>
        <v>35</v>
      </c>
      <c r="D8" s="53">
        <f t="shared" si="3"/>
        <v>19</v>
      </c>
      <c r="E8" s="54">
        <f t="shared" si="4"/>
        <v>0</v>
      </c>
      <c r="F8" s="55">
        <f>IFERROR(VLOOKUP($B8,Janvier!$B$12:$E$20,3,0),"")</f>
        <v>0</v>
      </c>
      <c r="G8" s="56">
        <f>IFERROR(VLOOKUP($B8,Janvier!$B$12:$E$20,2,0),"")</f>
        <v>0</v>
      </c>
      <c r="H8" s="57">
        <f>IFERROR(VLOOKUP($B8,Janvier!$B$12:$E$20,4,0),"")</f>
        <v>0</v>
      </c>
      <c r="I8" s="55">
        <f>IFERROR(VLOOKUP($B8,Février!$B$12:$E$20,3,0),"")</f>
        <v>0</v>
      </c>
      <c r="J8" s="56">
        <f>IFERROR(VLOOKUP($B8,Février!$B$12:$E$20,2,0),"")</f>
        <v>1</v>
      </c>
      <c r="K8" s="57">
        <f>IFERROR(VLOOKUP($B8,Février!$B$12:$E$20,4,0),"")</f>
        <v>0</v>
      </c>
      <c r="L8" s="55">
        <f>IFERROR(VLOOKUP($B8,Mars!$B$12:$E$20,3,0),"")</f>
        <v>0</v>
      </c>
      <c r="M8" s="56">
        <f>IFERROR(VLOOKUP($B8,Mars!$B$12:$E$20,2,0),"")</f>
        <v>0</v>
      </c>
      <c r="N8" s="57">
        <f>IFERROR(VLOOKUP($B8,Mars!$B$12:$E$20,4,0),"")</f>
        <v>0</v>
      </c>
      <c r="O8" s="55">
        <f>IFERROR(VLOOKUP($B8,Avril!$B$12:$E$20,3,0),"")</f>
        <v>0</v>
      </c>
      <c r="P8" s="56">
        <f>IFERROR(VLOOKUP($B8,Avril!$B$12:$E$20,2,0),"")</f>
        <v>0</v>
      </c>
      <c r="Q8" s="57">
        <f>IFERROR(VLOOKUP($B8,Avril!$B$12:$E$20,4,0),"")</f>
        <v>0</v>
      </c>
      <c r="R8" s="55">
        <f>IFERROR(VLOOKUP($B8,Mai!$B$12:$E$20,3,0),"")</f>
        <v>0</v>
      </c>
      <c r="S8" s="56">
        <f>IFERROR(VLOOKUP($B8,Mai!$B$12:$E$20,2,0),"")</f>
        <v>0</v>
      </c>
      <c r="T8" s="57">
        <f>IFERROR(VLOOKUP($B8,Mai!$B$12:$E$20,4,0),"")</f>
        <v>0</v>
      </c>
      <c r="U8" s="55">
        <f>IFERROR(VLOOKUP($B8,Juin!$B$12:$E$20,3,0),"")</f>
        <v>4</v>
      </c>
      <c r="V8" s="56">
        <f>IFERROR(VLOOKUP($B8,Juin!$B$12:$E$20,2,0),"")</f>
        <v>0</v>
      </c>
      <c r="W8" s="57">
        <f>IFERROR(VLOOKUP($B8,Juin!$B$12:$E$20,4,0),"")</f>
        <v>0</v>
      </c>
      <c r="X8" s="55">
        <f>IFERROR(VLOOKUP($B8,Juillet!$B$12:$E$20,3,0),"")</f>
        <v>21</v>
      </c>
      <c r="Y8" s="56">
        <f>IFERROR(VLOOKUP($B8,Juillet!$B$12:$E$20,2,0),"")</f>
        <v>1</v>
      </c>
      <c r="Z8" s="57">
        <f>IFERROR(VLOOKUP($B8,Juillet!$B$12:$E$20,4,0),"")</f>
        <v>0</v>
      </c>
      <c r="AA8" s="55">
        <f>IFERROR(VLOOKUP($B8,Août!$B$12:$E$20,3,0),"")</f>
        <v>10</v>
      </c>
      <c r="AB8" s="56">
        <f>IFERROR(VLOOKUP($B8,Août!$B$12:$E$20,2,0),"")</f>
        <v>12</v>
      </c>
      <c r="AC8" s="57">
        <f>IFERROR(VLOOKUP($B8,Août!$B$12:$E$20,4,0),"")</f>
        <v>0</v>
      </c>
      <c r="AD8" s="55">
        <f>IFERROR(VLOOKUP($B8,Septembre!$B$12:$E$20,3,0),"")</f>
        <v>0</v>
      </c>
      <c r="AE8" s="56">
        <f>IFERROR(VLOOKUP($B8,Septembre!$B$12:$E$20,2,0),"")</f>
        <v>0</v>
      </c>
      <c r="AF8" s="57">
        <f>IFERROR(VLOOKUP($B8,Septembre!$B$12:$E$20,4,0),"")</f>
        <v>0</v>
      </c>
      <c r="AG8" s="55">
        <f>IFERROR(VLOOKUP($B8,Octobre!$B$12:$E$20,3,0),"")</f>
        <v>0</v>
      </c>
      <c r="AH8" s="56">
        <f>IFERROR(VLOOKUP($B8,Octobre!$B$12:$E$20,2,0),"")</f>
        <v>0</v>
      </c>
      <c r="AI8" s="57">
        <f>IFERROR(VLOOKUP($B8,Octobre!$B$12:$E$20,4,0),"")</f>
        <v>0</v>
      </c>
      <c r="AJ8" s="55">
        <f>IFERROR(VLOOKUP($B8,Novembre!$B$12:$E$20,3,0),"")</f>
        <v>0</v>
      </c>
      <c r="AK8" s="56">
        <f>IFERROR(VLOOKUP($B8,Novembre!$B$12:$E$20,2,0),"")</f>
        <v>0</v>
      </c>
      <c r="AL8" s="57">
        <f>IFERROR(VLOOKUP($B8,Novembre!$B$12:$E$20,4,0),"")</f>
        <v>0</v>
      </c>
      <c r="AM8" s="55">
        <f>IFERROR(VLOOKUP($B8,Decembre!$B$12:$E$20,3,0),"")</f>
        <v>0</v>
      </c>
      <c r="AN8" s="56">
        <f>IFERROR(VLOOKUP($B8,Decembre!$B$12:$E$20,2,0),"")</f>
        <v>5</v>
      </c>
      <c r="AO8" s="57">
        <f>IFERROR(VLOOKUP($B8,Decembre!$B$12:$E$20,4,0),"")</f>
        <v>0</v>
      </c>
      <c r="AP8" s="45"/>
      <c r="AQ8" s="60" t="str">
        <f>IFERROR(IF(Config!A7="","",Config!A7),"")</f>
        <v>GEOFFROY</v>
      </c>
      <c r="AR8" s="61">
        <f t="shared" si="0"/>
        <v>14</v>
      </c>
      <c r="AT8" s="62">
        <f>SUM(Janvier!AL15,Février!AL15,Mars!AL15,Avril!AL15,Mai!AL15,Juin!AL15,Juillet!AL15,Août!AL15,Septembre!AL15,Octobre!AL15,Novembre!AL15,Decembre!AL15)</f>
        <v>2</v>
      </c>
      <c r="AU8" s="63">
        <f t="shared" si="1"/>
        <v>3</v>
      </c>
    </row>
    <row r="9" spans="2:47" ht="21.75" customHeight="1" thickBot="1" x14ac:dyDescent="0.3">
      <c r="B9" s="35" t="str">
        <f>IFERROR(IF(Config!A8="","",Config!A8),"")</f>
        <v>HAMID</v>
      </c>
      <c r="C9" s="52">
        <f t="shared" si="2"/>
        <v>13</v>
      </c>
      <c r="D9" s="53">
        <f t="shared" si="3"/>
        <v>29</v>
      </c>
      <c r="E9" s="54">
        <f t="shared" si="4"/>
        <v>2</v>
      </c>
      <c r="F9" s="55">
        <f>IFERROR(VLOOKUP($B9,Janvier!$B$12:$E$20,3,0),"")</f>
        <v>1</v>
      </c>
      <c r="G9" s="56">
        <f>IFERROR(VLOOKUP($B9,Janvier!$B$12:$E$20,2,0),"")</f>
        <v>0</v>
      </c>
      <c r="H9" s="57">
        <f>IFERROR(VLOOKUP($B9,Janvier!$B$12:$E$20,4,0),"")</f>
        <v>0</v>
      </c>
      <c r="I9" s="55">
        <f>IFERROR(VLOOKUP($B9,Février!$B$12:$E$20,3,0),"")</f>
        <v>0</v>
      </c>
      <c r="J9" s="56">
        <f>IFERROR(VLOOKUP($B9,Février!$B$12:$E$20,2,0),"")</f>
        <v>6</v>
      </c>
      <c r="K9" s="57">
        <f>IFERROR(VLOOKUP($B9,Février!$B$12:$E$20,4,0),"")</f>
        <v>1</v>
      </c>
      <c r="L9" s="55">
        <f>IFERROR(VLOOKUP($B9,Mars!$B$12:$E$20,3,0),"")</f>
        <v>4</v>
      </c>
      <c r="M9" s="56">
        <f>IFERROR(VLOOKUP($B9,Mars!$B$12:$E$20,2,0),"")</f>
        <v>0</v>
      </c>
      <c r="N9" s="57">
        <f>IFERROR(VLOOKUP($B9,Mars!$B$12:$E$20,4,0),"")</f>
        <v>0</v>
      </c>
      <c r="O9" s="55">
        <f>IFERROR(VLOOKUP($B9,Avril!$B$12:$E$20,3,0),"")</f>
        <v>0</v>
      </c>
      <c r="P9" s="56">
        <f>IFERROR(VLOOKUP($B9,Avril!$B$12:$E$20,2,0),"")</f>
        <v>0</v>
      </c>
      <c r="Q9" s="57">
        <f>IFERROR(VLOOKUP($B9,Avril!$B$12:$E$20,4,0),"")</f>
        <v>0</v>
      </c>
      <c r="R9" s="55">
        <f>IFERROR(VLOOKUP($B9,Mai!$B$12:$E$20,3,0),"")</f>
        <v>0</v>
      </c>
      <c r="S9" s="56">
        <f>IFERROR(VLOOKUP($B9,Mai!$B$12:$E$20,2,0),"")</f>
        <v>2</v>
      </c>
      <c r="T9" s="57">
        <f>IFERROR(VLOOKUP($B9,Mai!$B$12:$E$20,4,0),"")</f>
        <v>0</v>
      </c>
      <c r="U9" s="55">
        <f>IFERROR(VLOOKUP($B9,Juin!$B$12:$E$20,3,0),"")</f>
        <v>3</v>
      </c>
      <c r="V9" s="56">
        <f>IFERROR(VLOOKUP($B9,Juin!$B$12:$E$20,2,0),"")</f>
        <v>3</v>
      </c>
      <c r="W9" s="57">
        <f>IFERROR(VLOOKUP($B9,Juin!$B$12:$E$20,4,0),"")</f>
        <v>1</v>
      </c>
      <c r="X9" s="55">
        <f>IFERROR(VLOOKUP($B9,Juillet!$B$12:$E$20,3,0),"")</f>
        <v>0</v>
      </c>
      <c r="Y9" s="56">
        <f>IFERROR(VLOOKUP($B9,Juillet!$B$12:$E$20,2,0),"")</f>
        <v>12</v>
      </c>
      <c r="Z9" s="57">
        <f>IFERROR(VLOOKUP($B9,Juillet!$B$12:$E$20,4,0),"")</f>
        <v>0</v>
      </c>
      <c r="AA9" s="55">
        <f>IFERROR(VLOOKUP($B9,Août!$B$12:$E$20,3,0),"")</f>
        <v>5</v>
      </c>
      <c r="AB9" s="56">
        <f>IFERROR(VLOOKUP($B9,Août!$B$12:$E$20,2,0),"")</f>
        <v>1</v>
      </c>
      <c r="AC9" s="57">
        <f>IFERROR(VLOOKUP($B9,Août!$B$12:$E$20,4,0),"")</f>
        <v>0</v>
      </c>
      <c r="AD9" s="55">
        <f>IFERROR(VLOOKUP($B9,Septembre!$B$12:$E$20,3,0),"")</f>
        <v>0</v>
      </c>
      <c r="AE9" s="56">
        <f>IFERROR(VLOOKUP($B9,Septembre!$B$12:$E$20,2,0),"")</f>
        <v>0</v>
      </c>
      <c r="AF9" s="57">
        <f>IFERROR(VLOOKUP($B9,Septembre!$B$12:$E$20,4,0),"")</f>
        <v>0</v>
      </c>
      <c r="AG9" s="55">
        <f>IFERROR(VLOOKUP($B9,Octobre!$B$12:$E$20,3,0),"")</f>
        <v>0</v>
      </c>
      <c r="AH9" s="56">
        <f>IFERROR(VLOOKUP($B9,Octobre!$B$12:$E$20,2,0),"")</f>
        <v>0</v>
      </c>
      <c r="AI9" s="57">
        <f>IFERROR(VLOOKUP($B9,Octobre!$B$12:$E$20,4,0),"")</f>
        <v>0</v>
      </c>
      <c r="AJ9" s="55">
        <f>IFERROR(VLOOKUP($B9,Novembre!$B$12:$E$20,3,0),"")</f>
        <v>0</v>
      </c>
      <c r="AK9" s="56">
        <f>IFERROR(VLOOKUP($B9,Novembre!$B$12:$E$20,2,0),"")</f>
        <v>0</v>
      </c>
      <c r="AL9" s="57">
        <f>IFERROR(VLOOKUP($B9,Novembre!$B$12:$E$20,4,0),"")</f>
        <v>0</v>
      </c>
      <c r="AM9" s="55">
        <f>IFERROR(VLOOKUP($B9,Decembre!$B$12:$E$20,3,0),"")</f>
        <v>0</v>
      </c>
      <c r="AN9" s="56">
        <f>IFERROR(VLOOKUP($B9,Decembre!$B$12:$E$20,2,0),"")</f>
        <v>5</v>
      </c>
      <c r="AO9" s="57">
        <f>IFERROR(VLOOKUP($B9,Decembre!$B$12:$E$20,4,0),"")</f>
        <v>0</v>
      </c>
      <c r="AP9" s="45"/>
      <c r="AQ9" s="60" t="str">
        <f>IFERROR(IF(Config!A8="","",Config!A8),"")</f>
        <v>HAMID</v>
      </c>
      <c r="AR9" s="61">
        <f t="shared" si="0"/>
        <v>4</v>
      </c>
      <c r="AT9" s="62">
        <f>SUM(Janvier!AL16,Février!AL16,Mars!AL16,Avril!AL16,Mai!AL16,Juin!AL16,Juillet!AL16,Août!AL16,Septembre!AL16,Octobre!AL16,Novembre!AL16,Decembre!AL16)</f>
        <v>5</v>
      </c>
      <c r="AU9" s="63">
        <f t="shared" si="1"/>
        <v>0</v>
      </c>
    </row>
    <row r="10" spans="2:47" ht="21.75" customHeight="1" thickBot="1" x14ac:dyDescent="0.3">
      <c r="B10" s="35" t="str">
        <f>IFERROR(IF(Config!A9="","",Config!A9),"")</f>
        <v>ISSAM</v>
      </c>
      <c r="C10" s="52">
        <f t="shared" si="2"/>
        <v>2</v>
      </c>
      <c r="D10" s="53">
        <f t="shared" si="3"/>
        <v>10</v>
      </c>
      <c r="E10" s="54">
        <f t="shared" si="4"/>
        <v>1</v>
      </c>
      <c r="F10" s="55">
        <f>IFERROR(VLOOKUP($B10,Janvier!$B$12:$E$20,3,0),"")</f>
        <v>2</v>
      </c>
      <c r="G10" s="56">
        <f>IFERROR(VLOOKUP($B10,Janvier!$B$12:$E$20,2,0),"")</f>
        <v>0</v>
      </c>
      <c r="H10" s="57">
        <f>IFERROR(VLOOKUP($B10,Janvier!$B$12:$E$20,4,0),"")</f>
        <v>1</v>
      </c>
      <c r="I10" s="55">
        <f>IFERROR(VLOOKUP($B10,Février!$B$12:$E$20,3,0),"")</f>
        <v>0</v>
      </c>
      <c r="J10" s="56">
        <f>IFERROR(VLOOKUP($B10,Février!$B$12:$E$20,2,0),"")</f>
        <v>2</v>
      </c>
      <c r="K10" s="57">
        <f>IFERROR(VLOOKUP($B10,Février!$B$12:$E$20,4,0),"")</f>
        <v>0</v>
      </c>
      <c r="L10" s="55">
        <f>IFERROR(VLOOKUP($B10,Mars!$B$12:$E$20,3,0),"")</f>
        <v>0</v>
      </c>
      <c r="M10" s="56">
        <f>IFERROR(VLOOKUP($B10,Mars!$B$12:$E$20,2,0),"")</f>
        <v>0</v>
      </c>
      <c r="N10" s="57">
        <f>IFERROR(VLOOKUP($B10,Mars!$B$12:$E$20,4,0),"")</f>
        <v>0</v>
      </c>
      <c r="O10" s="55">
        <f>IFERROR(VLOOKUP($B10,Avril!$B$12:$E$20,3,0),"")</f>
        <v>0</v>
      </c>
      <c r="P10" s="56">
        <f>IFERROR(VLOOKUP($B10,Avril!$B$12:$E$20,2,0),"")</f>
        <v>0</v>
      </c>
      <c r="Q10" s="57">
        <f>IFERROR(VLOOKUP($B10,Avril!$B$12:$E$20,4,0),"")</f>
        <v>0</v>
      </c>
      <c r="R10" s="55">
        <f>IFERROR(VLOOKUP($B10,Mai!$B$12:$E$20,3,0),"")</f>
        <v>0</v>
      </c>
      <c r="S10" s="56">
        <f>IFERROR(VLOOKUP($B10,Mai!$B$12:$E$20,2,0),"")</f>
        <v>2</v>
      </c>
      <c r="T10" s="57">
        <f>IFERROR(VLOOKUP($B10,Mai!$B$12:$E$20,4,0),"")</f>
        <v>0</v>
      </c>
      <c r="U10" s="55">
        <f>IFERROR(VLOOKUP($B10,Juin!$B$12:$E$20,3,0),"")</f>
        <v>0</v>
      </c>
      <c r="V10" s="56">
        <f>IFERROR(VLOOKUP($B10,Juin!$B$12:$E$20,2,0),"")</f>
        <v>0</v>
      </c>
      <c r="W10" s="57">
        <f>IFERROR(VLOOKUP($B10,Juin!$B$12:$E$20,4,0),"")</f>
        <v>0</v>
      </c>
      <c r="X10" s="55">
        <f>IFERROR(VLOOKUP($B10,Juillet!$B$12:$E$20,3,0),"")</f>
        <v>0</v>
      </c>
      <c r="Y10" s="56">
        <f>IFERROR(VLOOKUP($B10,Juillet!$B$12:$E$20,2,0),"")</f>
        <v>1</v>
      </c>
      <c r="Z10" s="57">
        <f>IFERROR(VLOOKUP($B10,Juillet!$B$12:$E$20,4,0),"")</f>
        <v>0</v>
      </c>
      <c r="AA10" s="55">
        <f>IFERROR(VLOOKUP($B10,Août!$B$12:$E$20,3,0),"")</f>
        <v>0</v>
      </c>
      <c r="AB10" s="56">
        <f>IFERROR(VLOOKUP($B10,Août!$B$12:$E$20,2,0),"")</f>
        <v>0</v>
      </c>
      <c r="AC10" s="57">
        <f>IFERROR(VLOOKUP($B10,Août!$B$12:$E$20,4,0),"")</f>
        <v>0</v>
      </c>
      <c r="AD10" s="55">
        <f>IFERROR(VLOOKUP($B10,Septembre!$B$12:$E$20,3,0),"")</f>
        <v>0</v>
      </c>
      <c r="AE10" s="56">
        <f>IFERROR(VLOOKUP($B10,Septembre!$B$12:$E$20,2,0),"")</f>
        <v>0</v>
      </c>
      <c r="AF10" s="57">
        <f>IFERROR(VLOOKUP($B10,Septembre!$B$12:$E$20,4,0),"")</f>
        <v>0</v>
      </c>
      <c r="AG10" s="55">
        <f>IFERROR(VLOOKUP($B10,Octobre!$B$12:$E$20,3,0),"")</f>
        <v>0</v>
      </c>
      <c r="AH10" s="56">
        <f>IFERROR(VLOOKUP($B10,Octobre!$B$12:$E$20,2,0),"")</f>
        <v>0</v>
      </c>
      <c r="AI10" s="57">
        <f>IFERROR(VLOOKUP($B10,Octobre!$B$12:$E$20,4,0),"")</f>
        <v>0</v>
      </c>
      <c r="AJ10" s="55">
        <f>IFERROR(VLOOKUP($B10,Novembre!$B$12:$E$20,3,0),"")</f>
        <v>0</v>
      </c>
      <c r="AK10" s="56">
        <f>IFERROR(VLOOKUP($B10,Novembre!$B$12:$E$20,2,0),"")</f>
        <v>0</v>
      </c>
      <c r="AL10" s="57">
        <f>IFERROR(VLOOKUP($B10,Novembre!$B$12:$E$20,4,0),"")</f>
        <v>0</v>
      </c>
      <c r="AM10" s="55">
        <f>IFERROR(VLOOKUP($B10,Decembre!$B$12:$E$20,3,0),"")</f>
        <v>0</v>
      </c>
      <c r="AN10" s="56">
        <f>IFERROR(VLOOKUP($B10,Decembre!$B$12:$E$20,2,0),"")</f>
        <v>5</v>
      </c>
      <c r="AO10" s="57">
        <f>IFERROR(VLOOKUP($B10,Decembre!$B$12:$E$20,4,0),"")</f>
        <v>0</v>
      </c>
      <c r="AP10" s="45"/>
      <c r="AQ10" s="60" t="str">
        <f>IFERROR(IF(Config!A9="","",Config!A9),"")</f>
        <v>ISSAM</v>
      </c>
      <c r="AR10" s="61">
        <f t="shared" si="0"/>
        <v>23</v>
      </c>
      <c r="AT10" s="62">
        <f>SUM(Janvier!AL17,Février!AL17,Mars!AL17,Avril!AL17,Mai!AL17,Juin!AL17,Juillet!AL17,Août!AL17,Septembre!AL17,Octobre!AL17,Novembre!AL17,Decembre!AL17)</f>
        <v>2</v>
      </c>
      <c r="AU10" s="63">
        <f t="shared" si="1"/>
        <v>3</v>
      </c>
    </row>
    <row r="11" spans="2:47" ht="21.75" customHeight="1" thickBot="1" x14ac:dyDescent="0.3">
      <c r="B11" s="35" t="str">
        <f>IFERROR(IF(Config!A10="","",Config!A10),"")</f>
        <v>JEROME</v>
      </c>
      <c r="C11" s="52">
        <f t="shared" si="2"/>
        <v>3</v>
      </c>
      <c r="D11" s="53">
        <f t="shared" si="3"/>
        <v>32</v>
      </c>
      <c r="E11" s="54">
        <f t="shared" si="4"/>
        <v>0</v>
      </c>
      <c r="F11" s="55">
        <f>IFERROR(VLOOKUP($B11,Janvier!$B$12:$E$20,3,0),"")</f>
        <v>0</v>
      </c>
      <c r="G11" s="56">
        <f>IFERROR(VLOOKUP($B11,Janvier!$B$12:$E$20,2,0),"")</f>
        <v>0</v>
      </c>
      <c r="H11" s="57">
        <f>IFERROR(VLOOKUP($B11,Janvier!$B$12:$E$20,4,0),"")</f>
        <v>0</v>
      </c>
      <c r="I11" s="55">
        <f>IFERROR(VLOOKUP($B11,Février!$B$12:$E$20,3,0),"")</f>
        <v>0</v>
      </c>
      <c r="J11" s="56">
        <f>IFERROR(VLOOKUP($B11,Février!$B$12:$E$20,2,0),"")</f>
        <v>0</v>
      </c>
      <c r="K11" s="57">
        <f>IFERROR(VLOOKUP($B11,Février!$B$12:$E$20,4,0),"")</f>
        <v>0</v>
      </c>
      <c r="L11" s="55">
        <f>IFERROR(VLOOKUP($B11,Mars!$B$12:$E$20,3,0),"")</f>
        <v>0</v>
      </c>
      <c r="M11" s="56">
        <f>IFERROR(VLOOKUP($B11,Mars!$B$12:$E$20,2,0),"")</f>
        <v>0</v>
      </c>
      <c r="N11" s="57">
        <f>IFERROR(VLOOKUP($B11,Mars!$B$12:$E$20,4,0),"")</f>
        <v>0</v>
      </c>
      <c r="O11" s="55">
        <f>IFERROR(VLOOKUP($B11,Avril!$B$12:$E$20,3,0),"")</f>
        <v>0</v>
      </c>
      <c r="P11" s="56">
        <f>IFERROR(VLOOKUP($B11,Avril!$B$12:$E$20,2,0),"")</f>
        <v>0</v>
      </c>
      <c r="Q11" s="57">
        <f>IFERROR(VLOOKUP($B11,Avril!$B$12:$E$20,4,0),"")</f>
        <v>0</v>
      </c>
      <c r="R11" s="55">
        <f>IFERROR(VLOOKUP($B11,Mai!$B$12:$E$20,3,0),"")</f>
        <v>0</v>
      </c>
      <c r="S11" s="56">
        <f>IFERROR(VLOOKUP($B11,Mai!$B$12:$E$20,2,0),"")</f>
        <v>2</v>
      </c>
      <c r="T11" s="57">
        <f>IFERROR(VLOOKUP($B11,Mai!$B$12:$E$20,4,0),"")</f>
        <v>0</v>
      </c>
      <c r="U11" s="55">
        <f>IFERROR(VLOOKUP($B11,Juin!$B$12:$E$20,3,0),"")</f>
        <v>0</v>
      </c>
      <c r="V11" s="56">
        <f>IFERROR(VLOOKUP($B11,Juin!$B$12:$E$20,2,0),"")</f>
        <v>0</v>
      </c>
      <c r="W11" s="57">
        <f>IFERROR(VLOOKUP($B11,Juin!$B$12:$E$20,4,0),"")</f>
        <v>0</v>
      </c>
      <c r="X11" s="55">
        <f>IFERROR(VLOOKUP($B11,Juillet!$B$12:$E$20,3,0),"")</f>
        <v>2</v>
      </c>
      <c r="Y11" s="56">
        <f>IFERROR(VLOOKUP($B11,Juillet!$B$12:$E$20,2,0),"")</f>
        <v>1</v>
      </c>
      <c r="Z11" s="57">
        <f>IFERROR(VLOOKUP($B11,Juillet!$B$12:$E$20,4,0),"")</f>
        <v>0</v>
      </c>
      <c r="AA11" s="55">
        <f>IFERROR(VLOOKUP($B11,Août!$B$12:$E$20,3,0),"")</f>
        <v>1</v>
      </c>
      <c r="AB11" s="56">
        <f>IFERROR(VLOOKUP($B11,Août!$B$12:$E$20,2,0),"")</f>
        <v>1</v>
      </c>
      <c r="AC11" s="57">
        <f>IFERROR(VLOOKUP($B11,Août!$B$12:$E$20,4,0),"")</f>
        <v>0</v>
      </c>
      <c r="AD11" s="55">
        <f>IFERROR(VLOOKUP($B11,Septembre!$B$12:$E$20,3,0),"")</f>
        <v>0</v>
      </c>
      <c r="AE11" s="56">
        <f>IFERROR(VLOOKUP($B11,Septembre!$B$12:$E$20,2,0),"")</f>
        <v>23</v>
      </c>
      <c r="AF11" s="57">
        <f>IFERROR(VLOOKUP($B11,Septembre!$B$12:$E$20,4,0),"")</f>
        <v>0</v>
      </c>
      <c r="AG11" s="55">
        <f>IFERROR(VLOOKUP($B11,Octobre!$B$12:$E$20,3,0),"")</f>
        <v>0</v>
      </c>
      <c r="AH11" s="56">
        <f>IFERROR(VLOOKUP($B11,Octobre!$B$12:$E$20,2,0),"")</f>
        <v>0</v>
      </c>
      <c r="AI11" s="57">
        <f>IFERROR(VLOOKUP($B11,Octobre!$B$12:$E$20,4,0),"")</f>
        <v>0</v>
      </c>
      <c r="AJ11" s="55">
        <f>IFERROR(VLOOKUP($B11,Novembre!$B$12:$E$20,3,0),"")</f>
        <v>0</v>
      </c>
      <c r="AK11" s="56">
        <f>IFERROR(VLOOKUP($B11,Novembre!$B$12:$E$20,2,0),"")</f>
        <v>0</v>
      </c>
      <c r="AL11" s="57">
        <f>IFERROR(VLOOKUP($B11,Novembre!$B$12:$E$20,4,0),"")</f>
        <v>0</v>
      </c>
      <c r="AM11" s="55">
        <f>IFERROR(VLOOKUP($B11,Decembre!$B$12:$E$20,3,0),"")</f>
        <v>0</v>
      </c>
      <c r="AN11" s="56">
        <f>IFERROR(VLOOKUP($B11,Decembre!$B$12:$E$20,2,0),"")</f>
        <v>5</v>
      </c>
      <c r="AO11" s="57">
        <f>IFERROR(VLOOKUP($B11,Decembre!$B$12:$E$20,4,0),"")</f>
        <v>0</v>
      </c>
      <c r="AP11" s="45"/>
      <c r="AQ11" s="60" t="str">
        <f>IFERROR(IF(Config!A10="","",Config!A10),"")</f>
        <v>JEROME</v>
      </c>
      <c r="AR11" s="61">
        <f t="shared" si="0"/>
        <v>1</v>
      </c>
      <c r="AT11" s="62">
        <f>SUM(Janvier!AL18,Février!AL18,Mars!AL18,Avril!AL18,Mai!AL18,Juin!AL18,Juillet!AL18,Août!AL18,Septembre!AL18,Octobre!AL18,Novembre!AL18,Decembre!AL18)</f>
        <v>5</v>
      </c>
      <c r="AU11" s="63">
        <f t="shared" si="1"/>
        <v>0</v>
      </c>
    </row>
    <row r="12" spans="2:47" ht="21.75" customHeight="1" thickBot="1" x14ac:dyDescent="0.3">
      <c r="B12" s="35" t="str">
        <f>IFERROR(IF(Config!A11="","",Config!A11),"")</f>
        <v>MICHEL</v>
      </c>
      <c r="C12" s="52">
        <f t="shared" si="2"/>
        <v>0</v>
      </c>
      <c r="D12" s="53">
        <f t="shared" si="3"/>
        <v>30</v>
      </c>
      <c r="E12" s="54">
        <f t="shared" si="4"/>
        <v>0</v>
      </c>
      <c r="F12" s="55">
        <f>IFERROR(VLOOKUP($B12,Janvier!$B$12:$E$20,3,0),"")</f>
        <v>0</v>
      </c>
      <c r="G12" s="56">
        <f>IFERROR(VLOOKUP($B12,Janvier!$B$12:$E$20,2,0),"")</f>
        <v>0</v>
      </c>
      <c r="H12" s="57">
        <f>IFERROR(VLOOKUP($B12,Janvier!$B$12:$E$20,4,0),"")</f>
        <v>0</v>
      </c>
      <c r="I12" s="55">
        <f>IFERROR(VLOOKUP($B12,Février!$B$12:$E$20,3,0),"")</f>
        <v>0</v>
      </c>
      <c r="J12" s="56">
        <f>IFERROR(VLOOKUP($B12,Février!$B$12:$E$20,2,0),"")</f>
        <v>0</v>
      </c>
      <c r="K12" s="57">
        <f>IFERROR(VLOOKUP($B12,Février!$B$12:$E$20,4,0),"")</f>
        <v>0</v>
      </c>
      <c r="L12" s="55">
        <f>IFERROR(VLOOKUP($B12,Mars!$B$12:$E$20,3,0),"")</f>
        <v>0</v>
      </c>
      <c r="M12" s="56">
        <f>IFERROR(VLOOKUP($B12,Mars!$B$12:$E$20,2,0),"")</f>
        <v>0</v>
      </c>
      <c r="N12" s="57">
        <f>IFERROR(VLOOKUP($B12,Mars!$B$12:$E$20,4,0),"")</f>
        <v>0</v>
      </c>
      <c r="O12" s="55">
        <f>IFERROR(VLOOKUP($B12,Avril!$B$12:$E$20,3,0),"")</f>
        <v>0</v>
      </c>
      <c r="P12" s="56">
        <f>IFERROR(VLOOKUP($B12,Avril!$B$12:$E$20,2,0),"")</f>
        <v>0</v>
      </c>
      <c r="Q12" s="57">
        <f>IFERROR(VLOOKUP($B12,Avril!$B$12:$E$20,4,0),"")</f>
        <v>0</v>
      </c>
      <c r="R12" s="55">
        <f>IFERROR(VLOOKUP($B12,Mai!$B$12:$E$20,3,0),"")</f>
        <v>0</v>
      </c>
      <c r="S12" s="56">
        <f>IFERROR(VLOOKUP($B12,Mai!$B$12:$E$20,2,0),"")</f>
        <v>0</v>
      </c>
      <c r="T12" s="57">
        <f>IFERROR(VLOOKUP($B12,Mai!$B$12:$E$20,4,0),"")</f>
        <v>0</v>
      </c>
      <c r="U12" s="55">
        <f>IFERROR(VLOOKUP($B12,Juin!$B$12:$E$20,3,0),"")</f>
        <v>0</v>
      </c>
      <c r="V12" s="56">
        <f>IFERROR(VLOOKUP($B12,Juin!$B$12:$E$20,2,0),"")</f>
        <v>6</v>
      </c>
      <c r="W12" s="57">
        <f>IFERROR(VLOOKUP($B12,Juin!$B$12:$E$20,4,0),"")</f>
        <v>0</v>
      </c>
      <c r="X12" s="55">
        <f>IFERROR(VLOOKUP($B12,Juillet!$B$12:$E$20,3,0),"")</f>
        <v>0</v>
      </c>
      <c r="Y12" s="56">
        <f>IFERROR(VLOOKUP($B12,Juillet!$B$12:$E$20,2,0),"")</f>
        <v>6</v>
      </c>
      <c r="Z12" s="57">
        <f>IFERROR(VLOOKUP($B12,Juillet!$B$12:$E$20,4,0),"")</f>
        <v>0</v>
      </c>
      <c r="AA12" s="55">
        <f>IFERROR(VLOOKUP($B12,Août!$B$12:$E$20,3,0),"")</f>
        <v>0</v>
      </c>
      <c r="AB12" s="56">
        <f>IFERROR(VLOOKUP($B12,Août!$B$12:$E$20,2,0),"")</f>
        <v>13</v>
      </c>
      <c r="AC12" s="57">
        <f>IFERROR(VLOOKUP($B12,Août!$B$12:$E$20,4,0),"")</f>
        <v>0</v>
      </c>
      <c r="AD12" s="55">
        <f>IFERROR(VLOOKUP($B12,Septembre!$B$12:$E$20,3,0),"")</f>
        <v>0</v>
      </c>
      <c r="AE12" s="56">
        <f>IFERROR(VLOOKUP($B12,Septembre!$B$12:$E$20,2,0),"")</f>
        <v>0</v>
      </c>
      <c r="AF12" s="57">
        <f>IFERROR(VLOOKUP($B12,Septembre!$B$12:$E$20,4,0),"")</f>
        <v>0</v>
      </c>
      <c r="AG12" s="55">
        <f>IFERROR(VLOOKUP($B12,Octobre!$B$12:$E$20,3,0),"")</f>
        <v>0</v>
      </c>
      <c r="AH12" s="56">
        <f>IFERROR(VLOOKUP($B12,Octobre!$B$12:$E$20,2,0),"")</f>
        <v>0</v>
      </c>
      <c r="AI12" s="57">
        <f>IFERROR(VLOOKUP($B12,Octobre!$B$12:$E$20,4,0),"")</f>
        <v>0</v>
      </c>
      <c r="AJ12" s="55">
        <f>IFERROR(VLOOKUP($B12,Novembre!$B$12:$E$20,3,0),"")</f>
        <v>0</v>
      </c>
      <c r="AK12" s="56">
        <f>IFERROR(VLOOKUP($B12,Novembre!$B$12:$E$20,2,0),"")</f>
        <v>0</v>
      </c>
      <c r="AL12" s="57">
        <f>IFERROR(VLOOKUP($B12,Novembre!$B$12:$E$20,4,0),"")</f>
        <v>0</v>
      </c>
      <c r="AM12" s="55">
        <f>IFERROR(VLOOKUP($B12,Decembre!$B$12:$E$20,3,0),"")</f>
        <v>0</v>
      </c>
      <c r="AN12" s="56">
        <f>IFERROR(VLOOKUP($B12,Decembre!$B$12:$E$20,2,0),"")</f>
        <v>5</v>
      </c>
      <c r="AO12" s="57">
        <f>IFERROR(VLOOKUP($B12,Decembre!$B$12:$E$20,4,0),"")</f>
        <v>0</v>
      </c>
      <c r="AP12" s="45"/>
      <c r="AQ12" s="60" t="str">
        <f>IFERROR(IF(Config!A11="","",Config!A11),"")</f>
        <v>MICHEL</v>
      </c>
      <c r="AR12" s="61">
        <f t="shared" si="0"/>
        <v>3</v>
      </c>
      <c r="AT12" s="62">
        <f>SUM(Janvier!AL19,Février!AL19,Mars!AL19,Avril!AL19,Mai!AL19,Juin!AL19,Juillet!AL19,Août!AL19,Septembre!AL19,Octobre!AL19,Novembre!AL19,Decembre!AL19)</f>
        <v>4</v>
      </c>
      <c r="AU12" s="63">
        <f t="shared" si="1"/>
        <v>1</v>
      </c>
    </row>
    <row r="13" spans="2:47" ht="21.75" customHeight="1" thickBot="1" x14ac:dyDescent="0.3">
      <c r="B13" s="35" t="str">
        <f>IFERROR(IF(Config!A12="","",Config!A12),"")</f>
        <v>ROANE</v>
      </c>
      <c r="C13" s="52">
        <f t="shared" si="2"/>
        <v>0</v>
      </c>
      <c r="D13" s="53">
        <f t="shared" si="3"/>
        <v>22</v>
      </c>
      <c r="E13" s="54">
        <f t="shared" si="4"/>
        <v>10</v>
      </c>
      <c r="F13" s="55">
        <f>IFERROR(VLOOKUP($B13,Janvier!$B$12:$E$20,3,0),"")</f>
        <v>0</v>
      </c>
      <c r="G13" s="56">
        <f>IFERROR(VLOOKUP($B13,Janvier!$B$12:$E$20,2,0),"")</f>
        <v>0</v>
      </c>
      <c r="H13" s="57">
        <f>IFERROR(VLOOKUP($B13,Janvier!$B$12:$E$20,4,0),"")</f>
        <v>10</v>
      </c>
      <c r="I13" s="55">
        <f>IFERROR(VLOOKUP($B13,Février!$B$12:$E$20,3,0),"")</f>
        <v>0</v>
      </c>
      <c r="J13" s="56">
        <f>IFERROR(VLOOKUP($B13,Février!$B$12:$E$20,2,0),"")</f>
        <v>0</v>
      </c>
      <c r="K13" s="57">
        <f>IFERROR(VLOOKUP($B13,Février!$B$12:$E$20,4,0),"")</f>
        <v>0</v>
      </c>
      <c r="L13" s="55">
        <f>IFERROR(VLOOKUP($B13,Mars!$B$12:$E$20,3,0),"")</f>
        <v>0</v>
      </c>
      <c r="M13" s="56">
        <f>IFERROR(VLOOKUP($B13,Mars!$B$12:$E$20,2,0),"")</f>
        <v>0</v>
      </c>
      <c r="N13" s="57">
        <f>IFERROR(VLOOKUP($B13,Mars!$B$12:$E$20,4,0),"")</f>
        <v>0</v>
      </c>
      <c r="O13" s="55">
        <f>IFERROR(VLOOKUP($B13,Avril!$B$12:$E$20,3,0),"")</f>
        <v>0</v>
      </c>
      <c r="P13" s="56">
        <f>IFERROR(VLOOKUP($B13,Avril!$B$12:$E$20,2,0),"")</f>
        <v>0</v>
      </c>
      <c r="Q13" s="57">
        <f>IFERROR(VLOOKUP($B13,Avril!$B$12:$E$20,4,0),"")</f>
        <v>0</v>
      </c>
      <c r="R13" s="55">
        <f>IFERROR(VLOOKUP($B13,Mai!$B$12:$E$20,3,0),"")</f>
        <v>0</v>
      </c>
      <c r="S13" s="56">
        <f>IFERROR(VLOOKUP($B13,Mai!$B$12:$E$20,2,0),"")</f>
        <v>2</v>
      </c>
      <c r="T13" s="57">
        <f>IFERROR(VLOOKUP($B13,Mai!$B$12:$E$20,4,0),"")</f>
        <v>0</v>
      </c>
      <c r="U13" s="55">
        <f>IFERROR(VLOOKUP($B13,Juin!$B$12:$E$20,3,0),"")</f>
        <v>0</v>
      </c>
      <c r="V13" s="56">
        <f>IFERROR(VLOOKUP($B13,Juin!$B$12:$E$20,2,0),"")</f>
        <v>0</v>
      </c>
      <c r="W13" s="57">
        <f>IFERROR(VLOOKUP($B13,Juin!$B$12:$E$20,4,0),"")</f>
        <v>0</v>
      </c>
      <c r="X13" s="55">
        <f>IFERROR(VLOOKUP($B13,Juillet!$B$12:$E$20,3,0),"")</f>
        <v>0</v>
      </c>
      <c r="Y13" s="56">
        <f>IFERROR(VLOOKUP($B13,Juillet!$B$12:$E$20,2,0),"")</f>
        <v>1</v>
      </c>
      <c r="Z13" s="57">
        <f>IFERROR(VLOOKUP($B13,Juillet!$B$12:$E$20,4,0),"")</f>
        <v>0</v>
      </c>
      <c r="AA13" s="55">
        <f>IFERROR(VLOOKUP($B13,Août!$B$12:$E$20,3,0),"")</f>
        <v>0</v>
      </c>
      <c r="AB13" s="56">
        <f>IFERROR(VLOOKUP($B13,Août!$B$12:$E$20,2,0),"")</f>
        <v>9</v>
      </c>
      <c r="AC13" s="57">
        <f>IFERROR(VLOOKUP($B13,Août!$B$12:$E$20,4,0),"")</f>
        <v>0</v>
      </c>
      <c r="AD13" s="55">
        <f>IFERROR(VLOOKUP($B13,Septembre!$B$12:$E$20,3,0),"")</f>
        <v>0</v>
      </c>
      <c r="AE13" s="56">
        <f>IFERROR(VLOOKUP($B13,Septembre!$B$12:$E$20,2,0),"")</f>
        <v>5</v>
      </c>
      <c r="AF13" s="57">
        <f>IFERROR(VLOOKUP($B13,Septembre!$B$12:$E$20,4,0),"")</f>
        <v>0</v>
      </c>
      <c r="AG13" s="55">
        <f>IFERROR(VLOOKUP($B13,Octobre!$B$12:$E$20,3,0),"")</f>
        <v>0</v>
      </c>
      <c r="AH13" s="56">
        <f>IFERROR(VLOOKUP($B13,Octobre!$B$12:$E$20,2,0),"")</f>
        <v>0</v>
      </c>
      <c r="AI13" s="57">
        <f>IFERROR(VLOOKUP($B13,Octobre!$B$12:$E$20,4,0),"")</f>
        <v>0</v>
      </c>
      <c r="AJ13" s="55">
        <f>IFERROR(VLOOKUP($B13,Novembre!$B$12:$E$20,3,0),"")</f>
        <v>0</v>
      </c>
      <c r="AK13" s="56">
        <f>IFERROR(VLOOKUP($B13,Novembre!$B$12:$E$20,2,0),"")</f>
        <v>0</v>
      </c>
      <c r="AL13" s="57">
        <f>IFERROR(VLOOKUP($B13,Novembre!$B$12:$E$20,4,0),"")</f>
        <v>0</v>
      </c>
      <c r="AM13" s="55">
        <f>IFERROR(VLOOKUP($B13,Decembre!$B$12:$E$20,3,0),"")</f>
        <v>0</v>
      </c>
      <c r="AN13" s="56">
        <f>IFERROR(VLOOKUP($B13,Decembre!$B$12:$E$20,2,0),"")</f>
        <v>5</v>
      </c>
      <c r="AO13" s="57">
        <f>IFERROR(VLOOKUP($B13,Decembre!$B$12:$E$20,4,0),"")</f>
        <v>0</v>
      </c>
      <c r="AP13" s="45"/>
      <c r="AQ13" s="60" t="str">
        <f>IFERROR(IF(Config!A12="","",Config!A12),"")</f>
        <v>ROANE</v>
      </c>
      <c r="AR13" s="61">
        <f t="shared" si="0"/>
        <v>11</v>
      </c>
      <c r="AT13" s="62">
        <f>SUM(Janvier!AL20,Février!AL20,Mars!AL20,Avril!AL20,Mai!AL20,Juin!AL20,Juillet!AL20,Août!AL20,Septembre!AL20,Octobre!AL20,Novembre!AL20,Decembre!AL20)</f>
        <v>4</v>
      </c>
      <c r="AU13" s="63">
        <f t="shared" si="1"/>
        <v>1</v>
      </c>
    </row>
    <row r="14" spans="2:47" ht="21.75" customHeight="1" x14ac:dyDescent="0.25">
      <c r="B14" s="66" t="str">
        <f>IFERROR(IF(Config!A13="","",Config!A13),"")</f>
        <v>JORDAN</v>
      </c>
      <c r="C14" s="67">
        <f t="shared" ref="C14" si="5">SUM(F14,I14,L14,O14,R14,U14,X14,AA14,AD14,AG14,AJ14,AM14)</f>
        <v>0</v>
      </c>
      <c r="D14" s="68">
        <f t="shared" ref="D14" si="6">SUM(G14,J14,M14,P14,S14,V14,Y14,AB14,AE14,AH14,AK14,AN14)</f>
        <v>0</v>
      </c>
      <c r="E14" s="69">
        <f t="shared" ref="E14" si="7">SUM(H14,K14,N14,Q14,T14,W14,Z14,AC14,AF14,AI14,AL14,AO14)</f>
        <v>0</v>
      </c>
      <c r="F14" s="70" t="str">
        <f>IFERROR(VLOOKUP($B14,Janvier!$B$12:$E$20,3,0),"")</f>
        <v/>
      </c>
      <c r="G14" s="71" t="str">
        <f>IFERROR(VLOOKUP($B14,Janvier!$B$12:$E$20,2,0),"")</f>
        <v/>
      </c>
      <c r="H14" s="72" t="str">
        <f>IFERROR(VLOOKUP($B14,Janvier!$B$12:$E$20,4,0),"")</f>
        <v/>
      </c>
      <c r="I14" s="70" t="str">
        <f>IFERROR(VLOOKUP($B14,Février!$B$12:$E$20,3,0),"")</f>
        <v/>
      </c>
      <c r="J14" s="71" t="str">
        <f>IFERROR(VLOOKUP($B14,Février!$B$12:$E$20,2,0),"")</f>
        <v/>
      </c>
      <c r="K14" s="72" t="str">
        <f>IFERROR(VLOOKUP($B14,Février!$B$12:$E$20,4,0),"")</f>
        <v/>
      </c>
      <c r="L14" s="70" t="str">
        <f>IFERROR(VLOOKUP($B14,Mars!$B$12:$E$20,3,0),"")</f>
        <v/>
      </c>
      <c r="M14" s="71" t="str">
        <f>IFERROR(VLOOKUP($B14,Mars!$B$12:$E$20,2,0),"")</f>
        <v/>
      </c>
      <c r="N14" s="72" t="str">
        <f>IFERROR(VLOOKUP($B14,Mars!$B$12:$E$20,4,0),"")</f>
        <v/>
      </c>
      <c r="O14" s="70" t="str">
        <f>IFERROR(VLOOKUP($B14,Avril!$B$12:$E$20,3,0),"")</f>
        <v/>
      </c>
      <c r="P14" s="71" t="str">
        <f>IFERROR(VLOOKUP($B14,Avril!$B$12:$E$20,2,0),"")</f>
        <v/>
      </c>
      <c r="Q14" s="72" t="str">
        <f>IFERROR(VLOOKUP($B14,Avril!$B$12:$E$20,4,0),"")</f>
        <v/>
      </c>
      <c r="R14" s="70" t="str">
        <f>IFERROR(VLOOKUP($B14,Mai!$B$12:$E$20,3,0),"")</f>
        <v/>
      </c>
      <c r="S14" s="71" t="str">
        <f>IFERROR(VLOOKUP($B14,Mai!$B$12:$E$20,2,0),"")</f>
        <v/>
      </c>
      <c r="T14" s="72" t="str">
        <f>IFERROR(VLOOKUP($B14,Mai!$B$12:$E$20,4,0),"")</f>
        <v/>
      </c>
      <c r="U14" s="70" t="str">
        <f>IFERROR(VLOOKUP($B14,Juin!$B$12:$E$20,3,0),"")</f>
        <v/>
      </c>
      <c r="V14" s="71" t="str">
        <f>IFERROR(VLOOKUP($B14,Juin!$B$12:$E$20,2,0),"")</f>
        <v/>
      </c>
      <c r="W14" s="72" t="str">
        <f>IFERROR(VLOOKUP($B14,Juin!$B$12:$E$20,4,0),"")</f>
        <v/>
      </c>
      <c r="X14" s="70" t="str">
        <f>IFERROR(VLOOKUP($B14,Juillet!$B$12:$E$20,3,0),"")</f>
        <v/>
      </c>
      <c r="Y14" s="71" t="str">
        <f>IFERROR(VLOOKUP($B14,Juillet!$B$12:$E$20,2,0),"")</f>
        <v/>
      </c>
      <c r="Z14" s="72" t="str">
        <f>IFERROR(VLOOKUP($B14,Juillet!$B$12:$E$20,4,0),"")</f>
        <v/>
      </c>
      <c r="AA14" s="70" t="str">
        <f>IFERROR(VLOOKUP($B14,Août!$B$12:$E$20,3,0),"")</f>
        <v/>
      </c>
      <c r="AB14" s="71" t="str">
        <f>IFERROR(VLOOKUP($B14,Août!$B$12:$E$20,2,0),"")</f>
        <v/>
      </c>
      <c r="AC14" s="72" t="str">
        <f>IFERROR(VLOOKUP($B14,Août!$B$12:$E$20,4,0),"")</f>
        <v/>
      </c>
      <c r="AD14" s="70" t="str">
        <f>IFERROR(VLOOKUP($B14,Septembre!$B$12:$E$20,3,0),"")</f>
        <v/>
      </c>
      <c r="AE14" s="71" t="str">
        <f>IFERROR(VLOOKUP($B14,Septembre!$B$12:$E$20,2,0),"")</f>
        <v/>
      </c>
      <c r="AF14" s="72" t="str">
        <f>IFERROR(VLOOKUP($B14,Septembre!$B$12:$E$20,4,0),"")</f>
        <v/>
      </c>
      <c r="AG14" s="70" t="str">
        <f>IFERROR(VLOOKUP($B14,Octobre!$B$12:$E$20,3,0),"")</f>
        <v/>
      </c>
      <c r="AH14" s="71" t="str">
        <f>IFERROR(VLOOKUP($B14,Octobre!$B$12:$E$20,2,0),"")</f>
        <v/>
      </c>
      <c r="AI14" s="72" t="str">
        <f>IFERROR(VLOOKUP($B14,Octobre!$B$12:$E$20,4,0),"")</f>
        <v/>
      </c>
      <c r="AJ14" s="70" t="str">
        <f>IFERROR(VLOOKUP($B14,Novembre!$B$12:$E$20,3,0),"")</f>
        <v/>
      </c>
      <c r="AK14" s="71" t="str">
        <f>IFERROR(VLOOKUP($B14,Novembre!$B$12:$E$20,2,0),"")</f>
        <v/>
      </c>
      <c r="AL14" s="72" t="str">
        <f>IFERROR(VLOOKUP($B14,Novembre!$B$12:$E$20,4,0),"")</f>
        <v/>
      </c>
      <c r="AM14" s="70" t="str">
        <f>IFERROR(VLOOKUP($B14,Decembre!$B$12:$E$20,3,0),"")</f>
        <v/>
      </c>
      <c r="AN14" s="71" t="str">
        <f>IFERROR(VLOOKUP($B14,Decembre!$B$12:$E$20,2,0),"")</f>
        <v/>
      </c>
      <c r="AO14" s="72" t="str">
        <f>IFERROR(VLOOKUP($B14,Decembre!$B$12:$E$20,4,0),"")</f>
        <v/>
      </c>
      <c r="AP14" s="45"/>
      <c r="AQ14" s="73" t="str">
        <f>IFERROR(IF(Config!A13="","",Config!A13),"")</f>
        <v>JORDAN</v>
      </c>
      <c r="AR14" s="74">
        <f t="shared" ref="AR14" si="8">SUM(33-D14)</f>
        <v>33</v>
      </c>
      <c r="AT14" s="75">
        <f>SUM(Janvier!AL21,Février!AL21,Mars!AL21,Avril!AL21,Mai!AL21,Juin!AL21,Juillet!AL21,Août!AL21,Septembre!AL21,Octobre!AL21,Novembre!AL21,Decembre!AL21)</f>
        <v>3</v>
      </c>
      <c r="AU14" s="76">
        <f t="shared" ref="AU14" si="9">SUM(5-AT14)</f>
        <v>2</v>
      </c>
    </row>
  </sheetData>
  <mergeCells count="16">
    <mergeCell ref="AT4:AU4"/>
    <mergeCell ref="C1:AO1"/>
    <mergeCell ref="AM3:AO3"/>
    <mergeCell ref="AQ4:AR4"/>
    <mergeCell ref="U3:W3"/>
    <mergeCell ref="X3:Z3"/>
    <mergeCell ref="AA3:AC3"/>
    <mergeCell ref="AD3:AF3"/>
    <mergeCell ref="AG3:AI3"/>
    <mergeCell ref="AJ3:AL3"/>
    <mergeCell ref="C3:E3"/>
    <mergeCell ref="F3:H3"/>
    <mergeCell ref="I3:K3"/>
    <mergeCell ref="L3:N3"/>
    <mergeCell ref="O3:Q3"/>
    <mergeCell ref="R3:T3"/>
  </mergeCells>
  <conditionalFormatting sqref="C5:C14 F5:F14 I5:I14 L5:L14 O5:O14 R5:R14 U5:U14 X5:X14 AA5:AA14 AD5:AD14 AG5:AG14 AJ5:AJ14 AM5:AM14">
    <cfRule type="cellIs" dxfId="144" priority="9" operator="lessThanOrEqual">
      <formula>0</formula>
    </cfRule>
    <cfRule type="cellIs" dxfId="143" priority="10" operator="greaterThan">
      <formula>0</formula>
    </cfRule>
  </conditionalFormatting>
  <conditionalFormatting sqref="D5:D15 G5:G15 J5:J15 M5:M15 P5:P15 S5:S15 V5:V15 Y5:Y15 AB5:AB15 AE5:AE15 AH5:AH15 AK5:AK15 AN5:AN15">
    <cfRule type="cellIs" dxfId="142" priority="7" operator="lessThanOrEqual">
      <formula>0</formula>
    </cfRule>
    <cfRule type="cellIs" dxfId="141" priority="8" operator="greaterThan">
      <formula>0</formula>
    </cfRule>
  </conditionalFormatting>
  <conditionalFormatting sqref="AO15 AO5:AP14 E5:E15 H5:H15 K5:K15 N5:N15 Q5:Q15 T5:T15 W5:W15 Z5:Z15 AC5:AC15 AF5:AF15 AI5:AI15 AL5:AL15">
    <cfRule type="cellIs" dxfId="140" priority="4" operator="lessThanOrEqual">
      <formula>0</formula>
    </cfRule>
    <cfRule type="cellIs" dxfId="139" priority="5" operator="greaterThan">
      <formula>0</formula>
    </cfRule>
  </conditionalFormatting>
  <conditionalFormatting sqref="AU5:AU14">
    <cfRule type="cellIs" dxfId="138" priority="1" operator="between">
      <formula>1</formula>
      <formula>5</formula>
    </cfRule>
    <cfRule type="cellIs" dxfId="137" priority="3" operator="equal">
      <formula>0</formula>
    </cfRule>
  </conditionalFormatting>
  <conditionalFormatting sqref="AT5:AT14">
    <cfRule type="cellIs" dxfId="136" priority="2" operator="equal">
      <formula>0</formula>
    </cfRule>
  </conditionalFormatting>
  <hyperlinks>
    <hyperlink ref="F5:H5" location="Janvier!A1" display="Janvier!A1"/>
    <hyperlink ref="I5:K5" location="Février!A1" display="Février!A1"/>
    <hyperlink ref="L5:N5" location="Mars!A1" display="Mars!A1"/>
    <hyperlink ref="O5:Q5" location="Avril!A1" display="Avril!A1"/>
    <hyperlink ref="R5:T5" location="Mai!A1" display="Mai!A1"/>
    <hyperlink ref="U5:W5" location="Juin!A1" display="Juin!A1"/>
    <hyperlink ref="X5:Z5" location="Juillet!A1" display="Juillet!A1"/>
    <hyperlink ref="AA5:AC5" location="Août!A1" display="Août!A1"/>
    <hyperlink ref="AD5:AF5" location="Septembre!A1" display="Septembre!A1"/>
    <hyperlink ref="AG5:AI5" location="Octobre!A1" display="Octobre!A1"/>
    <hyperlink ref="AJ5:AL5" location="Novembre!A1" display="Novembre!A1"/>
    <hyperlink ref="AM5:AO5" location="Decembre!A1" display="Decembre!A1"/>
    <hyperlink ref="F6:H6" location="Janvier!A1" display="Janvier!A1"/>
    <hyperlink ref="F7:H7" location="Janvier!A1" display="Janvier!A1"/>
    <hyperlink ref="F8:H8" location="Janvier!A1" display="Janvier!A1"/>
    <hyperlink ref="F9:H9" location="Janvier!A1" display="Janvier!A1"/>
    <hyperlink ref="F10:H10" location="Janvier!A1" display="Janvier!A1"/>
    <hyperlink ref="F11:H11" location="Janvier!A1" display="Janvier!A1"/>
    <hyperlink ref="F12:H12" location="Janvier!A1" display="Janvier!A1"/>
    <hyperlink ref="F13:H13" location="Janvier!A1" display="Janvier!A1"/>
    <hyperlink ref="I6:K6" location="Février!A1" display="Février!A1"/>
    <hyperlink ref="I7:K7" location="Février!A1" display="Février!A1"/>
    <hyperlink ref="I8:K8" location="Février!A1" display="Février!A1"/>
    <hyperlink ref="I9:K9" location="Février!A1" display="Février!A1"/>
    <hyperlink ref="I10:K10" location="Février!A1" display="Février!A1"/>
    <hyperlink ref="I11:K11" location="Février!A1" display="Février!A1"/>
    <hyperlink ref="I12:K12" location="Février!A1" display="Février!A1"/>
    <hyperlink ref="I13:K13" location="Février!A1" display="Février!A1"/>
    <hyperlink ref="L6:N6" location="Mars!A1" display="Mars!A1"/>
    <hyperlink ref="L7:N7" location="Mars!A1" display="Mars!A1"/>
    <hyperlink ref="L8:N8" location="Mars!A1" display="Mars!A1"/>
    <hyperlink ref="L9:N9" location="Mars!A1" display="Mars!A1"/>
    <hyperlink ref="L10:N10" location="Mars!A1" display="Mars!A1"/>
    <hyperlink ref="L11:N11" location="Mars!A1" display="Mars!A1"/>
    <hyperlink ref="L12:N12" location="Mars!A1" display="Mars!A1"/>
    <hyperlink ref="L13:N13" location="Mars!A1" display="Mars!A1"/>
    <hyperlink ref="O6:Q6" location="Avril!A1" display="Avril!A1"/>
    <hyperlink ref="O7:Q7" location="Avril!A1" display="Avril!A1"/>
    <hyperlink ref="O8:Q8" location="Avril!A1" display="Avril!A1"/>
    <hyperlink ref="O9:Q9" location="Avril!A1" display="Avril!A1"/>
    <hyperlink ref="O10:Q10" location="Avril!A1" display="Avril!A1"/>
    <hyperlink ref="O11:Q11" location="Avril!A1" display="Avril!A1"/>
    <hyperlink ref="O12:Q12" location="Avril!A1" display="Avril!A1"/>
    <hyperlink ref="O13:Q13" location="Avril!A1" display="Avril!A1"/>
    <hyperlink ref="R6:T6" location="Mai!A1" display="Mai!A1"/>
    <hyperlink ref="R7:T7" location="Mai!A1" display="Mai!A1"/>
    <hyperlink ref="R8:T8" location="Mai!A1" display="Mai!A1"/>
    <hyperlink ref="R9:T9" location="Mai!A1" display="Mai!A1"/>
    <hyperlink ref="R10:T10" location="Mai!A1" display="Mai!A1"/>
    <hyperlink ref="R11:T11" location="Mai!A1" display="Mai!A1"/>
    <hyperlink ref="R12:T12" location="Mai!A1" display="Mai!A1"/>
    <hyperlink ref="R13:T13" location="Mai!A1" display="Mai!A1"/>
    <hyperlink ref="U6:W6" location="Juin!A1" display="Juin!A1"/>
    <hyperlink ref="U7:W7" location="Juin!A1" display="Juin!A1"/>
    <hyperlink ref="U8:W8" location="Juin!A1" display="Juin!A1"/>
    <hyperlink ref="U9:W9" location="Juin!A1" display="Juin!A1"/>
    <hyperlink ref="U10:W10" location="Juin!A1" display="Juin!A1"/>
    <hyperlink ref="U11:W11" location="Juin!A1" display="Juin!A1"/>
    <hyperlink ref="U12:W12" location="Juin!A1" display="Juin!A1"/>
    <hyperlink ref="U13:W13" location="Juin!A1" display="Juin!A1"/>
    <hyperlink ref="X6:Z6" location="Juillet!A1" display="Juillet!A1"/>
    <hyperlink ref="X7:Z7" location="Juillet!A1" display="Juillet!A1"/>
    <hyperlink ref="X8:Z8" location="Juillet!A1" display="Juillet!A1"/>
    <hyperlink ref="X9:Z9" location="Juillet!A1" display="Juillet!A1"/>
    <hyperlink ref="X10:Z10" location="Juillet!A1" display="Juillet!A1"/>
    <hyperlink ref="X11:Z11" location="Juillet!A1" display="Juillet!A1"/>
    <hyperlink ref="X12:Z12" location="Juillet!A1" display="Juillet!A1"/>
    <hyperlink ref="X13:Z13" location="Juillet!A1" display="Juillet!A1"/>
    <hyperlink ref="AA6:AC6" location="Août!A1" display="Août!A1"/>
    <hyperlink ref="AA7:AC7" location="Août!A1" display="Août!A1"/>
    <hyperlink ref="AA8:AC8" location="Août!A1" display="Août!A1"/>
    <hyperlink ref="AA9:AC9" location="Août!A1" display="Août!A1"/>
    <hyperlink ref="AA10:AC10" location="Août!A1" display="Août!A1"/>
    <hyperlink ref="AA11:AC11" location="Août!A1" display="Août!A1"/>
    <hyperlink ref="AA12:AC12" location="Août!A1" display="Août!A1"/>
    <hyperlink ref="AA13:AC13" location="Août!A1" display="Août!A1"/>
    <hyperlink ref="AD6:AF6" location="Septembre!A1" display="Septembre!A1"/>
    <hyperlink ref="AD7:AF7" location="Septembre!A1" display="Septembre!A1"/>
    <hyperlink ref="AD8:AF8" location="Septembre!A1" display="Septembre!A1"/>
    <hyperlink ref="AD9:AF9" location="Septembre!A1" display="Septembre!A1"/>
    <hyperlink ref="AD10:AF10" location="Septembre!A1" display="Septembre!A1"/>
    <hyperlink ref="AD11:AF11" location="Septembre!A1" display="Septembre!A1"/>
    <hyperlink ref="AD12:AF12" location="Septembre!A1" display="Septembre!A1"/>
    <hyperlink ref="AD13:AF13" location="Septembre!A1" display="Septembre!A1"/>
    <hyperlink ref="AG6:AI6" location="Octobre!A1" display="Octobre!A1"/>
    <hyperlink ref="AG7:AI7" location="Octobre!A1" display="Octobre!A1"/>
    <hyperlink ref="AG8:AI8" location="Octobre!A1" display="Octobre!A1"/>
    <hyperlink ref="AG9:AI9" location="Octobre!A1" display="Octobre!A1"/>
    <hyperlink ref="AG10:AI10" location="Octobre!A1" display="Octobre!A1"/>
    <hyperlink ref="AG11:AI11" location="Octobre!A1" display="Octobre!A1"/>
    <hyperlink ref="AG12:AI12" location="Octobre!A1" display="Octobre!A1"/>
    <hyperlink ref="AG13:AI13" location="Octobre!A1" display="Octobre!A1"/>
    <hyperlink ref="AJ6:AL6" location="Novembre!A1" display="Novembre!A1"/>
    <hyperlink ref="AJ7:AL7" location="Novembre!A1" display="Novembre!A1"/>
    <hyperlink ref="AJ8:AL8" location="Novembre!A1" display="Novembre!A1"/>
    <hyperlink ref="AJ9:AL9" location="Novembre!A1" display="Novembre!A1"/>
    <hyperlink ref="AJ10:AL10" location="Novembre!A1" display="Novembre!A1"/>
    <hyperlink ref="AJ11:AL11" location="Novembre!A1" display="Novembre!A1"/>
    <hyperlink ref="AJ12:AL12" location="Novembre!A1" display="Novembre!A1"/>
    <hyperlink ref="AJ13:AL13" location="Novembre!A1" display="Novembre!A1"/>
    <hyperlink ref="AM6:AO6" location="Decembre!A1" display="Decembre!A1"/>
    <hyperlink ref="AM7:AO7" location="Decembre!A1" display="Decembre!A1"/>
    <hyperlink ref="AM8:AO8" location="Decembre!A1" display="Decembre!A1"/>
    <hyperlink ref="AM9:AO9" location="Decembre!A1" display="Decembre!A1"/>
    <hyperlink ref="AM10:AO10" location="Decembre!A1" display="Decembre!A1"/>
    <hyperlink ref="AM11:AO11" location="Decembre!A1" display="Decembre!A1"/>
    <hyperlink ref="AM12:AO12" location="Decembre!A1" display="Decembre!A1"/>
    <hyperlink ref="AM13:AO13" location="Decembre!A1" display="Decembre!A1"/>
    <hyperlink ref="F14:H14" location="Janvier!A1" display="Janvier!A1"/>
    <hyperlink ref="I14:K14" location="Février!A1" display="Février!A1"/>
    <hyperlink ref="L14:N14" location="Mars!A1" display="Mars!A1"/>
    <hyperlink ref="O14:Q14" location="Avril!A1" display="Avril!A1"/>
    <hyperlink ref="R14:T14" location="Mai!A1" display="Mai!A1"/>
    <hyperlink ref="U14:W14" location="Juin!A1" display="Juin!A1"/>
    <hyperlink ref="X14:Z14" location="Juillet!A1" display="Juillet!A1"/>
    <hyperlink ref="AA14:AC14" location="Août!A1" display="Août!A1"/>
    <hyperlink ref="AD14:AF14" location="Septembre!A1" display="Septembre!A1"/>
    <hyperlink ref="AG14:AI14" location="Octobre!A1" display="Octobre!A1"/>
    <hyperlink ref="AJ14:AL14" location="Novembre!A1" display="Novembre!A1"/>
    <hyperlink ref="AM14:AO14" location="Decembre!A1" display="Decembre!A1"/>
  </hyperlink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/>
  </sheetViews>
  <sheetFormatPr baseColWidth="10" defaultRowHeight="15" x14ac:dyDescent="0.25"/>
  <cols>
    <col min="1" max="1" width="1.5703125" style="3" customWidth="1"/>
    <col min="2" max="2" width="12" style="2" customWidth="1"/>
    <col min="3" max="3" width="6.28515625" style="3" customWidth="1"/>
    <col min="4" max="5" width="7.7109375" style="3" customWidth="1"/>
    <col min="6" max="6" width="3.7109375" style="3" customWidth="1"/>
    <col min="7" max="8" width="3.28515625" style="3" customWidth="1"/>
    <col min="9" max="10" width="3.7109375" style="3" customWidth="1"/>
    <col min="11" max="11" width="3.140625" style="3" customWidth="1"/>
    <col min="12" max="13" width="3.7109375" style="3" customWidth="1"/>
    <col min="14" max="15" width="3.28515625" style="3" customWidth="1"/>
    <col min="16" max="17" width="3.7109375" style="3" customWidth="1"/>
    <col min="18" max="18" width="3" style="3" customWidth="1"/>
    <col min="19" max="20" width="3.7109375" style="3" customWidth="1"/>
    <col min="21" max="21" width="3.28515625" style="3" customWidth="1"/>
    <col min="22" max="22" width="3.42578125" style="3" customWidth="1"/>
    <col min="23" max="24" width="3.7109375" style="3" customWidth="1"/>
    <col min="25" max="25" width="3.140625" style="3" customWidth="1"/>
    <col min="26" max="27" width="3.7109375" style="3" customWidth="1"/>
    <col min="28" max="28" width="2.85546875" style="3" customWidth="1"/>
    <col min="29" max="29" width="3.28515625" style="3" customWidth="1"/>
    <col min="30" max="31" width="3.7109375" style="3" customWidth="1"/>
    <col min="32" max="32" width="3.28515625" style="3" customWidth="1"/>
    <col min="33" max="34" width="3.7109375" style="3" customWidth="1"/>
    <col min="35" max="35" width="2.85546875" style="3" customWidth="1"/>
    <col min="36" max="36" width="3.140625" style="3" customWidth="1"/>
    <col min="37" max="37" width="2.7109375" style="3" customWidth="1"/>
    <col min="38" max="38" width="9.7109375" style="3" customWidth="1"/>
    <col min="39" max="16384" width="11.42578125" style="3"/>
  </cols>
  <sheetData>
    <row r="1" spans="1:38" hidden="1" x14ac:dyDescent="0.25">
      <c r="A1" s="1">
        <v>43831</v>
      </c>
    </row>
    <row r="2" spans="1:38" hidden="1" x14ac:dyDescent="0.25">
      <c r="A2" s="1">
        <v>43861</v>
      </c>
    </row>
    <row r="3" spans="1:38" ht="35.25" hidden="1" customHeight="1" x14ac:dyDescent="0.25">
      <c r="F3" s="4">
        <f>A1</f>
        <v>43831</v>
      </c>
      <c r="G3" s="4">
        <f>F3+1</f>
        <v>43832</v>
      </c>
      <c r="H3" s="4">
        <f t="shared" ref="H3:AE3" si="0">G3+1</f>
        <v>43833</v>
      </c>
      <c r="I3" s="4">
        <f t="shared" si="0"/>
        <v>43834</v>
      </c>
      <c r="J3" s="4">
        <f t="shared" si="0"/>
        <v>43835</v>
      </c>
      <c r="K3" s="4">
        <f t="shared" si="0"/>
        <v>43836</v>
      </c>
      <c r="L3" s="4">
        <f t="shared" si="0"/>
        <v>43837</v>
      </c>
      <c r="M3" s="4">
        <f t="shared" si="0"/>
        <v>43838</v>
      </c>
      <c r="N3" s="4">
        <f t="shared" si="0"/>
        <v>43839</v>
      </c>
      <c r="O3" s="4">
        <f t="shared" si="0"/>
        <v>43840</v>
      </c>
      <c r="P3" s="4">
        <f t="shared" si="0"/>
        <v>43841</v>
      </c>
      <c r="Q3" s="4">
        <f t="shared" si="0"/>
        <v>43842</v>
      </c>
      <c r="R3" s="4">
        <f t="shared" si="0"/>
        <v>43843</v>
      </c>
      <c r="S3" s="4">
        <f t="shared" si="0"/>
        <v>43844</v>
      </c>
      <c r="T3" s="4">
        <f>S3+1</f>
        <v>43845</v>
      </c>
      <c r="U3" s="4">
        <f t="shared" si="0"/>
        <v>43846</v>
      </c>
      <c r="V3" s="4">
        <f t="shared" si="0"/>
        <v>43847</v>
      </c>
      <c r="W3" s="4">
        <f t="shared" si="0"/>
        <v>43848</v>
      </c>
      <c r="X3" s="4">
        <f t="shared" si="0"/>
        <v>43849</v>
      </c>
      <c r="Y3" s="4">
        <f t="shared" si="0"/>
        <v>43850</v>
      </c>
      <c r="Z3" s="4">
        <f t="shared" si="0"/>
        <v>43851</v>
      </c>
      <c r="AA3" s="4">
        <f t="shared" si="0"/>
        <v>43852</v>
      </c>
      <c r="AB3" s="4">
        <f t="shared" si="0"/>
        <v>43853</v>
      </c>
      <c r="AC3" s="4">
        <f t="shared" si="0"/>
        <v>43854</v>
      </c>
      <c r="AD3" s="4">
        <f t="shared" si="0"/>
        <v>43855</v>
      </c>
      <c r="AE3" s="4">
        <f t="shared" si="0"/>
        <v>43856</v>
      </c>
      <c r="AF3" s="4">
        <f>AE3+1</f>
        <v>43857</v>
      </c>
      <c r="AG3" s="4">
        <f>IF(AF3+1&gt;$A$2,"",AF3+1)</f>
        <v>43858</v>
      </c>
      <c r="AH3" s="4">
        <f>IFERROR(IF(AG3+1&gt;$A$2,"",AG3+1),"")</f>
        <v>43859</v>
      </c>
      <c r="AI3" s="4">
        <f t="shared" ref="AI3:AJ3" si="1">IFERROR(IF(AH3+1&gt;$A$2,"",AH3+1),"")</f>
        <v>43860</v>
      </c>
      <c r="AJ3" s="4">
        <f t="shared" si="1"/>
        <v>43861</v>
      </c>
    </row>
    <row r="4" spans="1:38" ht="24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janvier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>
        <f t="shared" si="3"/>
        <v>31</v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4</v>
      </c>
      <c r="G11" s="30">
        <f t="shared" ref="G11:AJ11" si="4">IFERROR(WEEKDAY(G3),"")</f>
        <v>5</v>
      </c>
      <c r="H11" s="30">
        <f t="shared" si="4"/>
        <v>6</v>
      </c>
      <c r="I11" s="30">
        <f t="shared" si="4"/>
        <v>7</v>
      </c>
      <c r="J11" s="30">
        <f t="shared" si="4"/>
        <v>1</v>
      </c>
      <c r="K11" s="30">
        <f t="shared" si="4"/>
        <v>2</v>
      </c>
      <c r="L11" s="30">
        <f t="shared" si="4"/>
        <v>3</v>
      </c>
      <c r="M11" s="30">
        <f t="shared" si="4"/>
        <v>4</v>
      </c>
      <c r="N11" s="30">
        <f t="shared" si="4"/>
        <v>5</v>
      </c>
      <c r="O11" s="30">
        <f t="shared" si="4"/>
        <v>6</v>
      </c>
      <c r="P11" s="30">
        <f t="shared" si="4"/>
        <v>7</v>
      </c>
      <c r="Q11" s="30">
        <f t="shared" si="4"/>
        <v>1</v>
      </c>
      <c r="R11" s="30">
        <f t="shared" si="4"/>
        <v>2</v>
      </c>
      <c r="S11" s="30">
        <f t="shared" si="4"/>
        <v>3</v>
      </c>
      <c r="T11" s="30">
        <f t="shared" si="4"/>
        <v>4</v>
      </c>
      <c r="U11" s="30">
        <f t="shared" si="4"/>
        <v>5</v>
      </c>
      <c r="V11" s="30">
        <f t="shared" si="4"/>
        <v>6</v>
      </c>
      <c r="W11" s="30">
        <f t="shared" si="4"/>
        <v>7</v>
      </c>
      <c r="X11" s="30">
        <f t="shared" si="4"/>
        <v>1</v>
      </c>
      <c r="Y11" s="30">
        <f t="shared" si="4"/>
        <v>2</v>
      </c>
      <c r="Z11" s="30">
        <f t="shared" si="4"/>
        <v>3</v>
      </c>
      <c r="AA11" s="30">
        <f t="shared" si="4"/>
        <v>4</v>
      </c>
      <c r="AB11" s="30">
        <f t="shared" si="4"/>
        <v>5</v>
      </c>
      <c r="AC11" s="30">
        <f t="shared" si="4"/>
        <v>6</v>
      </c>
      <c r="AD11" s="30">
        <f t="shared" si="4"/>
        <v>7</v>
      </c>
      <c r="AE11" s="30">
        <f t="shared" si="4"/>
        <v>1</v>
      </c>
      <c r="AF11" s="30">
        <f t="shared" si="4"/>
        <v>2</v>
      </c>
      <c r="AG11" s="30">
        <f t="shared" si="4"/>
        <v>3</v>
      </c>
      <c r="AH11" s="30">
        <f t="shared" si="4"/>
        <v>4</v>
      </c>
      <c r="AI11" s="30">
        <f t="shared" si="4"/>
        <v>5</v>
      </c>
      <c r="AJ11" s="31">
        <f t="shared" si="4"/>
        <v>6</v>
      </c>
      <c r="AL11" s="7" t="s">
        <v>62</v>
      </c>
    </row>
    <row r="12" spans="1:38" x14ac:dyDescent="0.25">
      <c r="B12" s="18" t="str">
        <f>IF(Config!A4&lt;&gt;"",Config!A4,"")</f>
        <v>AYMEN</v>
      </c>
      <c r="C12" s="19">
        <f>COUNTIF(F12:AJ12,"CP")</f>
        <v>0</v>
      </c>
      <c r="D12" s="20">
        <f>COUNTIF(F12:AJ12,"M")</f>
        <v>1</v>
      </c>
      <c r="E12" s="21">
        <f>COUNTIF(F12:AJ12,"Abs")</f>
        <v>3</v>
      </c>
      <c r="F12" s="8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 t="s">
        <v>20</v>
      </c>
      <c r="U12" s="9" t="s">
        <v>20</v>
      </c>
      <c r="V12" s="9" t="s">
        <v>20</v>
      </c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10" t="s">
        <v>22</v>
      </c>
      <c r="AL12" s="32">
        <f>SUMPRODUCT(($F$11:$AJ$11=7)*(F12:AJ12="CP"))</f>
        <v>0</v>
      </c>
    </row>
    <row r="13" spans="1:38" x14ac:dyDescent="0.25">
      <c r="B13" s="22" t="str">
        <f>IF(Config!A5&lt;&gt;"",Config!A5,"")</f>
        <v>CHRISTELLE</v>
      </c>
      <c r="C13" s="23">
        <f t="shared" ref="C13:C20" si="5">COUNTIF(F13:AJ13,"CP")</f>
        <v>0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3"/>
      <c r="AL13" s="33">
        <f t="shared" ref="AL13:AL20" si="8">SUMPRODUCT(($F$11:$AJ$11=7)*(F13:AJ13="CP"))</f>
        <v>0</v>
      </c>
    </row>
    <row r="14" spans="1:38" x14ac:dyDescent="0.25">
      <c r="B14" s="22" t="str">
        <f>IF(Config!A6&lt;&gt;"",Config!A6,"")</f>
        <v>FRED</v>
      </c>
      <c r="C14" s="23">
        <f t="shared" si="5"/>
        <v>0</v>
      </c>
      <c r="D14" s="24">
        <f t="shared" si="6"/>
        <v>0</v>
      </c>
      <c r="E14" s="25">
        <f t="shared" si="7"/>
        <v>0</v>
      </c>
      <c r="F14" s="11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3"/>
      <c r="AL14" s="33">
        <f t="shared" si="8"/>
        <v>0</v>
      </c>
    </row>
    <row r="15" spans="1:38" x14ac:dyDescent="0.25">
      <c r="B15" s="22" t="str">
        <f>IF(Config!A7&lt;&gt;"",Config!A7,"")</f>
        <v>GEOFFROY</v>
      </c>
      <c r="C15" s="23">
        <f t="shared" si="5"/>
        <v>0</v>
      </c>
      <c r="D15" s="24">
        <f t="shared" si="6"/>
        <v>0</v>
      </c>
      <c r="E15" s="25">
        <f t="shared" si="7"/>
        <v>0</v>
      </c>
      <c r="F15" s="11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3"/>
      <c r="AL15" s="33">
        <f t="shared" si="8"/>
        <v>0</v>
      </c>
    </row>
    <row r="16" spans="1:38" x14ac:dyDescent="0.25">
      <c r="B16" s="22" t="str">
        <f>IF(Config!A8&lt;&gt;"",Config!A8,"")</f>
        <v>HAMID</v>
      </c>
      <c r="C16" s="23">
        <f t="shared" si="5"/>
        <v>0</v>
      </c>
      <c r="D16" s="24">
        <f t="shared" si="6"/>
        <v>1</v>
      </c>
      <c r="E16" s="25">
        <f t="shared" si="7"/>
        <v>0</v>
      </c>
      <c r="F16" s="11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 t="s">
        <v>22</v>
      </c>
      <c r="AD16" s="12"/>
      <c r="AE16" s="12"/>
      <c r="AF16" s="12"/>
      <c r="AG16" s="12"/>
      <c r="AH16" s="12"/>
      <c r="AI16" s="12"/>
      <c r="AJ16" s="13"/>
      <c r="AL16" s="33">
        <f t="shared" si="8"/>
        <v>0</v>
      </c>
    </row>
    <row r="17" spans="2:38" x14ac:dyDescent="0.25">
      <c r="B17" s="22" t="str">
        <f>IF(Config!A9&lt;&gt;"",Config!A9,"")</f>
        <v>ISSAM</v>
      </c>
      <c r="C17" s="23">
        <f t="shared" si="5"/>
        <v>0</v>
      </c>
      <c r="D17" s="24">
        <f t="shared" si="6"/>
        <v>2</v>
      </c>
      <c r="E17" s="25">
        <f t="shared" si="7"/>
        <v>1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 t="s">
        <v>20</v>
      </c>
      <c r="V17" s="12"/>
      <c r="W17" s="12"/>
      <c r="X17" s="12"/>
      <c r="Y17" s="12"/>
      <c r="Z17" s="12"/>
      <c r="AA17" s="12"/>
      <c r="AB17" s="12" t="s">
        <v>22</v>
      </c>
      <c r="AC17" s="12" t="s">
        <v>22</v>
      </c>
      <c r="AD17" s="12"/>
      <c r="AE17" s="12"/>
      <c r="AF17" s="12"/>
      <c r="AG17" s="12"/>
      <c r="AH17" s="12"/>
      <c r="AI17" s="12"/>
      <c r="AJ17" s="13"/>
      <c r="AL17" s="33">
        <f t="shared" si="8"/>
        <v>0</v>
      </c>
    </row>
    <row r="18" spans="2:38" x14ac:dyDescent="0.25">
      <c r="B18" s="22" t="str">
        <f>IF(Config!A10&lt;&gt;"",Config!A10,"")</f>
        <v>JEROME</v>
      </c>
      <c r="C18" s="23">
        <f t="shared" si="5"/>
        <v>0</v>
      </c>
      <c r="D18" s="24">
        <f t="shared" si="6"/>
        <v>0</v>
      </c>
      <c r="E18" s="25">
        <f t="shared" si="7"/>
        <v>0</v>
      </c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3"/>
      <c r="AL18" s="33">
        <f t="shared" si="8"/>
        <v>0</v>
      </c>
    </row>
    <row r="19" spans="2:38" x14ac:dyDescent="0.25">
      <c r="B19" s="22" t="str">
        <f>IF(Config!A11&lt;&gt;"",Config!A11,"")</f>
        <v>MICHEL</v>
      </c>
      <c r="C19" s="23">
        <f t="shared" si="5"/>
        <v>0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3"/>
      <c r="AL19" s="33">
        <f t="shared" si="8"/>
        <v>0</v>
      </c>
    </row>
    <row r="20" spans="2:38" x14ac:dyDescent="0.25">
      <c r="B20" s="22" t="str">
        <f>IF(Config!A12&lt;&gt;"",Config!A12,"")</f>
        <v>ROANE</v>
      </c>
      <c r="C20" s="23">
        <f t="shared" si="5"/>
        <v>0</v>
      </c>
      <c r="D20" s="24">
        <f t="shared" si="6"/>
        <v>0</v>
      </c>
      <c r="E20" s="25">
        <f t="shared" si="7"/>
        <v>10</v>
      </c>
      <c r="F20" s="11"/>
      <c r="G20" s="12"/>
      <c r="H20" s="12"/>
      <c r="I20" s="12"/>
      <c r="J20" s="12"/>
      <c r="K20" s="12" t="s">
        <v>20</v>
      </c>
      <c r="L20" s="12" t="s">
        <v>20</v>
      </c>
      <c r="M20" s="12" t="s">
        <v>20</v>
      </c>
      <c r="N20" s="12" t="s">
        <v>20</v>
      </c>
      <c r="O20" s="12" t="s">
        <v>20</v>
      </c>
      <c r="P20" s="12"/>
      <c r="Q20" s="12"/>
      <c r="R20" s="12" t="s">
        <v>20</v>
      </c>
      <c r="S20" s="12" t="s">
        <v>20</v>
      </c>
      <c r="T20" s="12" t="s">
        <v>20</v>
      </c>
      <c r="U20" s="12" t="s">
        <v>20</v>
      </c>
      <c r="V20" s="12" t="s">
        <v>20</v>
      </c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3"/>
      <c r="AL20" s="33">
        <f t="shared" si="8"/>
        <v>0</v>
      </c>
    </row>
    <row r="21" spans="2:38" x14ac:dyDescent="0.25">
      <c r="B21" s="77" t="str">
        <f>IF(Config!A13&lt;&gt;"",Config!A13,"")</f>
        <v>JORDAN</v>
      </c>
      <c r="C21" s="78">
        <f t="shared" ref="C21" si="9">COUNTIF(F21:AJ21,"CP")</f>
        <v>0</v>
      </c>
      <c r="D21" s="79">
        <f t="shared" ref="D21" si="10">COUNTIF(F21:AJ21,"M")</f>
        <v>0</v>
      </c>
      <c r="E21" s="80">
        <f t="shared" ref="E21" si="11">COUNTIF(F21:AJ21,"Abs")</f>
        <v>0</v>
      </c>
      <c r="F21" s="11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3"/>
      <c r="AL21" s="81">
        <f t="shared" ref="AL21" si="12">SUMPRODUCT(($F$11:$AJ$11=7)*(F21:AJ21="CP"))</f>
        <v>0</v>
      </c>
    </row>
    <row r="23" spans="2:38" x14ac:dyDescent="0.25">
      <c r="C23" s="14"/>
      <c r="D23" s="14"/>
      <c r="E23" s="14"/>
      <c r="F23" s="15" t="s">
        <v>18</v>
      </c>
      <c r="G23" s="14" t="s">
        <v>19</v>
      </c>
      <c r="H23" s="14"/>
      <c r="I23" s="14"/>
      <c r="J23" s="16" t="s">
        <v>20</v>
      </c>
      <c r="K23" s="14" t="s">
        <v>21</v>
      </c>
      <c r="L23" s="14"/>
      <c r="M23" s="14"/>
      <c r="N23" s="17" t="s">
        <v>22</v>
      </c>
      <c r="O23" s="14" t="s">
        <v>16</v>
      </c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</row>
    <row r="24" spans="2:38" s="14" customFormat="1" x14ac:dyDescent="0.25">
      <c r="B24" s="2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</sheetData>
  <mergeCells count="5">
    <mergeCell ref="B5:AJ8"/>
    <mergeCell ref="E10:E11"/>
    <mergeCell ref="D10:D11"/>
    <mergeCell ref="C10:C11"/>
    <mergeCell ref="B10:B11"/>
  </mergeCells>
  <conditionalFormatting sqref="F11:AJ11">
    <cfRule type="expression" dxfId="135" priority="10">
      <formula>OR(F$11=1,F$11=7)</formula>
    </cfRule>
  </conditionalFormatting>
  <conditionalFormatting sqref="F12:AJ21">
    <cfRule type="cellIs" dxfId="134" priority="3" operator="equal">
      <formula>"M"</formula>
    </cfRule>
    <cfRule type="cellIs" dxfId="133" priority="4" operator="equal">
      <formula>"Abs"</formula>
    </cfRule>
    <cfRule type="cellIs" dxfId="132" priority="8" operator="equal">
      <formula>"CP"</formula>
    </cfRule>
    <cfRule type="expression" dxfId="131" priority="9">
      <formula>OR(F$11=1,F$11=7)</formula>
    </cfRule>
  </conditionalFormatting>
  <conditionalFormatting sqref="C12:E21">
    <cfRule type="cellIs" dxfId="130" priority="7" operator="equal">
      <formula>0</formula>
    </cfRule>
  </conditionalFormatting>
  <conditionalFormatting sqref="AL12:AL21">
    <cfRule type="cellIs" dxfId="129" priority="2" operator="equal">
      <formula>0</formula>
    </cfRule>
  </conditionalFormatting>
  <conditionalFormatting sqref="AL12:AL21">
    <cfRule type="cellIs" dxfId="128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83D5F07D-30AF-40A3-B7F2-3F71FC98C439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F7423753-A32E-40AA-90C7-F9F5A1B8B24D}">
            <xm:f>F$3=VLOOKUP(F$3,Config!$L$4:$M$29,1,0)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61" id="{5A3D922B-3FE1-4CB6-8FCF-1E2061FBCB87}">
            <xm:f>F$3=VLOOKUP(F$3,Config!$I$4:$J$14,1)</xm:f>
            <x14:dxf>
              <fill>
                <patternFill>
                  <bgColor theme="0" tint="-0.24994659260841701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>
      <selection activeCell="T30" sqref="T30"/>
    </sheetView>
  </sheetViews>
  <sheetFormatPr baseColWidth="10" defaultRowHeight="15" x14ac:dyDescent="0.25"/>
  <cols>
    <col min="1" max="1" width="1.28515625" style="3" customWidth="1"/>
    <col min="2" max="2" width="12" style="2" customWidth="1"/>
    <col min="3" max="3" width="6.28515625" style="3" customWidth="1"/>
    <col min="4" max="5" width="7.7109375" style="3" customWidth="1"/>
    <col min="6" max="6" width="3.7109375" style="3" customWidth="1"/>
    <col min="7" max="8" width="3.28515625" style="3" customWidth="1"/>
    <col min="9" max="10" width="3.7109375" style="3" customWidth="1"/>
    <col min="11" max="11" width="3.140625" style="3" customWidth="1"/>
    <col min="12" max="13" width="3.7109375" style="3" customWidth="1"/>
    <col min="14" max="15" width="3.28515625" style="3" customWidth="1"/>
    <col min="16" max="17" width="3.7109375" style="3" customWidth="1"/>
    <col min="18" max="18" width="3" style="3" customWidth="1"/>
    <col min="19" max="20" width="3.7109375" style="3" customWidth="1"/>
    <col min="21" max="21" width="3.28515625" style="3" customWidth="1"/>
    <col min="22" max="22" width="3.42578125" style="3" customWidth="1"/>
    <col min="23" max="24" width="3.7109375" style="3" customWidth="1"/>
    <col min="25" max="25" width="3.140625" style="3" customWidth="1"/>
    <col min="26" max="27" width="3.7109375" style="3" customWidth="1"/>
    <col min="28" max="28" width="3.42578125" style="3" customWidth="1"/>
    <col min="29" max="29" width="3.28515625" style="3" customWidth="1"/>
    <col min="30" max="31" width="3.7109375" style="3" customWidth="1"/>
    <col min="32" max="32" width="3.28515625" style="3" customWidth="1"/>
    <col min="33" max="34" width="3.7109375" style="3" customWidth="1"/>
    <col min="35" max="35" width="2.85546875" style="3" customWidth="1"/>
    <col min="36" max="36" width="3.140625" style="3" customWidth="1"/>
    <col min="37" max="37" width="2.7109375" style="3" customWidth="1"/>
    <col min="38" max="16384" width="11.42578125" style="3"/>
  </cols>
  <sheetData>
    <row r="1" spans="1:38" ht="22.5" hidden="1" customHeight="1" x14ac:dyDescent="0.25">
      <c r="A1" s="1">
        <f>Config!D7</f>
        <v>43862</v>
      </c>
    </row>
    <row r="2" spans="1:38" ht="30.75" hidden="1" customHeight="1" x14ac:dyDescent="0.25">
      <c r="A2" s="1">
        <f>Config!E7</f>
        <v>43890</v>
      </c>
    </row>
    <row r="3" spans="1:38" ht="45.75" hidden="1" customHeight="1" x14ac:dyDescent="0.25">
      <c r="F3" s="4">
        <f>A1</f>
        <v>43862</v>
      </c>
      <c r="G3" s="4">
        <f>F3+1</f>
        <v>43863</v>
      </c>
      <c r="H3" s="4">
        <f t="shared" ref="H3:AE3" si="0">G3+1</f>
        <v>43864</v>
      </c>
      <c r="I3" s="4">
        <f t="shared" si="0"/>
        <v>43865</v>
      </c>
      <c r="J3" s="4">
        <f t="shared" si="0"/>
        <v>43866</v>
      </c>
      <c r="K3" s="4">
        <f t="shared" si="0"/>
        <v>43867</v>
      </c>
      <c r="L3" s="4">
        <f t="shared" si="0"/>
        <v>43868</v>
      </c>
      <c r="M3" s="4">
        <f t="shared" si="0"/>
        <v>43869</v>
      </c>
      <c r="N3" s="4">
        <f t="shared" si="0"/>
        <v>43870</v>
      </c>
      <c r="O3" s="4">
        <f t="shared" si="0"/>
        <v>43871</v>
      </c>
      <c r="P3" s="4">
        <f t="shared" si="0"/>
        <v>43872</v>
      </c>
      <c r="Q3" s="4">
        <f t="shared" si="0"/>
        <v>43873</v>
      </c>
      <c r="R3" s="4">
        <f t="shared" si="0"/>
        <v>43874</v>
      </c>
      <c r="S3" s="4">
        <f t="shared" si="0"/>
        <v>43875</v>
      </c>
      <c r="T3" s="4">
        <f>S3+1</f>
        <v>43876</v>
      </c>
      <c r="U3" s="4">
        <f t="shared" si="0"/>
        <v>43877</v>
      </c>
      <c r="V3" s="4">
        <f t="shared" si="0"/>
        <v>43878</v>
      </c>
      <c r="W3" s="4">
        <f t="shared" si="0"/>
        <v>43879</v>
      </c>
      <c r="X3" s="4">
        <f t="shared" si="0"/>
        <v>43880</v>
      </c>
      <c r="Y3" s="4">
        <f t="shared" si="0"/>
        <v>43881</v>
      </c>
      <c r="Z3" s="4">
        <f t="shared" si="0"/>
        <v>43882</v>
      </c>
      <c r="AA3" s="4">
        <f t="shared" si="0"/>
        <v>43883</v>
      </c>
      <c r="AB3" s="4">
        <f t="shared" si="0"/>
        <v>43884</v>
      </c>
      <c r="AC3" s="4">
        <f t="shared" si="0"/>
        <v>43885</v>
      </c>
      <c r="AD3" s="4">
        <f t="shared" si="0"/>
        <v>43886</v>
      </c>
      <c r="AE3" s="4">
        <f t="shared" si="0"/>
        <v>43887</v>
      </c>
      <c r="AF3" s="4">
        <f>AE3+1</f>
        <v>43888</v>
      </c>
      <c r="AG3" s="4">
        <f>IF(AF3+1&gt;$A$2,"",AF3+1)</f>
        <v>43889</v>
      </c>
      <c r="AH3" s="4">
        <f>IFERROR(IF(AG3+1&gt;$A$2,"",AG3+1),"")</f>
        <v>43890</v>
      </c>
      <c r="AI3" s="4" t="str">
        <f t="shared" ref="AI3:AJ3" si="1">IFERROR(IF(AH3+1&gt;$A$2,"",AH3+1),"")</f>
        <v/>
      </c>
      <c r="AJ3" s="4" t="str">
        <f t="shared" si="1"/>
        <v/>
      </c>
    </row>
    <row r="4" spans="1:38" ht="24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février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 t="str">
        <f t="shared" si="3"/>
        <v/>
      </c>
      <c r="AJ10" s="28" t="str">
        <f t="shared" si="3"/>
        <v/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7</v>
      </c>
      <c r="G11" s="30">
        <f t="shared" ref="G11:AJ11" si="4">IFERROR(WEEKDAY(G3),"")</f>
        <v>1</v>
      </c>
      <c r="H11" s="30">
        <f t="shared" si="4"/>
        <v>2</v>
      </c>
      <c r="I11" s="30">
        <f t="shared" si="4"/>
        <v>3</v>
      </c>
      <c r="J11" s="30">
        <f t="shared" si="4"/>
        <v>4</v>
      </c>
      <c r="K11" s="30">
        <f t="shared" si="4"/>
        <v>5</v>
      </c>
      <c r="L11" s="30">
        <f t="shared" si="4"/>
        <v>6</v>
      </c>
      <c r="M11" s="30">
        <f t="shared" si="4"/>
        <v>7</v>
      </c>
      <c r="N11" s="30">
        <f t="shared" si="4"/>
        <v>1</v>
      </c>
      <c r="O11" s="30">
        <f t="shared" si="4"/>
        <v>2</v>
      </c>
      <c r="P11" s="30">
        <f t="shared" si="4"/>
        <v>3</v>
      </c>
      <c r="Q11" s="30">
        <f t="shared" si="4"/>
        <v>4</v>
      </c>
      <c r="R11" s="30">
        <f t="shared" si="4"/>
        <v>5</v>
      </c>
      <c r="S11" s="30">
        <f t="shared" si="4"/>
        <v>6</v>
      </c>
      <c r="T11" s="30">
        <f t="shared" si="4"/>
        <v>7</v>
      </c>
      <c r="U11" s="30">
        <f t="shared" si="4"/>
        <v>1</v>
      </c>
      <c r="V11" s="30">
        <f t="shared" si="4"/>
        <v>2</v>
      </c>
      <c r="W11" s="30">
        <f t="shared" si="4"/>
        <v>3</v>
      </c>
      <c r="X11" s="30">
        <f t="shared" si="4"/>
        <v>4</v>
      </c>
      <c r="Y11" s="30">
        <f t="shared" si="4"/>
        <v>5</v>
      </c>
      <c r="Z11" s="30">
        <f t="shared" si="4"/>
        <v>6</v>
      </c>
      <c r="AA11" s="30">
        <f t="shared" si="4"/>
        <v>7</v>
      </c>
      <c r="AB11" s="30">
        <f t="shared" si="4"/>
        <v>1</v>
      </c>
      <c r="AC11" s="30">
        <f t="shared" si="4"/>
        <v>2</v>
      </c>
      <c r="AD11" s="30">
        <f t="shared" si="4"/>
        <v>3</v>
      </c>
      <c r="AE11" s="30">
        <f t="shared" si="4"/>
        <v>4</v>
      </c>
      <c r="AF11" s="30">
        <f t="shared" si="4"/>
        <v>5</v>
      </c>
      <c r="AG11" s="30">
        <f t="shared" si="4"/>
        <v>6</v>
      </c>
      <c r="AH11" s="30">
        <f t="shared" si="4"/>
        <v>7</v>
      </c>
      <c r="AI11" s="30" t="str">
        <f t="shared" si="4"/>
        <v/>
      </c>
      <c r="AJ11" s="31" t="str">
        <f t="shared" si="4"/>
        <v/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6</v>
      </c>
      <c r="D12" s="20">
        <f>COUNTIF(F12:AJ12,"M")</f>
        <v>0</v>
      </c>
      <c r="E12" s="21">
        <f>COUNTIF(F12:AJ12,"Abs")</f>
        <v>3</v>
      </c>
      <c r="F12" s="8"/>
      <c r="G12" s="9"/>
      <c r="H12" s="9"/>
      <c r="I12" s="9"/>
      <c r="J12" s="9"/>
      <c r="K12" s="9"/>
      <c r="L12" s="9"/>
      <c r="M12" s="9"/>
      <c r="N12" s="9"/>
      <c r="O12" s="9"/>
      <c r="P12" s="9" t="s">
        <v>18</v>
      </c>
      <c r="Q12" s="9" t="s">
        <v>18</v>
      </c>
      <c r="R12" s="9" t="s">
        <v>18</v>
      </c>
      <c r="S12" s="9" t="s">
        <v>18</v>
      </c>
      <c r="T12" s="9" t="s">
        <v>18</v>
      </c>
      <c r="U12" s="9"/>
      <c r="V12" s="9" t="s">
        <v>18</v>
      </c>
      <c r="W12" s="9"/>
      <c r="X12" s="9" t="s">
        <v>20</v>
      </c>
      <c r="Y12" s="9" t="s">
        <v>20</v>
      </c>
      <c r="Z12" s="9" t="s">
        <v>20</v>
      </c>
      <c r="AA12" s="9"/>
      <c r="AB12" s="9"/>
      <c r="AC12" s="9"/>
      <c r="AD12" s="9"/>
      <c r="AE12" s="9"/>
      <c r="AF12" s="9"/>
      <c r="AG12" s="9"/>
      <c r="AH12" s="9"/>
      <c r="AI12" s="9"/>
      <c r="AJ12" s="10"/>
      <c r="AL12" s="32">
        <f>SUMPRODUCT(($F$11:$AJ$11=7)*(F12:AJ12="CP"))</f>
        <v>1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0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3"/>
      <c r="AL13" s="33">
        <f t="shared" ref="AL13:AL20" si="8">SUMPRODUCT(($F$11:$AJ$11=7)*(F13:AJ13="CP"))</f>
        <v>0</v>
      </c>
    </row>
    <row r="14" spans="1:38" x14ac:dyDescent="0.25">
      <c r="B14" s="35" t="str">
        <f>IF(Config!A6&lt;&gt;"",Config!A6,"")</f>
        <v>FRED</v>
      </c>
      <c r="C14" s="23">
        <f t="shared" si="5"/>
        <v>0</v>
      </c>
      <c r="D14" s="24">
        <f t="shared" si="6"/>
        <v>0</v>
      </c>
      <c r="E14" s="25">
        <f t="shared" si="7"/>
        <v>0</v>
      </c>
      <c r="F14" s="11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3"/>
      <c r="AL14" s="33">
        <f t="shared" si="8"/>
        <v>0</v>
      </c>
    </row>
    <row r="15" spans="1:38" x14ac:dyDescent="0.25">
      <c r="B15" s="35" t="str">
        <f>IF(Config!A7&lt;&gt;"",Config!A7,"")</f>
        <v>GEOFFROY</v>
      </c>
      <c r="C15" s="23">
        <f t="shared" si="5"/>
        <v>1</v>
      </c>
      <c r="D15" s="24">
        <f t="shared" si="6"/>
        <v>0</v>
      </c>
      <c r="E15" s="25">
        <f t="shared" si="7"/>
        <v>0</v>
      </c>
      <c r="F15" s="11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 t="s">
        <v>18</v>
      </c>
      <c r="AD15" s="12"/>
      <c r="AE15" s="12"/>
      <c r="AF15" s="12"/>
      <c r="AG15" s="12"/>
      <c r="AH15" s="12"/>
      <c r="AI15" s="12"/>
      <c r="AJ15" s="13"/>
      <c r="AL15" s="33">
        <f t="shared" si="8"/>
        <v>0</v>
      </c>
    </row>
    <row r="16" spans="1:38" x14ac:dyDescent="0.25">
      <c r="B16" s="35" t="str">
        <f>IF(Config!A8&lt;&gt;"",Config!A8,"")</f>
        <v>HAMID</v>
      </c>
      <c r="C16" s="23">
        <f t="shared" si="5"/>
        <v>6</v>
      </c>
      <c r="D16" s="24">
        <f t="shared" si="6"/>
        <v>0</v>
      </c>
      <c r="E16" s="25">
        <f t="shared" si="7"/>
        <v>1</v>
      </c>
      <c r="F16" s="11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 t="s">
        <v>18</v>
      </c>
      <c r="T16" s="12" t="s">
        <v>18</v>
      </c>
      <c r="U16" s="12"/>
      <c r="V16" s="12" t="s">
        <v>18</v>
      </c>
      <c r="W16" s="12" t="s">
        <v>18</v>
      </c>
      <c r="X16" s="12" t="s">
        <v>18</v>
      </c>
      <c r="Y16" s="12" t="s">
        <v>18</v>
      </c>
      <c r="Z16" s="12" t="s">
        <v>20</v>
      </c>
      <c r="AA16" s="12"/>
      <c r="AB16" s="12"/>
      <c r="AC16" s="12"/>
      <c r="AD16" s="12"/>
      <c r="AE16" s="12"/>
      <c r="AF16" s="12"/>
      <c r="AG16" s="12"/>
      <c r="AH16" s="12"/>
      <c r="AI16" s="12"/>
      <c r="AJ16" s="13"/>
      <c r="AL16" s="33">
        <f t="shared" si="8"/>
        <v>1</v>
      </c>
    </row>
    <row r="17" spans="2:38" x14ac:dyDescent="0.25">
      <c r="B17" s="35" t="str">
        <f>IF(Config!A9&lt;&gt;"",Config!A9,"")</f>
        <v>ISSAM</v>
      </c>
      <c r="C17" s="23">
        <f t="shared" si="5"/>
        <v>2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 t="s">
        <v>18</v>
      </c>
      <c r="AH17" s="12" t="s">
        <v>18</v>
      </c>
      <c r="AI17" s="12"/>
      <c r="AJ17" s="13"/>
      <c r="AL17" s="33">
        <f t="shared" si="8"/>
        <v>1</v>
      </c>
    </row>
    <row r="18" spans="2:38" x14ac:dyDescent="0.25">
      <c r="B18" s="35" t="str">
        <f>IF(Config!A10&lt;&gt;"",Config!A10,"")</f>
        <v>JEROME</v>
      </c>
      <c r="C18" s="23">
        <f t="shared" si="5"/>
        <v>0</v>
      </c>
      <c r="D18" s="24">
        <f t="shared" si="6"/>
        <v>0</v>
      </c>
      <c r="E18" s="25">
        <f t="shared" si="7"/>
        <v>0</v>
      </c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3"/>
      <c r="AL18" s="33">
        <f t="shared" si="8"/>
        <v>0</v>
      </c>
    </row>
    <row r="19" spans="2:38" x14ac:dyDescent="0.25">
      <c r="B19" s="35" t="str">
        <f>IF(Config!A11&lt;&gt;"",Config!A11,"")</f>
        <v>MICHEL</v>
      </c>
      <c r="C19" s="23">
        <f t="shared" si="5"/>
        <v>0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3"/>
      <c r="AL19" s="33">
        <f t="shared" si="8"/>
        <v>0</v>
      </c>
    </row>
    <row r="20" spans="2:38" x14ac:dyDescent="0.25">
      <c r="B20" s="35" t="str">
        <f>IF(Config!A12&lt;&gt;"",Config!A12,"")</f>
        <v>ROANE</v>
      </c>
      <c r="C20" s="23">
        <f t="shared" si="5"/>
        <v>0</v>
      </c>
      <c r="D20" s="24">
        <f t="shared" si="6"/>
        <v>0</v>
      </c>
      <c r="E20" s="25">
        <f t="shared" si="7"/>
        <v>0</v>
      </c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3"/>
      <c r="AL20" s="33">
        <f t="shared" si="8"/>
        <v>0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0</v>
      </c>
      <c r="D21" s="79">
        <f t="shared" ref="D21" si="10">COUNTIF(F21:AJ21,"M")</f>
        <v>0</v>
      </c>
      <c r="E21" s="80">
        <f t="shared" ref="E21" si="11">COUNTIF(F21:AJ21,"Abs")</f>
        <v>0</v>
      </c>
      <c r="F21" s="11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3"/>
      <c r="AL21" s="81">
        <f t="shared" ref="AL21" si="12">SUMPRODUCT(($F$11:$AJ$11=7)*(F21:AJ21="CP"))</f>
        <v>0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124" priority="9">
      <formula>OR(F$11=1,F$11=7)</formula>
    </cfRule>
  </conditionalFormatting>
  <conditionalFormatting sqref="F12:AJ21">
    <cfRule type="cellIs" dxfId="123" priority="3" operator="equal">
      <formula>"M"</formula>
    </cfRule>
    <cfRule type="cellIs" dxfId="122" priority="4" operator="equal">
      <formula>"Abs"</formula>
    </cfRule>
    <cfRule type="cellIs" dxfId="121" priority="7" operator="equal">
      <formula>"CP"</formula>
    </cfRule>
    <cfRule type="expression" dxfId="120" priority="8">
      <formula>OR(F$11=1,F$11=7)</formula>
    </cfRule>
  </conditionalFormatting>
  <conditionalFormatting sqref="C12:E21">
    <cfRule type="cellIs" dxfId="119" priority="6" operator="equal">
      <formula>0</formula>
    </cfRule>
  </conditionalFormatting>
  <conditionalFormatting sqref="AL12:AL21">
    <cfRule type="cellIs" dxfId="118" priority="2" operator="equal">
      <formula>0</formula>
    </cfRule>
  </conditionalFormatting>
  <conditionalFormatting sqref="AL12:AL21">
    <cfRule type="cellIs" dxfId="117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2BA2F908-E435-470A-A962-7900AC09F45F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1" id="{C7E405B2-2B20-4312-B5F5-7511BA2ED4F9}">
            <xm:f>F$3=VLOOKUP(F$3,Config!$L$4:$M$29,1,0)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62" id="{59D0FDC7-5D67-46DE-8675-66CB4C09AE82}">
            <xm:f>F$3=VLOOKUP(F$3,Config!$I$4:$J$14,1)</xm:f>
            <x14:dxf>
              <fill>
                <patternFill>
                  <bgColor theme="0" tint="-0.24994659260841701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>
      <selection activeCell="W31" sqref="W31"/>
    </sheetView>
  </sheetViews>
  <sheetFormatPr baseColWidth="10" defaultRowHeight="15" x14ac:dyDescent="0.25"/>
  <cols>
    <col min="1" max="1" width="0.85546875" style="3" customWidth="1"/>
    <col min="2" max="2" width="12" style="2" customWidth="1"/>
    <col min="3" max="3" width="6.28515625" style="3" customWidth="1"/>
    <col min="4" max="5" width="7.7109375" style="3" customWidth="1"/>
    <col min="6" max="6" width="3.7109375" style="3" customWidth="1"/>
    <col min="7" max="7" width="3.28515625" style="3" customWidth="1"/>
    <col min="8" max="10" width="3.7109375" style="3" customWidth="1"/>
    <col min="11" max="11" width="3.140625" style="3" customWidth="1"/>
    <col min="12" max="13" width="3.7109375" style="3" customWidth="1"/>
    <col min="14" max="14" width="3.28515625" style="3" customWidth="1"/>
    <col min="15" max="15" width="3.85546875" style="3" customWidth="1"/>
    <col min="16" max="16" width="3.7109375" style="3" customWidth="1"/>
    <col min="17" max="17" width="3.28515625" style="3" customWidth="1"/>
    <col min="18" max="18" width="3.42578125" style="3" customWidth="1"/>
    <col min="19" max="20" width="3.7109375" style="3" customWidth="1"/>
    <col min="21" max="21" width="3.28515625" style="3" customWidth="1"/>
    <col min="22" max="22" width="3.42578125" style="3" customWidth="1"/>
    <col min="23" max="24" width="3.7109375" style="3" customWidth="1"/>
    <col min="25" max="25" width="3.140625" style="3" customWidth="1"/>
    <col min="26" max="27" width="3.7109375" style="3" customWidth="1"/>
    <col min="28" max="28" width="2.85546875" style="3" customWidth="1"/>
    <col min="29" max="30" width="3.7109375" style="3" customWidth="1"/>
    <col min="31" max="32" width="3.28515625" style="3" customWidth="1"/>
    <col min="33" max="34" width="3.7109375" style="3" customWidth="1"/>
    <col min="35" max="35" width="2.85546875" style="3" customWidth="1"/>
    <col min="36" max="36" width="3.5703125" style="3" customWidth="1"/>
    <col min="37" max="37" width="2.7109375" style="3" customWidth="1"/>
    <col min="38" max="16384" width="11.42578125" style="3"/>
  </cols>
  <sheetData>
    <row r="1" spans="1:38" ht="17.25" hidden="1" customHeight="1" x14ac:dyDescent="0.25">
      <c r="A1" s="1">
        <f>Config!D8</f>
        <v>43891</v>
      </c>
    </row>
    <row r="2" spans="1:38" ht="36" hidden="1" customHeight="1" x14ac:dyDescent="0.25">
      <c r="A2" s="1">
        <f>Config!E8</f>
        <v>43921</v>
      </c>
    </row>
    <row r="3" spans="1:38" ht="45" hidden="1" customHeight="1" x14ac:dyDescent="0.25">
      <c r="F3" s="4">
        <f>A1</f>
        <v>43891</v>
      </c>
      <c r="G3" s="4">
        <f>F3+1</f>
        <v>43892</v>
      </c>
      <c r="H3" s="4">
        <f t="shared" ref="H3:AE3" si="0">G3+1</f>
        <v>43893</v>
      </c>
      <c r="I3" s="4">
        <f t="shared" si="0"/>
        <v>43894</v>
      </c>
      <c r="J3" s="4">
        <f t="shared" si="0"/>
        <v>43895</v>
      </c>
      <c r="K3" s="4">
        <f t="shared" si="0"/>
        <v>43896</v>
      </c>
      <c r="L3" s="4">
        <f t="shared" si="0"/>
        <v>43897</v>
      </c>
      <c r="M3" s="4">
        <f t="shared" si="0"/>
        <v>43898</v>
      </c>
      <c r="N3" s="4">
        <f t="shared" si="0"/>
        <v>43899</v>
      </c>
      <c r="O3" s="4">
        <f t="shared" si="0"/>
        <v>43900</v>
      </c>
      <c r="P3" s="4">
        <f t="shared" si="0"/>
        <v>43901</v>
      </c>
      <c r="Q3" s="4">
        <f t="shared" si="0"/>
        <v>43902</v>
      </c>
      <c r="R3" s="4">
        <f t="shared" si="0"/>
        <v>43903</v>
      </c>
      <c r="S3" s="4">
        <f t="shared" si="0"/>
        <v>43904</v>
      </c>
      <c r="T3" s="4">
        <f>S3+1</f>
        <v>43905</v>
      </c>
      <c r="U3" s="4">
        <f t="shared" si="0"/>
        <v>43906</v>
      </c>
      <c r="V3" s="4">
        <f t="shared" si="0"/>
        <v>43907</v>
      </c>
      <c r="W3" s="4">
        <f t="shared" si="0"/>
        <v>43908</v>
      </c>
      <c r="X3" s="4">
        <f t="shared" si="0"/>
        <v>43909</v>
      </c>
      <c r="Y3" s="4">
        <f t="shared" si="0"/>
        <v>43910</v>
      </c>
      <c r="Z3" s="4">
        <f t="shared" si="0"/>
        <v>43911</v>
      </c>
      <c r="AA3" s="4">
        <f t="shared" si="0"/>
        <v>43912</v>
      </c>
      <c r="AB3" s="4">
        <f t="shared" si="0"/>
        <v>43913</v>
      </c>
      <c r="AC3" s="4">
        <f t="shared" si="0"/>
        <v>43914</v>
      </c>
      <c r="AD3" s="4">
        <f t="shared" si="0"/>
        <v>43915</v>
      </c>
      <c r="AE3" s="4">
        <f t="shared" si="0"/>
        <v>43916</v>
      </c>
      <c r="AF3" s="4">
        <f>AE3+1</f>
        <v>43917</v>
      </c>
      <c r="AG3" s="4">
        <f>IF(AF3+1&gt;$A$2,"",AF3+1)</f>
        <v>43918</v>
      </c>
      <c r="AH3" s="4">
        <f>IFERROR(IF(AG3+1&gt;$A$2,"",AG3+1),"")</f>
        <v>43919</v>
      </c>
      <c r="AI3" s="4">
        <f t="shared" ref="AI3:AJ3" si="1">IFERROR(IF(AH3+1&gt;$A$2,"",AH3+1),"")</f>
        <v>43920</v>
      </c>
      <c r="AJ3" s="4">
        <f t="shared" si="1"/>
        <v>43921</v>
      </c>
    </row>
    <row r="4" spans="1:38" ht="24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mars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>
        <f t="shared" si="3"/>
        <v>31</v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1</v>
      </c>
      <c r="G11" s="30">
        <f t="shared" ref="G11:AJ11" si="4">IFERROR(WEEKDAY(G3),"")</f>
        <v>2</v>
      </c>
      <c r="H11" s="30">
        <f t="shared" si="4"/>
        <v>3</v>
      </c>
      <c r="I11" s="30">
        <f t="shared" si="4"/>
        <v>4</v>
      </c>
      <c r="J11" s="30">
        <f t="shared" si="4"/>
        <v>5</v>
      </c>
      <c r="K11" s="30">
        <f t="shared" si="4"/>
        <v>6</v>
      </c>
      <c r="L11" s="30">
        <f t="shared" si="4"/>
        <v>7</v>
      </c>
      <c r="M11" s="30">
        <f t="shared" si="4"/>
        <v>1</v>
      </c>
      <c r="N11" s="30">
        <f t="shared" si="4"/>
        <v>2</v>
      </c>
      <c r="O11" s="30">
        <f t="shared" si="4"/>
        <v>3</v>
      </c>
      <c r="P11" s="30">
        <f t="shared" si="4"/>
        <v>4</v>
      </c>
      <c r="Q11" s="30">
        <f t="shared" si="4"/>
        <v>5</v>
      </c>
      <c r="R11" s="30">
        <f t="shared" si="4"/>
        <v>6</v>
      </c>
      <c r="S11" s="30">
        <f t="shared" si="4"/>
        <v>7</v>
      </c>
      <c r="T11" s="30">
        <f t="shared" si="4"/>
        <v>1</v>
      </c>
      <c r="U11" s="30">
        <f t="shared" si="4"/>
        <v>2</v>
      </c>
      <c r="V11" s="30">
        <f t="shared" si="4"/>
        <v>3</v>
      </c>
      <c r="W11" s="30">
        <f t="shared" si="4"/>
        <v>4</v>
      </c>
      <c r="X11" s="30">
        <f t="shared" si="4"/>
        <v>5</v>
      </c>
      <c r="Y11" s="30">
        <f t="shared" si="4"/>
        <v>6</v>
      </c>
      <c r="Z11" s="30">
        <f t="shared" si="4"/>
        <v>7</v>
      </c>
      <c r="AA11" s="30">
        <f t="shared" si="4"/>
        <v>1</v>
      </c>
      <c r="AB11" s="30">
        <f t="shared" si="4"/>
        <v>2</v>
      </c>
      <c r="AC11" s="30">
        <f t="shared" si="4"/>
        <v>3</v>
      </c>
      <c r="AD11" s="30">
        <f t="shared" si="4"/>
        <v>4</v>
      </c>
      <c r="AE11" s="30">
        <f t="shared" si="4"/>
        <v>5</v>
      </c>
      <c r="AF11" s="30">
        <f t="shared" si="4"/>
        <v>6</v>
      </c>
      <c r="AG11" s="30">
        <f t="shared" si="4"/>
        <v>7</v>
      </c>
      <c r="AH11" s="30">
        <f t="shared" si="4"/>
        <v>1</v>
      </c>
      <c r="AI11" s="30">
        <f t="shared" si="4"/>
        <v>2</v>
      </c>
      <c r="AJ11" s="31">
        <f t="shared" si="4"/>
        <v>3</v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3</v>
      </c>
      <c r="D12" s="20">
        <f>COUNTIF(F12:AJ12,"M")</f>
        <v>1</v>
      </c>
      <c r="E12" s="21">
        <f>COUNTIF(F12:AJ12,"Abs")</f>
        <v>0</v>
      </c>
      <c r="F12" s="8"/>
      <c r="G12" s="9"/>
      <c r="H12" s="9"/>
      <c r="I12" s="9"/>
      <c r="J12" s="9" t="s">
        <v>22</v>
      </c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 t="s">
        <v>18</v>
      </c>
      <c r="AF12" s="9" t="s">
        <v>18</v>
      </c>
      <c r="AG12" s="9" t="s">
        <v>18</v>
      </c>
      <c r="AH12" s="9"/>
      <c r="AI12" s="9"/>
      <c r="AJ12" s="10"/>
      <c r="AL12" s="32">
        <f>SUMPRODUCT(($F$11:$AJ$11=7)*(F12:AJ12="CP"))</f>
        <v>1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0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3"/>
      <c r="AL13" s="33">
        <f t="shared" ref="AL13:AL20" si="8">SUMPRODUCT(($F$11:$AJ$11=7)*(F13:AJ13="CP"))</f>
        <v>0</v>
      </c>
    </row>
    <row r="14" spans="1:38" x14ac:dyDescent="0.25">
      <c r="B14" s="35" t="str">
        <f>IF(Config!A6&lt;&gt;"",Config!A6,"")</f>
        <v>FRED</v>
      </c>
      <c r="C14" s="23">
        <f t="shared" si="5"/>
        <v>0</v>
      </c>
      <c r="D14" s="24">
        <f t="shared" si="6"/>
        <v>0</v>
      </c>
      <c r="E14" s="25">
        <f t="shared" si="7"/>
        <v>0</v>
      </c>
      <c r="F14" s="11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3"/>
      <c r="AL14" s="33">
        <f t="shared" si="8"/>
        <v>0</v>
      </c>
    </row>
    <row r="15" spans="1:38" x14ac:dyDescent="0.25">
      <c r="B15" s="35" t="str">
        <f>IF(Config!A7&lt;&gt;"",Config!A7,"")</f>
        <v>GEOFFROY</v>
      </c>
      <c r="C15" s="23">
        <f t="shared" si="5"/>
        <v>0</v>
      </c>
      <c r="D15" s="24">
        <f t="shared" si="6"/>
        <v>0</v>
      </c>
      <c r="E15" s="25">
        <f t="shared" si="7"/>
        <v>0</v>
      </c>
      <c r="F15" s="11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3"/>
      <c r="AL15" s="33">
        <f t="shared" si="8"/>
        <v>0</v>
      </c>
    </row>
    <row r="16" spans="1:38" x14ac:dyDescent="0.25">
      <c r="B16" s="35" t="str">
        <f>IF(Config!A8&lt;&gt;"",Config!A8,"")</f>
        <v>HAMID</v>
      </c>
      <c r="C16" s="23">
        <f t="shared" si="5"/>
        <v>0</v>
      </c>
      <c r="D16" s="24">
        <f t="shared" si="6"/>
        <v>4</v>
      </c>
      <c r="E16" s="25">
        <f t="shared" si="7"/>
        <v>0</v>
      </c>
      <c r="F16" s="11"/>
      <c r="G16" s="12"/>
      <c r="H16" s="12" t="s">
        <v>22</v>
      </c>
      <c r="I16" s="12" t="s">
        <v>22</v>
      </c>
      <c r="J16" s="12" t="s">
        <v>22</v>
      </c>
      <c r="K16" s="12" t="s">
        <v>22</v>
      </c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3"/>
      <c r="AL16" s="33">
        <f t="shared" si="8"/>
        <v>0</v>
      </c>
    </row>
    <row r="17" spans="2:38" x14ac:dyDescent="0.25">
      <c r="B17" s="35" t="str">
        <f>IF(Config!A9&lt;&gt;"",Config!A9,"")</f>
        <v>ISSAM</v>
      </c>
      <c r="C17" s="23">
        <f t="shared" si="5"/>
        <v>0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3"/>
      <c r="AL17" s="33">
        <f t="shared" si="8"/>
        <v>0</v>
      </c>
    </row>
    <row r="18" spans="2:38" x14ac:dyDescent="0.25">
      <c r="B18" s="35" t="str">
        <f>IF(Config!A10&lt;&gt;"",Config!A10,"")</f>
        <v>JEROME</v>
      </c>
      <c r="C18" s="23">
        <f t="shared" si="5"/>
        <v>0</v>
      </c>
      <c r="D18" s="24">
        <f t="shared" si="6"/>
        <v>0</v>
      </c>
      <c r="E18" s="25">
        <f t="shared" si="7"/>
        <v>0</v>
      </c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3"/>
      <c r="AL18" s="33">
        <f t="shared" si="8"/>
        <v>0</v>
      </c>
    </row>
    <row r="19" spans="2:38" x14ac:dyDescent="0.25">
      <c r="B19" s="35" t="str">
        <f>IF(Config!A11&lt;&gt;"",Config!A11,"")</f>
        <v>MICHEL</v>
      </c>
      <c r="C19" s="23">
        <f t="shared" si="5"/>
        <v>0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3"/>
      <c r="AL19" s="33">
        <f t="shared" si="8"/>
        <v>0</v>
      </c>
    </row>
    <row r="20" spans="2:38" x14ac:dyDescent="0.25">
      <c r="B20" s="35" t="str">
        <f>IF(Config!A12&lt;&gt;"",Config!A12,"")</f>
        <v>ROANE</v>
      </c>
      <c r="C20" s="23">
        <f t="shared" si="5"/>
        <v>0</v>
      </c>
      <c r="D20" s="24">
        <f t="shared" si="6"/>
        <v>0</v>
      </c>
      <c r="E20" s="25">
        <f t="shared" si="7"/>
        <v>0</v>
      </c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3"/>
      <c r="AL20" s="33">
        <f t="shared" si="8"/>
        <v>0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0</v>
      </c>
      <c r="D21" s="79">
        <f t="shared" ref="D21" si="10">COUNTIF(F21:AJ21,"M")</f>
        <v>0</v>
      </c>
      <c r="E21" s="80">
        <f t="shared" ref="E21" si="11">COUNTIF(F21:AJ21,"Abs")</f>
        <v>0</v>
      </c>
      <c r="F21" s="11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3"/>
      <c r="AL21" s="81">
        <f t="shared" ref="AL21" si="12">SUMPRODUCT(($F$11:$AJ$11=7)*(F21:AJ21="CP"))</f>
        <v>0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113" priority="9">
      <formula>OR(F$11=1,F$11=7)</formula>
    </cfRule>
  </conditionalFormatting>
  <conditionalFormatting sqref="F12:AJ21">
    <cfRule type="cellIs" dxfId="112" priority="3" operator="equal">
      <formula>"M"</formula>
    </cfRule>
    <cfRule type="cellIs" dxfId="111" priority="4" operator="equal">
      <formula>"Abs"</formula>
    </cfRule>
    <cfRule type="cellIs" dxfId="110" priority="7" operator="equal">
      <formula>"CP"</formula>
    </cfRule>
    <cfRule type="expression" dxfId="109" priority="8">
      <formula>OR(F$11=1,F$11=7)</formula>
    </cfRule>
  </conditionalFormatting>
  <conditionalFormatting sqref="C12:E21">
    <cfRule type="cellIs" dxfId="108" priority="6" operator="equal">
      <formula>0</formula>
    </cfRule>
  </conditionalFormatting>
  <conditionalFormatting sqref="AL12:AL21">
    <cfRule type="cellIs" dxfId="107" priority="2" operator="equal">
      <formula>0</formula>
    </cfRule>
  </conditionalFormatting>
  <conditionalFormatting sqref="AL12:AL21">
    <cfRule type="cellIs" dxfId="106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A18C95E0-EF65-4332-8C18-26CDE3CB232F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1" id="{B5F15228-E9E6-47E4-9F37-A65748EB6830}">
            <xm:f>F$3=VLOOKUP(F$3,Config!$L$4:$M$29,1,0)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63" id="{5E87F665-F222-4CC7-9242-6DF82BE00041}">
            <xm:f>F$3=VLOOKUP(F$3,Config!$I$4:$J$14,1)</xm:f>
            <x14:dxf>
              <fill>
                <patternFill>
                  <bgColor theme="0" tint="-0.24994659260841701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>
      <selection activeCell="N17" sqref="N17"/>
    </sheetView>
  </sheetViews>
  <sheetFormatPr baseColWidth="10" defaultRowHeight="15" x14ac:dyDescent="0.25"/>
  <cols>
    <col min="1" max="1" width="1.5703125" style="3" customWidth="1"/>
    <col min="2" max="2" width="12" style="2" customWidth="1"/>
    <col min="3" max="3" width="6.28515625" style="3" customWidth="1"/>
    <col min="4" max="5" width="7.7109375" style="3" customWidth="1"/>
    <col min="6" max="6" width="3.7109375" style="3" customWidth="1"/>
    <col min="7" max="8" width="3.28515625" style="3" customWidth="1"/>
    <col min="9" max="10" width="3.7109375" style="3" customWidth="1"/>
    <col min="11" max="11" width="3.140625" style="3" customWidth="1"/>
    <col min="12" max="13" width="3.7109375" style="3" customWidth="1"/>
    <col min="14" max="15" width="3.28515625" style="3" customWidth="1"/>
    <col min="16" max="17" width="3.7109375" style="3" customWidth="1"/>
    <col min="18" max="18" width="3" style="3" customWidth="1"/>
    <col min="19" max="20" width="3.7109375" style="3" customWidth="1"/>
    <col min="21" max="21" width="3.28515625" style="3" customWidth="1"/>
    <col min="22" max="22" width="3.42578125" style="3" customWidth="1"/>
    <col min="23" max="24" width="3.7109375" style="3" customWidth="1"/>
    <col min="25" max="25" width="3.140625" style="3" customWidth="1"/>
    <col min="26" max="27" width="3.7109375" style="3" customWidth="1"/>
    <col min="28" max="28" width="2.85546875" style="3" customWidth="1"/>
    <col min="29" max="29" width="3.28515625" style="3" customWidth="1"/>
    <col min="30" max="31" width="3.7109375" style="3" customWidth="1"/>
    <col min="32" max="32" width="3.28515625" style="3" customWidth="1"/>
    <col min="33" max="34" width="3.7109375" style="3" customWidth="1"/>
    <col min="35" max="35" width="2.85546875" style="3" customWidth="1"/>
    <col min="36" max="36" width="3.140625" style="3" customWidth="1"/>
    <col min="37" max="37" width="2.7109375" style="3" customWidth="1"/>
    <col min="38" max="16384" width="11.42578125" style="3"/>
  </cols>
  <sheetData>
    <row r="1" spans="1:38" hidden="1" x14ac:dyDescent="0.25">
      <c r="A1" s="1">
        <f>Config!D9</f>
        <v>43922</v>
      </c>
    </row>
    <row r="2" spans="1:38" hidden="1" x14ac:dyDescent="0.25">
      <c r="A2" s="1">
        <f>Config!E9</f>
        <v>43951</v>
      </c>
    </row>
    <row r="3" spans="1:38" ht="60" hidden="1" customHeight="1" x14ac:dyDescent="0.25">
      <c r="F3" s="4">
        <f>A1</f>
        <v>43922</v>
      </c>
      <c r="G3" s="4">
        <f>F3+1</f>
        <v>43923</v>
      </c>
      <c r="H3" s="4">
        <f t="shared" ref="H3:AE3" si="0">G3+1</f>
        <v>43924</v>
      </c>
      <c r="I3" s="4">
        <f t="shared" si="0"/>
        <v>43925</v>
      </c>
      <c r="J3" s="4">
        <f t="shared" si="0"/>
        <v>43926</v>
      </c>
      <c r="K3" s="4">
        <f t="shared" si="0"/>
        <v>43927</v>
      </c>
      <c r="L3" s="4">
        <f t="shared" si="0"/>
        <v>43928</v>
      </c>
      <c r="M3" s="4">
        <f t="shared" si="0"/>
        <v>43929</v>
      </c>
      <c r="N3" s="4">
        <f t="shared" si="0"/>
        <v>43930</v>
      </c>
      <c r="O3" s="4">
        <f t="shared" si="0"/>
        <v>43931</v>
      </c>
      <c r="P3" s="4">
        <f t="shared" si="0"/>
        <v>43932</v>
      </c>
      <c r="Q3" s="4">
        <f t="shared" si="0"/>
        <v>43933</v>
      </c>
      <c r="R3" s="4">
        <f t="shared" si="0"/>
        <v>43934</v>
      </c>
      <c r="S3" s="4">
        <f t="shared" si="0"/>
        <v>43935</v>
      </c>
      <c r="T3" s="4">
        <f>S3+1</f>
        <v>43936</v>
      </c>
      <c r="U3" s="4">
        <f t="shared" si="0"/>
        <v>43937</v>
      </c>
      <c r="V3" s="4">
        <f t="shared" si="0"/>
        <v>43938</v>
      </c>
      <c r="W3" s="4">
        <f t="shared" si="0"/>
        <v>43939</v>
      </c>
      <c r="X3" s="4">
        <f t="shared" si="0"/>
        <v>43940</v>
      </c>
      <c r="Y3" s="4">
        <f t="shared" si="0"/>
        <v>43941</v>
      </c>
      <c r="Z3" s="4">
        <f t="shared" si="0"/>
        <v>43942</v>
      </c>
      <c r="AA3" s="4">
        <f t="shared" si="0"/>
        <v>43943</v>
      </c>
      <c r="AB3" s="4">
        <f t="shared" si="0"/>
        <v>43944</v>
      </c>
      <c r="AC3" s="4">
        <f t="shared" si="0"/>
        <v>43945</v>
      </c>
      <c r="AD3" s="4">
        <f t="shared" si="0"/>
        <v>43946</v>
      </c>
      <c r="AE3" s="4">
        <f t="shared" si="0"/>
        <v>43947</v>
      </c>
      <c r="AF3" s="4">
        <f>AE3+1</f>
        <v>43948</v>
      </c>
      <c r="AG3" s="4">
        <f>IF(AF3+1&gt;$A$2,"",AF3+1)</f>
        <v>43949</v>
      </c>
      <c r="AH3" s="4">
        <f>IFERROR(IF(AG3+1&gt;$A$2,"",AG3+1),"")</f>
        <v>43950</v>
      </c>
      <c r="AI3" s="4">
        <f t="shared" ref="AI3:AJ3" si="1">IFERROR(IF(AH3+1&gt;$A$2,"",AH3+1),"")</f>
        <v>43951</v>
      </c>
      <c r="AJ3" s="4" t="str">
        <f t="shared" si="1"/>
        <v/>
      </c>
    </row>
    <row r="4" spans="1:38" ht="24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avril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 t="str">
        <f t="shared" si="3"/>
        <v/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4</v>
      </c>
      <c r="G11" s="30">
        <f t="shared" ref="G11:AJ11" si="4">IFERROR(WEEKDAY(G3),"")</f>
        <v>5</v>
      </c>
      <c r="H11" s="30">
        <f t="shared" si="4"/>
        <v>6</v>
      </c>
      <c r="I11" s="30">
        <f t="shared" si="4"/>
        <v>7</v>
      </c>
      <c r="J11" s="30">
        <f t="shared" si="4"/>
        <v>1</v>
      </c>
      <c r="K11" s="30">
        <f t="shared" si="4"/>
        <v>2</v>
      </c>
      <c r="L11" s="30">
        <f t="shared" si="4"/>
        <v>3</v>
      </c>
      <c r="M11" s="30">
        <f t="shared" si="4"/>
        <v>4</v>
      </c>
      <c r="N11" s="30">
        <f t="shared" si="4"/>
        <v>5</v>
      </c>
      <c r="O11" s="30">
        <f t="shared" si="4"/>
        <v>6</v>
      </c>
      <c r="P11" s="30">
        <f t="shared" si="4"/>
        <v>7</v>
      </c>
      <c r="Q11" s="30">
        <f t="shared" si="4"/>
        <v>1</v>
      </c>
      <c r="R11" s="30">
        <f t="shared" si="4"/>
        <v>2</v>
      </c>
      <c r="S11" s="30">
        <f t="shared" si="4"/>
        <v>3</v>
      </c>
      <c r="T11" s="30">
        <f t="shared" si="4"/>
        <v>4</v>
      </c>
      <c r="U11" s="30">
        <f t="shared" si="4"/>
        <v>5</v>
      </c>
      <c r="V11" s="30">
        <f t="shared" si="4"/>
        <v>6</v>
      </c>
      <c r="W11" s="30">
        <f t="shared" si="4"/>
        <v>7</v>
      </c>
      <c r="X11" s="30">
        <f t="shared" si="4"/>
        <v>1</v>
      </c>
      <c r="Y11" s="30">
        <f t="shared" si="4"/>
        <v>2</v>
      </c>
      <c r="Z11" s="30">
        <f t="shared" si="4"/>
        <v>3</v>
      </c>
      <c r="AA11" s="30">
        <f t="shared" si="4"/>
        <v>4</v>
      </c>
      <c r="AB11" s="30">
        <f t="shared" si="4"/>
        <v>5</v>
      </c>
      <c r="AC11" s="30">
        <f t="shared" si="4"/>
        <v>6</v>
      </c>
      <c r="AD11" s="30">
        <f t="shared" si="4"/>
        <v>7</v>
      </c>
      <c r="AE11" s="30">
        <f t="shared" si="4"/>
        <v>1</v>
      </c>
      <c r="AF11" s="30">
        <f t="shared" si="4"/>
        <v>2</v>
      </c>
      <c r="AG11" s="30">
        <f t="shared" si="4"/>
        <v>3</v>
      </c>
      <c r="AH11" s="30">
        <f t="shared" si="4"/>
        <v>4</v>
      </c>
      <c r="AI11" s="30">
        <f t="shared" si="4"/>
        <v>5</v>
      </c>
      <c r="AJ11" s="31" t="str">
        <f t="shared" si="4"/>
        <v/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0</v>
      </c>
      <c r="D12" s="20">
        <f>COUNTIF(F12:AJ12,"M")</f>
        <v>0</v>
      </c>
      <c r="E12" s="21">
        <f>COUNTIF(F12:AJ12,"Abs")</f>
        <v>0</v>
      </c>
      <c r="F12" s="8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10"/>
      <c r="AL12" s="32">
        <f>SUMPRODUCT(($F$11:$AJ$11=7)*(F12:AJ12="CP"))</f>
        <v>0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0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3"/>
      <c r="AL13" s="33">
        <f t="shared" ref="AL13:AL20" si="8">SUMPRODUCT(($F$11:$AJ$11=7)*(F13:AJ13="CP"))</f>
        <v>0</v>
      </c>
    </row>
    <row r="14" spans="1:38" x14ac:dyDescent="0.25">
      <c r="B14" s="35" t="str">
        <f>IF(Config!A6&lt;&gt;"",Config!A6,"")</f>
        <v>FRED</v>
      </c>
      <c r="C14" s="23">
        <f t="shared" si="5"/>
        <v>0</v>
      </c>
      <c r="D14" s="24">
        <f t="shared" si="6"/>
        <v>0</v>
      </c>
      <c r="E14" s="25">
        <f t="shared" si="7"/>
        <v>0</v>
      </c>
      <c r="F14" s="11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3"/>
      <c r="AL14" s="33">
        <f t="shared" si="8"/>
        <v>0</v>
      </c>
    </row>
    <row r="15" spans="1:38" x14ac:dyDescent="0.25">
      <c r="B15" s="35" t="str">
        <f>IF(Config!A7&lt;&gt;"",Config!A7,"")</f>
        <v>GEOFFROY</v>
      </c>
      <c r="C15" s="23">
        <f t="shared" si="5"/>
        <v>0</v>
      </c>
      <c r="D15" s="24">
        <f t="shared" si="6"/>
        <v>0</v>
      </c>
      <c r="E15" s="25">
        <f t="shared" si="7"/>
        <v>0</v>
      </c>
      <c r="F15" s="11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3"/>
      <c r="AL15" s="33">
        <f t="shared" si="8"/>
        <v>0</v>
      </c>
    </row>
    <row r="16" spans="1:38" x14ac:dyDescent="0.25">
      <c r="B16" s="35" t="str">
        <f>IF(Config!A8&lt;&gt;"",Config!A8,"")</f>
        <v>HAMID</v>
      </c>
      <c r="C16" s="23">
        <f t="shared" si="5"/>
        <v>0</v>
      </c>
      <c r="D16" s="24">
        <f t="shared" si="6"/>
        <v>0</v>
      </c>
      <c r="E16" s="25">
        <f t="shared" si="7"/>
        <v>0</v>
      </c>
      <c r="F16" s="11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3"/>
      <c r="AL16" s="33">
        <f t="shared" si="8"/>
        <v>0</v>
      </c>
    </row>
    <row r="17" spans="2:38" x14ac:dyDescent="0.25">
      <c r="B17" s="35" t="str">
        <f>IF(Config!A9&lt;&gt;"",Config!A9,"")</f>
        <v>ISSAM</v>
      </c>
      <c r="C17" s="23">
        <f t="shared" si="5"/>
        <v>0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3"/>
      <c r="AL17" s="33">
        <f t="shared" si="8"/>
        <v>0</v>
      </c>
    </row>
    <row r="18" spans="2:38" x14ac:dyDescent="0.25">
      <c r="B18" s="35" t="str">
        <f>IF(Config!A10&lt;&gt;"",Config!A10,"")</f>
        <v>JEROME</v>
      </c>
      <c r="C18" s="23">
        <f t="shared" si="5"/>
        <v>0</v>
      </c>
      <c r="D18" s="24">
        <f t="shared" si="6"/>
        <v>0</v>
      </c>
      <c r="E18" s="25">
        <f t="shared" si="7"/>
        <v>0</v>
      </c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3"/>
      <c r="AL18" s="33">
        <f t="shared" si="8"/>
        <v>0</v>
      </c>
    </row>
    <row r="19" spans="2:38" x14ac:dyDescent="0.25">
      <c r="B19" s="35" t="str">
        <f>IF(Config!A11&lt;&gt;"",Config!A11,"")</f>
        <v>MICHEL</v>
      </c>
      <c r="C19" s="23">
        <f t="shared" si="5"/>
        <v>0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3"/>
      <c r="AL19" s="33">
        <f t="shared" si="8"/>
        <v>0</v>
      </c>
    </row>
    <row r="20" spans="2:38" x14ac:dyDescent="0.25">
      <c r="B20" s="35" t="str">
        <f>IF(Config!A12&lt;&gt;"",Config!A12,"")</f>
        <v>ROANE</v>
      </c>
      <c r="C20" s="23">
        <f t="shared" si="5"/>
        <v>0</v>
      </c>
      <c r="D20" s="24">
        <f t="shared" si="6"/>
        <v>0</v>
      </c>
      <c r="E20" s="25">
        <f t="shared" si="7"/>
        <v>0</v>
      </c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3"/>
      <c r="AL20" s="33">
        <f t="shared" si="8"/>
        <v>0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0</v>
      </c>
      <c r="D21" s="79">
        <f t="shared" ref="D21" si="10">COUNTIF(F21:AJ21,"M")</f>
        <v>0</v>
      </c>
      <c r="E21" s="80">
        <f t="shared" ref="E21" si="11">COUNTIF(F21:AJ21,"Abs")</f>
        <v>0</v>
      </c>
      <c r="F21" s="11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3"/>
      <c r="AL21" s="81">
        <f t="shared" ref="AL21" si="12">SUMPRODUCT(($F$11:$AJ$11=7)*(F21:AJ21="CP"))</f>
        <v>0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102" priority="10">
      <formula>OR(F$11=1,F$11=7)</formula>
    </cfRule>
  </conditionalFormatting>
  <conditionalFormatting sqref="F12:AJ21">
    <cfRule type="cellIs" dxfId="101" priority="3" operator="equal">
      <formula>"M"</formula>
    </cfRule>
    <cfRule type="cellIs" dxfId="100" priority="4" operator="equal">
      <formula>"Abs"</formula>
    </cfRule>
    <cfRule type="cellIs" dxfId="99" priority="8" operator="equal">
      <formula>"CP"</formula>
    </cfRule>
    <cfRule type="expression" dxfId="98" priority="9">
      <formula>OR(F$11=1,F$11=7)</formula>
    </cfRule>
  </conditionalFormatting>
  <conditionalFormatting sqref="C12:E21">
    <cfRule type="cellIs" dxfId="97" priority="7" operator="equal">
      <formula>0</formula>
    </cfRule>
  </conditionalFormatting>
  <conditionalFormatting sqref="AL12:AL21">
    <cfRule type="cellIs" dxfId="96" priority="2" operator="equal">
      <formula>0</formula>
    </cfRule>
  </conditionalFormatting>
  <conditionalFormatting sqref="AL12:AL21">
    <cfRule type="cellIs" dxfId="95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EFC25D05-48A2-4F00-8F36-19075DA0A174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C9F71E2D-815D-4757-AD99-DC9CB6A0A21B}">
            <xm:f>F$3=VLOOKUP(F$3,Config!$L$4:$M$29,1,0)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64" id="{78C5B177-DE57-47A1-99A7-8E026A8E62E5}">
            <xm:f>F$3=VLOOKUP(F$3,Config!$I$4:$J$14,1)</xm:f>
            <x14:dxf>
              <fill>
                <patternFill>
                  <bgColor theme="0" tint="-0.24994659260841701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>
      <selection activeCell="AP12" sqref="AP12"/>
    </sheetView>
  </sheetViews>
  <sheetFormatPr baseColWidth="10" defaultRowHeight="15" x14ac:dyDescent="0.25"/>
  <cols>
    <col min="1" max="1" width="1.5703125" style="3" customWidth="1"/>
    <col min="2" max="2" width="12" style="2" customWidth="1"/>
    <col min="3" max="3" width="6.28515625" style="3" customWidth="1"/>
    <col min="4" max="5" width="7.7109375" style="3" customWidth="1"/>
    <col min="6" max="7" width="3.7109375" style="3" customWidth="1"/>
    <col min="8" max="8" width="3.28515625" style="3" customWidth="1"/>
    <col min="9" max="9" width="3" style="3" customWidth="1"/>
    <col min="10" max="10" width="3.7109375" style="3" customWidth="1"/>
    <col min="11" max="11" width="3.5703125" style="3" customWidth="1"/>
    <col min="12" max="12" width="3.140625" style="3" customWidth="1"/>
    <col min="13" max="14" width="3.7109375" style="3" customWidth="1"/>
    <col min="15" max="16" width="3.28515625" style="3" customWidth="1"/>
    <col min="17" max="17" width="3.7109375" style="3" customWidth="1"/>
    <col min="18" max="18" width="3.42578125" style="3" customWidth="1"/>
    <col min="19" max="19" width="3.28515625" style="3" customWidth="1"/>
    <col min="20" max="20" width="3.7109375" style="3" customWidth="1"/>
    <col min="21" max="21" width="3.5703125" style="3" customWidth="1"/>
    <col min="22" max="22" width="3.42578125" style="3" customWidth="1"/>
    <col min="23" max="23" width="3.28515625" style="3" customWidth="1"/>
    <col min="24" max="24" width="3.7109375" style="3" customWidth="1"/>
    <col min="25" max="25" width="3.42578125" style="3" customWidth="1"/>
    <col min="26" max="26" width="3.28515625" style="3" customWidth="1"/>
    <col min="27" max="27" width="3.7109375" style="3" customWidth="1"/>
    <col min="28" max="28" width="3.85546875" style="3" customWidth="1"/>
    <col min="29" max="29" width="3.28515625" style="3" customWidth="1"/>
    <col min="30" max="30" width="3" style="3" customWidth="1"/>
    <col min="31" max="31" width="3.7109375" style="3" customWidth="1"/>
    <col min="32" max="32" width="3.5703125" style="3" customWidth="1"/>
    <col min="33" max="33" width="3.42578125" style="3" customWidth="1"/>
    <col min="34" max="34" width="3.7109375" style="3" customWidth="1"/>
    <col min="35" max="35" width="3.85546875" style="3" customWidth="1"/>
    <col min="36" max="36" width="3.5703125" style="3" customWidth="1"/>
    <col min="37" max="37" width="2.7109375" style="3" customWidth="1"/>
    <col min="38" max="16384" width="11.42578125" style="3"/>
  </cols>
  <sheetData>
    <row r="1" spans="1:38" hidden="1" x14ac:dyDescent="0.25">
      <c r="A1" s="1">
        <f>Config!D10</f>
        <v>43952</v>
      </c>
    </row>
    <row r="2" spans="1:38" hidden="1" x14ac:dyDescent="0.25">
      <c r="A2" s="1">
        <f>Config!E10</f>
        <v>43982</v>
      </c>
    </row>
    <row r="3" spans="1:38" ht="60" hidden="1" customHeight="1" x14ac:dyDescent="0.25">
      <c r="F3" s="4">
        <f>A1</f>
        <v>43952</v>
      </c>
      <c r="G3" s="4">
        <f>F3+1</f>
        <v>43953</v>
      </c>
      <c r="H3" s="4">
        <f t="shared" ref="H3:AE3" si="0">G3+1</f>
        <v>43954</v>
      </c>
      <c r="I3" s="4">
        <f t="shared" si="0"/>
        <v>43955</v>
      </c>
      <c r="J3" s="4">
        <f t="shared" si="0"/>
        <v>43956</v>
      </c>
      <c r="K3" s="4">
        <f t="shared" si="0"/>
        <v>43957</v>
      </c>
      <c r="L3" s="4">
        <f t="shared" si="0"/>
        <v>43958</v>
      </c>
      <c r="M3" s="4">
        <f t="shared" si="0"/>
        <v>43959</v>
      </c>
      <c r="N3" s="4">
        <f t="shared" si="0"/>
        <v>43960</v>
      </c>
      <c r="O3" s="4">
        <f t="shared" si="0"/>
        <v>43961</v>
      </c>
      <c r="P3" s="4">
        <f t="shared" si="0"/>
        <v>43962</v>
      </c>
      <c r="Q3" s="4">
        <f t="shared" si="0"/>
        <v>43963</v>
      </c>
      <c r="R3" s="4">
        <f t="shared" si="0"/>
        <v>43964</v>
      </c>
      <c r="S3" s="4">
        <f t="shared" si="0"/>
        <v>43965</v>
      </c>
      <c r="T3" s="4">
        <f>S3+1</f>
        <v>43966</v>
      </c>
      <c r="U3" s="4">
        <f t="shared" si="0"/>
        <v>43967</v>
      </c>
      <c r="V3" s="4">
        <f t="shared" si="0"/>
        <v>43968</v>
      </c>
      <c r="W3" s="4">
        <f t="shared" si="0"/>
        <v>43969</v>
      </c>
      <c r="X3" s="4">
        <f t="shared" si="0"/>
        <v>43970</v>
      </c>
      <c r="Y3" s="4">
        <f t="shared" si="0"/>
        <v>43971</v>
      </c>
      <c r="Z3" s="4">
        <f t="shared" si="0"/>
        <v>43972</v>
      </c>
      <c r="AA3" s="4">
        <f t="shared" si="0"/>
        <v>43973</v>
      </c>
      <c r="AB3" s="4">
        <f t="shared" si="0"/>
        <v>43974</v>
      </c>
      <c r="AC3" s="4">
        <f t="shared" si="0"/>
        <v>43975</v>
      </c>
      <c r="AD3" s="4">
        <f t="shared" si="0"/>
        <v>43976</v>
      </c>
      <c r="AE3" s="4">
        <f t="shared" si="0"/>
        <v>43977</v>
      </c>
      <c r="AF3" s="4">
        <f>AE3+1</f>
        <v>43978</v>
      </c>
      <c r="AG3" s="4">
        <f>IF(AF3+1&gt;$A$2,"",AF3+1)</f>
        <v>43979</v>
      </c>
      <c r="AH3" s="4">
        <f>IFERROR(IF(AG3+1&gt;$A$2,"",AG3+1),"")</f>
        <v>43980</v>
      </c>
      <c r="AI3" s="4">
        <f t="shared" ref="AI3:AJ3" si="1">IFERROR(IF(AH3+1&gt;$A$2,"",AH3+1),"")</f>
        <v>43981</v>
      </c>
      <c r="AJ3" s="4">
        <f t="shared" si="1"/>
        <v>43982</v>
      </c>
    </row>
    <row r="4" spans="1:38" ht="24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mai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>
        <f t="shared" si="3"/>
        <v>31</v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6</v>
      </c>
      <c r="G11" s="30">
        <f t="shared" ref="G11:AJ11" si="4">IFERROR(WEEKDAY(G3),"")</f>
        <v>7</v>
      </c>
      <c r="H11" s="30">
        <f t="shared" si="4"/>
        <v>1</v>
      </c>
      <c r="I11" s="30">
        <f t="shared" si="4"/>
        <v>2</v>
      </c>
      <c r="J11" s="30">
        <f t="shared" si="4"/>
        <v>3</v>
      </c>
      <c r="K11" s="30">
        <f t="shared" si="4"/>
        <v>4</v>
      </c>
      <c r="L11" s="30">
        <f t="shared" si="4"/>
        <v>5</v>
      </c>
      <c r="M11" s="30">
        <f t="shared" si="4"/>
        <v>6</v>
      </c>
      <c r="N11" s="30">
        <f t="shared" si="4"/>
        <v>7</v>
      </c>
      <c r="O11" s="30">
        <f t="shared" si="4"/>
        <v>1</v>
      </c>
      <c r="P11" s="30">
        <f t="shared" si="4"/>
        <v>2</v>
      </c>
      <c r="Q11" s="30">
        <f t="shared" si="4"/>
        <v>3</v>
      </c>
      <c r="R11" s="30">
        <f t="shared" si="4"/>
        <v>4</v>
      </c>
      <c r="S11" s="30">
        <f t="shared" si="4"/>
        <v>5</v>
      </c>
      <c r="T11" s="30">
        <f t="shared" si="4"/>
        <v>6</v>
      </c>
      <c r="U11" s="30">
        <f t="shared" si="4"/>
        <v>7</v>
      </c>
      <c r="V11" s="30">
        <f t="shared" si="4"/>
        <v>1</v>
      </c>
      <c r="W11" s="30">
        <f t="shared" si="4"/>
        <v>2</v>
      </c>
      <c r="X11" s="30">
        <f t="shared" si="4"/>
        <v>3</v>
      </c>
      <c r="Y11" s="30">
        <f t="shared" si="4"/>
        <v>4</v>
      </c>
      <c r="Z11" s="30">
        <f t="shared" si="4"/>
        <v>5</v>
      </c>
      <c r="AA11" s="30">
        <f t="shared" si="4"/>
        <v>6</v>
      </c>
      <c r="AB11" s="30">
        <f t="shared" si="4"/>
        <v>7</v>
      </c>
      <c r="AC11" s="30">
        <f t="shared" si="4"/>
        <v>1</v>
      </c>
      <c r="AD11" s="30">
        <f t="shared" si="4"/>
        <v>2</v>
      </c>
      <c r="AE11" s="30">
        <f t="shared" si="4"/>
        <v>3</v>
      </c>
      <c r="AF11" s="30">
        <f t="shared" si="4"/>
        <v>4</v>
      </c>
      <c r="AG11" s="30">
        <f t="shared" si="4"/>
        <v>5</v>
      </c>
      <c r="AH11" s="30">
        <f t="shared" si="4"/>
        <v>6</v>
      </c>
      <c r="AI11" s="30">
        <f t="shared" si="4"/>
        <v>7</v>
      </c>
      <c r="AJ11" s="31">
        <f t="shared" si="4"/>
        <v>1</v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0</v>
      </c>
      <c r="D12" s="20">
        <f>COUNTIF(F12:AJ12,"M")</f>
        <v>14</v>
      </c>
      <c r="E12" s="21">
        <f>COUNTIF(F12:AJ12,"Abs")</f>
        <v>0</v>
      </c>
      <c r="F12" s="8"/>
      <c r="G12" s="9"/>
      <c r="H12" s="9"/>
      <c r="I12" s="9"/>
      <c r="J12" s="9"/>
      <c r="K12" s="9"/>
      <c r="L12" s="9"/>
      <c r="M12" s="9"/>
      <c r="N12" s="9"/>
      <c r="O12" s="9"/>
      <c r="P12" s="9" t="s">
        <v>22</v>
      </c>
      <c r="Q12" s="9" t="s">
        <v>22</v>
      </c>
      <c r="R12" s="9" t="s">
        <v>22</v>
      </c>
      <c r="S12" s="9" t="s">
        <v>22</v>
      </c>
      <c r="T12" s="9" t="s">
        <v>22</v>
      </c>
      <c r="U12" s="9"/>
      <c r="V12" s="9"/>
      <c r="W12" s="9" t="s">
        <v>22</v>
      </c>
      <c r="X12" s="9" t="s">
        <v>22</v>
      </c>
      <c r="Y12" s="9" t="s">
        <v>22</v>
      </c>
      <c r="Z12" s="9"/>
      <c r="AA12" s="9" t="s">
        <v>22</v>
      </c>
      <c r="AB12" s="9"/>
      <c r="AC12" s="9"/>
      <c r="AD12" s="9" t="s">
        <v>22</v>
      </c>
      <c r="AE12" s="9" t="s">
        <v>22</v>
      </c>
      <c r="AF12" s="9" t="s">
        <v>22</v>
      </c>
      <c r="AG12" s="9" t="s">
        <v>22</v>
      </c>
      <c r="AH12" s="9" t="s">
        <v>22</v>
      </c>
      <c r="AI12" s="9"/>
      <c r="AJ12" s="10"/>
      <c r="AL12" s="32">
        <f>SUMPRODUCT(($F$11:$AJ$11=7)*(F12:AJ12="CP"))</f>
        <v>0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2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 t="s">
        <v>18</v>
      </c>
      <c r="AB13" s="12" t="s">
        <v>18</v>
      </c>
      <c r="AC13" s="12"/>
      <c r="AD13" s="12"/>
      <c r="AE13" s="12"/>
      <c r="AF13" s="12"/>
      <c r="AG13" s="12"/>
      <c r="AH13" s="12"/>
      <c r="AI13" s="12"/>
      <c r="AJ13" s="13"/>
      <c r="AL13" s="33">
        <f t="shared" ref="AL13:AL20" si="8">SUMPRODUCT(($F$11:$AJ$11=7)*(F13:AJ13="CP"))</f>
        <v>1</v>
      </c>
    </row>
    <row r="14" spans="1:38" x14ac:dyDescent="0.25">
      <c r="B14" s="35" t="str">
        <f>IF(Config!A6&lt;&gt;"",Config!A6,"")</f>
        <v>FRED</v>
      </c>
      <c r="C14" s="23">
        <f t="shared" si="5"/>
        <v>0</v>
      </c>
      <c r="D14" s="24">
        <f t="shared" si="6"/>
        <v>0</v>
      </c>
      <c r="E14" s="25">
        <f t="shared" si="7"/>
        <v>14</v>
      </c>
      <c r="F14" s="11"/>
      <c r="G14" s="12"/>
      <c r="H14" s="12"/>
      <c r="I14" s="12"/>
      <c r="J14" s="12"/>
      <c r="K14" s="12"/>
      <c r="L14" s="12"/>
      <c r="M14" s="12"/>
      <c r="N14" s="12"/>
      <c r="O14" s="12"/>
      <c r="P14" s="12" t="s">
        <v>20</v>
      </c>
      <c r="Q14" s="12" t="s">
        <v>20</v>
      </c>
      <c r="R14" s="12" t="s">
        <v>20</v>
      </c>
      <c r="S14" s="12" t="s">
        <v>20</v>
      </c>
      <c r="T14" s="12" t="s">
        <v>20</v>
      </c>
      <c r="U14" s="12"/>
      <c r="V14" s="12"/>
      <c r="W14" s="12" t="s">
        <v>20</v>
      </c>
      <c r="X14" s="12" t="s">
        <v>20</v>
      </c>
      <c r="Y14" s="12" t="s">
        <v>20</v>
      </c>
      <c r="Z14" s="12"/>
      <c r="AA14" s="12" t="s">
        <v>20</v>
      </c>
      <c r="AB14" s="12"/>
      <c r="AC14" s="12"/>
      <c r="AD14" s="12" t="s">
        <v>20</v>
      </c>
      <c r="AE14" s="12" t="s">
        <v>20</v>
      </c>
      <c r="AF14" s="12" t="s">
        <v>20</v>
      </c>
      <c r="AG14" s="12" t="s">
        <v>20</v>
      </c>
      <c r="AH14" s="12" t="s">
        <v>20</v>
      </c>
      <c r="AI14" s="12"/>
      <c r="AJ14" s="13"/>
      <c r="AL14" s="33">
        <f t="shared" si="8"/>
        <v>0</v>
      </c>
    </row>
    <row r="15" spans="1:38" x14ac:dyDescent="0.25">
      <c r="B15" s="35" t="str">
        <f>IF(Config!A7&lt;&gt;"",Config!A7,"")</f>
        <v>GEOFFROY</v>
      </c>
      <c r="C15" s="23">
        <f t="shared" si="5"/>
        <v>0</v>
      </c>
      <c r="D15" s="24">
        <f t="shared" si="6"/>
        <v>0</v>
      </c>
      <c r="E15" s="25">
        <f t="shared" si="7"/>
        <v>0</v>
      </c>
      <c r="F15" s="11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3"/>
      <c r="AL15" s="33">
        <f t="shared" si="8"/>
        <v>0</v>
      </c>
    </row>
    <row r="16" spans="1:38" x14ac:dyDescent="0.25">
      <c r="B16" s="35" t="str">
        <f>IF(Config!A8&lt;&gt;"",Config!A8,"")</f>
        <v>HAMID</v>
      </c>
      <c r="C16" s="23">
        <f t="shared" si="5"/>
        <v>2</v>
      </c>
      <c r="D16" s="24">
        <f t="shared" si="6"/>
        <v>0</v>
      </c>
      <c r="E16" s="25">
        <f t="shared" si="7"/>
        <v>0</v>
      </c>
      <c r="F16" s="11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 t="s">
        <v>18</v>
      </c>
      <c r="AB16" s="12" t="s">
        <v>18</v>
      </c>
      <c r="AC16" s="12"/>
      <c r="AD16" s="12"/>
      <c r="AE16" s="12"/>
      <c r="AF16" s="12"/>
      <c r="AG16" s="12"/>
      <c r="AH16" s="12"/>
      <c r="AI16" s="12"/>
      <c r="AJ16" s="13"/>
      <c r="AL16" s="33">
        <f t="shared" si="8"/>
        <v>1</v>
      </c>
    </row>
    <row r="17" spans="2:38" x14ac:dyDescent="0.25">
      <c r="B17" s="35" t="str">
        <f>IF(Config!A9&lt;&gt;"",Config!A9,"")</f>
        <v>ISSAM</v>
      </c>
      <c r="C17" s="23">
        <f t="shared" si="5"/>
        <v>2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 t="s">
        <v>18</v>
      </c>
      <c r="AB17" s="12" t="s">
        <v>18</v>
      </c>
      <c r="AC17" s="12"/>
      <c r="AD17" s="12"/>
      <c r="AE17" s="12"/>
      <c r="AF17" s="12"/>
      <c r="AG17" s="12"/>
      <c r="AH17" s="12"/>
      <c r="AI17" s="12"/>
      <c r="AJ17" s="13"/>
      <c r="AL17" s="33">
        <f t="shared" si="8"/>
        <v>1</v>
      </c>
    </row>
    <row r="18" spans="2:38" x14ac:dyDescent="0.25">
      <c r="B18" s="35" t="str">
        <f>IF(Config!A10&lt;&gt;"",Config!A10,"")</f>
        <v>JEROME</v>
      </c>
      <c r="C18" s="23">
        <f t="shared" si="5"/>
        <v>2</v>
      </c>
      <c r="D18" s="24">
        <f t="shared" si="6"/>
        <v>0</v>
      </c>
      <c r="E18" s="25">
        <f t="shared" si="7"/>
        <v>0</v>
      </c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 t="s">
        <v>18</v>
      </c>
      <c r="AB18" s="12" t="s">
        <v>18</v>
      </c>
      <c r="AC18" s="12"/>
      <c r="AD18" s="12"/>
      <c r="AE18" s="12"/>
      <c r="AF18" s="12"/>
      <c r="AG18" s="12"/>
      <c r="AH18" s="12"/>
      <c r="AI18" s="12"/>
      <c r="AJ18" s="13"/>
      <c r="AL18" s="33">
        <f t="shared" si="8"/>
        <v>1</v>
      </c>
    </row>
    <row r="19" spans="2:38" x14ac:dyDescent="0.25">
      <c r="B19" s="35" t="str">
        <f>IF(Config!A11&lt;&gt;"",Config!A11,"")</f>
        <v>MICHEL</v>
      </c>
      <c r="C19" s="23">
        <f t="shared" si="5"/>
        <v>0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3"/>
      <c r="AL19" s="33">
        <f t="shared" si="8"/>
        <v>0</v>
      </c>
    </row>
    <row r="20" spans="2:38" x14ac:dyDescent="0.25">
      <c r="B20" s="35" t="str">
        <f>IF(Config!A12&lt;&gt;"",Config!A12,"")</f>
        <v>ROANE</v>
      </c>
      <c r="C20" s="23">
        <f t="shared" si="5"/>
        <v>2</v>
      </c>
      <c r="D20" s="24">
        <f t="shared" si="6"/>
        <v>0</v>
      </c>
      <c r="E20" s="25">
        <f t="shared" si="7"/>
        <v>0</v>
      </c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 t="s">
        <v>18</v>
      </c>
      <c r="AB20" s="12" t="s">
        <v>18</v>
      </c>
      <c r="AC20" s="12"/>
      <c r="AD20" s="12"/>
      <c r="AE20" s="12"/>
      <c r="AF20" s="12"/>
      <c r="AG20" s="12"/>
      <c r="AH20" s="12"/>
      <c r="AI20" s="12"/>
      <c r="AJ20" s="13"/>
      <c r="AL20" s="33">
        <f t="shared" si="8"/>
        <v>1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2</v>
      </c>
      <c r="D21" s="79">
        <f t="shared" ref="D21" si="10">COUNTIF(F21:AJ21,"M")</f>
        <v>0</v>
      </c>
      <c r="E21" s="80">
        <f t="shared" ref="E21" si="11">COUNTIF(F21:AJ21,"Abs")</f>
        <v>0</v>
      </c>
      <c r="F21" s="11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 t="s">
        <v>18</v>
      </c>
      <c r="AB21" s="12" t="s">
        <v>18</v>
      </c>
      <c r="AC21" s="12"/>
      <c r="AD21" s="12"/>
      <c r="AE21" s="12"/>
      <c r="AF21" s="12"/>
      <c r="AG21" s="12"/>
      <c r="AH21" s="12"/>
      <c r="AI21" s="12"/>
      <c r="AJ21" s="13"/>
      <c r="AL21" s="81">
        <f t="shared" ref="AL21" si="12">SUMPRODUCT(($F$11:$AJ$11=7)*(F21:AJ21="CP"))</f>
        <v>1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91" priority="9">
      <formula>OR(F$11=1,F$11=7)</formula>
    </cfRule>
  </conditionalFormatting>
  <conditionalFormatting sqref="F12:AJ21">
    <cfRule type="cellIs" dxfId="90" priority="3" operator="equal">
      <formula>"M"</formula>
    </cfRule>
    <cfRule type="cellIs" dxfId="89" priority="6" operator="equal">
      <formula>"Abs"</formula>
    </cfRule>
    <cfRule type="cellIs" dxfId="88" priority="7" operator="equal">
      <formula>"CP"</formula>
    </cfRule>
    <cfRule type="expression" dxfId="87" priority="8">
      <formula>OR(F$11=1,F$11=7)</formula>
    </cfRule>
  </conditionalFormatting>
  <conditionalFormatting sqref="C12:E21">
    <cfRule type="cellIs" dxfId="86" priority="5" operator="equal">
      <formula>0</formula>
    </cfRule>
  </conditionalFormatting>
  <conditionalFormatting sqref="AL12:AL21">
    <cfRule type="cellIs" dxfId="85" priority="2" operator="equal">
      <formula>0</formula>
    </cfRule>
  </conditionalFormatting>
  <conditionalFormatting sqref="AL12:AL21">
    <cfRule type="cellIs" dxfId="84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256058E0-B8A5-4F0C-8412-D92C0F62F8F4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64" id="{7E066AF6-3A8D-44E2-A6F7-25E217DD674E}">
            <xm:f>F$3=VLOOKUP(F$3,Config!$L$4:$M$29,1,0)</xm:f>
            <x14:dxf>
              <fill>
                <patternFill>
                  <bgColor theme="5" tint="0.59996337778862885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zoomScaleNormal="100" workbookViewId="0">
      <selection activeCell="AI25" sqref="AI25"/>
    </sheetView>
  </sheetViews>
  <sheetFormatPr baseColWidth="10" defaultRowHeight="15" x14ac:dyDescent="0.25"/>
  <cols>
    <col min="1" max="1" width="1.5703125" style="3" customWidth="1"/>
    <col min="2" max="2" width="12" style="2" customWidth="1"/>
    <col min="3" max="3" width="6.28515625" style="3" customWidth="1"/>
    <col min="4" max="5" width="7.7109375" style="3" customWidth="1"/>
    <col min="6" max="6" width="3.28515625" style="3" customWidth="1"/>
    <col min="7" max="7" width="3.5703125" style="3" customWidth="1"/>
    <col min="8" max="8" width="3.7109375" style="3" customWidth="1"/>
    <col min="9" max="9" width="3.140625" style="3" customWidth="1"/>
    <col min="10" max="10" width="3.7109375" style="3" customWidth="1"/>
    <col min="11" max="11" width="3.5703125" style="3" customWidth="1"/>
    <col min="12" max="12" width="3.7109375" style="3" customWidth="1"/>
    <col min="13" max="13" width="3" style="3" customWidth="1"/>
    <col min="14" max="14" width="3.5703125" style="3" customWidth="1"/>
    <col min="15" max="15" width="3.85546875" style="3" customWidth="1"/>
    <col min="16" max="16" width="3.140625" style="3" customWidth="1"/>
    <col min="17" max="17" width="3.7109375" style="3" customWidth="1"/>
    <col min="18" max="18" width="3.5703125" style="3" customWidth="1"/>
    <col min="19" max="19" width="3.7109375" style="3" customWidth="1"/>
    <col min="20" max="20" width="3.28515625" style="3" customWidth="1"/>
    <col min="21" max="21" width="3.5703125" style="3" customWidth="1"/>
    <col min="22" max="22" width="3.42578125" style="3" customWidth="1"/>
    <col min="23" max="23" width="3.28515625" style="3" customWidth="1"/>
    <col min="24" max="24" width="3.7109375" style="3" customWidth="1"/>
    <col min="25" max="25" width="3.5703125" style="3" customWidth="1"/>
    <col min="26" max="26" width="3.7109375" style="3" customWidth="1"/>
    <col min="27" max="27" width="3.28515625" style="3" customWidth="1"/>
    <col min="28" max="28" width="3.5703125" style="3" customWidth="1"/>
    <col min="29" max="29" width="3.7109375" style="3" customWidth="1"/>
    <col min="30" max="30" width="3" style="3" customWidth="1"/>
    <col min="31" max="33" width="3.7109375" style="3" customWidth="1"/>
    <col min="34" max="34" width="3.140625" style="3" customWidth="1"/>
    <col min="35" max="35" width="3.5703125" style="3" customWidth="1"/>
    <col min="36" max="36" width="3.140625" style="3" customWidth="1"/>
    <col min="37" max="37" width="2.7109375" style="3" customWidth="1"/>
    <col min="38" max="16384" width="11.42578125" style="3"/>
  </cols>
  <sheetData>
    <row r="1" spans="1:38" hidden="1" x14ac:dyDescent="0.25">
      <c r="A1" s="1">
        <f>Config!D11</f>
        <v>43983</v>
      </c>
    </row>
    <row r="2" spans="1:38" hidden="1" x14ac:dyDescent="0.25">
      <c r="A2" s="1">
        <f>Config!E11</f>
        <v>44012</v>
      </c>
    </row>
    <row r="3" spans="1:38" ht="60" hidden="1" customHeight="1" x14ac:dyDescent="0.25">
      <c r="F3" s="4">
        <f>A1</f>
        <v>43983</v>
      </c>
      <c r="G3" s="4">
        <f>F3+1</f>
        <v>43984</v>
      </c>
      <c r="H3" s="4">
        <f t="shared" ref="H3:AE3" si="0">G3+1</f>
        <v>43985</v>
      </c>
      <c r="I3" s="4">
        <f t="shared" si="0"/>
        <v>43986</v>
      </c>
      <c r="J3" s="4">
        <f t="shared" si="0"/>
        <v>43987</v>
      </c>
      <c r="K3" s="4">
        <f t="shared" si="0"/>
        <v>43988</v>
      </c>
      <c r="L3" s="4">
        <f t="shared" si="0"/>
        <v>43989</v>
      </c>
      <c r="M3" s="4">
        <f t="shared" si="0"/>
        <v>43990</v>
      </c>
      <c r="N3" s="4">
        <f t="shared" si="0"/>
        <v>43991</v>
      </c>
      <c r="O3" s="4">
        <f t="shared" si="0"/>
        <v>43992</v>
      </c>
      <c r="P3" s="4">
        <f t="shared" si="0"/>
        <v>43993</v>
      </c>
      <c r="Q3" s="4">
        <f t="shared" si="0"/>
        <v>43994</v>
      </c>
      <c r="R3" s="4">
        <f t="shared" si="0"/>
        <v>43995</v>
      </c>
      <c r="S3" s="4">
        <f t="shared" si="0"/>
        <v>43996</v>
      </c>
      <c r="T3" s="4">
        <f>S3+1</f>
        <v>43997</v>
      </c>
      <c r="U3" s="4">
        <f t="shared" si="0"/>
        <v>43998</v>
      </c>
      <c r="V3" s="4">
        <f t="shared" si="0"/>
        <v>43999</v>
      </c>
      <c r="W3" s="4">
        <f t="shared" si="0"/>
        <v>44000</v>
      </c>
      <c r="X3" s="4">
        <f t="shared" si="0"/>
        <v>44001</v>
      </c>
      <c r="Y3" s="4">
        <f t="shared" si="0"/>
        <v>44002</v>
      </c>
      <c r="Z3" s="4">
        <f t="shared" si="0"/>
        <v>44003</v>
      </c>
      <c r="AA3" s="4">
        <f t="shared" si="0"/>
        <v>44004</v>
      </c>
      <c r="AB3" s="4">
        <f t="shared" si="0"/>
        <v>44005</v>
      </c>
      <c r="AC3" s="4">
        <f t="shared" si="0"/>
        <v>44006</v>
      </c>
      <c r="AD3" s="4">
        <f t="shared" si="0"/>
        <v>44007</v>
      </c>
      <c r="AE3" s="4">
        <f t="shared" si="0"/>
        <v>44008</v>
      </c>
      <c r="AF3" s="4">
        <f>AE3+1</f>
        <v>44009</v>
      </c>
      <c r="AG3" s="4">
        <f>IF(AF3+1&gt;$A$2,"",AF3+1)</f>
        <v>44010</v>
      </c>
      <c r="AH3" s="4">
        <f>IFERROR(IF(AG3+1&gt;$A$2,"",AG3+1),"")</f>
        <v>44011</v>
      </c>
      <c r="AI3" s="4">
        <f t="shared" ref="AI3:AJ3" si="1">IFERROR(IF(AH3+1&gt;$A$2,"",AH3+1),"")</f>
        <v>44012</v>
      </c>
      <c r="AJ3" s="4" t="str">
        <f t="shared" si="1"/>
        <v/>
      </c>
    </row>
    <row r="4" spans="1:38" ht="24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juin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 t="str">
        <f t="shared" si="3"/>
        <v/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2</v>
      </c>
      <c r="G11" s="30">
        <f t="shared" ref="G11:AJ11" si="4">IFERROR(WEEKDAY(G3),"")</f>
        <v>3</v>
      </c>
      <c r="H11" s="30">
        <f t="shared" si="4"/>
        <v>4</v>
      </c>
      <c r="I11" s="30">
        <f t="shared" si="4"/>
        <v>5</v>
      </c>
      <c r="J11" s="30">
        <f t="shared" si="4"/>
        <v>6</v>
      </c>
      <c r="K11" s="30">
        <f t="shared" si="4"/>
        <v>7</v>
      </c>
      <c r="L11" s="30">
        <f t="shared" si="4"/>
        <v>1</v>
      </c>
      <c r="M11" s="30">
        <f t="shared" si="4"/>
        <v>2</v>
      </c>
      <c r="N11" s="30">
        <f t="shared" si="4"/>
        <v>3</v>
      </c>
      <c r="O11" s="30">
        <f t="shared" si="4"/>
        <v>4</v>
      </c>
      <c r="P11" s="30">
        <f t="shared" si="4"/>
        <v>5</v>
      </c>
      <c r="Q11" s="30">
        <f t="shared" si="4"/>
        <v>6</v>
      </c>
      <c r="R11" s="30">
        <f t="shared" si="4"/>
        <v>7</v>
      </c>
      <c r="S11" s="30">
        <f t="shared" si="4"/>
        <v>1</v>
      </c>
      <c r="T11" s="30">
        <f t="shared" si="4"/>
        <v>2</v>
      </c>
      <c r="U11" s="30">
        <f t="shared" si="4"/>
        <v>3</v>
      </c>
      <c r="V11" s="30">
        <f t="shared" si="4"/>
        <v>4</v>
      </c>
      <c r="W11" s="30">
        <f t="shared" si="4"/>
        <v>5</v>
      </c>
      <c r="X11" s="30">
        <f t="shared" si="4"/>
        <v>6</v>
      </c>
      <c r="Y11" s="30">
        <f t="shared" si="4"/>
        <v>7</v>
      </c>
      <c r="Z11" s="30">
        <f t="shared" si="4"/>
        <v>1</v>
      </c>
      <c r="AA11" s="30">
        <f t="shared" si="4"/>
        <v>2</v>
      </c>
      <c r="AB11" s="30">
        <f t="shared" si="4"/>
        <v>3</v>
      </c>
      <c r="AC11" s="30">
        <f t="shared" si="4"/>
        <v>4</v>
      </c>
      <c r="AD11" s="30">
        <f t="shared" si="4"/>
        <v>5</v>
      </c>
      <c r="AE11" s="30">
        <f t="shared" si="4"/>
        <v>6</v>
      </c>
      <c r="AF11" s="30">
        <f t="shared" si="4"/>
        <v>7</v>
      </c>
      <c r="AG11" s="30">
        <f t="shared" si="4"/>
        <v>1</v>
      </c>
      <c r="AH11" s="30">
        <f t="shared" si="4"/>
        <v>2</v>
      </c>
      <c r="AI11" s="30">
        <f t="shared" si="4"/>
        <v>3</v>
      </c>
      <c r="AJ11" s="31" t="str">
        <f t="shared" si="4"/>
        <v/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0</v>
      </c>
      <c r="D12" s="20">
        <f>COUNTIF(F12:AJ12,"M")</f>
        <v>21</v>
      </c>
      <c r="E12" s="21">
        <f>COUNTIF(F12:AJ12,"Abs")</f>
        <v>0</v>
      </c>
      <c r="F12" s="8"/>
      <c r="G12" s="9" t="s">
        <v>22</v>
      </c>
      <c r="H12" s="9" t="s">
        <v>22</v>
      </c>
      <c r="I12" s="9" t="s">
        <v>22</v>
      </c>
      <c r="J12" s="9" t="s">
        <v>22</v>
      </c>
      <c r="K12" s="9"/>
      <c r="L12" s="9"/>
      <c r="M12" s="9" t="s">
        <v>22</v>
      </c>
      <c r="N12" s="9" t="s">
        <v>22</v>
      </c>
      <c r="O12" s="9" t="s">
        <v>22</v>
      </c>
      <c r="P12" s="9" t="s">
        <v>22</v>
      </c>
      <c r="Q12" s="9" t="s">
        <v>22</v>
      </c>
      <c r="R12" s="9"/>
      <c r="S12" s="9"/>
      <c r="T12" s="9" t="s">
        <v>22</v>
      </c>
      <c r="U12" s="9" t="s">
        <v>22</v>
      </c>
      <c r="V12" s="9" t="s">
        <v>22</v>
      </c>
      <c r="W12" s="9" t="s">
        <v>22</v>
      </c>
      <c r="X12" s="9" t="s">
        <v>22</v>
      </c>
      <c r="Y12" s="9"/>
      <c r="Z12" s="9"/>
      <c r="AA12" s="9" t="s">
        <v>22</v>
      </c>
      <c r="AB12" s="9" t="s">
        <v>22</v>
      </c>
      <c r="AC12" s="9" t="s">
        <v>22</v>
      </c>
      <c r="AD12" s="9" t="s">
        <v>22</v>
      </c>
      <c r="AE12" s="9" t="s">
        <v>22</v>
      </c>
      <c r="AF12" s="9"/>
      <c r="AG12" s="9"/>
      <c r="AH12" s="9" t="s">
        <v>22</v>
      </c>
      <c r="AI12" s="9" t="s">
        <v>22</v>
      </c>
      <c r="AJ12" s="10"/>
      <c r="AL12" s="32">
        <f>SUMPRODUCT(($F$11:$AJ$11=7)*(F12:AJ12="CP"))</f>
        <v>0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0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3"/>
      <c r="AL13" s="33">
        <f t="shared" ref="AL13:AL20" si="8">SUMPRODUCT(($F$11:$AJ$11=7)*(F13:AJ13="CP"))</f>
        <v>0</v>
      </c>
    </row>
    <row r="14" spans="1:38" x14ac:dyDescent="0.25">
      <c r="B14" s="35" t="str">
        <f>IF(Config!A6&lt;&gt;"",Config!A6,"")</f>
        <v>FRED</v>
      </c>
      <c r="C14" s="23">
        <f t="shared" si="5"/>
        <v>0</v>
      </c>
      <c r="D14" s="24">
        <f t="shared" si="6"/>
        <v>0</v>
      </c>
      <c r="E14" s="25">
        <f t="shared" si="7"/>
        <v>14</v>
      </c>
      <c r="F14" s="11"/>
      <c r="G14" s="12" t="s">
        <v>20</v>
      </c>
      <c r="H14" s="12" t="s">
        <v>20</v>
      </c>
      <c r="I14" s="12" t="s">
        <v>20</v>
      </c>
      <c r="J14" s="12" t="s">
        <v>20</v>
      </c>
      <c r="K14" s="12"/>
      <c r="L14" s="12"/>
      <c r="M14" s="12" t="s">
        <v>20</v>
      </c>
      <c r="N14" s="12" t="s">
        <v>20</v>
      </c>
      <c r="O14" s="12" t="s">
        <v>20</v>
      </c>
      <c r="P14" s="12" t="s">
        <v>20</v>
      </c>
      <c r="Q14" s="12" t="s">
        <v>20</v>
      </c>
      <c r="R14" s="12"/>
      <c r="S14" s="12"/>
      <c r="T14" s="12" t="s">
        <v>20</v>
      </c>
      <c r="U14" s="12" t="s">
        <v>20</v>
      </c>
      <c r="V14" s="12" t="s">
        <v>20</v>
      </c>
      <c r="W14" s="12" t="s">
        <v>20</v>
      </c>
      <c r="X14" s="12" t="s">
        <v>20</v>
      </c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3"/>
      <c r="AL14" s="33">
        <f t="shared" si="8"/>
        <v>0</v>
      </c>
    </row>
    <row r="15" spans="1:38" x14ac:dyDescent="0.25">
      <c r="B15" s="35" t="str">
        <f>IF(Config!A7&lt;&gt;"",Config!A7,"")</f>
        <v>GEOFFROY</v>
      </c>
      <c r="C15" s="23">
        <f t="shared" si="5"/>
        <v>0</v>
      </c>
      <c r="D15" s="24">
        <f t="shared" si="6"/>
        <v>4</v>
      </c>
      <c r="E15" s="25">
        <f t="shared" si="7"/>
        <v>0</v>
      </c>
      <c r="F15" s="11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 t="s">
        <v>22</v>
      </c>
      <c r="AE15" s="12" t="s">
        <v>22</v>
      </c>
      <c r="AF15" s="12"/>
      <c r="AG15" s="12"/>
      <c r="AH15" s="12" t="s">
        <v>22</v>
      </c>
      <c r="AI15" s="12" t="s">
        <v>22</v>
      </c>
      <c r="AJ15" s="13"/>
      <c r="AL15" s="33">
        <f t="shared" si="8"/>
        <v>0</v>
      </c>
    </row>
    <row r="16" spans="1:38" x14ac:dyDescent="0.25">
      <c r="B16" s="35" t="str">
        <f>IF(Config!A8&lt;&gt;"",Config!A8,"")</f>
        <v>HAMID</v>
      </c>
      <c r="C16" s="23">
        <f t="shared" si="5"/>
        <v>3</v>
      </c>
      <c r="D16" s="24">
        <f t="shared" si="6"/>
        <v>3</v>
      </c>
      <c r="E16" s="25">
        <f t="shared" si="7"/>
        <v>1</v>
      </c>
      <c r="F16" s="11"/>
      <c r="G16" s="12"/>
      <c r="H16" s="12" t="s">
        <v>22</v>
      </c>
      <c r="I16" s="12" t="s">
        <v>22</v>
      </c>
      <c r="J16" s="12" t="s">
        <v>22</v>
      </c>
      <c r="K16" s="12"/>
      <c r="L16" s="12"/>
      <c r="M16" s="12" t="s">
        <v>20</v>
      </c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 t="s">
        <v>18</v>
      </c>
      <c r="AE16" s="12" t="s">
        <v>18</v>
      </c>
      <c r="AF16" s="12" t="s">
        <v>18</v>
      </c>
      <c r="AG16" s="12"/>
      <c r="AH16" s="12"/>
      <c r="AI16" s="12"/>
      <c r="AJ16" s="13"/>
      <c r="AL16" s="33">
        <f t="shared" si="8"/>
        <v>1</v>
      </c>
    </row>
    <row r="17" spans="2:38" x14ac:dyDescent="0.25">
      <c r="B17" s="35" t="str">
        <f>IF(Config!A9&lt;&gt;"",Config!A9,"")</f>
        <v>ISSAM</v>
      </c>
      <c r="C17" s="23">
        <f t="shared" si="5"/>
        <v>0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3"/>
      <c r="AL17" s="33">
        <f t="shared" si="8"/>
        <v>0</v>
      </c>
    </row>
    <row r="18" spans="2:38" x14ac:dyDescent="0.25">
      <c r="B18" s="35" t="str">
        <f>IF(Config!A10&lt;&gt;"",Config!A10,"")</f>
        <v>JEROME</v>
      </c>
      <c r="C18" s="23">
        <f t="shared" si="5"/>
        <v>0</v>
      </c>
      <c r="D18" s="24">
        <f t="shared" si="6"/>
        <v>0</v>
      </c>
      <c r="E18" s="25">
        <f t="shared" si="7"/>
        <v>0</v>
      </c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3"/>
      <c r="AL18" s="33">
        <f t="shared" si="8"/>
        <v>0</v>
      </c>
    </row>
    <row r="19" spans="2:38" x14ac:dyDescent="0.25">
      <c r="B19" s="35" t="str">
        <f>IF(Config!A11&lt;&gt;"",Config!A11,"")</f>
        <v>MICHEL</v>
      </c>
      <c r="C19" s="23">
        <f t="shared" si="5"/>
        <v>6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 t="s">
        <v>18</v>
      </c>
      <c r="N19" s="12" t="s">
        <v>18</v>
      </c>
      <c r="O19" s="12" t="s">
        <v>18</v>
      </c>
      <c r="P19" s="12" t="s">
        <v>18</v>
      </c>
      <c r="Q19" s="12" t="s">
        <v>18</v>
      </c>
      <c r="R19" s="12" t="s">
        <v>18</v>
      </c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3"/>
      <c r="AL19" s="33">
        <f t="shared" si="8"/>
        <v>1</v>
      </c>
    </row>
    <row r="20" spans="2:38" x14ac:dyDescent="0.25">
      <c r="B20" s="35" t="str">
        <f>IF(Config!A12&lt;&gt;"",Config!A12,"")</f>
        <v>ROANE</v>
      </c>
      <c r="C20" s="23">
        <f t="shared" si="5"/>
        <v>0</v>
      </c>
      <c r="D20" s="24">
        <f t="shared" si="6"/>
        <v>0</v>
      </c>
      <c r="E20" s="25">
        <f t="shared" si="7"/>
        <v>0</v>
      </c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3"/>
      <c r="AL20" s="33">
        <f t="shared" si="8"/>
        <v>0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0</v>
      </c>
      <c r="D21" s="79">
        <f t="shared" ref="D21" si="10">COUNTIF(F21:AJ21,"M")</f>
        <v>0</v>
      </c>
      <c r="E21" s="80">
        <f t="shared" ref="E21" si="11">COUNTIF(F21:AJ21,"Abs")</f>
        <v>3</v>
      </c>
      <c r="F21" s="11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 t="s">
        <v>20</v>
      </c>
      <c r="AB21" s="12"/>
      <c r="AC21" s="12"/>
      <c r="AD21" s="12"/>
      <c r="AE21" s="12"/>
      <c r="AF21" s="12"/>
      <c r="AG21" s="12"/>
      <c r="AH21" s="12" t="s">
        <v>20</v>
      </c>
      <c r="AI21" s="12" t="s">
        <v>20</v>
      </c>
      <c r="AJ21" s="13"/>
      <c r="AL21" s="81">
        <f t="shared" ref="AL21" si="12">SUMPRODUCT(($F$11:$AJ$11=7)*(F21:AJ21="CP"))</f>
        <v>0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81" priority="9">
      <formula>OR(F$11=1,F$11=7)</formula>
    </cfRule>
  </conditionalFormatting>
  <conditionalFormatting sqref="F12:AJ21">
    <cfRule type="cellIs" dxfId="80" priority="3" operator="equal">
      <formula>"M"</formula>
    </cfRule>
    <cfRule type="cellIs" dxfId="79" priority="6" operator="equal">
      <formula>"Abs"</formula>
    </cfRule>
    <cfRule type="cellIs" dxfId="78" priority="7" operator="equal">
      <formula>"CP"</formula>
    </cfRule>
    <cfRule type="expression" dxfId="77" priority="8">
      <formula>OR(F$11=1,F$11=7)</formula>
    </cfRule>
  </conditionalFormatting>
  <conditionalFormatting sqref="C12:E21">
    <cfRule type="cellIs" dxfId="76" priority="5" operator="equal">
      <formula>0</formula>
    </cfRule>
  </conditionalFormatting>
  <conditionalFormatting sqref="AL12:AL21">
    <cfRule type="cellIs" dxfId="75" priority="2" operator="equal">
      <formula>0</formula>
    </cfRule>
  </conditionalFormatting>
  <conditionalFormatting sqref="AL12:AL21">
    <cfRule type="cellIs" dxfId="74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517AC5AE-C4E1-46F6-879F-B190D61A3519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65" id="{D20CC892-EF9E-4A5F-9D92-B7443CAD1D06}">
            <xm:f>F$3=VLOOKUP(F$3,Config!$L$4:$M$29,1,0)</xm:f>
            <x14:dxf>
              <fill>
                <patternFill>
                  <bgColor theme="5" tint="0.59996337778862885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>
      <selection activeCell="Y15" sqref="Y15"/>
    </sheetView>
  </sheetViews>
  <sheetFormatPr baseColWidth="10" defaultRowHeight="15" x14ac:dyDescent="0.25"/>
  <cols>
    <col min="1" max="1" width="1.5703125" style="3" customWidth="1"/>
    <col min="2" max="2" width="12" style="2" customWidth="1"/>
    <col min="3" max="3" width="6.28515625" style="3" customWidth="1"/>
    <col min="4" max="5" width="7.7109375" style="3" customWidth="1"/>
    <col min="6" max="6" width="3.7109375" style="3" customWidth="1"/>
    <col min="7" max="8" width="3.28515625" style="3" customWidth="1"/>
    <col min="9" max="10" width="3.7109375" style="3" customWidth="1"/>
    <col min="11" max="11" width="3.140625" style="3" customWidth="1"/>
    <col min="12" max="13" width="3.7109375" style="3" customWidth="1"/>
    <col min="14" max="15" width="3.28515625" style="3" customWidth="1"/>
    <col min="16" max="17" width="3.7109375" style="3" customWidth="1"/>
    <col min="18" max="18" width="3" style="3" customWidth="1"/>
    <col min="19" max="20" width="3.7109375" style="3" customWidth="1"/>
    <col min="21" max="21" width="3.28515625" style="3" customWidth="1"/>
    <col min="22" max="22" width="3.42578125" style="3" customWidth="1"/>
    <col min="23" max="24" width="3.7109375" style="3" customWidth="1"/>
    <col min="25" max="25" width="3.140625" style="3" customWidth="1"/>
    <col min="26" max="27" width="3.7109375" style="3" customWidth="1"/>
    <col min="28" max="28" width="2.85546875" style="3" customWidth="1"/>
    <col min="29" max="29" width="3.28515625" style="3" customWidth="1"/>
    <col min="30" max="31" width="3.7109375" style="3" customWidth="1"/>
    <col min="32" max="32" width="3.28515625" style="3" customWidth="1"/>
    <col min="33" max="34" width="3.7109375" style="3" customWidth="1"/>
    <col min="35" max="35" width="2.85546875" style="3" customWidth="1"/>
    <col min="36" max="36" width="3.140625" style="3" customWidth="1"/>
    <col min="37" max="37" width="2.7109375" style="3" customWidth="1"/>
    <col min="38" max="16384" width="11.42578125" style="3"/>
  </cols>
  <sheetData>
    <row r="1" spans="1:38" hidden="1" x14ac:dyDescent="0.25">
      <c r="A1" s="1">
        <f>Config!D12</f>
        <v>44013</v>
      </c>
    </row>
    <row r="2" spans="1:38" hidden="1" x14ac:dyDescent="0.25">
      <c r="A2" s="1">
        <f>Config!E12</f>
        <v>44043</v>
      </c>
    </row>
    <row r="3" spans="1:38" ht="60" hidden="1" customHeight="1" x14ac:dyDescent="0.25">
      <c r="F3" s="4">
        <f>A1</f>
        <v>44013</v>
      </c>
      <c r="G3" s="4">
        <f>F3+1</f>
        <v>44014</v>
      </c>
      <c r="H3" s="4">
        <f t="shared" ref="H3:AE3" si="0">G3+1</f>
        <v>44015</v>
      </c>
      <c r="I3" s="4">
        <f t="shared" si="0"/>
        <v>44016</v>
      </c>
      <c r="J3" s="4">
        <f t="shared" si="0"/>
        <v>44017</v>
      </c>
      <c r="K3" s="4">
        <f t="shared" si="0"/>
        <v>44018</v>
      </c>
      <c r="L3" s="4">
        <f t="shared" si="0"/>
        <v>44019</v>
      </c>
      <c r="M3" s="4">
        <f t="shared" si="0"/>
        <v>44020</v>
      </c>
      <c r="N3" s="4">
        <f t="shared" si="0"/>
        <v>44021</v>
      </c>
      <c r="O3" s="4">
        <f t="shared" si="0"/>
        <v>44022</v>
      </c>
      <c r="P3" s="4">
        <f t="shared" si="0"/>
        <v>44023</v>
      </c>
      <c r="Q3" s="4">
        <f t="shared" si="0"/>
        <v>44024</v>
      </c>
      <c r="R3" s="4">
        <f t="shared" si="0"/>
        <v>44025</v>
      </c>
      <c r="S3" s="4">
        <f t="shared" si="0"/>
        <v>44026</v>
      </c>
      <c r="T3" s="4">
        <f>S3+1</f>
        <v>44027</v>
      </c>
      <c r="U3" s="4">
        <f t="shared" si="0"/>
        <v>44028</v>
      </c>
      <c r="V3" s="4">
        <f t="shared" si="0"/>
        <v>44029</v>
      </c>
      <c r="W3" s="4">
        <f t="shared" si="0"/>
        <v>44030</v>
      </c>
      <c r="X3" s="4">
        <f t="shared" si="0"/>
        <v>44031</v>
      </c>
      <c r="Y3" s="4">
        <f t="shared" si="0"/>
        <v>44032</v>
      </c>
      <c r="Z3" s="4">
        <f t="shared" si="0"/>
        <v>44033</v>
      </c>
      <c r="AA3" s="4">
        <f t="shared" si="0"/>
        <v>44034</v>
      </c>
      <c r="AB3" s="4">
        <f t="shared" si="0"/>
        <v>44035</v>
      </c>
      <c r="AC3" s="4">
        <f t="shared" si="0"/>
        <v>44036</v>
      </c>
      <c r="AD3" s="4">
        <f t="shared" si="0"/>
        <v>44037</v>
      </c>
      <c r="AE3" s="4">
        <f t="shared" si="0"/>
        <v>44038</v>
      </c>
      <c r="AF3" s="4">
        <f>AE3+1</f>
        <v>44039</v>
      </c>
      <c r="AG3" s="4">
        <f>IF(AF3+1&gt;$A$2,"",AF3+1)</f>
        <v>44040</v>
      </c>
      <c r="AH3" s="4">
        <f>IFERROR(IF(AG3+1&gt;$A$2,"",AG3+1),"")</f>
        <v>44041</v>
      </c>
      <c r="AI3" s="4">
        <f t="shared" ref="AI3:AJ3" si="1">IFERROR(IF(AH3+1&gt;$A$2,"",AH3+1),"")</f>
        <v>44042</v>
      </c>
      <c r="AJ3" s="4">
        <f t="shared" si="1"/>
        <v>44043</v>
      </c>
    </row>
    <row r="4" spans="1:38" ht="24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juillet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>
        <f t="shared" si="3"/>
        <v>31</v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4</v>
      </c>
      <c r="G11" s="30">
        <f t="shared" ref="G11:AJ11" si="4">IFERROR(WEEKDAY(G3),"")</f>
        <v>5</v>
      </c>
      <c r="H11" s="30">
        <f t="shared" si="4"/>
        <v>6</v>
      </c>
      <c r="I11" s="30">
        <f t="shared" si="4"/>
        <v>7</v>
      </c>
      <c r="J11" s="30">
        <f t="shared" si="4"/>
        <v>1</v>
      </c>
      <c r="K11" s="30">
        <f t="shared" si="4"/>
        <v>2</v>
      </c>
      <c r="L11" s="30">
        <f t="shared" si="4"/>
        <v>3</v>
      </c>
      <c r="M11" s="30">
        <f t="shared" si="4"/>
        <v>4</v>
      </c>
      <c r="N11" s="30">
        <f t="shared" si="4"/>
        <v>5</v>
      </c>
      <c r="O11" s="30">
        <f t="shared" si="4"/>
        <v>6</v>
      </c>
      <c r="P11" s="30">
        <f t="shared" si="4"/>
        <v>7</v>
      </c>
      <c r="Q11" s="30">
        <f t="shared" si="4"/>
        <v>1</v>
      </c>
      <c r="R11" s="30">
        <f t="shared" si="4"/>
        <v>2</v>
      </c>
      <c r="S11" s="30">
        <f t="shared" si="4"/>
        <v>3</v>
      </c>
      <c r="T11" s="30">
        <f t="shared" si="4"/>
        <v>4</v>
      </c>
      <c r="U11" s="30">
        <f t="shared" si="4"/>
        <v>5</v>
      </c>
      <c r="V11" s="30">
        <f t="shared" si="4"/>
        <v>6</v>
      </c>
      <c r="W11" s="30">
        <f t="shared" si="4"/>
        <v>7</v>
      </c>
      <c r="X11" s="30">
        <f t="shared" si="4"/>
        <v>1</v>
      </c>
      <c r="Y11" s="30">
        <f t="shared" si="4"/>
        <v>2</v>
      </c>
      <c r="Z11" s="30">
        <f t="shared" si="4"/>
        <v>3</v>
      </c>
      <c r="AA11" s="30">
        <f t="shared" si="4"/>
        <v>4</v>
      </c>
      <c r="AB11" s="30">
        <f t="shared" si="4"/>
        <v>5</v>
      </c>
      <c r="AC11" s="30">
        <f t="shared" si="4"/>
        <v>6</v>
      </c>
      <c r="AD11" s="30">
        <f t="shared" si="4"/>
        <v>7</v>
      </c>
      <c r="AE11" s="30">
        <f t="shared" si="4"/>
        <v>1</v>
      </c>
      <c r="AF11" s="30">
        <f t="shared" si="4"/>
        <v>2</v>
      </c>
      <c r="AG11" s="30">
        <f t="shared" si="4"/>
        <v>3</v>
      </c>
      <c r="AH11" s="30">
        <f t="shared" si="4"/>
        <v>4</v>
      </c>
      <c r="AI11" s="30">
        <f t="shared" si="4"/>
        <v>5</v>
      </c>
      <c r="AJ11" s="31">
        <f t="shared" si="4"/>
        <v>6</v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0</v>
      </c>
      <c r="D12" s="20">
        <f>COUNTIF(F12:AJ12,"M")</f>
        <v>22</v>
      </c>
      <c r="E12" s="21">
        <f>COUNTIF(F12:AJ12,"Abs")</f>
        <v>0</v>
      </c>
      <c r="F12" s="8" t="s">
        <v>22</v>
      </c>
      <c r="G12" s="9" t="s">
        <v>22</v>
      </c>
      <c r="H12" s="9" t="s">
        <v>22</v>
      </c>
      <c r="I12" s="9"/>
      <c r="J12" s="9"/>
      <c r="K12" s="9" t="s">
        <v>22</v>
      </c>
      <c r="L12" s="9" t="s">
        <v>22</v>
      </c>
      <c r="M12" s="9" t="s">
        <v>22</v>
      </c>
      <c r="N12" s="9" t="s">
        <v>22</v>
      </c>
      <c r="O12" s="9" t="s">
        <v>22</v>
      </c>
      <c r="P12" s="9"/>
      <c r="Q12" s="9"/>
      <c r="R12" s="9" t="s">
        <v>22</v>
      </c>
      <c r="S12" s="9"/>
      <c r="T12" s="9" t="s">
        <v>22</v>
      </c>
      <c r="U12" s="9" t="s">
        <v>22</v>
      </c>
      <c r="V12" s="9" t="s">
        <v>22</v>
      </c>
      <c r="W12" s="9"/>
      <c r="X12" s="9"/>
      <c r="Y12" s="9" t="s">
        <v>22</v>
      </c>
      <c r="Z12" s="9" t="s">
        <v>22</v>
      </c>
      <c r="AA12" s="9" t="s">
        <v>22</v>
      </c>
      <c r="AB12" s="9" t="s">
        <v>22</v>
      </c>
      <c r="AC12" s="9" t="s">
        <v>22</v>
      </c>
      <c r="AD12" s="9"/>
      <c r="AE12" s="9"/>
      <c r="AF12" s="9" t="s">
        <v>22</v>
      </c>
      <c r="AG12" s="9" t="s">
        <v>22</v>
      </c>
      <c r="AH12" s="9" t="s">
        <v>22</v>
      </c>
      <c r="AI12" s="9" t="s">
        <v>22</v>
      </c>
      <c r="AJ12" s="10" t="s">
        <v>22</v>
      </c>
      <c r="AL12" s="32">
        <f>SUMPRODUCT(($F$11:$AJ$11=7)*(F12:AJ12="CP"))</f>
        <v>0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6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 t="s">
        <v>18</v>
      </c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 t="s">
        <v>18</v>
      </c>
      <c r="AG13" s="12" t="s">
        <v>18</v>
      </c>
      <c r="AH13" s="12" t="s">
        <v>18</v>
      </c>
      <c r="AI13" s="12" t="s">
        <v>18</v>
      </c>
      <c r="AJ13" s="13" t="s">
        <v>18</v>
      </c>
      <c r="AL13" s="33">
        <f t="shared" ref="AL13:AL20" si="8">SUMPRODUCT(($F$11:$AJ$11=7)*(F13:AJ13="CP"))</f>
        <v>0</v>
      </c>
    </row>
    <row r="14" spans="1:38" x14ac:dyDescent="0.25">
      <c r="B14" s="35" t="str">
        <f>IF(Config!A6&lt;&gt;"",Config!A6,"")</f>
        <v>FRED</v>
      </c>
      <c r="C14" s="23">
        <f t="shared" si="5"/>
        <v>1</v>
      </c>
      <c r="D14" s="24">
        <f t="shared" si="6"/>
        <v>11</v>
      </c>
      <c r="E14" s="25">
        <f t="shared" si="7"/>
        <v>0</v>
      </c>
      <c r="F14" s="11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 t="s">
        <v>18</v>
      </c>
      <c r="S14" s="12"/>
      <c r="T14" s="12"/>
      <c r="U14" s="12"/>
      <c r="V14" s="12" t="s">
        <v>22</v>
      </c>
      <c r="W14" s="12"/>
      <c r="X14" s="12"/>
      <c r="Y14" s="12" t="s">
        <v>22</v>
      </c>
      <c r="Z14" s="12" t="s">
        <v>22</v>
      </c>
      <c r="AA14" s="12" t="s">
        <v>22</v>
      </c>
      <c r="AB14" s="12" t="s">
        <v>22</v>
      </c>
      <c r="AC14" s="12" t="s">
        <v>22</v>
      </c>
      <c r="AD14" s="12"/>
      <c r="AE14" s="12"/>
      <c r="AF14" s="12" t="s">
        <v>22</v>
      </c>
      <c r="AG14" s="12" t="s">
        <v>22</v>
      </c>
      <c r="AH14" s="12" t="s">
        <v>22</v>
      </c>
      <c r="AI14" s="12" t="s">
        <v>22</v>
      </c>
      <c r="AJ14" s="13" t="s">
        <v>22</v>
      </c>
      <c r="AL14" s="33">
        <f t="shared" si="8"/>
        <v>0</v>
      </c>
    </row>
    <row r="15" spans="1:38" x14ac:dyDescent="0.25">
      <c r="B15" s="35" t="str">
        <f>IF(Config!A7&lt;&gt;"",Config!A7,"")</f>
        <v>GEOFFROY</v>
      </c>
      <c r="C15" s="23">
        <f t="shared" si="5"/>
        <v>1</v>
      </c>
      <c r="D15" s="24">
        <f t="shared" si="6"/>
        <v>21</v>
      </c>
      <c r="E15" s="25">
        <f t="shared" si="7"/>
        <v>0</v>
      </c>
      <c r="F15" s="11" t="s">
        <v>22</v>
      </c>
      <c r="G15" s="12" t="s">
        <v>22</v>
      </c>
      <c r="H15" s="12" t="s">
        <v>22</v>
      </c>
      <c r="I15" s="12"/>
      <c r="J15" s="12"/>
      <c r="K15" s="12" t="s">
        <v>22</v>
      </c>
      <c r="L15" s="12" t="s">
        <v>22</v>
      </c>
      <c r="M15" s="12" t="s">
        <v>22</v>
      </c>
      <c r="N15" s="12" t="s">
        <v>22</v>
      </c>
      <c r="O15" s="12" t="s">
        <v>22</v>
      </c>
      <c r="P15" s="12"/>
      <c r="Q15" s="12"/>
      <c r="R15" s="12" t="s">
        <v>18</v>
      </c>
      <c r="S15" s="12"/>
      <c r="T15" s="12" t="s">
        <v>22</v>
      </c>
      <c r="U15" s="12" t="s">
        <v>22</v>
      </c>
      <c r="V15" s="12" t="s">
        <v>22</v>
      </c>
      <c r="W15" s="12"/>
      <c r="X15" s="12"/>
      <c r="Y15" s="12" t="s">
        <v>22</v>
      </c>
      <c r="Z15" s="12" t="s">
        <v>22</v>
      </c>
      <c r="AA15" s="12" t="s">
        <v>22</v>
      </c>
      <c r="AB15" s="12" t="s">
        <v>22</v>
      </c>
      <c r="AC15" s="12" t="s">
        <v>22</v>
      </c>
      <c r="AD15" s="12"/>
      <c r="AE15" s="12"/>
      <c r="AF15" s="12" t="s">
        <v>22</v>
      </c>
      <c r="AG15" s="12" t="s">
        <v>22</v>
      </c>
      <c r="AH15" s="12" t="s">
        <v>22</v>
      </c>
      <c r="AI15" s="12" t="s">
        <v>22</v>
      </c>
      <c r="AJ15" s="13" t="s">
        <v>22</v>
      </c>
      <c r="AL15" s="33">
        <f t="shared" si="8"/>
        <v>0</v>
      </c>
    </row>
    <row r="16" spans="1:38" x14ac:dyDescent="0.25">
      <c r="B16" s="35" t="str">
        <f>IF(Config!A8&lt;&gt;"",Config!A8,"")</f>
        <v>HAMID</v>
      </c>
      <c r="C16" s="23">
        <f t="shared" si="5"/>
        <v>12</v>
      </c>
      <c r="D16" s="24">
        <f t="shared" si="6"/>
        <v>0</v>
      </c>
      <c r="E16" s="25">
        <f t="shared" si="7"/>
        <v>0</v>
      </c>
      <c r="F16" s="11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 t="s">
        <v>18</v>
      </c>
      <c r="S16" s="12"/>
      <c r="T16" s="12"/>
      <c r="U16" s="12"/>
      <c r="V16" s="12"/>
      <c r="W16" s="12"/>
      <c r="X16" s="12"/>
      <c r="Y16" s="12" t="s">
        <v>18</v>
      </c>
      <c r="Z16" s="12" t="s">
        <v>18</v>
      </c>
      <c r="AA16" s="12" t="s">
        <v>18</v>
      </c>
      <c r="AB16" s="12" t="s">
        <v>18</v>
      </c>
      <c r="AC16" s="12" t="s">
        <v>18</v>
      </c>
      <c r="AD16" s="12" t="s">
        <v>18</v>
      </c>
      <c r="AE16" s="12"/>
      <c r="AF16" s="12" t="s">
        <v>18</v>
      </c>
      <c r="AG16" s="12" t="s">
        <v>18</v>
      </c>
      <c r="AH16" s="12" t="s">
        <v>18</v>
      </c>
      <c r="AI16" s="12" t="s">
        <v>18</v>
      </c>
      <c r="AJ16" s="13" t="s">
        <v>18</v>
      </c>
      <c r="AL16" s="33">
        <f t="shared" si="8"/>
        <v>1</v>
      </c>
    </row>
    <row r="17" spans="2:38" x14ac:dyDescent="0.25">
      <c r="B17" s="35" t="str">
        <f>IF(Config!A9&lt;&gt;"",Config!A9,"")</f>
        <v>ISSAM</v>
      </c>
      <c r="C17" s="23">
        <f t="shared" si="5"/>
        <v>1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 t="s">
        <v>18</v>
      </c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3"/>
      <c r="AL17" s="33">
        <f t="shared" si="8"/>
        <v>0</v>
      </c>
    </row>
    <row r="18" spans="2:38" x14ac:dyDescent="0.25">
      <c r="B18" s="35" t="str">
        <f>IF(Config!A10&lt;&gt;"",Config!A10,"")</f>
        <v>JEROME</v>
      </c>
      <c r="C18" s="23">
        <f t="shared" si="5"/>
        <v>1</v>
      </c>
      <c r="D18" s="24">
        <f t="shared" si="6"/>
        <v>2</v>
      </c>
      <c r="E18" s="25">
        <f t="shared" si="7"/>
        <v>0</v>
      </c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 t="s">
        <v>18</v>
      </c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 t="s">
        <v>22</v>
      </c>
      <c r="AJ18" s="13" t="s">
        <v>22</v>
      </c>
      <c r="AL18" s="33">
        <f>SUMPRODUCT(($F$11:$AJ$11=7)*(F18:AJ18="CP"))</f>
        <v>0</v>
      </c>
    </row>
    <row r="19" spans="2:38" x14ac:dyDescent="0.25">
      <c r="B19" s="35" t="str">
        <f>IF(Config!A11&lt;&gt;"",Config!A11,"")</f>
        <v>MICHEL</v>
      </c>
      <c r="C19" s="23">
        <f t="shared" si="5"/>
        <v>6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 t="s">
        <v>18</v>
      </c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 t="s">
        <v>18</v>
      </c>
      <c r="AG19" s="12" t="s">
        <v>18</v>
      </c>
      <c r="AH19" s="12" t="s">
        <v>18</v>
      </c>
      <c r="AI19" s="12" t="s">
        <v>18</v>
      </c>
      <c r="AJ19" s="13" t="s">
        <v>18</v>
      </c>
      <c r="AL19" s="33">
        <f t="shared" si="8"/>
        <v>0</v>
      </c>
    </row>
    <row r="20" spans="2:38" x14ac:dyDescent="0.25">
      <c r="B20" s="35" t="str">
        <f>IF(Config!A12&lt;&gt;"",Config!A12,"")</f>
        <v>ROANE</v>
      </c>
      <c r="C20" s="23">
        <f t="shared" si="5"/>
        <v>1</v>
      </c>
      <c r="D20" s="24">
        <f t="shared" si="6"/>
        <v>0</v>
      </c>
      <c r="E20" s="25">
        <f t="shared" si="7"/>
        <v>0</v>
      </c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 t="s">
        <v>18</v>
      </c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3"/>
      <c r="AL20" s="33">
        <f t="shared" si="8"/>
        <v>0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7</v>
      </c>
      <c r="D21" s="79">
        <f t="shared" ref="D21" si="10">COUNTIF(F21:AJ21,"M")</f>
        <v>0</v>
      </c>
      <c r="E21" s="80">
        <f t="shared" ref="E21" si="11">COUNTIF(F21:AJ21,"Abs")</f>
        <v>2</v>
      </c>
      <c r="F21" s="11" t="s">
        <v>20</v>
      </c>
      <c r="G21" s="12" t="s">
        <v>20</v>
      </c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 t="s">
        <v>18</v>
      </c>
      <c r="S21" s="12"/>
      <c r="T21" s="12"/>
      <c r="U21" s="12"/>
      <c r="V21" s="12" t="s">
        <v>18</v>
      </c>
      <c r="W21" s="12" t="s">
        <v>18</v>
      </c>
      <c r="X21" s="12"/>
      <c r="Y21" s="12" t="s">
        <v>18</v>
      </c>
      <c r="Z21" s="12" t="s">
        <v>18</v>
      </c>
      <c r="AA21" s="12" t="s">
        <v>18</v>
      </c>
      <c r="AB21" s="12" t="s">
        <v>18</v>
      </c>
      <c r="AC21" s="12"/>
      <c r="AD21" s="12"/>
      <c r="AE21" s="12"/>
      <c r="AF21" s="12"/>
      <c r="AG21" s="12"/>
      <c r="AH21" s="12"/>
      <c r="AI21" s="12"/>
      <c r="AJ21" s="13"/>
      <c r="AL21" s="81">
        <f t="shared" ref="AL21" si="12">SUMPRODUCT(($F$11:$AJ$11=7)*(F21:AJ21="CP"))</f>
        <v>1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71" priority="9">
      <formula>OR(F$11=1,F$11=7)</formula>
    </cfRule>
  </conditionalFormatting>
  <conditionalFormatting sqref="F12:AJ21">
    <cfRule type="cellIs" dxfId="70" priority="3" operator="equal">
      <formula>"M"</formula>
    </cfRule>
    <cfRule type="cellIs" dxfId="69" priority="6" operator="equal">
      <formula>"Abs"</formula>
    </cfRule>
    <cfRule type="cellIs" dxfId="68" priority="7" operator="equal">
      <formula>"CP"</formula>
    </cfRule>
    <cfRule type="expression" dxfId="67" priority="8">
      <formula>OR(F$11=1,F$11=7)</formula>
    </cfRule>
  </conditionalFormatting>
  <conditionalFormatting sqref="C12:E21">
    <cfRule type="cellIs" dxfId="66" priority="5" operator="equal">
      <formula>0</formula>
    </cfRule>
  </conditionalFormatting>
  <conditionalFormatting sqref="AL12:AL21">
    <cfRule type="cellIs" dxfId="65" priority="2" operator="equal">
      <formula>0</formula>
    </cfRule>
  </conditionalFormatting>
  <conditionalFormatting sqref="AL12:AL21">
    <cfRule type="cellIs" dxfId="64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218BC05C-7210-40BD-98AA-26923B35C3DC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66" id="{36C37044-05EA-4D7B-A1A0-51B461B5965A}">
            <xm:f>F$3=VLOOKUP(F$3,Config!$L$4:$M$29,1,0)</xm:f>
            <x14:dxf>
              <fill>
                <patternFill>
                  <bgColor theme="5" tint="0.59996337778862885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>
      <selection activeCell="D19" sqref="D19"/>
    </sheetView>
  </sheetViews>
  <sheetFormatPr baseColWidth="10" defaultRowHeight="15" x14ac:dyDescent="0.25"/>
  <cols>
    <col min="1" max="1" width="1.5703125" style="3" customWidth="1"/>
    <col min="2" max="2" width="12" style="2" customWidth="1"/>
    <col min="3" max="3" width="6.28515625" style="3" customWidth="1"/>
    <col min="4" max="5" width="7.7109375" style="3" customWidth="1"/>
    <col min="6" max="6" width="3.7109375" style="3" customWidth="1"/>
    <col min="7" max="8" width="3.28515625" style="3" customWidth="1"/>
    <col min="9" max="10" width="3.7109375" style="3" customWidth="1"/>
    <col min="11" max="11" width="3.140625" style="3" customWidth="1"/>
    <col min="12" max="13" width="3.7109375" style="3" customWidth="1"/>
    <col min="14" max="15" width="3.28515625" style="3" customWidth="1"/>
    <col min="16" max="17" width="3.7109375" style="3" customWidth="1"/>
    <col min="18" max="18" width="3" style="3" customWidth="1"/>
    <col min="19" max="20" width="3.7109375" style="3" customWidth="1"/>
    <col min="21" max="21" width="3.28515625" style="3" customWidth="1"/>
    <col min="22" max="22" width="3.42578125" style="3" customWidth="1"/>
    <col min="23" max="24" width="3.7109375" style="3" customWidth="1"/>
    <col min="25" max="25" width="3.140625" style="3" customWidth="1"/>
    <col min="26" max="27" width="3.7109375" style="3" customWidth="1"/>
    <col min="28" max="29" width="3.28515625" style="3" customWidth="1"/>
    <col min="30" max="31" width="3.7109375" style="3" customWidth="1"/>
    <col min="32" max="32" width="3.28515625" style="3" customWidth="1"/>
    <col min="33" max="34" width="3.7109375" style="3" customWidth="1"/>
    <col min="35" max="35" width="3.28515625" style="3" customWidth="1"/>
    <col min="36" max="36" width="3.140625" style="3" customWidth="1"/>
    <col min="37" max="37" width="2.7109375" style="3" customWidth="1"/>
    <col min="38" max="16384" width="11.42578125" style="3"/>
  </cols>
  <sheetData>
    <row r="1" spans="1:38" hidden="1" x14ac:dyDescent="0.25">
      <c r="A1" s="1">
        <f>Config!D13</f>
        <v>44044</v>
      </c>
    </row>
    <row r="2" spans="1:38" hidden="1" x14ac:dyDescent="0.25">
      <c r="A2" s="1">
        <f>Config!E13</f>
        <v>44074</v>
      </c>
    </row>
    <row r="3" spans="1:38" ht="60" hidden="1" customHeight="1" x14ac:dyDescent="0.25">
      <c r="F3" s="4">
        <f>A1</f>
        <v>44044</v>
      </c>
      <c r="G3" s="4">
        <f>F3+1</f>
        <v>44045</v>
      </c>
      <c r="H3" s="4">
        <f t="shared" ref="H3:AE3" si="0">G3+1</f>
        <v>44046</v>
      </c>
      <c r="I3" s="4">
        <f t="shared" si="0"/>
        <v>44047</v>
      </c>
      <c r="J3" s="4">
        <f t="shared" si="0"/>
        <v>44048</v>
      </c>
      <c r="K3" s="4">
        <f t="shared" si="0"/>
        <v>44049</v>
      </c>
      <c r="L3" s="4">
        <f t="shared" si="0"/>
        <v>44050</v>
      </c>
      <c r="M3" s="4">
        <f t="shared" si="0"/>
        <v>44051</v>
      </c>
      <c r="N3" s="4">
        <f t="shared" si="0"/>
        <v>44052</v>
      </c>
      <c r="O3" s="4">
        <f t="shared" si="0"/>
        <v>44053</v>
      </c>
      <c r="P3" s="4">
        <f t="shared" si="0"/>
        <v>44054</v>
      </c>
      <c r="Q3" s="4">
        <f t="shared" si="0"/>
        <v>44055</v>
      </c>
      <c r="R3" s="4">
        <f t="shared" si="0"/>
        <v>44056</v>
      </c>
      <c r="S3" s="4">
        <f t="shared" si="0"/>
        <v>44057</v>
      </c>
      <c r="T3" s="4">
        <f>S3+1</f>
        <v>44058</v>
      </c>
      <c r="U3" s="4">
        <f t="shared" si="0"/>
        <v>44059</v>
      </c>
      <c r="V3" s="4">
        <f t="shared" si="0"/>
        <v>44060</v>
      </c>
      <c r="W3" s="4">
        <f t="shared" si="0"/>
        <v>44061</v>
      </c>
      <c r="X3" s="4">
        <f t="shared" si="0"/>
        <v>44062</v>
      </c>
      <c r="Y3" s="4">
        <f t="shared" si="0"/>
        <v>44063</v>
      </c>
      <c r="Z3" s="4">
        <f t="shared" si="0"/>
        <v>44064</v>
      </c>
      <c r="AA3" s="4">
        <f t="shared" si="0"/>
        <v>44065</v>
      </c>
      <c r="AB3" s="4">
        <f t="shared" si="0"/>
        <v>44066</v>
      </c>
      <c r="AC3" s="4">
        <f t="shared" si="0"/>
        <v>44067</v>
      </c>
      <c r="AD3" s="4">
        <f t="shared" si="0"/>
        <v>44068</v>
      </c>
      <c r="AE3" s="4">
        <f t="shared" si="0"/>
        <v>44069</v>
      </c>
      <c r="AF3" s="4">
        <f>AE3+1</f>
        <v>44070</v>
      </c>
      <c r="AG3" s="4">
        <f>IF(AF3+1&gt;$A$2,"",AF3+1)</f>
        <v>44071</v>
      </c>
      <c r="AH3" s="4">
        <f>IFERROR(IF(AG3+1&gt;$A$2,"",AG3+1),"")</f>
        <v>44072</v>
      </c>
      <c r="AI3" s="4">
        <f t="shared" ref="AI3:AJ3" si="1">IFERROR(IF(AH3+1&gt;$A$2,"",AH3+1),"")</f>
        <v>44073</v>
      </c>
      <c r="AJ3" s="4">
        <f t="shared" si="1"/>
        <v>44074</v>
      </c>
    </row>
    <row r="4" spans="1:38" ht="24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août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>
        <f t="shared" si="3"/>
        <v>31</v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7</v>
      </c>
      <c r="G11" s="30">
        <f t="shared" ref="G11:AJ11" si="4">IFERROR(WEEKDAY(G3),"")</f>
        <v>1</v>
      </c>
      <c r="H11" s="30">
        <f t="shared" si="4"/>
        <v>2</v>
      </c>
      <c r="I11" s="30">
        <f t="shared" si="4"/>
        <v>3</v>
      </c>
      <c r="J11" s="30">
        <f t="shared" si="4"/>
        <v>4</v>
      </c>
      <c r="K11" s="30">
        <f t="shared" si="4"/>
        <v>5</v>
      </c>
      <c r="L11" s="30">
        <f t="shared" si="4"/>
        <v>6</v>
      </c>
      <c r="M11" s="30">
        <f t="shared" si="4"/>
        <v>7</v>
      </c>
      <c r="N11" s="30">
        <f t="shared" si="4"/>
        <v>1</v>
      </c>
      <c r="O11" s="30">
        <f t="shared" si="4"/>
        <v>2</v>
      </c>
      <c r="P11" s="30">
        <f t="shared" si="4"/>
        <v>3</v>
      </c>
      <c r="Q11" s="30">
        <f t="shared" si="4"/>
        <v>4</v>
      </c>
      <c r="R11" s="30">
        <f t="shared" si="4"/>
        <v>5</v>
      </c>
      <c r="S11" s="30">
        <f t="shared" si="4"/>
        <v>6</v>
      </c>
      <c r="T11" s="30">
        <f t="shared" si="4"/>
        <v>7</v>
      </c>
      <c r="U11" s="30">
        <f t="shared" si="4"/>
        <v>1</v>
      </c>
      <c r="V11" s="30">
        <f t="shared" si="4"/>
        <v>2</v>
      </c>
      <c r="W11" s="30">
        <f t="shared" si="4"/>
        <v>3</v>
      </c>
      <c r="X11" s="30">
        <f t="shared" si="4"/>
        <v>4</v>
      </c>
      <c r="Y11" s="30">
        <f t="shared" si="4"/>
        <v>5</v>
      </c>
      <c r="Z11" s="30">
        <f t="shared" si="4"/>
        <v>6</v>
      </c>
      <c r="AA11" s="30">
        <f t="shared" si="4"/>
        <v>7</v>
      </c>
      <c r="AB11" s="30">
        <f t="shared" si="4"/>
        <v>1</v>
      </c>
      <c r="AC11" s="30">
        <f t="shared" si="4"/>
        <v>2</v>
      </c>
      <c r="AD11" s="30">
        <f t="shared" si="4"/>
        <v>3</v>
      </c>
      <c r="AE11" s="30">
        <f t="shared" si="4"/>
        <v>4</v>
      </c>
      <c r="AF11" s="30">
        <f t="shared" si="4"/>
        <v>5</v>
      </c>
      <c r="AG11" s="30">
        <f t="shared" si="4"/>
        <v>6</v>
      </c>
      <c r="AH11" s="30">
        <f t="shared" si="4"/>
        <v>7</v>
      </c>
      <c r="AI11" s="30">
        <f t="shared" si="4"/>
        <v>1</v>
      </c>
      <c r="AJ11" s="31">
        <f t="shared" si="4"/>
        <v>2</v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0</v>
      </c>
      <c r="D12" s="20">
        <f>COUNTIF(F12:AJ12,"M")</f>
        <v>21</v>
      </c>
      <c r="E12" s="21">
        <f>COUNTIF(F12:AJ12,"Abs")</f>
        <v>0</v>
      </c>
      <c r="F12" s="8"/>
      <c r="G12" s="9"/>
      <c r="H12" s="9" t="s">
        <v>22</v>
      </c>
      <c r="I12" s="9" t="s">
        <v>22</v>
      </c>
      <c r="J12" s="9" t="s">
        <v>22</v>
      </c>
      <c r="K12" s="9" t="s">
        <v>22</v>
      </c>
      <c r="L12" s="9" t="s">
        <v>22</v>
      </c>
      <c r="M12" s="9"/>
      <c r="N12" s="9"/>
      <c r="O12" s="9" t="s">
        <v>22</v>
      </c>
      <c r="P12" s="9" t="s">
        <v>22</v>
      </c>
      <c r="Q12" s="9" t="s">
        <v>22</v>
      </c>
      <c r="R12" s="9" t="s">
        <v>22</v>
      </c>
      <c r="S12" s="9" t="s">
        <v>22</v>
      </c>
      <c r="T12" s="9"/>
      <c r="U12" s="9"/>
      <c r="V12" s="9" t="s">
        <v>22</v>
      </c>
      <c r="W12" s="9" t="s">
        <v>22</v>
      </c>
      <c r="X12" s="9" t="s">
        <v>22</v>
      </c>
      <c r="Y12" s="9" t="s">
        <v>22</v>
      </c>
      <c r="Z12" s="9" t="s">
        <v>22</v>
      </c>
      <c r="AA12" s="9"/>
      <c r="AB12" s="9"/>
      <c r="AC12" s="9" t="s">
        <v>22</v>
      </c>
      <c r="AD12" s="9" t="s">
        <v>22</v>
      </c>
      <c r="AE12" s="9" t="s">
        <v>22</v>
      </c>
      <c r="AF12" s="9" t="s">
        <v>22</v>
      </c>
      <c r="AG12" s="9" t="s">
        <v>22</v>
      </c>
      <c r="AH12" s="9"/>
      <c r="AI12" s="9"/>
      <c r="AJ12" s="10" t="s">
        <v>22</v>
      </c>
      <c r="AL12" s="32">
        <f>SUMPRODUCT(($F$11:$AJ$11=7)*(F12:AJ12="CP"))</f>
        <v>0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13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 t="s">
        <v>18</v>
      </c>
      <c r="G13" s="12"/>
      <c r="H13" s="12" t="s">
        <v>18</v>
      </c>
      <c r="I13" s="12" t="s">
        <v>18</v>
      </c>
      <c r="J13" s="12" t="s">
        <v>18</v>
      </c>
      <c r="K13" s="12" t="s">
        <v>18</v>
      </c>
      <c r="L13" s="12" t="s">
        <v>18</v>
      </c>
      <c r="M13" s="12" t="s">
        <v>18</v>
      </c>
      <c r="N13" s="12"/>
      <c r="O13" s="12" t="s">
        <v>18</v>
      </c>
      <c r="P13" s="12" t="s">
        <v>18</v>
      </c>
      <c r="Q13" s="12" t="s">
        <v>18</v>
      </c>
      <c r="R13" s="12" t="s">
        <v>18</v>
      </c>
      <c r="S13" s="12" t="s">
        <v>18</v>
      </c>
      <c r="T13" s="12" t="s">
        <v>18</v>
      </c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3"/>
      <c r="AL13" s="33">
        <f t="shared" ref="AL13:AL20" si="8">SUMPRODUCT(($F$11:$AJ$11=7)*(F13:AJ13="CP"))</f>
        <v>3</v>
      </c>
    </row>
    <row r="14" spans="1:38" x14ac:dyDescent="0.25">
      <c r="B14" s="35" t="str">
        <f>IF(Config!A6&lt;&gt;"",Config!A6,"")</f>
        <v>FRED</v>
      </c>
      <c r="C14" s="23">
        <f t="shared" si="5"/>
        <v>19</v>
      </c>
      <c r="D14" s="24">
        <f t="shared" si="6"/>
        <v>5</v>
      </c>
      <c r="E14" s="25">
        <f t="shared" si="7"/>
        <v>0</v>
      </c>
      <c r="F14" s="11"/>
      <c r="G14" s="12"/>
      <c r="H14" s="12" t="s">
        <v>22</v>
      </c>
      <c r="I14" s="12" t="s">
        <v>22</v>
      </c>
      <c r="J14" s="12" t="s">
        <v>22</v>
      </c>
      <c r="K14" s="12" t="s">
        <v>22</v>
      </c>
      <c r="L14" s="12" t="s">
        <v>22</v>
      </c>
      <c r="M14" s="12"/>
      <c r="N14" s="12"/>
      <c r="O14" s="12" t="s">
        <v>18</v>
      </c>
      <c r="P14" s="12" t="s">
        <v>18</v>
      </c>
      <c r="Q14" s="12" t="s">
        <v>18</v>
      </c>
      <c r="R14" s="12" t="s">
        <v>18</v>
      </c>
      <c r="S14" s="12" t="s">
        <v>18</v>
      </c>
      <c r="T14" s="12" t="s">
        <v>18</v>
      </c>
      <c r="U14" s="12"/>
      <c r="V14" s="12" t="s">
        <v>18</v>
      </c>
      <c r="W14" s="12" t="s">
        <v>18</v>
      </c>
      <c r="X14" s="12" t="s">
        <v>18</v>
      </c>
      <c r="Y14" s="12" t="s">
        <v>18</v>
      </c>
      <c r="Z14" s="12" t="s">
        <v>18</v>
      </c>
      <c r="AA14" s="12" t="s">
        <v>18</v>
      </c>
      <c r="AB14" s="12"/>
      <c r="AC14" s="12" t="s">
        <v>18</v>
      </c>
      <c r="AD14" s="12" t="s">
        <v>18</v>
      </c>
      <c r="AE14" s="12" t="s">
        <v>18</v>
      </c>
      <c r="AF14" s="12" t="s">
        <v>18</v>
      </c>
      <c r="AG14" s="12" t="s">
        <v>18</v>
      </c>
      <c r="AH14" s="12" t="s">
        <v>18</v>
      </c>
      <c r="AI14" s="12"/>
      <c r="AJ14" s="13" t="s">
        <v>18</v>
      </c>
      <c r="AL14" s="33">
        <f t="shared" si="8"/>
        <v>3</v>
      </c>
    </row>
    <row r="15" spans="1:38" x14ac:dyDescent="0.25">
      <c r="B15" s="35" t="str">
        <f>IF(Config!A7&lt;&gt;"",Config!A7,"")</f>
        <v>GEOFFROY</v>
      </c>
      <c r="C15" s="23">
        <f t="shared" si="5"/>
        <v>12</v>
      </c>
      <c r="D15" s="24">
        <f t="shared" si="6"/>
        <v>10</v>
      </c>
      <c r="E15" s="25">
        <f t="shared" si="7"/>
        <v>0</v>
      </c>
      <c r="F15" s="11"/>
      <c r="G15" s="12"/>
      <c r="H15" s="12" t="s">
        <v>22</v>
      </c>
      <c r="I15" s="12" t="s">
        <v>22</v>
      </c>
      <c r="J15" s="12" t="s">
        <v>22</v>
      </c>
      <c r="K15" s="12" t="s">
        <v>22</v>
      </c>
      <c r="L15" s="12" t="s">
        <v>22</v>
      </c>
      <c r="M15" s="12"/>
      <c r="N15" s="12"/>
      <c r="O15" s="12" t="s">
        <v>22</v>
      </c>
      <c r="P15" s="12" t="s">
        <v>22</v>
      </c>
      <c r="Q15" s="12" t="s">
        <v>22</v>
      </c>
      <c r="R15" s="12" t="s">
        <v>22</v>
      </c>
      <c r="S15" s="12" t="s">
        <v>22</v>
      </c>
      <c r="T15" s="12"/>
      <c r="U15" s="12"/>
      <c r="V15" s="12" t="s">
        <v>18</v>
      </c>
      <c r="W15" s="12" t="s">
        <v>18</v>
      </c>
      <c r="X15" s="12" t="s">
        <v>18</v>
      </c>
      <c r="Y15" s="12" t="s">
        <v>18</v>
      </c>
      <c r="Z15" s="12" t="s">
        <v>18</v>
      </c>
      <c r="AA15" s="12" t="s">
        <v>18</v>
      </c>
      <c r="AB15" s="12"/>
      <c r="AC15" s="12" t="s">
        <v>18</v>
      </c>
      <c r="AD15" s="12" t="s">
        <v>18</v>
      </c>
      <c r="AE15" s="12" t="s">
        <v>18</v>
      </c>
      <c r="AF15" s="12" t="s">
        <v>18</v>
      </c>
      <c r="AG15" s="12" t="s">
        <v>18</v>
      </c>
      <c r="AH15" s="12" t="s">
        <v>18</v>
      </c>
      <c r="AI15" s="12"/>
      <c r="AJ15" s="13"/>
      <c r="AL15" s="33">
        <f t="shared" si="8"/>
        <v>2</v>
      </c>
    </row>
    <row r="16" spans="1:38" x14ac:dyDescent="0.25">
      <c r="B16" s="35" t="str">
        <f>IF(Config!A8&lt;&gt;"",Config!A8,"")</f>
        <v>HAMID</v>
      </c>
      <c r="C16" s="23">
        <f t="shared" si="5"/>
        <v>1</v>
      </c>
      <c r="D16" s="24">
        <f t="shared" si="6"/>
        <v>5</v>
      </c>
      <c r="E16" s="25">
        <f t="shared" si="7"/>
        <v>0</v>
      </c>
      <c r="F16" s="11" t="s">
        <v>18</v>
      </c>
      <c r="G16" s="12"/>
      <c r="H16" s="12"/>
      <c r="I16" s="12" t="s">
        <v>22</v>
      </c>
      <c r="J16" s="12" t="s">
        <v>22</v>
      </c>
      <c r="K16" s="12" t="s">
        <v>22</v>
      </c>
      <c r="L16" s="12" t="s">
        <v>22</v>
      </c>
      <c r="M16" s="12"/>
      <c r="N16" s="12"/>
      <c r="O16" s="12" t="s">
        <v>22</v>
      </c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3"/>
      <c r="AL16" s="33">
        <f t="shared" si="8"/>
        <v>1</v>
      </c>
    </row>
    <row r="17" spans="2:38" x14ac:dyDescent="0.25">
      <c r="B17" s="35" t="str">
        <f>IF(Config!A9&lt;&gt;"",Config!A9,"")</f>
        <v>ISSAM</v>
      </c>
      <c r="C17" s="23">
        <f t="shared" si="5"/>
        <v>0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3"/>
      <c r="AL17" s="33">
        <f t="shared" si="8"/>
        <v>0</v>
      </c>
    </row>
    <row r="18" spans="2:38" x14ac:dyDescent="0.25">
      <c r="B18" s="35" t="str">
        <f>IF(Config!A10&lt;&gt;"",Config!A10,"")</f>
        <v>JEROME</v>
      </c>
      <c r="C18" s="23">
        <f t="shared" si="5"/>
        <v>1</v>
      </c>
      <c r="D18" s="24">
        <f t="shared" si="6"/>
        <v>1</v>
      </c>
      <c r="E18" s="25">
        <f t="shared" si="7"/>
        <v>0</v>
      </c>
      <c r="F18" s="11"/>
      <c r="G18" s="12"/>
      <c r="H18" s="12" t="s">
        <v>22</v>
      </c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3" t="s">
        <v>18</v>
      </c>
      <c r="AL18" s="33">
        <f t="shared" si="8"/>
        <v>0</v>
      </c>
    </row>
    <row r="19" spans="2:38" x14ac:dyDescent="0.25">
      <c r="B19" s="35" t="str">
        <f>IF(Config!A11&lt;&gt;"",Config!A11,"")</f>
        <v>MICHEL</v>
      </c>
      <c r="C19" s="23">
        <f t="shared" si="5"/>
        <v>13</v>
      </c>
      <c r="D19" s="24">
        <f t="shared" si="6"/>
        <v>0</v>
      </c>
      <c r="E19" s="25">
        <f t="shared" si="7"/>
        <v>0</v>
      </c>
      <c r="F19" s="11" t="s">
        <v>18</v>
      </c>
      <c r="G19" s="12"/>
      <c r="H19" s="12" t="s">
        <v>18</v>
      </c>
      <c r="I19" s="12" t="s">
        <v>18</v>
      </c>
      <c r="J19" s="12" t="s">
        <v>18</v>
      </c>
      <c r="K19" s="12" t="s">
        <v>18</v>
      </c>
      <c r="L19" s="12" t="s">
        <v>18</v>
      </c>
      <c r="M19" s="12" t="s">
        <v>18</v>
      </c>
      <c r="N19" s="12"/>
      <c r="O19" s="12" t="s">
        <v>18</v>
      </c>
      <c r="P19" s="12" t="s">
        <v>18</v>
      </c>
      <c r="Q19" s="12" t="s">
        <v>18</v>
      </c>
      <c r="R19" s="12" t="s">
        <v>18</v>
      </c>
      <c r="S19" s="12" t="s">
        <v>18</v>
      </c>
      <c r="T19" s="12" t="s">
        <v>18</v>
      </c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3"/>
      <c r="AL19" s="33">
        <f t="shared" si="8"/>
        <v>3</v>
      </c>
    </row>
    <row r="20" spans="2:38" x14ac:dyDescent="0.25">
      <c r="B20" s="35" t="str">
        <f>IF(Config!A12&lt;&gt;"",Config!A12,"")</f>
        <v>ROANE</v>
      </c>
      <c r="C20" s="23">
        <f t="shared" si="5"/>
        <v>9</v>
      </c>
      <c r="D20" s="24">
        <f t="shared" si="6"/>
        <v>0</v>
      </c>
      <c r="E20" s="25">
        <f t="shared" si="7"/>
        <v>0</v>
      </c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 t="s">
        <v>18</v>
      </c>
      <c r="AA20" s="12" t="s">
        <v>18</v>
      </c>
      <c r="AB20" s="12"/>
      <c r="AC20" s="12" t="s">
        <v>18</v>
      </c>
      <c r="AD20" s="12" t="s">
        <v>18</v>
      </c>
      <c r="AE20" s="12" t="s">
        <v>18</v>
      </c>
      <c r="AF20" s="12" t="s">
        <v>18</v>
      </c>
      <c r="AG20" s="12" t="s">
        <v>18</v>
      </c>
      <c r="AH20" s="12" t="s">
        <v>18</v>
      </c>
      <c r="AI20" s="12"/>
      <c r="AJ20" s="13" t="s">
        <v>18</v>
      </c>
      <c r="AL20" s="33">
        <f t="shared" si="8"/>
        <v>2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0</v>
      </c>
      <c r="D21" s="79">
        <f t="shared" ref="D21" si="10">COUNTIF(F21:AJ21,"M")</f>
        <v>0</v>
      </c>
      <c r="E21" s="80">
        <f t="shared" ref="E21" si="11">COUNTIF(F21:AJ21,"Abs")</f>
        <v>6</v>
      </c>
      <c r="F21" s="11"/>
      <c r="G21" s="12"/>
      <c r="H21" s="12" t="s">
        <v>20</v>
      </c>
      <c r="I21" s="12" t="s">
        <v>20</v>
      </c>
      <c r="J21" s="12" t="s">
        <v>20</v>
      </c>
      <c r="K21" s="12" t="s">
        <v>20</v>
      </c>
      <c r="L21" s="12" t="s">
        <v>20</v>
      </c>
      <c r="M21" s="12"/>
      <c r="N21" s="12"/>
      <c r="O21" s="12" t="s">
        <v>20</v>
      </c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3"/>
      <c r="AL21" s="81">
        <f t="shared" ref="AL21" si="12">SUMPRODUCT(($F$11:$AJ$11=7)*(F21:AJ21="CP"))</f>
        <v>0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61" priority="11">
      <formula>OR(F$11=1,F$11=7)</formula>
    </cfRule>
  </conditionalFormatting>
  <conditionalFormatting sqref="F12:AJ21">
    <cfRule type="cellIs" dxfId="60" priority="3" operator="equal">
      <formula>"M"</formula>
    </cfRule>
    <cfRule type="cellIs" dxfId="59" priority="4" operator="equal">
      <formula>"Abs"</formula>
    </cfRule>
    <cfRule type="cellIs" dxfId="58" priority="8" operator="equal">
      <formula>"CP"</formula>
    </cfRule>
    <cfRule type="expression" dxfId="57" priority="10">
      <formula>OR(F$11=1,F$11=7)</formula>
    </cfRule>
  </conditionalFormatting>
  <conditionalFormatting sqref="C12:E21">
    <cfRule type="cellIs" dxfId="56" priority="7" operator="equal">
      <formula>0</formula>
    </cfRule>
  </conditionalFormatting>
  <conditionalFormatting sqref="AL12:AL21">
    <cfRule type="cellIs" dxfId="55" priority="2" operator="equal">
      <formula>0</formula>
    </cfRule>
  </conditionalFormatting>
  <conditionalFormatting sqref="AL12:AL21">
    <cfRule type="cellIs" dxfId="54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E1CE311D-D0F7-4A85-8CD9-52F59F0F27B5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3B4C0BED-25F9-45C9-BA6C-AA861A3B2C2C}">
            <xm:f>F$3=VLOOKUP(F$3,Config!$I$4:$J$14,1,0)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8" id="{FD70F178-DF29-4165-8F41-A5D2B02D787B}">
            <xm:f>F$3=VLOOKUP(F$3,Config!$L$4:$M$29,1,0)</xm:f>
            <x14:dxf>
              <fill>
                <patternFill>
                  <bgColor theme="5" tint="0.59996337778862885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>
      <selection activeCell="AA21" sqref="AA21"/>
    </sheetView>
  </sheetViews>
  <sheetFormatPr baseColWidth="10" defaultRowHeight="15" x14ac:dyDescent="0.25"/>
  <cols>
    <col min="1" max="1" width="1.5703125" style="3" customWidth="1"/>
    <col min="2" max="2" width="12" style="2" customWidth="1"/>
    <col min="3" max="3" width="6.28515625" style="3" customWidth="1"/>
    <col min="4" max="5" width="7.7109375" style="3" customWidth="1"/>
    <col min="6" max="6" width="3.7109375" style="3" customWidth="1"/>
    <col min="7" max="7" width="3.5703125" style="3" customWidth="1"/>
    <col min="8" max="8" width="3.28515625" style="3" customWidth="1"/>
    <col min="9" max="10" width="3.7109375" style="3" customWidth="1"/>
    <col min="11" max="11" width="3.5703125" style="3" customWidth="1"/>
    <col min="12" max="12" width="3" style="3" customWidth="1"/>
    <col min="13" max="14" width="3.5703125" style="3" customWidth="1"/>
    <col min="15" max="15" width="3.140625" style="3" customWidth="1"/>
    <col min="16" max="17" width="3.7109375" style="3" customWidth="1"/>
    <col min="18" max="18" width="3.42578125" style="3" customWidth="1"/>
    <col min="19" max="19" width="3.140625" style="3" customWidth="1"/>
    <col min="20" max="21" width="3.7109375" style="3" customWidth="1"/>
    <col min="22" max="22" width="2.85546875" style="3" customWidth="1"/>
    <col min="23" max="25" width="3.7109375" style="3" customWidth="1"/>
    <col min="26" max="26" width="3.140625" style="3" customWidth="1"/>
    <col min="27" max="27" width="3.7109375" style="3" customWidth="1"/>
    <col min="28" max="28" width="3.5703125" style="3" customWidth="1"/>
    <col min="29" max="29" width="3.28515625" style="3" customWidth="1"/>
    <col min="30" max="31" width="3.7109375" style="3" customWidth="1"/>
    <col min="32" max="32" width="3.28515625" style="3" customWidth="1"/>
    <col min="33" max="33" width="3.140625" style="3" customWidth="1"/>
    <col min="34" max="34" width="3.7109375" style="3" customWidth="1"/>
    <col min="35" max="35" width="3.5703125" style="3" customWidth="1"/>
    <col min="36" max="36" width="3.140625" style="3" customWidth="1"/>
    <col min="37" max="37" width="2.7109375" style="3" customWidth="1"/>
    <col min="38" max="16384" width="11.42578125" style="3"/>
  </cols>
  <sheetData>
    <row r="1" spans="1:38" hidden="1" x14ac:dyDescent="0.25">
      <c r="A1" s="1">
        <f>Config!D14</f>
        <v>44075</v>
      </c>
    </row>
    <row r="2" spans="1:38" hidden="1" x14ac:dyDescent="0.25">
      <c r="A2" s="1">
        <f>Config!E14</f>
        <v>44104</v>
      </c>
    </row>
    <row r="3" spans="1:38" ht="60" hidden="1" customHeight="1" x14ac:dyDescent="0.25">
      <c r="F3" s="4">
        <f>A1</f>
        <v>44075</v>
      </c>
      <c r="G3" s="4">
        <f>F3+1</f>
        <v>44076</v>
      </c>
      <c r="H3" s="4">
        <f t="shared" ref="H3:AE3" si="0">G3+1</f>
        <v>44077</v>
      </c>
      <c r="I3" s="4">
        <f t="shared" si="0"/>
        <v>44078</v>
      </c>
      <c r="J3" s="4">
        <f t="shared" si="0"/>
        <v>44079</v>
      </c>
      <c r="K3" s="4">
        <f t="shared" si="0"/>
        <v>44080</v>
      </c>
      <c r="L3" s="4">
        <f t="shared" si="0"/>
        <v>44081</v>
      </c>
      <c r="M3" s="4">
        <f t="shared" si="0"/>
        <v>44082</v>
      </c>
      <c r="N3" s="4">
        <f t="shared" si="0"/>
        <v>44083</v>
      </c>
      <c r="O3" s="4">
        <f t="shared" si="0"/>
        <v>44084</v>
      </c>
      <c r="P3" s="4">
        <f t="shared" si="0"/>
        <v>44085</v>
      </c>
      <c r="Q3" s="4">
        <f t="shared" si="0"/>
        <v>44086</v>
      </c>
      <c r="R3" s="4">
        <f t="shared" si="0"/>
        <v>44087</v>
      </c>
      <c r="S3" s="4">
        <f t="shared" si="0"/>
        <v>44088</v>
      </c>
      <c r="T3" s="4">
        <f>S3+1</f>
        <v>44089</v>
      </c>
      <c r="U3" s="4">
        <f t="shared" si="0"/>
        <v>44090</v>
      </c>
      <c r="V3" s="4">
        <f t="shared" si="0"/>
        <v>44091</v>
      </c>
      <c r="W3" s="4">
        <f t="shared" si="0"/>
        <v>44092</v>
      </c>
      <c r="X3" s="4">
        <f t="shared" si="0"/>
        <v>44093</v>
      </c>
      <c r="Y3" s="4">
        <f t="shared" si="0"/>
        <v>44094</v>
      </c>
      <c r="Z3" s="4">
        <f t="shared" si="0"/>
        <v>44095</v>
      </c>
      <c r="AA3" s="4">
        <f t="shared" si="0"/>
        <v>44096</v>
      </c>
      <c r="AB3" s="4">
        <f t="shared" si="0"/>
        <v>44097</v>
      </c>
      <c r="AC3" s="4">
        <f t="shared" si="0"/>
        <v>44098</v>
      </c>
      <c r="AD3" s="4">
        <f t="shared" si="0"/>
        <v>44099</v>
      </c>
      <c r="AE3" s="4">
        <f t="shared" si="0"/>
        <v>44100</v>
      </c>
      <c r="AF3" s="4">
        <f>AE3+1</f>
        <v>44101</v>
      </c>
      <c r="AG3" s="4">
        <f>IF(AF3+1&gt;$A$2,"",AF3+1)</f>
        <v>44102</v>
      </c>
      <c r="AH3" s="4">
        <f>IFERROR(IF(AG3+1&gt;$A$2,"",AG3+1),"")</f>
        <v>44103</v>
      </c>
      <c r="AI3" s="4">
        <f t="shared" ref="AI3:AJ3" si="1">IFERROR(IF(AH3+1&gt;$A$2,"",AH3+1),"")</f>
        <v>44104</v>
      </c>
      <c r="AJ3" s="4" t="str">
        <f t="shared" si="1"/>
        <v/>
      </c>
    </row>
    <row r="4" spans="1:38" ht="24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septembre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 t="str">
        <f t="shared" si="3"/>
        <v/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3</v>
      </c>
      <c r="G11" s="30">
        <f t="shared" ref="G11:AJ11" si="4">IFERROR(WEEKDAY(G3),"")</f>
        <v>4</v>
      </c>
      <c r="H11" s="30">
        <f t="shared" si="4"/>
        <v>5</v>
      </c>
      <c r="I11" s="30">
        <f t="shared" si="4"/>
        <v>6</v>
      </c>
      <c r="J11" s="30">
        <f t="shared" si="4"/>
        <v>7</v>
      </c>
      <c r="K11" s="30">
        <f t="shared" si="4"/>
        <v>1</v>
      </c>
      <c r="L11" s="30">
        <f t="shared" si="4"/>
        <v>2</v>
      </c>
      <c r="M11" s="30">
        <f t="shared" si="4"/>
        <v>3</v>
      </c>
      <c r="N11" s="30">
        <f t="shared" si="4"/>
        <v>4</v>
      </c>
      <c r="O11" s="30">
        <f t="shared" si="4"/>
        <v>5</v>
      </c>
      <c r="P11" s="30">
        <f t="shared" si="4"/>
        <v>6</v>
      </c>
      <c r="Q11" s="30">
        <f t="shared" si="4"/>
        <v>7</v>
      </c>
      <c r="R11" s="30">
        <f t="shared" si="4"/>
        <v>1</v>
      </c>
      <c r="S11" s="30">
        <f t="shared" si="4"/>
        <v>2</v>
      </c>
      <c r="T11" s="30">
        <f t="shared" si="4"/>
        <v>3</v>
      </c>
      <c r="U11" s="30">
        <f t="shared" si="4"/>
        <v>4</v>
      </c>
      <c r="V11" s="30">
        <f t="shared" si="4"/>
        <v>5</v>
      </c>
      <c r="W11" s="30">
        <f t="shared" si="4"/>
        <v>6</v>
      </c>
      <c r="X11" s="30">
        <f t="shared" si="4"/>
        <v>7</v>
      </c>
      <c r="Y11" s="30">
        <f t="shared" si="4"/>
        <v>1</v>
      </c>
      <c r="Z11" s="30">
        <f t="shared" si="4"/>
        <v>2</v>
      </c>
      <c r="AA11" s="30">
        <f t="shared" si="4"/>
        <v>3</v>
      </c>
      <c r="AB11" s="30">
        <f t="shared" si="4"/>
        <v>4</v>
      </c>
      <c r="AC11" s="30">
        <f t="shared" si="4"/>
        <v>5</v>
      </c>
      <c r="AD11" s="30">
        <f t="shared" si="4"/>
        <v>6</v>
      </c>
      <c r="AE11" s="30">
        <f t="shared" si="4"/>
        <v>7</v>
      </c>
      <c r="AF11" s="30">
        <f t="shared" si="4"/>
        <v>1</v>
      </c>
      <c r="AG11" s="30">
        <f t="shared" si="4"/>
        <v>2</v>
      </c>
      <c r="AH11" s="30">
        <f t="shared" si="4"/>
        <v>3</v>
      </c>
      <c r="AI11" s="30">
        <f t="shared" si="4"/>
        <v>4</v>
      </c>
      <c r="AJ11" s="31" t="str">
        <f t="shared" si="4"/>
        <v/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0</v>
      </c>
      <c r="D12" s="20">
        <f>COUNTIF(F12:AJ12,"M")</f>
        <v>9</v>
      </c>
      <c r="E12" s="21">
        <f>COUNTIF(F12:AJ12,"Abs")</f>
        <v>0</v>
      </c>
      <c r="F12" s="8" t="s">
        <v>22</v>
      </c>
      <c r="G12" s="9" t="s">
        <v>22</v>
      </c>
      <c r="H12" s="9" t="s">
        <v>22</v>
      </c>
      <c r="I12" s="9" t="s">
        <v>22</v>
      </c>
      <c r="J12" s="9"/>
      <c r="K12" s="9"/>
      <c r="L12" s="9" t="s">
        <v>22</v>
      </c>
      <c r="M12" s="9" t="s">
        <v>22</v>
      </c>
      <c r="N12" s="9" t="s">
        <v>22</v>
      </c>
      <c r="O12" s="9" t="s">
        <v>22</v>
      </c>
      <c r="P12" s="9" t="s">
        <v>22</v>
      </c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10"/>
      <c r="AL12" s="32">
        <f>SUMPRODUCT(($F$11:$AJ$11=7)*(F12:AJ12="CP"))</f>
        <v>0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0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3"/>
      <c r="AL13" s="33">
        <f t="shared" ref="AL13:AL20" si="8">SUMPRODUCT(($F$11:$AJ$11=7)*(F13:AJ13="CP"))</f>
        <v>0</v>
      </c>
    </row>
    <row r="14" spans="1:38" x14ac:dyDescent="0.25">
      <c r="B14" s="35" t="str">
        <f>IF(Config!A6&lt;&gt;"",Config!A6,"")</f>
        <v>FRED</v>
      </c>
      <c r="C14" s="23">
        <f t="shared" si="5"/>
        <v>0</v>
      </c>
      <c r="D14" s="24">
        <f t="shared" si="6"/>
        <v>0</v>
      </c>
      <c r="E14" s="25">
        <f t="shared" si="7"/>
        <v>0</v>
      </c>
      <c r="F14" s="11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3"/>
      <c r="AL14" s="33">
        <f t="shared" si="8"/>
        <v>0</v>
      </c>
    </row>
    <row r="15" spans="1:38" x14ac:dyDescent="0.25">
      <c r="B15" s="35" t="str">
        <f>IF(Config!A7&lt;&gt;"",Config!A7,"")</f>
        <v>GEOFFROY</v>
      </c>
      <c r="C15" s="23">
        <f t="shared" si="5"/>
        <v>0</v>
      </c>
      <c r="D15" s="24">
        <f t="shared" si="6"/>
        <v>0</v>
      </c>
      <c r="E15" s="25">
        <f t="shared" si="7"/>
        <v>0</v>
      </c>
      <c r="F15" s="11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3"/>
      <c r="AL15" s="33">
        <f t="shared" si="8"/>
        <v>0</v>
      </c>
    </row>
    <row r="16" spans="1:38" x14ac:dyDescent="0.25">
      <c r="B16" s="35" t="str">
        <f>IF(Config!A8&lt;&gt;"",Config!A8,"")</f>
        <v>HAMID</v>
      </c>
      <c r="C16" s="23">
        <f t="shared" si="5"/>
        <v>0</v>
      </c>
      <c r="D16" s="24">
        <f t="shared" si="6"/>
        <v>0</v>
      </c>
      <c r="E16" s="25">
        <f t="shared" si="7"/>
        <v>0</v>
      </c>
      <c r="F16" s="11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3"/>
      <c r="AL16" s="33">
        <f t="shared" si="8"/>
        <v>0</v>
      </c>
    </row>
    <row r="17" spans="2:38" x14ac:dyDescent="0.25">
      <c r="B17" s="35" t="str">
        <f>IF(Config!A9&lt;&gt;"",Config!A9,"")</f>
        <v>ISSAM</v>
      </c>
      <c r="C17" s="23">
        <f t="shared" si="5"/>
        <v>0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3"/>
      <c r="AL17" s="33">
        <f t="shared" si="8"/>
        <v>0</v>
      </c>
    </row>
    <row r="18" spans="2:38" x14ac:dyDescent="0.25">
      <c r="B18" s="35" t="str">
        <f>IF(Config!A10&lt;&gt;"",Config!A10,"")</f>
        <v>JEROME</v>
      </c>
      <c r="C18" s="23">
        <f t="shared" si="5"/>
        <v>23</v>
      </c>
      <c r="D18" s="24">
        <f t="shared" si="6"/>
        <v>0</v>
      </c>
      <c r="E18" s="25">
        <f t="shared" si="7"/>
        <v>0</v>
      </c>
      <c r="F18" s="11" t="s">
        <v>18</v>
      </c>
      <c r="G18" s="12" t="s">
        <v>18</v>
      </c>
      <c r="H18" s="12" t="s">
        <v>18</v>
      </c>
      <c r="I18" s="12" t="s">
        <v>18</v>
      </c>
      <c r="J18" s="12" t="s">
        <v>18</v>
      </c>
      <c r="K18" s="12"/>
      <c r="L18" s="12" t="s">
        <v>18</v>
      </c>
      <c r="M18" s="12" t="s">
        <v>18</v>
      </c>
      <c r="N18" s="12" t="s">
        <v>18</v>
      </c>
      <c r="O18" s="12" t="s">
        <v>18</v>
      </c>
      <c r="P18" s="12" t="s">
        <v>18</v>
      </c>
      <c r="Q18" s="12" t="s">
        <v>18</v>
      </c>
      <c r="R18" s="12"/>
      <c r="S18" s="12" t="s">
        <v>18</v>
      </c>
      <c r="T18" s="12" t="s">
        <v>18</v>
      </c>
      <c r="U18" s="12" t="s">
        <v>18</v>
      </c>
      <c r="V18" s="12" t="s">
        <v>18</v>
      </c>
      <c r="W18" s="12" t="s">
        <v>18</v>
      </c>
      <c r="X18" s="12" t="s">
        <v>18</v>
      </c>
      <c r="Y18" s="12"/>
      <c r="Z18" s="12" t="s">
        <v>18</v>
      </c>
      <c r="AA18" s="12" t="s">
        <v>18</v>
      </c>
      <c r="AB18" s="12" t="s">
        <v>18</v>
      </c>
      <c r="AC18" s="12" t="s">
        <v>18</v>
      </c>
      <c r="AD18" s="12" t="s">
        <v>18</v>
      </c>
      <c r="AE18" s="12" t="s">
        <v>18</v>
      </c>
      <c r="AF18" s="12"/>
      <c r="AG18" s="12"/>
      <c r="AH18" s="12"/>
      <c r="AI18" s="12"/>
      <c r="AJ18" s="13"/>
      <c r="AL18" s="33">
        <f t="shared" si="8"/>
        <v>4</v>
      </c>
    </row>
    <row r="19" spans="2:38" x14ac:dyDescent="0.25">
      <c r="B19" s="35" t="str">
        <f>IF(Config!A11&lt;&gt;"",Config!A11,"")</f>
        <v>MICHEL</v>
      </c>
      <c r="C19" s="23">
        <f t="shared" si="5"/>
        <v>0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3"/>
      <c r="AL19" s="33">
        <f t="shared" si="8"/>
        <v>0</v>
      </c>
    </row>
    <row r="20" spans="2:38" x14ac:dyDescent="0.25">
      <c r="B20" s="35" t="str">
        <f>IF(Config!A12&lt;&gt;"",Config!A12,"")</f>
        <v>ROANE</v>
      </c>
      <c r="C20" s="23">
        <f t="shared" si="5"/>
        <v>5</v>
      </c>
      <c r="D20" s="24">
        <f t="shared" si="6"/>
        <v>0</v>
      </c>
      <c r="E20" s="25">
        <f t="shared" si="7"/>
        <v>0</v>
      </c>
      <c r="F20" s="11" t="s">
        <v>18</v>
      </c>
      <c r="G20" s="12" t="s">
        <v>18</v>
      </c>
      <c r="H20" s="12" t="s">
        <v>18</v>
      </c>
      <c r="I20" s="12" t="s">
        <v>18</v>
      </c>
      <c r="J20" s="12" t="s">
        <v>18</v>
      </c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3"/>
      <c r="AL20" s="33">
        <f t="shared" si="8"/>
        <v>1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6</v>
      </c>
      <c r="D21" s="79">
        <f t="shared" ref="D21" si="10">COUNTIF(F21:AJ21,"M")</f>
        <v>0</v>
      </c>
      <c r="E21" s="80">
        <f t="shared" ref="E21" si="11">COUNTIF(F21:AJ21,"Abs")</f>
        <v>0</v>
      </c>
      <c r="F21" s="11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 t="s">
        <v>18</v>
      </c>
      <c r="T21" s="12" t="s">
        <v>18</v>
      </c>
      <c r="U21" s="12" t="s">
        <v>18</v>
      </c>
      <c r="V21" s="12" t="s">
        <v>18</v>
      </c>
      <c r="W21" s="12" t="s">
        <v>18</v>
      </c>
      <c r="X21" s="12" t="s">
        <v>18</v>
      </c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3"/>
      <c r="AL21" s="81">
        <f t="shared" ref="AL21" si="12">SUMPRODUCT(($F$11:$AJ$11=7)*(F21:AJ21="CP"))</f>
        <v>1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50" priority="9">
      <formula>OR(F$11=1,F$11=7)</formula>
    </cfRule>
  </conditionalFormatting>
  <conditionalFormatting sqref="F12:AJ21">
    <cfRule type="cellIs" dxfId="49" priority="3" operator="equal">
      <formula>"M"</formula>
    </cfRule>
    <cfRule type="cellIs" dxfId="48" priority="6" operator="equal">
      <formula>"Abs"</formula>
    </cfRule>
    <cfRule type="cellIs" dxfId="47" priority="7" operator="equal">
      <formula>"CP"</formula>
    </cfRule>
    <cfRule type="expression" dxfId="46" priority="8">
      <formula>OR(F$11=1,F$11=7)</formula>
    </cfRule>
  </conditionalFormatting>
  <conditionalFormatting sqref="C12:E21">
    <cfRule type="cellIs" dxfId="45" priority="5" operator="equal">
      <formula>0</formula>
    </cfRule>
  </conditionalFormatting>
  <conditionalFormatting sqref="AL12:AL21">
    <cfRule type="cellIs" dxfId="44" priority="2" operator="equal">
      <formula>0</formula>
    </cfRule>
  </conditionalFormatting>
  <conditionalFormatting sqref="AL12:AL21">
    <cfRule type="cellIs" dxfId="43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994DC9C5-9BC8-4DCC-98D3-E574EA275ABE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68" id="{843C217D-8290-428B-9AEA-539D78E335F6}">
            <xm:f>F$3=VLOOKUP(F$3,Config!$L$4:$M$29,1,0)</xm:f>
            <x14:dxf>
              <fill>
                <patternFill>
                  <bgColor theme="5" tint="0.59996337778862885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>
      <selection activeCell="V30" sqref="V30"/>
    </sheetView>
  </sheetViews>
  <sheetFormatPr baseColWidth="10" defaultRowHeight="15" x14ac:dyDescent="0.25"/>
  <cols>
    <col min="1" max="1" width="1.5703125" style="3" customWidth="1"/>
    <col min="2" max="2" width="12" style="2" customWidth="1"/>
    <col min="3" max="3" width="6.28515625" style="3" customWidth="1"/>
    <col min="4" max="5" width="7.7109375" style="3" customWidth="1"/>
    <col min="6" max="6" width="3" style="3" customWidth="1"/>
    <col min="7" max="7" width="3.28515625" style="3" customWidth="1"/>
    <col min="8" max="8" width="3.85546875" style="3" customWidth="1"/>
    <col min="9" max="9" width="3.7109375" style="3" customWidth="1"/>
    <col min="10" max="10" width="3.28515625" style="3" customWidth="1"/>
    <col min="11" max="11" width="3.42578125" style="3" customWidth="1"/>
    <col min="12" max="12" width="3.7109375" style="3" customWidth="1"/>
    <col min="13" max="13" width="3.42578125" style="3" customWidth="1"/>
    <col min="14" max="14" width="3.28515625" style="3" customWidth="1"/>
    <col min="15" max="16" width="3.7109375" style="3" customWidth="1"/>
    <col min="17" max="18" width="3.42578125" style="3" customWidth="1"/>
    <col min="19" max="19" width="3.7109375" style="3" customWidth="1"/>
    <col min="20" max="20" width="3.42578125" style="3" customWidth="1"/>
    <col min="21" max="21" width="3.28515625" style="3" customWidth="1"/>
    <col min="22" max="23" width="3.7109375" style="3" customWidth="1"/>
    <col min="24" max="25" width="3.42578125" style="3" customWidth="1"/>
    <col min="26" max="26" width="3.7109375" style="3" customWidth="1"/>
    <col min="27" max="27" width="3.42578125" style="3" customWidth="1"/>
    <col min="28" max="28" width="3.28515625" style="3" customWidth="1"/>
    <col min="29" max="29" width="3.5703125" style="3" customWidth="1"/>
    <col min="30" max="31" width="3.7109375" style="3" customWidth="1"/>
    <col min="32" max="32" width="3.5703125" style="3" customWidth="1"/>
    <col min="33" max="33" width="3.7109375" style="3" customWidth="1"/>
    <col min="34" max="34" width="3.28515625" style="3" customWidth="1"/>
    <col min="35" max="35" width="3.140625" style="3" customWidth="1"/>
    <col min="36" max="36" width="3.5703125" style="3" customWidth="1"/>
    <col min="37" max="37" width="2.7109375" style="3" customWidth="1"/>
    <col min="38" max="16384" width="11.42578125" style="3"/>
  </cols>
  <sheetData>
    <row r="1" spans="1:38" hidden="1" x14ac:dyDescent="0.25">
      <c r="A1" s="1">
        <f>Config!D15</f>
        <v>44105</v>
      </c>
    </row>
    <row r="2" spans="1:38" hidden="1" x14ac:dyDescent="0.25">
      <c r="A2" s="1">
        <f>Config!E15</f>
        <v>44135</v>
      </c>
    </row>
    <row r="3" spans="1:38" ht="60" hidden="1" customHeight="1" x14ac:dyDescent="0.25">
      <c r="F3" s="4">
        <f>A1</f>
        <v>44105</v>
      </c>
      <c r="G3" s="4">
        <f>F3+1</f>
        <v>44106</v>
      </c>
      <c r="H3" s="4">
        <f t="shared" ref="H3:AE3" si="0">G3+1</f>
        <v>44107</v>
      </c>
      <c r="I3" s="4">
        <f t="shared" si="0"/>
        <v>44108</v>
      </c>
      <c r="J3" s="4">
        <f t="shared" si="0"/>
        <v>44109</v>
      </c>
      <c r="K3" s="4">
        <f t="shared" si="0"/>
        <v>44110</v>
      </c>
      <c r="L3" s="4">
        <f t="shared" si="0"/>
        <v>44111</v>
      </c>
      <c r="M3" s="4">
        <f t="shared" si="0"/>
        <v>44112</v>
      </c>
      <c r="N3" s="4">
        <f t="shared" si="0"/>
        <v>44113</v>
      </c>
      <c r="O3" s="4">
        <f t="shared" si="0"/>
        <v>44114</v>
      </c>
      <c r="P3" s="4">
        <f t="shared" si="0"/>
        <v>44115</v>
      </c>
      <c r="Q3" s="4">
        <f t="shared" si="0"/>
        <v>44116</v>
      </c>
      <c r="R3" s="4">
        <f t="shared" si="0"/>
        <v>44117</v>
      </c>
      <c r="S3" s="4">
        <f t="shared" si="0"/>
        <v>44118</v>
      </c>
      <c r="T3" s="4">
        <f>S3+1</f>
        <v>44119</v>
      </c>
      <c r="U3" s="4">
        <f t="shared" si="0"/>
        <v>44120</v>
      </c>
      <c r="V3" s="4">
        <f t="shared" si="0"/>
        <v>44121</v>
      </c>
      <c r="W3" s="4">
        <f t="shared" si="0"/>
        <v>44122</v>
      </c>
      <c r="X3" s="4">
        <f t="shared" si="0"/>
        <v>44123</v>
      </c>
      <c r="Y3" s="4">
        <f t="shared" si="0"/>
        <v>44124</v>
      </c>
      <c r="Z3" s="4">
        <f t="shared" si="0"/>
        <v>44125</v>
      </c>
      <c r="AA3" s="4">
        <f t="shared" si="0"/>
        <v>44126</v>
      </c>
      <c r="AB3" s="4">
        <f t="shared" si="0"/>
        <v>44127</v>
      </c>
      <c r="AC3" s="4">
        <f t="shared" si="0"/>
        <v>44128</v>
      </c>
      <c r="AD3" s="4">
        <f t="shared" si="0"/>
        <v>44129</v>
      </c>
      <c r="AE3" s="4">
        <f t="shared" si="0"/>
        <v>44130</v>
      </c>
      <c r="AF3" s="4">
        <f>AE3+1</f>
        <v>44131</v>
      </c>
      <c r="AG3" s="4">
        <f>IF(AF3+1&gt;$A$2,"",AF3+1)</f>
        <v>44132</v>
      </c>
      <c r="AH3" s="4">
        <f>IFERROR(IF(AG3+1&gt;$A$2,"",AG3+1),"")</f>
        <v>44133</v>
      </c>
      <c r="AI3" s="4">
        <f t="shared" ref="AI3:AJ3" si="1">IFERROR(IF(AH3+1&gt;$A$2,"",AH3+1),"")</f>
        <v>44134</v>
      </c>
      <c r="AJ3" s="4">
        <f t="shared" si="1"/>
        <v>44135</v>
      </c>
    </row>
    <row r="4" spans="1:38" ht="24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octobre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>
        <f t="shared" si="3"/>
        <v>31</v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5</v>
      </c>
      <c r="G11" s="30">
        <f t="shared" ref="G11:AJ11" si="4">IFERROR(WEEKDAY(G3),"")</f>
        <v>6</v>
      </c>
      <c r="H11" s="30">
        <f t="shared" si="4"/>
        <v>7</v>
      </c>
      <c r="I11" s="30">
        <f t="shared" si="4"/>
        <v>1</v>
      </c>
      <c r="J11" s="30">
        <f t="shared" si="4"/>
        <v>2</v>
      </c>
      <c r="K11" s="30">
        <f t="shared" si="4"/>
        <v>3</v>
      </c>
      <c r="L11" s="30">
        <f t="shared" si="4"/>
        <v>4</v>
      </c>
      <c r="M11" s="30">
        <f t="shared" si="4"/>
        <v>5</v>
      </c>
      <c r="N11" s="30">
        <f t="shared" si="4"/>
        <v>6</v>
      </c>
      <c r="O11" s="30">
        <f t="shared" si="4"/>
        <v>7</v>
      </c>
      <c r="P11" s="30">
        <f t="shared" si="4"/>
        <v>1</v>
      </c>
      <c r="Q11" s="30">
        <f t="shared" si="4"/>
        <v>2</v>
      </c>
      <c r="R11" s="30">
        <f t="shared" si="4"/>
        <v>3</v>
      </c>
      <c r="S11" s="30">
        <f t="shared" si="4"/>
        <v>4</v>
      </c>
      <c r="T11" s="30">
        <f t="shared" si="4"/>
        <v>5</v>
      </c>
      <c r="U11" s="30">
        <f t="shared" si="4"/>
        <v>6</v>
      </c>
      <c r="V11" s="30">
        <f t="shared" si="4"/>
        <v>7</v>
      </c>
      <c r="W11" s="30">
        <f t="shared" si="4"/>
        <v>1</v>
      </c>
      <c r="X11" s="30">
        <f t="shared" si="4"/>
        <v>2</v>
      </c>
      <c r="Y11" s="30">
        <f t="shared" si="4"/>
        <v>3</v>
      </c>
      <c r="Z11" s="30">
        <f t="shared" si="4"/>
        <v>4</v>
      </c>
      <c r="AA11" s="30">
        <f t="shared" si="4"/>
        <v>5</v>
      </c>
      <c r="AB11" s="30">
        <f t="shared" si="4"/>
        <v>6</v>
      </c>
      <c r="AC11" s="30">
        <f t="shared" si="4"/>
        <v>7</v>
      </c>
      <c r="AD11" s="30">
        <f t="shared" si="4"/>
        <v>1</v>
      </c>
      <c r="AE11" s="30">
        <f t="shared" si="4"/>
        <v>2</v>
      </c>
      <c r="AF11" s="30">
        <f t="shared" si="4"/>
        <v>3</v>
      </c>
      <c r="AG11" s="30">
        <f t="shared" si="4"/>
        <v>4</v>
      </c>
      <c r="AH11" s="30">
        <f t="shared" si="4"/>
        <v>5</v>
      </c>
      <c r="AI11" s="30">
        <f t="shared" si="4"/>
        <v>6</v>
      </c>
      <c r="AJ11" s="31">
        <f t="shared" si="4"/>
        <v>7</v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0</v>
      </c>
      <c r="D12" s="20">
        <f>COUNTIF(F12:AJ12,"M")</f>
        <v>0</v>
      </c>
      <c r="E12" s="21">
        <f>COUNTIF(F12:AJ12,"Abs")</f>
        <v>0</v>
      </c>
      <c r="F12" s="8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10"/>
      <c r="AL12" s="32">
        <f>SUMPRODUCT(($F$11:$AJ$11=7)*(F12:AJ12="CP"))</f>
        <v>0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0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3"/>
      <c r="AL13" s="33">
        <f t="shared" ref="AL13:AL20" si="8">SUMPRODUCT(($F$11:$AJ$11=7)*(F13:AJ13="CP"))</f>
        <v>0</v>
      </c>
    </row>
    <row r="14" spans="1:38" x14ac:dyDescent="0.25">
      <c r="B14" s="35" t="str">
        <f>IF(Config!A6&lt;&gt;"",Config!A6,"")</f>
        <v>FRED</v>
      </c>
      <c r="C14" s="23">
        <f t="shared" si="5"/>
        <v>0</v>
      </c>
      <c r="D14" s="24">
        <f t="shared" si="6"/>
        <v>0</v>
      </c>
      <c r="E14" s="25">
        <f t="shared" si="7"/>
        <v>0</v>
      </c>
      <c r="F14" s="11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3"/>
      <c r="AL14" s="33">
        <f t="shared" si="8"/>
        <v>0</v>
      </c>
    </row>
    <row r="15" spans="1:38" x14ac:dyDescent="0.25">
      <c r="B15" s="35" t="str">
        <f>IF(Config!A7&lt;&gt;"",Config!A7,"")</f>
        <v>GEOFFROY</v>
      </c>
      <c r="C15" s="23">
        <f t="shared" si="5"/>
        <v>0</v>
      </c>
      <c r="D15" s="24">
        <f t="shared" si="6"/>
        <v>0</v>
      </c>
      <c r="E15" s="25">
        <f t="shared" si="7"/>
        <v>0</v>
      </c>
      <c r="F15" s="11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3"/>
      <c r="AL15" s="33">
        <f t="shared" si="8"/>
        <v>0</v>
      </c>
    </row>
    <row r="16" spans="1:38" x14ac:dyDescent="0.25">
      <c r="B16" s="35" t="str">
        <f>IF(Config!A8&lt;&gt;"",Config!A8,"")</f>
        <v>HAMID</v>
      </c>
      <c r="C16" s="23">
        <f t="shared" si="5"/>
        <v>0</v>
      </c>
      <c r="D16" s="24">
        <f t="shared" si="6"/>
        <v>0</v>
      </c>
      <c r="E16" s="25">
        <f t="shared" si="7"/>
        <v>0</v>
      </c>
      <c r="F16" s="11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3"/>
      <c r="AL16" s="33">
        <f t="shared" si="8"/>
        <v>0</v>
      </c>
    </row>
    <row r="17" spans="2:38" x14ac:dyDescent="0.25">
      <c r="B17" s="35" t="str">
        <f>IF(Config!A9&lt;&gt;"",Config!A9,"")</f>
        <v>ISSAM</v>
      </c>
      <c r="C17" s="23">
        <f t="shared" si="5"/>
        <v>0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3"/>
      <c r="AL17" s="33">
        <f t="shared" si="8"/>
        <v>0</v>
      </c>
    </row>
    <row r="18" spans="2:38" x14ac:dyDescent="0.25">
      <c r="B18" s="35" t="str">
        <f>IF(Config!A10&lt;&gt;"",Config!A10,"")</f>
        <v>JEROME</v>
      </c>
      <c r="C18" s="23">
        <f t="shared" si="5"/>
        <v>0</v>
      </c>
      <c r="D18" s="24">
        <f t="shared" si="6"/>
        <v>0</v>
      </c>
      <c r="E18" s="25">
        <f t="shared" si="7"/>
        <v>0</v>
      </c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3"/>
      <c r="AL18" s="33">
        <f t="shared" si="8"/>
        <v>0</v>
      </c>
    </row>
    <row r="19" spans="2:38" x14ac:dyDescent="0.25">
      <c r="B19" s="35" t="str">
        <f>IF(Config!A11&lt;&gt;"",Config!A11,"")</f>
        <v>MICHEL</v>
      </c>
      <c r="C19" s="23">
        <f t="shared" si="5"/>
        <v>0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3"/>
      <c r="AL19" s="33">
        <f t="shared" si="8"/>
        <v>0</v>
      </c>
    </row>
    <row r="20" spans="2:38" x14ac:dyDescent="0.25">
      <c r="B20" s="35" t="str">
        <f>IF(Config!A12&lt;&gt;"",Config!A12,"")</f>
        <v>ROANE</v>
      </c>
      <c r="C20" s="23">
        <f t="shared" si="5"/>
        <v>0</v>
      </c>
      <c r="D20" s="24">
        <f t="shared" si="6"/>
        <v>0</v>
      </c>
      <c r="E20" s="25">
        <f t="shared" si="7"/>
        <v>0</v>
      </c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3"/>
      <c r="AL20" s="33">
        <f t="shared" si="8"/>
        <v>0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0</v>
      </c>
      <c r="D21" s="79">
        <f t="shared" ref="D21" si="10">COUNTIF(F21:AJ21,"M")</f>
        <v>0</v>
      </c>
      <c r="E21" s="80">
        <f t="shared" ref="E21" si="11">COUNTIF(F21:AJ21,"Abs")</f>
        <v>0</v>
      </c>
      <c r="F21" s="11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3"/>
      <c r="AL21" s="81">
        <f t="shared" ref="AL21" si="12">SUMPRODUCT(($F$11:$AJ$11=7)*(F21:AJ21="CP"))</f>
        <v>0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40" priority="9">
      <formula>OR(F$11=1,F$11=7)</formula>
    </cfRule>
  </conditionalFormatting>
  <conditionalFormatting sqref="F12:AJ21">
    <cfRule type="cellIs" dxfId="39" priority="3" operator="equal">
      <formula>"M"</formula>
    </cfRule>
    <cfRule type="cellIs" dxfId="38" priority="6" operator="equal">
      <formula>"Abs"</formula>
    </cfRule>
    <cfRule type="cellIs" dxfId="37" priority="7" operator="equal">
      <formula>"CP"</formula>
    </cfRule>
    <cfRule type="expression" dxfId="36" priority="8">
      <formula>OR(F$11=1,F$11=7)</formula>
    </cfRule>
  </conditionalFormatting>
  <conditionalFormatting sqref="C12:E21">
    <cfRule type="cellIs" dxfId="35" priority="5" operator="equal">
      <formula>0</formula>
    </cfRule>
  </conditionalFormatting>
  <conditionalFormatting sqref="AL12:AL21">
    <cfRule type="cellIs" dxfId="34" priority="2" operator="equal">
      <formula>0</formula>
    </cfRule>
  </conditionalFormatting>
  <conditionalFormatting sqref="AL12:AL21">
    <cfRule type="cellIs" dxfId="33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E6FF5E18-972F-4B90-9B3F-E9EDFF2A5D42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69" id="{52A50E9D-15A6-4CAB-8C3D-37A988D7A966}">
            <xm:f>F$3=VLOOKUP(F$3,Config!$L$4:$M$29,1,0)</xm:f>
            <x14:dxf>
              <fill>
                <patternFill>
                  <bgColor theme="5" tint="0.59996337778862885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>
      <selection activeCell="AA28" sqref="AA28"/>
    </sheetView>
  </sheetViews>
  <sheetFormatPr baseColWidth="10" defaultRowHeight="15" x14ac:dyDescent="0.25"/>
  <cols>
    <col min="1" max="1" width="1.5703125" style="3" customWidth="1"/>
    <col min="2" max="2" width="12" style="2" customWidth="1"/>
    <col min="3" max="3" width="6.28515625" style="3" customWidth="1"/>
    <col min="4" max="5" width="7.7109375" style="3" customWidth="1"/>
    <col min="6" max="6" width="3.7109375" style="3" customWidth="1"/>
    <col min="7" max="7" width="3.28515625" style="3" customWidth="1"/>
    <col min="8" max="8" width="3.5703125" style="3" customWidth="1"/>
    <col min="9" max="9" width="3.7109375" style="3" customWidth="1"/>
    <col min="10" max="10" width="3.28515625" style="3" customWidth="1"/>
    <col min="11" max="11" width="3.140625" style="3" customWidth="1"/>
    <col min="12" max="13" width="3.7109375" style="3" customWidth="1"/>
    <col min="14" max="14" width="3.28515625" style="3" customWidth="1"/>
    <col min="15" max="16" width="3.7109375" style="3" customWidth="1"/>
    <col min="17" max="17" width="3" style="3" customWidth="1"/>
    <col min="18" max="18" width="3.28515625" style="3" customWidth="1"/>
    <col min="19" max="20" width="3.7109375" style="3" customWidth="1"/>
    <col min="21" max="21" width="3.28515625" style="3" customWidth="1"/>
    <col min="22" max="22" width="3.42578125" style="3" customWidth="1"/>
    <col min="23" max="23" width="3.7109375" style="3" customWidth="1"/>
    <col min="24" max="24" width="3" style="3" customWidth="1"/>
    <col min="25" max="25" width="3.140625" style="3" customWidth="1"/>
    <col min="26" max="27" width="3.7109375" style="3" customWidth="1"/>
    <col min="28" max="28" width="2.85546875" style="3" customWidth="1"/>
    <col min="29" max="31" width="3.7109375" style="3" customWidth="1"/>
    <col min="32" max="32" width="3.28515625" style="3" customWidth="1"/>
    <col min="33" max="34" width="3.7109375" style="3" customWidth="1"/>
    <col min="35" max="35" width="2.85546875" style="3" customWidth="1"/>
    <col min="36" max="36" width="3.140625" style="3" customWidth="1"/>
    <col min="37" max="37" width="2.7109375" style="3" customWidth="1"/>
    <col min="38" max="16384" width="11.42578125" style="3"/>
  </cols>
  <sheetData>
    <row r="1" spans="1:38" hidden="1" x14ac:dyDescent="0.25">
      <c r="A1" s="1">
        <f>Config!D16</f>
        <v>44136</v>
      </c>
    </row>
    <row r="2" spans="1:38" hidden="1" x14ac:dyDescent="0.25">
      <c r="A2" s="1">
        <f>Config!E16</f>
        <v>44165</v>
      </c>
    </row>
    <row r="3" spans="1:38" ht="60" hidden="1" customHeight="1" x14ac:dyDescent="0.25">
      <c r="F3" s="4">
        <f>A1</f>
        <v>44136</v>
      </c>
      <c r="G3" s="4">
        <f>F3+1</f>
        <v>44137</v>
      </c>
      <c r="H3" s="4">
        <f t="shared" ref="H3:AE3" si="0">G3+1</f>
        <v>44138</v>
      </c>
      <c r="I3" s="4">
        <f t="shared" si="0"/>
        <v>44139</v>
      </c>
      <c r="J3" s="4">
        <f t="shared" si="0"/>
        <v>44140</v>
      </c>
      <c r="K3" s="4">
        <f t="shared" si="0"/>
        <v>44141</v>
      </c>
      <c r="L3" s="4">
        <f t="shared" si="0"/>
        <v>44142</v>
      </c>
      <c r="M3" s="4">
        <f t="shared" si="0"/>
        <v>44143</v>
      </c>
      <c r="N3" s="4">
        <f t="shared" si="0"/>
        <v>44144</v>
      </c>
      <c r="O3" s="4">
        <f t="shared" si="0"/>
        <v>44145</v>
      </c>
      <c r="P3" s="4">
        <f t="shared" si="0"/>
        <v>44146</v>
      </c>
      <c r="Q3" s="4">
        <f t="shared" si="0"/>
        <v>44147</v>
      </c>
      <c r="R3" s="4">
        <f t="shared" si="0"/>
        <v>44148</v>
      </c>
      <c r="S3" s="4">
        <f t="shared" si="0"/>
        <v>44149</v>
      </c>
      <c r="T3" s="4">
        <f>S3+1</f>
        <v>44150</v>
      </c>
      <c r="U3" s="4">
        <f t="shared" si="0"/>
        <v>44151</v>
      </c>
      <c r="V3" s="4">
        <f t="shared" si="0"/>
        <v>44152</v>
      </c>
      <c r="W3" s="4">
        <f t="shared" si="0"/>
        <v>44153</v>
      </c>
      <c r="X3" s="4">
        <f t="shared" si="0"/>
        <v>44154</v>
      </c>
      <c r="Y3" s="4">
        <f t="shared" si="0"/>
        <v>44155</v>
      </c>
      <c r="Z3" s="4">
        <f t="shared" si="0"/>
        <v>44156</v>
      </c>
      <c r="AA3" s="4">
        <f t="shared" si="0"/>
        <v>44157</v>
      </c>
      <c r="AB3" s="4">
        <f t="shared" si="0"/>
        <v>44158</v>
      </c>
      <c r="AC3" s="4">
        <f t="shared" si="0"/>
        <v>44159</v>
      </c>
      <c r="AD3" s="4">
        <f t="shared" si="0"/>
        <v>44160</v>
      </c>
      <c r="AE3" s="4">
        <f t="shared" si="0"/>
        <v>44161</v>
      </c>
      <c r="AF3" s="4">
        <f>AE3+1</f>
        <v>44162</v>
      </c>
      <c r="AG3" s="4">
        <f>IF(AF3+1&gt;$A$2,"",AF3+1)</f>
        <v>44163</v>
      </c>
      <c r="AH3" s="4">
        <f>IFERROR(IF(AG3+1&gt;$A$2,"",AG3+1),"")</f>
        <v>44164</v>
      </c>
      <c r="AI3" s="4">
        <f t="shared" ref="AI3:AJ3" si="1">IFERROR(IF(AH3+1&gt;$A$2,"",AH3+1),"")</f>
        <v>44165</v>
      </c>
      <c r="AJ3" s="4" t="str">
        <f t="shared" si="1"/>
        <v/>
      </c>
    </row>
    <row r="4" spans="1:38" ht="25.5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ht="15" customHeight="1" x14ac:dyDescent="0.25">
      <c r="B5" s="88" t="str">
        <f>TEXT(A1,"mmmmmmmmmmmmmm")</f>
        <v>novembre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ht="15" customHeight="1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ht="15" customHeight="1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ht="15" customHeight="1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7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 t="str">
        <f t="shared" si="3"/>
        <v/>
      </c>
      <c r="AL10" s="6" t="s">
        <v>61</v>
      </c>
    </row>
    <row r="11" spans="1:38" s="2" customFormat="1" ht="15.75" customHeight="1" thickBot="1" x14ac:dyDescent="0.3">
      <c r="B11" s="96"/>
      <c r="C11" s="98"/>
      <c r="D11" s="92"/>
      <c r="E11" s="90"/>
      <c r="F11" s="29">
        <f>IFERROR(WEEKDAY(F3),"")</f>
        <v>1</v>
      </c>
      <c r="G11" s="30">
        <f t="shared" ref="G11:AJ11" si="4">IFERROR(WEEKDAY(G3),"")</f>
        <v>2</v>
      </c>
      <c r="H11" s="30">
        <f t="shared" si="4"/>
        <v>3</v>
      </c>
      <c r="I11" s="30">
        <f t="shared" si="4"/>
        <v>4</v>
      </c>
      <c r="J11" s="30">
        <f t="shared" si="4"/>
        <v>5</v>
      </c>
      <c r="K11" s="30">
        <f t="shared" si="4"/>
        <v>6</v>
      </c>
      <c r="L11" s="30">
        <f t="shared" si="4"/>
        <v>7</v>
      </c>
      <c r="M11" s="30">
        <f t="shared" si="4"/>
        <v>1</v>
      </c>
      <c r="N11" s="30">
        <f t="shared" si="4"/>
        <v>2</v>
      </c>
      <c r="O11" s="30">
        <f t="shared" si="4"/>
        <v>3</v>
      </c>
      <c r="P11" s="30">
        <f t="shared" si="4"/>
        <v>4</v>
      </c>
      <c r="Q11" s="30">
        <f t="shared" si="4"/>
        <v>5</v>
      </c>
      <c r="R11" s="30">
        <f t="shared" si="4"/>
        <v>6</v>
      </c>
      <c r="S11" s="30">
        <f t="shared" si="4"/>
        <v>7</v>
      </c>
      <c r="T11" s="30">
        <f t="shared" si="4"/>
        <v>1</v>
      </c>
      <c r="U11" s="30">
        <f t="shared" si="4"/>
        <v>2</v>
      </c>
      <c r="V11" s="30">
        <f t="shared" si="4"/>
        <v>3</v>
      </c>
      <c r="W11" s="30">
        <f t="shared" si="4"/>
        <v>4</v>
      </c>
      <c r="X11" s="30">
        <f t="shared" si="4"/>
        <v>5</v>
      </c>
      <c r="Y11" s="30">
        <f t="shared" si="4"/>
        <v>6</v>
      </c>
      <c r="Z11" s="30">
        <f t="shared" si="4"/>
        <v>7</v>
      </c>
      <c r="AA11" s="30">
        <f t="shared" si="4"/>
        <v>1</v>
      </c>
      <c r="AB11" s="30">
        <f t="shared" si="4"/>
        <v>2</v>
      </c>
      <c r="AC11" s="30">
        <f t="shared" si="4"/>
        <v>3</v>
      </c>
      <c r="AD11" s="30">
        <f t="shared" si="4"/>
        <v>4</v>
      </c>
      <c r="AE11" s="30">
        <f t="shared" si="4"/>
        <v>5</v>
      </c>
      <c r="AF11" s="30">
        <f t="shared" si="4"/>
        <v>6</v>
      </c>
      <c r="AG11" s="30">
        <f t="shared" si="4"/>
        <v>7</v>
      </c>
      <c r="AH11" s="30">
        <f t="shared" si="4"/>
        <v>1</v>
      </c>
      <c r="AI11" s="30">
        <f t="shared" si="4"/>
        <v>2</v>
      </c>
      <c r="AJ11" s="31" t="str">
        <f t="shared" si="4"/>
        <v/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0</v>
      </c>
      <c r="D12" s="20">
        <f>COUNTIF(F12:AJ12,"M")</f>
        <v>0</v>
      </c>
      <c r="E12" s="21">
        <f>COUNTIF(F12:AJ12,"Abs")</f>
        <v>0</v>
      </c>
      <c r="F12" s="8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10"/>
      <c r="AL12" s="32">
        <f>SUMPRODUCT(($F$11:$AJ$11=7)*(F12:AJ12="CP"))</f>
        <v>0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0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3"/>
      <c r="AL13" s="33">
        <f t="shared" ref="AL13:AL20" si="8">SUMPRODUCT(($F$11:$AJ$11=7)*(F13:AJ13="CP"))</f>
        <v>0</v>
      </c>
    </row>
    <row r="14" spans="1:38" x14ac:dyDescent="0.25">
      <c r="B14" s="35" t="str">
        <f>IF(Config!A6&lt;&gt;"",Config!A6,"")</f>
        <v>FRED</v>
      </c>
      <c r="C14" s="23">
        <f t="shared" si="5"/>
        <v>0</v>
      </c>
      <c r="D14" s="24">
        <f t="shared" si="6"/>
        <v>0</v>
      </c>
      <c r="E14" s="25">
        <f t="shared" si="7"/>
        <v>0</v>
      </c>
      <c r="F14" s="11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3"/>
      <c r="AL14" s="33">
        <f t="shared" si="8"/>
        <v>0</v>
      </c>
    </row>
    <row r="15" spans="1:38" x14ac:dyDescent="0.25">
      <c r="B15" s="35" t="str">
        <f>IF(Config!A7&lt;&gt;"",Config!A7,"")</f>
        <v>GEOFFROY</v>
      </c>
      <c r="C15" s="23">
        <f t="shared" si="5"/>
        <v>0</v>
      </c>
      <c r="D15" s="24">
        <f t="shared" si="6"/>
        <v>0</v>
      </c>
      <c r="E15" s="25">
        <f t="shared" si="7"/>
        <v>0</v>
      </c>
      <c r="F15" s="11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3"/>
      <c r="AL15" s="33">
        <f t="shared" si="8"/>
        <v>0</v>
      </c>
    </row>
    <row r="16" spans="1:38" x14ac:dyDescent="0.25">
      <c r="B16" s="35" t="str">
        <f>IF(Config!A8&lt;&gt;"",Config!A8,"")</f>
        <v>HAMID</v>
      </c>
      <c r="C16" s="23">
        <f t="shared" si="5"/>
        <v>0</v>
      </c>
      <c r="D16" s="24">
        <f t="shared" si="6"/>
        <v>0</v>
      </c>
      <c r="E16" s="25">
        <f t="shared" si="7"/>
        <v>0</v>
      </c>
      <c r="F16" s="11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3"/>
      <c r="AL16" s="33">
        <f t="shared" si="8"/>
        <v>0</v>
      </c>
    </row>
    <row r="17" spans="2:38" x14ac:dyDescent="0.25">
      <c r="B17" s="35" t="str">
        <f>IF(Config!A9&lt;&gt;"",Config!A9,"")</f>
        <v>ISSAM</v>
      </c>
      <c r="C17" s="23">
        <f t="shared" si="5"/>
        <v>0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3"/>
      <c r="AL17" s="33">
        <f t="shared" si="8"/>
        <v>0</v>
      </c>
    </row>
    <row r="18" spans="2:38" x14ac:dyDescent="0.25">
      <c r="B18" s="35" t="str">
        <f>IF(Config!A10&lt;&gt;"",Config!A10,"")</f>
        <v>JEROME</v>
      </c>
      <c r="C18" s="23">
        <f t="shared" si="5"/>
        <v>0</v>
      </c>
      <c r="D18" s="24">
        <f t="shared" si="6"/>
        <v>0</v>
      </c>
      <c r="E18" s="25">
        <f t="shared" si="7"/>
        <v>0</v>
      </c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3"/>
      <c r="AL18" s="33">
        <f t="shared" si="8"/>
        <v>0</v>
      </c>
    </row>
    <row r="19" spans="2:38" x14ac:dyDescent="0.25">
      <c r="B19" s="35" t="str">
        <f>IF(Config!A11&lt;&gt;"",Config!A11,"")</f>
        <v>MICHEL</v>
      </c>
      <c r="C19" s="23">
        <f t="shared" si="5"/>
        <v>0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3"/>
      <c r="AL19" s="33">
        <f t="shared" si="8"/>
        <v>0</v>
      </c>
    </row>
    <row r="20" spans="2:38" x14ac:dyDescent="0.25">
      <c r="B20" s="35" t="str">
        <f>IF(Config!A12&lt;&gt;"",Config!A12,"")</f>
        <v>ROANE</v>
      </c>
      <c r="C20" s="23">
        <f t="shared" si="5"/>
        <v>0</v>
      </c>
      <c r="D20" s="24">
        <f t="shared" si="6"/>
        <v>0</v>
      </c>
      <c r="E20" s="25">
        <f t="shared" si="7"/>
        <v>0</v>
      </c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3"/>
      <c r="AL20" s="33">
        <f t="shared" si="8"/>
        <v>0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0</v>
      </c>
      <c r="D21" s="79">
        <f t="shared" ref="D21" si="10">COUNTIF(F21:AJ21,"M")</f>
        <v>0</v>
      </c>
      <c r="E21" s="80">
        <f t="shared" ref="E21" si="11">COUNTIF(F21:AJ21,"Abs")</f>
        <v>0</v>
      </c>
      <c r="F21" s="11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3"/>
      <c r="AL21" s="81">
        <f t="shared" ref="AL21" si="12">SUMPRODUCT(($F$11:$AJ$11=7)*(F21:AJ21="CP"))</f>
        <v>0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30" priority="9">
      <formula>OR(F$11=1,F$11=7)</formula>
    </cfRule>
  </conditionalFormatting>
  <conditionalFormatting sqref="F12:AJ21">
    <cfRule type="cellIs" dxfId="29" priority="3" operator="equal">
      <formula>"M"</formula>
    </cfRule>
    <cfRule type="cellIs" dxfId="28" priority="6" operator="equal">
      <formula>"Abs"</formula>
    </cfRule>
    <cfRule type="cellIs" dxfId="27" priority="7" operator="equal">
      <formula>"CP"</formula>
    </cfRule>
    <cfRule type="expression" dxfId="26" priority="8">
      <formula>OR(F$11=1,F$11=7)</formula>
    </cfRule>
  </conditionalFormatting>
  <conditionalFormatting sqref="C12:E21">
    <cfRule type="cellIs" dxfId="25" priority="5" operator="equal">
      <formula>0</formula>
    </cfRule>
  </conditionalFormatting>
  <conditionalFormatting sqref="AL12:AL21">
    <cfRule type="cellIs" dxfId="24" priority="2" operator="equal">
      <formula>0</formula>
    </cfRule>
  </conditionalFormatting>
  <conditionalFormatting sqref="AL12:AL21">
    <cfRule type="cellIs" dxfId="23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4A89F810-D3D5-4EBA-B8E2-AD628D9B9615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0" id="{470328C2-8638-4417-9022-AD532C1E3040}">
            <xm:f>F$3=VLOOKUP(F$3,Config!$L$4:$M$29,1,0)</xm:f>
            <x14:dxf>
              <fill>
                <patternFill>
                  <bgColor theme="5" tint="0.59996337778862885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showGridLines="0" topLeftCell="A4" workbookViewId="0">
      <selection activeCell="AA27" sqref="AA27"/>
    </sheetView>
  </sheetViews>
  <sheetFormatPr baseColWidth="10" defaultRowHeight="15" x14ac:dyDescent="0.25"/>
  <cols>
    <col min="1" max="1" width="1.5703125" style="3" customWidth="1"/>
    <col min="2" max="2" width="12" style="2" customWidth="1"/>
    <col min="3" max="3" width="6.28515625" style="3" customWidth="1"/>
    <col min="4" max="5" width="7.7109375" style="3" customWidth="1"/>
    <col min="6" max="7" width="3.7109375" style="3" customWidth="1"/>
    <col min="8" max="8" width="3.28515625" style="3" customWidth="1"/>
    <col min="9" max="11" width="3.7109375" style="3" customWidth="1"/>
    <col min="12" max="12" width="3.140625" style="3" customWidth="1"/>
    <col min="13" max="13" width="3.7109375" style="3" customWidth="1"/>
    <col min="14" max="14" width="3.5703125" style="3" customWidth="1"/>
    <col min="15" max="15" width="3" style="3" customWidth="1"/>
    <col min="16" max="17" width="3.7109375" style="3" customWidth="1"/>
    <col min="18" max="18" width="3.42578125" style="3" customWidth="1"/>
    <col min="19" max="19" width="3.28515625" style="3" customWidth="1"/>
    <col min="20" max="20" width="3.7109375" style="3" customWidth="1"/>
    <col min="21" max="21" width="3.5703125" style="3" customWidth="1"/>
    <col min="22" max="22" width="3.140625" style="3" customWidth="1"/>
    <col min="23" max="24" width="3.7109375" style="3" customWidth="1"/>
    <col min="25" max="25" width="3.42578125" style="3" customWidth="1"/>
    <col min="26" max="26" width="3" style="3" customWidth="1"/>
    <col min="27" max="27" width="3.7109375" style="3" customWidth="1"/>
    <col min="28" max="28" width="3.5703125" style="3" customWidth="1"/>
    <col min="29" max="29" width="2.85546875" style="3" customWidth="1"/>
    <col min="30" max="31" width="3.7109375" style="3" customWidth="1"/>
    <col min="32" max="32" width="3.28515625" style="3" customWidth="1"/>
    <col min="33" max="33" width="3.140625" style="3" customWidth="1"/>
    <col min="34" max="34" width="3.7109375" style="3" customWidth="1"/>
    <col min="35" max="35" width="3.42578125" style="3" customWidth="1"/>
    <col min="36" max="36" width="3.140625" style="3" customWidth="1"/>
    <col min="37" max="37" width="2.7109375" style="3" customWidth="1"/>
    <col min="38" max="16384" width="11.42578125" style="3"/>
  </cols>
  <sheetData>
    <row r="1" spans="1:38" hidden="1" x14ac:dyDescent="0.25">
      <c r="A1" s="1">
        <f>Config!D17</f>
        <v>44166</v>
      </c>
    </row>
    <row r="2" spans="1:38" hidden="1" x14ac:dyDescent="0.25">
      <c r="A2" s="1">
        <f>Config!E17</f>
        <v>44196</v>
      </c>
    </row>
    <row r="3" spans="1:38" ht="60" hidden="1" customHeight="1" x14ac:dyDescent="0.25">
      <c r="F3" s="4">
        <f>A1</f>
        <v>44166</v>
      </c>
      <c r="G3" s="4">
        <f>F3+1</f>
        <v>44167</v>
      </c>
      <c r="H3" s="4">
        <f t="shared" ref="H3:AE3" si="0">G3+1</f>
        <v>44168</v>
      </c>
      <c r="I3" s="4">
        <f t="shared" si="0"/>
        <v>44169</v>
      </c>
      <c r="J3" s="4">
        <f t="shared" si="0"/>
        <v>44170</v>
      </c>
      <c r="K3" s="4">
        <f t="shared" si="0"/>
        <v>44171</v>
      </c>
      <c r="L3" s="4">
        <f t="shared" si="0"/>
        <v>44172</v>
      </c>
      <c r="M3" s="4">
        <f t="shared" si="0"/>
        <v>44173</v>
      </c>
      <c r="N3" s="4">
        <f t="shared" si="0"/>
        <v>44174</v>
      </c>
      <c r="O3" s="4">
        <f t="shared" si="0"/>
        <v>44175</v>
      </c>
      <c r="P3" s="4">
        <f t="shared" si="0"/>
        <v>44176</v>
      </c>
      <c r="Q3" s="4">
        <f t="shared" si="0"/>
        <v>44177</v>
      </c>
      <c r="R3" s="4">
        <f t="shared" si="0"/>
        <v>44178</v>
      </c>
      <c r="S3" s="4">
        <f t="shared" si="0"/>
        <v>44179</v>
      </c>
      <c r="T3" s="4">
        <f>S3+1</f>
        <v>44180</v>
      </c>
      <c r="U3" s="4">
        <f t="shared" si="0"/>
        <v>44181</v>
      </c>
      <c r="V3" s="4">
        <f t="shared" si="0"/>
        <v>44182</v>
      </c>
      <c r="W3" s="4">
        <f t="shared" si="0"/>
        <v>44183</v>
      </c>
      <c r="X3" s="4">
        <f t="shared" si="0"/>
        <v>44184</v>
      </c>
      <c r="Y3" s="4">
        <f t="shared" si="0"/>
        <v>44185</v>
      </c>
      <c r="Z3" s="4">
        <f t="shared" si="0"/>
        <v>44186</v>
      </c>
      <c r="AA3" s="4">
        <f t="shared" si="0"/>
        <v>44187</v>
      </c>
      <c r="AB3" s="4">
        <f t="shared" si="0"/>
        <v>44188</v>
      </c>
      <c r="AC3" s="4">
        <f t="shared" si="0"/>
        <v>44189</v>
      </c>
      <c r="AD3" s="4">
        <f t="shared" si="0"/>
        <v>44190</v>
      </c>
      <c r="AE3" s="4">
        <f t="shared" si="0"/>
        <v>44191</v>
      </c>
      <c r="AF3" s="4">
        <f>AE3+1</f>
        <v>44192</v>
      </c>
      <c r="AG3" s="4">
        <f>IF(AF3+1&gt;$A$2,"",AF3+1)</f>
        <v>44193</v>
      </c>
      <c r="AH3" s="4">
        <f>IFERROR(IF(AG3+1&gt;$A$2,"",AG3+1),"")</f>
        <v>44194</v>
      </c>
      <c r="AI3" s="4">
        <f t="shared" ref="AI3:AJ3" si="1">IFERROR(IF(AH3+1&gt;$A$2,"",AH3+1),"")</f>
        <v>44195</v>
      </c>
      <c r="AJ3" s="4">
        <f t="shared" si="1"/>
        <v>44196</v>
      </c>
    </row>
    <row r="4" spans="1:38" ht="27" customHeight="1" x14ac:dyDescent="0.25"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8" x14ac:dyDescent="0.25">
      <c r="B5" s="88" t="str">
        <f>TEXT(A1,"mmmmmmmmmmmmmm")</f>
        <v>décembre</v>
      </c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</row>
    <row r="6" spans="1:38" x14ac:dyDescent="0.25"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</row>
    <row r="7" spans="1:38" x14ac:dyDescent="0.25"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</row>
    <row r="8" spans="1:38" x14ac:dyDescent="0.25"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</row>
    <row r="9" spans="1:38" ht="15.75" thickBot="1" x14ac:dyDescent="0.3"/>
    <row r="10" spans="1:38" s="5" customFormat="1" ht="15.75" customHeight="1" x14ac:dyDescent="0.25">
      <c r="B10" s="95" t="s">
        <v>0</v>
      </c>
      <c r="C10" s="93" t="s">
        <v>19</v>
      </c>
      <c r="D10" s="91" t="s">
        <v>23</v>
      </c>
      <c r="E10" s="89" t="s">
        <v>17</v>
      </c>
      <c r="F10" s="26">
        <f t="shared" ref="F10:AF10" si="2">DAY(F3)</f>
        <v>1</v>
      </c>
      <c r="G10" s="27">
        <f t="shared" si="2"/>
        <v>2</v>
      </c>
      <c r="H10" s="27">
        <f t="shared" si="2"/>
        <v>3</v>
      </c>
      <c r="I10" s="27">
        <f t="shared" si="2"/>
        <v>4</v>
      </c>
      <c r="J10" s="27">
        <f t="shared" si="2"/>
        <v>5</v>
      </c>
      <c r="K10" s="27">
        <f t="shared" si="2"/>
        <v>6</v>
      </c>
      <c r="L10" s="27">
        <f t="shared" si="2"/>
        <v>7</v>
      </c>
      <c r="M10" s="27">
        <f t="shared" si="2"/>
        <v>8</v>
      </c>
      <c r="N10" s="27">
        <f t="shared" si="2"/>
        <v>9</v>
      </c>
      <c r="O10" s="27">
        <f t="shared" si="2"/>
        <v>10</v>
      </c>
      <c r="P10" s="27">
        <f t="shared" si="2"/>
        <v>11</v>
      </c>
      <c r="Q10" s="27">
        <f t="shared" si="2"/>
        <v>12</v>
      </c>
      <c r="R10" s="27">
        <f t="shared" si="2"/>
        <v>13</v>
      </c>
      <c r="S10" s="27">
        <f t="shared" si="2"/>
        <v>14</v>
      </c>
      <c r="T10" s="27">
        <f t="shared" si="2"/>
        <v>15</v>
      </c>
      <c r="U10" s="27">
        <f t="shared" si="2"/>
        <v>16</v>
      </c>
      <c r="V10" s="27">
        <f t="shared" si="2"/>
        <v>17</v>
      </c>
      <c r="W10" s="27">
        <f t="shared" si="2"/>
        <v>18</v>
      </c>
      <c r="X10" s="27">
        <f t="shared" si="2"/>
        <v>19</v>
      </c>
      <c r="Y10" s="27">
        <f t="shared" si="2"/>
        <v>20</v>
      </c>
      <c r="Z10" s="27">
        <f t="shared" si="2"/>
        <v>21</v>
      </c>
      <c r="AA10" s="27">
        <f t="shared" si="2"/>
        <v>22</v>
      </c>
      <c r="AB10" s="27">
        <f t="shared" si="2"/>
        <v>23</v>
      </c>
      <c r="AC10" s="27">
        <f t="shared" si="2"/>
        <v>24</v>
      </c>
      <c r="AD10" s="27">
        <f t="shared" si="2"/>
        <v>25</v>
      </c>
      <c r="AE10" s="27">
        <f t="shared" si="2"/>
        <v>26</v>
      </c>
      <c r="AF10" s="27">
        <f t="shared" si="2"/>
        <v>27</v>
      </c>
      <c r="AG10" s="27">
        <f>IFERROR(DAY(AG3),"")</f>
        <v>28</v>
      </c>
      <c r="AH10" s="27">
        <f t="shared" ref="AH10:AJ10" si="3">IFERROR(DAY(AH3),"")</f>
        <v>29</v>
      </c>
      <c r="AI10" s="27">
        <f t="shared" si="3"/>
        <v>30</v>
      </c>
      <c r="AJ10" s="28">
        <f t="shared" si="3"/>
        <v>31</v>
      </c>
      <c r="AL10" s="6" t="s">
        <v>61</v>
      </c>
    </row>
    <row r="11" spans="1:38" s="2" customFormat="1" ht="15.75" customHeight="1" thickBot="1" x14ac:dyDescent="0.3">
      <c r="B11" s="96"/>
      <c r="C11" s="94"/>
      <c r="D11" s="92"/>
      <c r="E11" s="90"/>
      <c r="F11" s="29">
        <f>IFERROR(WEEKDAY(F3),"")</f>
        <v>3</v>
      </c>
      <c r="G11" s="30">
        <f t="shared" ref="G11:AJ11" si="4">IFERROR(WEEKDAY(G3),"")</f>
        <v>4</v>
      </c>
      <c r="H11" s="30">
        <f t="shared" si="4"/>
        <v>5</v>
      </c>
      <c r="I11" s="30">
        <f t="shared" si="4"/>
        <v>6</v>
      </c>
      <c r="J11" s="30">
        <f t="shared" si="4"/>
        <v>7</v>
      </c>
      <c r="K11" s="30">
        <f t="shared" si="4"/>
        <v>1</v>
      </c>
      <c r="L11" s="30">
        <f t="shared" si="4"/>
        <v>2</v>
      </c>
      <c r="M11" s="30">
        <f t="shared" si="4"/>
        <v>3</v>
      </c>
      <c r="N11" s="30">
        <f t="shared" si="4"/>
        <v>4</v>
      </c>
      <c r="O11" s="30">
        <f t="shared" si="4"/>
        <v>5</v>
      </c>
      <c r="P11" s="30">
        <f t="shared" si="4"/>
        <v>6</v>
      </c>
      <c r="Q11" s="30">
        <f t="shared" si="4"/>
        <v>7</v>
      </c>
      <c r="R11" s="30">
        <f t="shared" si="4"/>
        <v>1</v>
      </c>
      <c r="S11" s="30">
        <f t="shared" si="4"/>
        <v>2</v>
      </c>
      <c r="T11" s="30">
        <f t="shared" si="4"/>
        <v>3</v>
      </c>
      <c r="U11" s="30">
        <f t="shared" si="4"/>
        <v>4</v>
      </c>
      <c r="V11" s="30">
        <f t="shared" si="4"/>
        <v>5</v>
      </c>
      <c r="W11" s="30">
        <f t="shared" si="4"/>
        <v>6</v>
      </c>
      <c r="X11" s="30">
        <f t="shared" si="4"/>
        <v>7</v>
      </c>
      <c r="Y11" s="30">
        <f t="shared" si="4"/>
        <v>1</v>
      </c>
      <c r="Z11" s="30">
        <f t="shared" si="4"/>
        <v>2</v>
      </c>
      <c r="AA11" s="30">
        <f t="shared" si="4"/>
        <v>3</v>
      </c>
      <c r="AB11" s="30">
        <f t="shared" si="4"/>
        <v>4</v>
      </c>
      <c r="AC11" s="30">
        <f t="shared" si="4"/>
        <v>5</v>
      </c>
      <c r="AD11" s="30">
        <f t="shared" si="4"/>
        <v>6</v>
      </c>
      <c r="AE11" s="30">
        <f t="shared" si="4"/>
        <v>7</v>
      </c>
      <c r="AF11" s="30">
        <f t="shared" si="4"/>
        <v>1</v>
      </c>
      <c r="AG11" s="30">
        <f t="shared" si="4"/>
        <v>2</v>
      </c>
      <c r="AH11" s="30">
        <f t="shared" si="4"/>
        <v>3</v>
      </c>
      <c r="AI11" s="30">
        <f t="shared" si="4"/>
        <v>4</v>
      </c>
      <c r="AJ11" s="31">
        <f t="shared" si="4"/>
        <v>5</v>
      </c>
      <c r="AL11" s="7" t="s">
        <v>62</v>
      </c>
    </row>
    <row r="12" spans="1:38" x14ac:dyDescent="0.25">
      <c r="B12" s="34" t="str">
        <f>IF(Config!A4&lt;&gt;"",Config!A4,"")</f>
        <v>AYMEN</v>
      </c>
      <c r="C12" s="19">
        <f>COUNTIF(F12:AJ12,"CP")</f>
        <v>5</v>
      </c>
      <c r="D12" s="20">
        <f>COUNTIF(F12:AJ12,"M")</f>
        <v>0</v>
      </c>
      <c r="E12" s="21">
        <f>COUNTIF(F12:AJ12,"Abs")</f>
        <v>0</v>
      </c>
      <c r="F12" s="8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 t="s">
        <v>18</v>
      </c>
      <c r="AD12" s="9"/>
      <c r="AE12" s="9"/>
      <c r="AF12" s="9"/>
      <c r="AG12" s="9" t="s">
        <v>18</v>
      </c>
      <c r="AH12" s="9" t="s">
        <v>18</v>
      </c>
      <c r="AI12" s="9" t="s">
        <v>18</v>
      </c>
      <c r="AJ12" s="10" t="s">
        <v>18</v>
      </c>
      <c r="AL12" s="32">
        <f>SUMPRODUCT(($F$11:$AJ$11=7)*(F12:AJ12="CP"))</f>
        <v>0</v>
      </c>
    </row>
    <row r="13" spans="1:38" x14ac:dyDescent="0.25">
      <c r="B13" s="35" t="str">
        <f>IF(Config!A5&lt;&gt;"",Config!A5,"")</f>
        <v>CHRISTELLE</v>
      </c>
      <c r="C13" s="23">
        <f t="shared" ref="C13:C20" si="5">COUNTIF(F13:AJ13,"CP")</f>
        <v>5</v>
      </c>
      <c r="D13" s="24">
        <f t="shared" ref="D13:D20" si="6">COUNTIF(F13:AJ13,"M")</f>
        <v>0</v>
      </c>
      <c r="E13" s="25">
        <f t="shared" ref="E13:E20" si="7">COUNTIF(F13:AJ13,"Abs")</f>
        <v>0</v>
      </c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 t="s">
        <v>18</v>
      </c>
      <c r="AD13" s="12"/>
      <c r="AE13" s="12"/>
      <c r="AF13" s="12"/>
      <c r="AG13" s="12" t="s">
        <v>18</v>
      </c>
      <c r="AH13" s="12" t="s">
        <v>18</v>
      </c>
      <c r="AI13" s="12" t="s">
        <v>18</v>
      </c>
      <c r="AJ13" s="13" t="s">
        <v>18</v>
      </c>
      <c r="AL13" s="33">
        <f t="shared" ref="AL13:AL20" si="8">SUMPRODUCT(($F$11:$AJ$11=7)*(F13:AJ13="CP"))</f>
        <v>0</v>
      </c>
    </row>
    <row r="14" spans="1:38" x14ac:dyDescent="0.25">
      <c r="B14" s="35" t="str">
        <f>IF(Config!A6&lt;&gt;"",Config!A6,"")</f>
        <v>FRED</v>
      </c>
      <c r="C14" s="23">
        <f t="shared" si="5"/>
        <v>5</v>
      </c>
      <c r="D14" s="24">
        <f t="shared" si="6"/>
        <v>0</v>
      </c>
      <c r="E14" s="25">
        <f t="shared" si="7"/>
        <v>0</v>
      </c>
      <c r="F14" s="11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 t="s">
        <v>18</v>
      </c>
      <c r="AD14" s="12"/>
      <c r="AE14" s="12"/>
      <c r="AF14" s="12"/>
      <c r="AG14" s="12" t="s">
        <v>18</v>
      </c>
      <c r="AH14" s="12" t="s">
        <v>18</v>
      </c>
      <c r="AI14" s="12" t="s">
        <v>18</v>
      </c>
      <c r="AJ14" s="13" t="s">
        <v>18</v>
      </c>
      <c r="AL14" s="33">
        <f t="shared" si="8"/>
        <v>0</v>
      </c>
    </row>
    <row r="15" spans="1:38" x14ac:dyDescent="0.25">
      <c r="B15" s="35" t="str">
        <f>IF(Config!A7&lt;&gt;"",Config!A7,"")</f>
        <v>GEOFFROY</v>
      </c>
      <c r="C15" s="23">
        <f t="shared" si="5"/>
        <v>5</v>
      </c>
      <c r="D15" s="24">
        <f t="shared" si="6"/>
        <v>0</v>
      </c>
      <c r="E15" s="25">
        <f t="shared" si="7"/>
        <v>0</v>
      </c>
      <c r="F15" s="11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 t="s">
        <v>18</v>
      </c>
      <c r="AD15" s="12"/>
      <c r="AE15" s="12"/>
      <c r="AF15" s="12"/>
      <c r="AG15" s="12" t="s">
        <v>18</v>
      </c>
      <c r="AH15" s="12" t="s">
        <v>18</v>
      </c>
      <c r="AI15" s="12" t="s">
        <v>18</v>
      </c>
      <c r="AJ15" s="13" t="s">
        <v>18</v>
      </c>
      <c r="AL15" s="33">
        <f t="shared" si="8"/>
        <v>0</v>
      </c>
    </row>
    <row r="16" spans="1:38" x14ac:dyDescent="0.25">
      <c r="B16" s="35" t="str">
        <f>IF(Config!A8&lt;&gt;"",Config!A8,"")</f>
        <v>HAMID</v>
      </c>
      <c r="C16" s="23">
        <f t="shared" si="5"/>
        <v>5</v>
      </c>
      <c r="D16" s="24">
        <f t="shared" si="6"/>
        <v>0</v>
      </c>
      <c r="E16" s="25">
        <f t="shared" si="7"/>
        <v>0</v>
      </c>
      <c r="F16" s="11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 t="s">
        <v>18</v>
      </c>
      <c r="AD16" s="12"/>
      <c r="AE16" s="12"/>
      <c r="AF16" s="12"/>
      <c r="AG16" s="12" t="s">
        <v>18</v>
      </c>
      <c r="AH16" s="12" t="s">
        <v>18</v>
      </c>
      <c r="AI16" s="12" t="s">
        <v>18</v>
      </c>
      <c r="AJ16" s="13" t="s">
        <v>18</v>
      </c>
      <c r="AL16" s="33">
        <f t="shared" si="8"/>
        <v>0</v>
      </c>
    </row>
    <row r="17" spans="2:38" x14ac:dyDescent="0.25">
      <c r="B17" s="35" t="str">
        <f>IF(Config!A9&lt;&gt;"",Config!A9,"")</f>
        <v>ISSAM</v>
      </c>
      <c r="C17" s="23">
        <f t="shared" si="5"/>
        <v>5</v>
      </c>
      <c r="D17" s="24">
        <f t="shared" si="6"/>
        <v>0</v>
      </c>
      <c r="E17" s="25">
        <f t="shared" si="7"/>
        <v>0</v>
      </c>
      <c r="F17" s="11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 t="s">
        <v>18</v>
      </c>
      <c r="AD17" s="12"/>
      <c r="AE17" s="12"/>
      <c r="AF17" s="12"/>
      <c r="AG17" s="12" t="s">
        <v>18</v>
      </c>
      <c r="AH17" s="12" t="s">
        <v>18</v>
      </c>
      <c r="AI17" s="12" t="s">
        <v>18</v>
      </c>
      <c r="AJ17" s="13" t="s">
        <v>18</v>
      </c>
      <c r="AL17" s="33">
        <f t="shared" si="8"/>
        <v>0</v>
      </c>
    </row>
    <row r="18" spans="2:38" x14ac:dyDescent="0.25">
      <c r="B18" s="35" t="str">
        <f>IF(Config!A10&lt;&gt;"",Config!A10,"")</f>
        <v>JEROME</v>
      </c>
      <c r="C18" s="23">
        <f t="shared" si="5"/>
        <v>5</v>
      </c>
      <c r="D18" s="24">
        <f t="shared" si="6"/>
        <v>0</v>
      </c>
      <c r="E18" s="25">
        <f t="shared" si="7"/>
        <v>0</v>
      </c>
      <c r="F18" s="11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 t="s">
        <v>18</v>
      </c>
      <c r="AD18" s="12"/>
      <c r="AE18" s="12"/>
      <c r="AF18" s="12"/>
      <c r="AG18" s="12" t="s">
        <v>18</v>
      </c>
      <c r="AH18" s="12" t="s">
        <v>18</v>
      </c>
      <c r="AI18" s="12" t="s">
        <v>18</v>
      </c>
      <c r="AJ18" s="13" t="s">
        <v>18</v>
      </c>
      <c r="AL18" s="33">
        <f t="shared" si="8"/>
        <v>0</v>
      </c>
    </row>
    <row r="19" spans="2:38" x14ac:dyDescent="0.25">
      <c r="B19" s="35" t="str">
        <f>IF(Config!A11&lt;&gt;"",Config!A11,"")</f>
        <v>MICHEL</v>
      </c>
      <c r="C19" s="23">
        <f t="shared" si="5"/>
        <v>5</v>
      </c>
      <c r="D19" s="24">
        <f t="shared" si="6"/>
        <v>0</v>
      </c>
      <c r="E19" s="25">
        <f t="shared" si="7"/>
        <v>0</v>
      </c>
      <c r="F19" s="11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 t="s">
        <v>18</v>
      </c>
      <c r="AD19" s="12"/>
      <c r="AE19" s="12"/>
      <c r="AF19" s="12"/>
      <c r="AG19" s="12" t="s">
        <v>18</v>
      </c>
      <c r="AH19" s="12" t="s">
        <v>18</v>
      </c>
      <c r="AI19" s="12" t="s">
        <v>18</v>
      </c>
      <c r="AJ19" s="13" t="s">
        <v>18</v>
      </c>
      <c r="AL19" s="33">
        <f t="shared" si="8"/>
        <v>0</v>
      </c>
    </row>
    <row r="20" spans="2:38" x14ac:dyDescent="0.25">
      <c r="B20" s="35" t="str">
        <f>IF(Config!A12&lt;&gt;"",Config!A12,"")</f>
        <v>ROANE</v>
      </c>
      <c r="C20" s="23">
        <f t="shared" si="5"/>
        <v>5</v>
      </c>
      <c r="D20" s="24">
        <f t="shared" si="6"/>
        <v>0</v>
      </c>
      <c r="E20" s="25">
        <f t="shared" si="7"/>
        <v>0</v>
      </c>
      <c r="F20" s="11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 t="s">
        <v>18</v>
      </c>
      <c r="AD20" s="12"/>
      <c r="AE20" s="12"/>
      <c r="AF20" s="12"/>
      <c r="AG20" s="12" t="s">
        <v>18</v>
      </c>
      <c r="AH20" s="12" t="s">
        <v>18</v>
      </c>
      <c r="AI20" s="12" t="s">
        <v>18</v>
      </c>
      <c r="AJ20" s="13" t="s">
        <v>18</v>
      </c>
      <c r="AL20" s="33">
        <f t="shared" si="8"/>
        <v>0</v>
      </c>
    </row>
    <row r="21" spans="2:38" x14ac:dyDescent="0.25">
      <c r="B21" s="66" t="str">
        <f>IF(Config!A13&lt;&gt;"",Config!A13,"")</f>
        <v>JORDAN</v>
      </c>
      <c r="C21" s="78">
        <f t="shared" ref="C21" si="9">COUNTIF(F21:AJ21,"CP")</f>
        <v>5</v>
      </c>
      <c r="D21" s="79">
        <f t="shared" ref="D21" si="10">COUNTIF(F21:AJ21,"M")</f>
        <v>0</v>
      </c>
      <c r="E21" s="80">
        <f t="shared" ref="E21" si="11">COUNTIF(F21:AJ21,"Abs")</f>
        <v>0</v>
      </c>
      <c r="F21" s="11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 t="s">
        <v>18</v>
      </c>
      <c r="AD21" s="12"/>
      <c r="AE21" s="12"/>
      <c r="AF21" s="12"/>
      <c r="AG21" s="12" t="s">
        <v>18</v>
      </c>
      <c r="AH21" s="12" t="s">
        <v>18</v>
      </c>
      <c r="AI21" s="12" t="s">
        <v>18</v>
      </c>
      <c r="AJ21" s="13" t="s">
        <v>18</v>
      </c>
      <c r="AL21" s="81">
        <f t="shared" ref="AL21" si="12">SUMPRODUCT(($F$11:$AJ$11=7)*(F21:AJ21="CP"))</f>
        <v>0</v>
      </c>
    </row>
    <row r="24" spans="2:38" s="14" customFormat="1" x14ac:dyDescent="0.25">
      <c r="B24" s="2"/>
      <c r="F24" s="15" t="s">
        <v>18</v>
      </c>
      <c r="G24" s="14" t="s">
        <v>19</v>
      </c>
      <c r="J24" s="16" t="s">
        <v>20</v>
      </c>
      <c r="K24" s="14" t="s">
        <v>21</v>
      </c>
      <c r="N24" s="17" t="s">
        <v>22</v>
      </c>
      <c r="O24" s="14" t="s">
        <v>16</v>
      </c>
    </row>
  </sheetData>
  <mergeCells count="5">
    <mergeCell ref="B5:AJ8"/>
    <mergeCell ref="B10:B11"/>
    <mergeCell ref="C10:C11"/>
    <mergeCell ref="D10:D11"/>
    <mergeCell ref="E10:E11"/>
  </mergeCells>
  <conditionalFormatting sqref="F11:AJ11">
    <cfRule type="expression" dxfId="20" priority="9">
      <formula>OR(F$11=1,F$11=7)</formula>
    </cfRule>
  </conditionalFormatting>
  <conditionalFormatting sqref="F12:AJ21">
    <cfRule type="cellIs" dxfId="19" priority="3" operator="equal">
      <formula>"M"</formula>
    </cfRule>
    <cfRule type="cellIs" dxfId="18" priority="6" operator="equal">
      <formula>"Abs"</formula>
    </cfRule>
    <cfRule type="cellIs" dxfId="17" priority="7" operator="equal">
      <formula>"CP"</formula>
    </cfRule>
    <cfRule type="expression" dxfId="16" priority="8">
      <formula>OR(F$11=1,F$11=7)</formula>
    </cfRule>
  </conditionalFormatting>
  <conditionalFormatting sqref="C12:E21">
    <cfRule type="cellIs" dxfId="15" priority="5" operator="equal">
      <formula>0</formula>
    </cfRule>
  </conditionalFormatting>
  <conditionalFormatting sqref="AL12:AL21">
    <cfRule type="cellIs" dxfId="14" priority="2" operator="equal">
      <formula>0</formula>
    </cfRule>
  </conditionalFormatting>
  <conditionalFormatting sqref="AL12:AL21">
    <cfRule type="cellIs" dxfId="13" priority="1" operator="greaterThanOrEqual">
      <formula>1</formula>
    </cfRule>
  </conditionalFormatting>
  <dataValidations count="1">
    <dataValidation type="list" allowBlank="1" showInputMessage="1" showErrorMessage="1" sqref="F12:AJ20">
      <formula1>"CP,Abs,M"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F5547330-CF87-483A-A570-E70B8CC19F6F}">
            <xm:f>F$3=VLOOKUP(F$3,Config!$I$4:$J$14,1,0)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1" id="{D624B22B-61AD-4254-88F2-E2FF04EC5B4D}">
            <xm:f>F$3=VLOOKUP(F$3,Config!$L$4:$M$29,1,0)</xm:f>
            <x14:dxf>
              <fill>
                <patternFill>
                  <bgColor theme="5" tint="0.59996337778862885"/>
                </patternFill>
              </fill>
            </x14:dxf>
          </x14:cfRule>
          <xm:sqref>F11:AJ21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9"/>
  <sheetViews>
    <sheetView topLeftCell="A2" workbookViewId="0">
      <selection activeCell="H25" sqref="H25"/>
    </sheetView>
  </sheetViews>
  <sheetFormatPr baseColWidth="10" defaultColWidth="17.5703125" defaultRowHeight="15" x14ac:dyDescent="0.25"/>
  <cols>
    <col min="1" max="16384" width="17.5703125" style="3"/>
  </cols>
  <sheetData>
    <row r="3" spans="1:13" x14ac:dyDescent="0.25">
      <c r="A3" s="3" t="s">
        <v>0</v>
      </c>
      <c r="C3" s="3" t="s">
        <v>1</v>
      </c>
      <c r="D3" s="1">
        <v>43831</v>
      </c>
      <c r="I3" s="3" t="s">
        <v>47</v>
      </c>
      <c r="J3" s="3" t="s">
        <v>48</v>
      </c>
      <c r="L3" s="3" t="s">
        <v>47</v>
      </c>
      <c r="M3" s="3" t="s">
        <v>48</v>
      </c>
    </row>
    <row r="4" spans="1:13" x14ac:dyDescent="0.25">
      <c r="A4" s="64" t="s">
        <v>30</v>
      </c>
      <c r="I4" s="1">
        <v>43831</v>
      </c>
      <c r="J4" s="3" t="s">
        <v>49</v>
      </c>
      <c r="L4" s="1">
        <v>43973</v>
      </c>
    </row>
    <row r="5" spans="1:13" x14ac:dyDescent="0.25">
      <c r="A5" s="64" t="s">
        <v>27</v>
      </c>
      <c r="D5" s="3" t="s">
        <v>14</v>
      </c>
      <c r="E5" s="3" t="s">
        <v>15</v>
      </c>
      <c r="I5" s="1">
        <v>43934</v>
      </c>
      <c r="J5" s="3" t="s">
        <v>50</v>
      </c>
      <c r="L5" s="1">
        <v>44025</v>
      </c>
    </row>
    <row r="6" spans="1:13" x14ac:dyDescent="0.25">
      <c r="A6" s="64" t="s">
        <v>25</v>
      </c>
      <c r="C6" s="3" t="s">
        <v>2</v>
      </c>
      <c r="D6" s="65">
        <f>D3</f>
        <v>43831</v>
      </c>
      <c r="E6" s="65">
        <f>EOMONTH(D6,0)</f>
        <v>43861</v>
      </c>
      <c r="I6" s="1">
        <v>43952</v>
      </c>
      <c r="J6" s="3" t="s">
        <v>51</v>
      </c>
      <c r="L6" s="1">
        <v>44037</v>
      </c>
    </row>
    <row r="7" spans="1:13" x14ac:dyDescent="0.25">
      <c r="A7" s="64" t="s">
        <v>24</v>
      </c>
      <c r="C7" s="3" t="s">
        <v>3</v>
      </c>
      <c r="D7" s="65">
        <f>EDATE(D6,1)</f>
        <v>43862</v>
      </c>
      <c r="E7" s="65">
        <f t="shared" ref="E7:E17" si="0">EOMONTH(D7,0)</f>
        <v>43890</v>
      </c>
      <c r="I7" s="1">
        <v>43959</v>
      </c>
      <c r="J7" s="3" t="s">
        <v>52</v>
      </c>
      <c r="L7" s="1">
        <v>44038</v>
      </c>
    </row>
    <row r="8" spans="1:13" x14ac:dyDescent="0.25">
      <c r="A8" s="64" t="s">
        <v>26</v>
      </c>
      <c r="C8" s="3" t="s">
        <v>4</v>
      </c>
      <c r="D8" s="65">
        <f t="shared" ref="D8:D17" si="1">EDATE(D7,1)</f>
        <v>43891</v>
      </c>
      <c r="E8" s="65">
        <f t="shared" si="0"/>
        <v>43921</v>
      </c>
      <c r="I8" s="1">
        <v>43972</v>
      </c>
      <c r="J8" s="3" t="s">
        <v>53</v>
      </c>
      <c r="L8" s="1">
        <v>44039</v>
      </c>
    </row>
    <row r="9" spans="1:13" x14ac:dyDescent="0.25">
      <c r="A9" s="64" t="s">
        <v>28</v>
      </c>
      <c r="C9" s="3" t="s">
        <v>5</v>
      </c>
      <c r="D9" s="65">
        <f t="shared" si="1"/>
        <v>43922</v>
      </c>
      <c r="E9" s="65">
        <f t="shared" si="0"/>
        <v>43951</v>
      </c>
      <c r="I9" s="1">
        <v>43983</v>
      </c>
      <c r="J9" s="3" t="s">
        <v>54</v>
      </c>
      <c r="L9" s="1">
        <v>44040</v>
      </c>
    </row>
    <row r="10" spans="1:13" x14ac:dyDescent="0.25">
      <c r="A10" s="64" t="s">
        <v>29</v>
      </c>
      <c r="C10" s="3" t="s">
        <v>6</v>
      </c>
      <c r="D10" s="65">
        <f t="shared" si="1"/>
        <v>43952</v>
      </c>
      <c r="E10" s="65">
        <f t="shared" si="0"/>
        <v>43982</v>
      </c>
      <c r="I10" s="1">
        <v>44026</v>
      </c>
      <c r="J10" s="3" t="s">
        <v>55</v>
      </c>
      <c r="L10" s="1">
        <v>44041</v>
      </c>
    </row>
    <row r="11" spans="1:13" x14ac:dyDescent="0.25">
      <c r="A11" s="64" t="s">
        <v>31</v>
      </c>
      <c r="C11" s="3" t="s">
        <v>7</v>
      </c>
      <c r="D11" s="65">
        <f>EDATE(D10,1)</f>
        <v>43983</v>
      </c>
      <c r="E11" s="65">
        <f t="shared" si="0"/>
        <v>44012</v>
      </c>
      <c r="I11" s="1">
        <v>44058</v>
      </c>
      <c r="J11" s="3" t="s">
        <v>56</v>
      </c>
      <c r="L11" s="1">
        <v>44042</v>
      </c>
    </row>
    <row r="12" spans="1:13" x14ac:dyDescent="0.25">
      <c r="A12" s="64" t="s">
        <v>32</v>
      </c>
      <c r="C12" s="3" t="s">
        <v>8</v>
      </c>
      <c r="D12" s="65">
        <f t="shared" si="1"/>
        <v>44013</v>
      </c>
      <c r="E12" s="65">
        <f t="shared" si="0"/>
        <v>44043</v>
      </c>
      <c r="I12" s="1">
        <v>44136</v>
      </c>
      <c r="J12" s="3" t="s">
        <v>57</v>
      </c>
      <c r="L12" s="1">
        <v>44043</v>
      </c>
    </row>
    <row r="13" spans="1:13" x14ac:dyDescent="0.25">
      <c r="A13" s="64" t="s">
        <v>64</v>
      </c>
      <c r="C13" s="3" t="s">
        <v>9</v>
      </c>
      <c r="D13" s="65">
        <f t="shared" si="1"/>
        <v>44044</v>
      </c>
      <c r="E13" s="65">
        <f t="shared" si="0"/>
        <v>44074</v>
      </c>
      <c r="I13" s="1">
        <v>44146</v>
      </c>
      <c r="J13" s="3" t="s">
        <v>58</v>
      </c>
      <c r="L13" s="1">
        <v>44044</v>
      </c>
    </row>
    <row r="14" spans="1:13" x14ac:dyDescent="0.25">
      <c r="C14" s="3" t="s">
        <v>10</v>
      </c>
      <c r="D14" s="65">
        <f t="shared" si="1"/>
        <v>44075</v>
      </c>
      <c r="E14" s="65">
        <f t="shared" si="0"/>
        <v>44104</v>
      </c>
      <c r="I14" s="1">
        <v>44190</v>
      </c>
      <c r="J14" s="3" t="s">
        <v>59</v>
      </c>
      <c r="L14" s="1">
        <v>44045</v>
      </c>
    </row>
    <row r="15" spans="1:13" x14ac:dyDescent="0.25">
      <c r="C15" s="3" t="s">
        <v>11</v>
      </c>
      <c r="D15" s="65">
        <f t="shared" si="1"/>
        <v>44105</v>
      </c>
      <c r="E15" s="65">
        <f t="shared" si="0"/>
        <v>44135</v>
      </c>
      <c r="L15" s="1">
        <v>44046</v>
      </c>
    </row>
    <row r="16" spans="1:13" x14ac:dyDescent="0.25">
      <c r="C16" s="3" t="s">
        <v>12</v>
      </c>
      <c r="D16" s="65">
        <f t="shared" si="1"/>
        <v>44136</v>
      </c>
      <c r="E16" s="65">
        <f t="shared" si="0"/>
        <v>44165</v>
      </c>
      <c r="L16" s="1">
        <v>44047</v>
      </c>
    </row>
    <row r="17" spans="3:12" x14ac:dyDescent="0.25">
      <c r="C17" s="3" t="s">
        <v>13</v>
      </c>
      <c r="D17" s="65">
        <f t="shared" si="1"/>
        <v>44166</v>
      </c>
      <c r="E17" s="65">
        <f t="shared" si="0"/>
        <v>44196</v>
      </c>
      <c r="L17" s="1">
        <v>44048</v>
      </c>
    </row>
    <row r="18" spans="3:12" x14ac:dyDescent="0.25">
      <c r="L18" s="1">
        <v>44049</v>
      </c>
    </row>
    <row r="19" spans="3:12" x14ac:dyDescent="0.25">
      <c r="L19" s="1">
        <v>44050</v>
      </c>
    </row>
    <row r="20" spans="3:12" x14ac:dyDescent="0.25">
      <c r="L20" s="1">
        <v>44051</v>
      </c>
    </row>
    <row r="21" spans="3:12" x14ac:dyDescent="0.25">
      <c r="L21" s="1">
        <v>44052</v>
      </c>
    </row>
    <row r="22" spans="3:12" x14ac:dyDescent="0.25">
      <c r="L22" s="1"/>
    </row>
    <row r="23" spans="3:12" x14ac:dyDescent="0.25">
      <c r="L23" s="1">
        <v>44189</v>
      </c>
    </row>
    <row r="24" spans="3:12" x14ac:dyDescent="0.25">
      <c r="L24" s="1">
        <v>44191</v>
      </c>
    </row>
    <row r="25" spans="3:12" x14ac:dyDescent="0.25">
      <c r="L25" s="1">
        <v>44192</v>
      </c>
    </row>
    <row r="26" spans="3:12" x14ac:dyDescent="0.25">
      <c r="L26" s="1">
        <v>44193</v>
      </c>
    </row>
    <row r="27" spans="3:12" x14ac:dyDescent="0.25">
      <c r="L27" s="1">
        <v>44194</v>
      </c>
    </row>
    <row r="28" spans="3:12" x14ac:dyDescent="0.25">
      <c r="L28" s="1">
        <v>44195</v>
      </c>
    </row>
    <row r="29" spans="3:12" x14ac:dyDescent="0.25">
      <c r="L29" s="1">
        <v>44196</v>
      </c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Récap 2020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Config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damblon</dc:creator>
  <cp:lastModifiedBy>frederic damblon</cp:lastModifiedBy>
  <cp:lastPrinted>2020-02-26T16:28:35Z</cp:lastPrinted>
  <dcterms:created xsi:type="dcterms:W3CDTF">2020-02-26T11:40:00Z</dcterms:created>
  <dcterms:modified xsi:type="dcterms:W3CDTF">2020-08-12T07:08:09Z</dcterms:modified>
</cp:coreProperties>
</file>