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90" windowWidth="10515" windowHeight="8250" tabRatio="846"/>
  </bookViews>
  <sheets>
    <sheet name="ALIZEE" sheetId="29" r:id="rId1"/>
    <sheet name="EXT-ALIZEE" sheetId="30" r:id="rId2"/>
    <sheet name="Feuil1" sheetId="41" r:id="rId3"/>
  </sheets>
  <definedNames>
    <definedName name="_xlnm.Criteria" localSheetId="1">'EXT-ALIZEE'!#REF!</definedName>
    <definedName name="_xlnm.Extract" localSheetId="1">'EXT-ALIZEE'!$B$8:$D$8</definedName>
    <definedName name="_xlnm.Print_Area" localSheetId="0">ALIZEE!$A$1:$AQ$67</definedName>
    <definedName name="_xlnm.Print_Area" localSheetId="1">'EXT-ALIZEE'!$A$1:$L$60</definedName>
  </definedNames>
  <calcPr calcId="125725"/>
</workbook>
</file>

<file path=xl/calcChain.xml><?xml version="1.0" encoding="utf-8"?>
<calcChain xmlns="http://schemas.openxmlformats.org/spreadsheetml/2006/main">
  <c r="A1" i="41"/>
  <c r="T38" i="29"/>
  <c r="AF38" s="1"/>
  <c r="U38"/>
  <c r="AG38" s="1"/>
  <c r="T39"/>
  <c r="AF39" s="1"/>
  <c r="U39"/>
  <c r="AG39" s="1"/>
  <c r="T40"/>
  <c r="AF40" s="1"/>
  <c r="U40"/>
  <c r="AG40" s="1"/>
  <c r="T41"/>
  <c r="AF41" s="1"/>
  <c r="U41"/>
  <c r="AG41" s="1"/>
  <c r="T42"/>
  <c r="AF42" s="1"/>
  <c r="U42"/>
  <c r="AG42" s="1"/>
  <c r="T43"/>
  <c r="AF43" s="1"/>
  <c r="U43"/>
  <c r="AG43" s="1"/>
  <c r="T44"/>
  <c r="AF44" s="1"/>
  <c r="U44"/>
  <c r="AG44" s="1"/>
  <c r="T45"/>
  <c r="AF45" s="1"/>
  <c r="U45"/>
  <c r="AG45" s="1"/>
  <c r="T46"/>
  <c r="AF46" s="1"/>
  <c r="U46"/>
  <c r="AG46" s="1"/>
  <c r="T47"/>
  <c r="AF47" s="1"/>
  <c r="U47"/>
  <c r="AG47" s="1"/>
  <c r="T48"/>
  <c r="AF48" s="1"/>
  <c r="U48"/>
  <c r="AG48" s="1"/>
  <c r="T49"/>
  <c r="AF49" s="1"/>
  <c r="U49"/>
  <c r="AG49" s="1"/>
  <c r="T50"/>
  <c r="AF50" s="1"/>
  <c r="U50"/>
  <c r="AG50" s="1"/>
  <c r="T51"/>
  <c r="AF51" s="1"/>
  <c r="U51"/>
  <c r="AG51" s="1"/>
  <c r="U37"/>
  <c r="AG37" s="1"/>
  <c r="T37"/>
  <c r="AF37" s="1"/>
  <c r="T6"/>
  <c r="AF6" s="1"/>
  <c r="T7"/>
  <c r="AF7" s="1"/>
  <c r="U6"/>
  <c r="AG6" s="1"/>
  <c r="U7"/>
  <c r="AG7" s="1"/>
  <c r="U5"/>
  <c r="AG5" s="1"/>
  <c r="T5"/>
  <c r="AF5" s="1"/>
  <c r="G32" i="30" l="1"/>
  <c r="B32"/>
  <c r="AK2" i="29"/>
  <c r="AK34"/>
  <c r="AO52" l="1"/>
  <c r="AP52"/>
  <c r="AO25"/>
  <c r="AP25"/>
  <c r="AP60" l="1"/>
  <c r="AO60"/>
  <c r="I58" i="30" l="1"/>
  <c r="D58"/>
  <c r="C3"/>
  <c r="H3" s="1"/>
  <c r="AL61" i="29"/>
  <c r="AL60"/>
  <c r="AL59"/>
  <c r="AQ52"/>
  <c r="AN52"/>
  <c r="AI51"/>
  <c r="AA51"/>
  <c r="X51"/>
  <c r="AH51" s="1"/>
  <c r="AJ51" s="1"/>
  <c r="AM51" s="1"/>
  <c r="S51"/>
  <c r="AI50"/>
  <c r="AA50"/>
  <c r="X50"/>
  <c r="AH50" s="1"/>
  <c r="AJ50" s="1"/>
  <c r="AM50" s="1"/>
  <c r="S50"/>
  <c r="AI49"/>
  <c r="AA49"/>
  <c r="X49"/>
  <c r="AH49" s="1"/>
  <c r="AJ49" s="1"/>
  <c r="AM49" s="1"/>
  <c r="S49"/>
  <c r="AI48"/>
  <c r="AA48"/>
  <c r="X48"/>
  <c r="AH48" s="1"/>
  <c r="AJ48"/>
  <c r="AM48" s="1"/>
  <c r="S48"/>
  <c r="AI47"/>
  <c r="AA47"/>
  <c r="X47"/>
  <c r="AH47" s="1"/>
  <c r="AJ47" s="1"/>
  <c r="AM47" s="1"/>
  <c r="S47"/>
  <c r="AI46"/>
  <c r="AA46"/>
  <c r="X46"/>
  <c r="AH46" s="1"/>
  <c r="AJ46"/>
  <c r="AM46" s="1"/>
  <c r="S46"/>
  <c r="AI45"/>
  <c r="AA45"/>
  <c r="X45"/>
  <c r="AH45" s="1"/>
  <c r="AJ45" s="1"/>
  <c r="AM45" s="1"/>
  <c r="S45"/>
  <c r="AI44"/>
  <c r="AA44"/>
  <c r="X44"/>
  <c r="AH44" s="1"/>
  <c r="AJ44" s="1"/>
  <c r="AM44" s="1"/>
  <c r="S44"/>
  <c r="AI43"/>
  <c r="AA43"/>
  <c r="X43"/>
  <c r="AH43" s="1"/>
  <c r="AJ43"/>
  <c r="AM43" s="1"/>
  <c r="S43"/>
  <c r="AI42"/>
  <c r="AA42"/>
  <c r="X42"/>
  <c r="AH42" s="1"/>
  <c r="AJ42" s="1"/>
  <c r="AM42" s="1"/>
  <c r="S42"/>
  <c r="AI41"/>
  <c r="AA41"/>
  <c r="X41"/>
  <c r="AH41" s="1"/>
  <c r="AJ41" s="1"/>
  <c r="AM41" s="1"/>
  <c r="S41"/>
  <c r="AI40"/>
  <c r="AA40"/>
  <c r="X40"/>
  <c r="AH40" s="1"/>
  <c r="AJ40"/>
  <c r="AM40" s="1"/>
  <c r="S40"/>
  <c r="AI39"/>
  <c r="AA39"/>
  <c r="X39"/>
  <c r="AH39" s="1"/>
  <c r="AJ39" s="1"/>
  <c r="AM39" s="1"/>
  <c r="S39"/>
  <c r="AI38"/>
  <c r="AA38"/>
  <c r="X38"/>
  <c r="AH38" s="1"/>
  <c r="AJ38" s="1"/>
  <c r="AM38" s="1"/>
  <c r="S38"/>
  <c r="AI37"/>
  <c r="AA37"/>
  <c r="X37"/>
  <c r="AH37" s="1"/>
  <c r="AJ37" s="1"/>
  <c r="S37"/>
  <c r="C34"/>
  <c r="A33"/>
  <c r="AQ25"/>
  <c r="AN25"/>
  <c r="AI7"/>
  <c r="AA7"/>
  <c r="X7"/>
  <c r="AH7" s="1"/>
  <c r="S7"/>
  <c r="AI6"/>
  <c r="AA6"/>
  <c r="X6"/>
  <c r="AH6" s="1"/>
  <c r="S6"/>
  <c r="AI5"/>
  <c r="AA5"/>
  <c r="X5"/>
  <c r="AH5" s="1"/>
  <c r="S5"/>
  <c r="C2"/>
  <c r="AQ60" l="1"/>
  <c r="AL62"/>
  <c r="AJ5"/>
  <c r="AM5" s="1"/>
  <c r="AJ7"/>
  <c r="AM7" s="1"/>
  <c r="AN60"/>
  <c r="C4" i="30"/>
  <c r="H4" s="1"/>
  <c r="AJ6" i="29"/>
  <c r="AM6" s="1"/>
  <c r="AM37"/>
  <c r="AM52" s="1"/>
  <c r="AJ53"/>
  <c r="AJ52"/>
  <c r="AJ26" l="1"/>
  <c r="AH61" s="1"/>
  <c r="AJ25"/>
  <c r="AH60" s="1"/>
  <c r="AM25"/>
  <c r="AM60" s="1"/>
  <c r="AH62" s="1"/>
</calcChain>
</file>

<file path=xl/sharedStrings.xml><?xml version="1.0" encoding="utf-8"?>
<sst xmlns="http://schemas.openxmlformats.org/spreadsheetml/2006/main" count="363" uniqueCount="170">
  <si>
    <t>CH</t>
  </si>
  <si>
    <t>Prénom, Nom</t>
  </si>
  <si>
    <t>Poids</t>
  </si>
  <si>
    <t>Taille</t>
  </si>
  <si>
    <t>IMC</t>
  </si>
  <si>
    <t>Albumine</t>
  </si>
  <si>
    <t>CRP</t>
  </si>
  <si>
    <t>Date</t>
  </si>
  <si>
    <t>Régime</t>
  </si>
  <si>
    <t>Dénutrition</t>
  </si>
  <si>
    <t>Texture</t>
  </si>
  <si>
    <t>DATE</t>
  </si>
  <si>
    <t>Age</t>
  </si>
  <si>
    <t>var</t>
  </si>
  <si>
    <t>Patient non dénutri -&gt; 1 fois par an</t>
  </si>
  <si>
    <t>Dénutrition modérée -&gt; tous les 6 mois</t>
  </si>
  <si>
    <t>Dénutrition sévère -&gt; tous les mois</t>
  </si>
  <si>
    <t>Pesée</t>
  </si>
  <si>
    <t>IMC doit être &gt; 18 ou mieux 21</t>
  </si>
  <si>
    <t>Albumine doit être &gt; à 30 ou 35g/l</t>
  </si>
  <si>
    <t>Sexe</t>
  </si>
  <si>
    <t>H</t>
  </si>
  <si>
    <t>F</t>
  </si>
  <si>
    <t>Var</t>
  </si>
  <si>
    <t>AL</t>
  </si>
  <si>
    <t>D</t>
  </si>
  <si>
    <t>Dénutri modéré</t>
  </si>
  <si>
    <t>Dénutri sévère</t>
  </si>
  <si>
    <t>ALBU</t>
  </si>
  <si>
    <t>Enri.</t>
  </si>
  <si>
    <t>N</t>
  </si>
  <si>
    <t>O</t>
  </si>
  <si>
    <t>Mixé</t>
  </si>
  <si>
    <r>
      <t>Mesure du poids et variation</t>
    </r>
    <r>
      <rPr>
        <b/>
        <i/>
        <u/>
        <sz val="8"/>
        <rFont val="Arial"/>
        <family val="2"/>
      </rPr>
      <t xml:space="preserve"> tous les mois</t>
    </r>
  </si>
  <si>
    <t>CNO</t>
  </si>
  <si>
    <t>Haché</t>
  </si>
  <si>
    <t>TOTAL SUR ETAGE</t>
  </si>
  <si>
    <t>TOTAL SUR L'ETAGE</t>
  </si>
  <si>
    <t>Normal</t>
  </si>
  <si>
    <t>TOTAL</t>
  </si>
  <si>
    <t>T/M</t>
  </si>
  <si>
    <t>Dénutri / mixé</t>
  </si>
  <si>
    <t>idéal</t>
  </si>
  <si>
    <t>P1M</t>
  </si>
  <si>
    <t>P6M</t>
  </si>
  <si>
    <t>1m</t>
  </si>
  <si>
    <t>6m</t>
  </si>
  <si>
    <t>2m</t>
  </si>
  <si>
    <t>3m</t>
  </si>
  <si>
    <t>ENT</t>
  </si>
  <si>
    <t>TD</t>
  </si>
  <si>
    <t>Secteur</t>
  </si>
  <si>
    <t xml:space="preserve">Date </t>
  </si>
  <si>
    <t>Chambre</t>
  </si>
  <si>
    <t>Nom</t>
  </si>
  <si>
    <t>DENUTRITION MODEREE</t>
  </si>
  <si>
    <t>DENUTRITION SEVERE</t>
  </si>
  <si>
    <t>AU PETIT DEJEUNER</t>
  </si>
  <si>
    <t>+</t>
  </si>
  <si>
    <t>Remplacer la compote par</t>
  </si>
  <si>
    <t>-</t>
  </si>
  <si>
    <t/>
  </si>
  <si>
    <t>S</t>
  </si>
  <si>
    <t>Apporter entre 14 et 33g de protéine</t>
  </si>
  <si>
    <t>apporter 34g à 53g en plus</t>
  </si>
  <si>
    <t>Memo diet</t>
  </si>
  <si>
    <t>1 stick de poudre de lait dans le bol</t>
  </si>
  <si>
    <t>DEJEUNER</t>
  </si>
  <si>
    <t>Proposer un fromage de type emmental</t>
  </si>
  <si>
    <t>GOUTER</t>
  </si>
  <si>
    <t>DINER</t>
  </si>
  <si>
    <t>Total</t>
  </si>
  <si>
    <t>Diabètique</t>
  </si>
  <si>
    <t>01A</t>
  </si>
  <si>
    <t>COUCHARD Claude</t>
  </si>
  <si>
    <t>haché</t>
  </si>
  <si>
    <t>02A</t>
  </si>
  <si>
    <t>GAETANA Quaglieri</t>
  </si>
  <si>
    <t>03A</t>
  </si>
  <si>
    <t>STIEVENART Claudine</t>
  </si>
  <si>
    <t>04A</t>
  </si>
  <si>
    <t>MICHARD Marie-Claude</t>
  </si>
  <si>
    <t>05A</t>
  </si>
  <si>
    <t>LEROUX Jean-Jacques</t>
  </si>
  <si>
    <t>06A</t>
  </si>
  <si>
    <t>LOUVIN Odette</t>
  </si>
  <si>
    <t>07A</t>
  </si>
  <si>
    <t>LEMARTINEL Jeanne</t>
  </si>
  <si>
    <t>08A</t>
  </si>
  <si>
    <t>DUGAST Germaine</t>
  </si>
  <si>
    <t>09A</t>
  </si>
  <si>
    <t>LANOS Fernande</t>
  </si>
  <si>
    <t>10A</t>
  </si>
  <si>
    <t>MAILLET Brigitte</t>
  </si>
  <si>
    <t>11A</t>
  </si>
  <si>
    <t>VEDIE Madeleine</t>
  </si>
  <si>
    <t>12A</t>
  </si>
  <si>
    <t>MICHEL Gaston</t>
  </si>
  <si>
    <t>13A</t>
  </si>
  <si>
    <t>TESSE Jean-Louis</t>
  </si>
  <si>
    <t>14A</t>
  </si>
  <si>
    <t>PRIETO Yvette</t>
  </si>
  <si>
    <t>15A</t>
  </si>
  <si>
    <t>DUFOUR Simone</t>
  </si>
  <si>
    <t>16A</t>
  </si>
  <si>
    <t>LALANDE Georgette</t>
  </si>
  <si>
    <t>LAMBERT Lucette</t>
  </si>
  <si>
    <t>18AF</t>
  </si>
  <si>
    <t>MORICEAU Madeleine</t>
  </si>
  <si>
    <t>18A</t>
  </si>
  <si>
    <t>MORICEAU Ernest</t>
  </si>
  <si>
    <t>19A</t>
  </si>
  <si>
    <t>LIGET Madeleine</t>
  </si>
  <si>
    <t>20A</t>
  </si>
  <si>
    <t>CHAINTRON Danielle</t>
  </si>
  <si>
    <t>21A</t>
  </si>
  <si>
    <t>22A</t>
  </si>
  <si>
    <t>LEBECQUE Danièle</t>
  </si>
  <si>
    <t>23A</t>
  </si>
  <si>
    <t>SCHREIBER GERD Daniel</t>
  </si>
  <si>
    <t>24A</t>
  </si>
  <si>
    <t>MOREAU Yvonne</t>
  </si>
  <si>
    <t>25A</t>
  </si>
  <si>
    <t>TESSIER Michèle</t>
  </si>
  <si>
    <t>26A</t>
  </si>
  <si>
    <t>VANDEN ABEELE Andrèe</t>
  </si>
  <si>
    <t>27A</t>
  </si>
  <si>
    <t>28A</t>
  </si>
  <si>
    <t>PHILIPPEAUX Jacqueline</t>
  </si>
  <si>
    <t>29A</t>
  </si>
  <si>
    <t>CARRE Solange</t>
  </si>
  <si>
    <t>30A</t>
  </si>
  <si>
    <t>BROSSARD Etiennette</t>
  </si>
  <si>
    <t>31A</t>
  </si>
  <si>
    <t>DUTERTRE Yvette</t>
  </si>
  <si>
    <t>32A</t>
  </si>
  <si>
    <t>ROUSSEAU Elisabeth</t>
  </si>
  <si>
    <t>33A</t>
  </si>
  <si>
    <t>BROUARD Jeanne</t>
  </si>
  <si>
    <t>34A</t>
  </si>
  <si>
    <t>O = Oui le patient a une prescription médicale pour un complément nutritionnel oral</t>
  </si>
  <si>
    <t>Idem</t>
  </si>
  <si>
    <t>PATIENTS / RESIDENTS</t>
  </si>
  <si>
    <t>MODALITES ENRICHISSEMENT</t>
  </si>
  <si>
    <r>
      <t>1 yaourt (</t>
    </r>
    <r>
      <rPr>
        <b/>
        <sz val="10"/>
        <color rgb="FFFF0000"/>
        <rFont val="Arial"/>
        <family val="2"/>
      </rPr>
      <t>ou</t>
    </r>
    <r>
      <rPr>
        <sz val="10"/>
        <rFont val="Arial"/>
        <family val="2"/>
      </rPr>
      <t xml:space="preserve"> Fromage blanc  </t>
    </r>
    <r>
      <rPr>
        <b/>
        <sz val="10"/>
        <color rgb="FFFF0000"/>
        <rFont val="Arial"/>
        <family val="2"/>
      </rPr>
      <t>ou</t>
    </r>
    <r>
      <rPr>
        <sz val="10"/>
        <rFont val="Arial"/>
        <family val="2"/>
      </rPr>
      <t xml:space="preserve"> Petit suisse)</t>
    </r>
  </si>
  <si>
    <r>
      <t xml:space="preserve"> Un fromage blanc </t>
    </r>
    <r>
      <rPr>
        <b/>
        <sz val="10"/>
        <color rgb="FFFF0000"/>
        <rFont val="Arial"/>
        <family val="2"/>
      </rPr>
      <t>ou</t>
    </r>
    <r>
      <rPr>
        <sz val="10"/>
        <rFont val="Arial"/>
        <family val="2"/>
      </rPr>
      <t xml:space="preserve"> 2 petits suisses</t>
    </r>
  </si>
  <si>
    <r>
      <t>(</t>
    </r>
    <r>
      <rPr>
        <b/>
        <sz val="10"/>
        <color rgb="FFFF0000"/>
        <rFont val="Arial"/>
        <family val="2"/>
      </rPr>
      <t>Ou</t>
    </r>
    <r>
      <rPr>
        <sz val="10"/>
        <rFont val="Arial"/>
        <family val="2"/>
      </rPr>
      <t xml:space="preserve"> un yaourt en 3ème choix)</t>
    </r>
  </si>
  <si>
    <t>Potage enrichi (1 bol)</t>
  </si>
  <si>
    <t>Potage enrichi (1bol)</t>
  </si>
  <si>
    <t>1 crème HP (complément nutritionnel oral)</t>
  </si>
  <si>
    <t>1 boisson fruité HP (complément nutritionnel oral)</t>
  </si>
  <si>
    <t>Proposer un Emmental (ou Edam/ Tomme /comté)</t>
  </si>
  <si>
    <t>Fruité</t>
  </si>
  <si>
    <t>BL</t>
  </si>
  <si>
    <t>Crè</t>
  </si>
  <si>
    <t>Fr</t>
  </si>
  <si>
    <t>Crème</t>
  </si>
  <si>
    <t>B. Lactée</t>
  </si>
  <si>
    <t>Prescription</t>
  </si>
  <si>
    <t>Nombre de résidents</t>
  </si>
  <si>
    <t>Procédure de référence: PCP-PC FT17 Modalités d'enrichissement des repas</t>
  </si>
  <si>
    <t>PCP-PC E09 version 01 - 04 mars 2016</t>
  </si>
  <si>
    <t>Albu</t>
  </si>
  <si>
    <t>date</t>
  </si>
  <si>
    <t>PATIENT 1</t>
  </si>
  <si>
    <t>PATIENT 2</t>
  </si>
  <si>
    <t>PATIENT 3</t>
  </si>
  <si>
    <t>SECTEUR 1</t>
  </si>
  <si>
    <t>Commande repas: xxx</t>
  </si>
  <si>
    <t>PATIENT</t>
  </si>
</sst>
</file>

<file path=xl/styles.xml><?xml version="1.0" encoding="utf-8"?>
<styleSheet xmlns="http://schemas.openxmlformats.org/spreadsheetml/2006/main">
  <numFmts count="4">
    <numFmt numFmtId="164" formatCode="0.0"/>
    <numFmt numFmtId="165" formatCode="[$-F800]dddd\,\ mmmm\ dd\,\ yyyy"/>
    <numFmt numFmtId="166" formatCode="[$-40C]d\-mmm;@"/>
    <numFmt numFmtId="167" formatCode="d/m;@"/>
  </numFmts>
  <fonts count="37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i/>
      <sz val="10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b/>
      <sz val="9"/>
      <name val="Arial"/>
      <family val="2"/>
    </font>
    <font>
      <i/>
      <sz val="8"/>
      <color indexed="22"/>
      <name val="Arial"/>
      <family val="2"/>
    </font>
    <font>
      <b/>
      <u/>
      <sz val="8"/>
      <name val="Arial"/>
      <family val="2"/>
    </font>
    <font>
      <b/>
      <i/>
      <u/>
      <sz val="8"/>
      <name val="Arial"/>
      <family val="2"/>
    </font>
    <font>
      <sz val="8"/>
      <color indexed="22"/>
      <name val="Arial"/>
      <family val="2"/>
    </font>
    <font>
      <b/>
      <sz val="14"/>
      <color rgb="FF92D05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16"/>
      <name val="Arial"/>
      <family val="2"/>
    </font>
    <font>
      <b/>
      <sz val="16"/>
      <color rgb="FFFFC000"/>
      <name val="Arial"/>
      <family val="2"/>
    </font>
    <font>
      <b/>
      <sz val="16"/>
      <color rgb="FFFF0000"/>
      <name val="Arial"/>
      <family val="2"/>
    </font>
    <font>
      <sz val="8"/>
      <color theme="0"/>
      <name val="Arial"/>
      <family val="2"/>
    </font>
    <font>
      <sz val="10"/>
      <color theme="0"/>
      <name val="Arial"/>
      <family val="2"/>
    </font>
    <font>
      <sz val="10"/>
      <color theme="9" tint="-0.249977111117893"/>
      <name val="Arial"/>
      <family val="2"/>
    </font>
    <font>
      <b/>
      <sz val="10"/>
      <color theme="0"/>
      <name val="Arial"/>
      <family val="2"/>
    </font>
    <font>
      <sz val="9"/>
      <color theme="0" tint="-0.34998626667073579"/>
      <name val="Arial"/>
      <family val="2"/>
    </font>
    <font>
      <b/>
      <sz val="10"/>
      <color rgb="FFFF0000"/>
      <name val="Arial"/>
      <family val="2"/>
    </font>
    <font>
      <i/>
      <sz val="8"/>
      <color theme="0" tint="-0.499984740745262"/>
      <name val="Arial"/>
      <family val="2"/>
    </font>
    <font>
      <b/>
      <sz val="14"/>
      <color indexed="53"/>
      <name val="Arial"/>
      <family val="2"/>
    </font>
    <font>
      <b/>
      <sz val="8"/>
      <color indexed="53"/>
      <name val="Arial"/>
      <family val="2"/>
    </font>
    <font>
      <b/>
      <sz val="8"/>
      <color indexed="61"/>
      <name val="Arial"/>
      <family val="2"/>
    </font>
    <font>
      <b/>
      <i/>
      <sz val="10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b/>
      <u/>
      <sz val="10"/>
      <color theme="0"/>
      <name val="Arial"/>
      <family val="2"/>
    </font>
    <font>
      <sz val="8"/>
      <color theme="0" tint="-0.34998626667073579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</borders>
  <cellStyleXfs count="1">
    <xf numFmtId="0" fontId="0" fillId="0" borderId="0"/>
  </cellStyleXfs>
  <cellXfs count="201">
    <xf numFmtId="0" fontId="0" fillId="0" borderId="0" xfId="0"/>
    <xf numFmtId="0" fontId="3" fillId="0" borderId="0" xfId="0" applyFont="1"/>
    <xf numFmtId="0" fontId="0" fillId="3" borderId="0" xfId="0" applyFill="1"/>
    <xf numFmtId="0" fontId="0" fillId="3" borderId="0" xfId="0" applyFill="1" applyBorder="1"/>
    <xf numFmtId="0" fontId="5" fillId="3" borderId="0" xfId="0" applyFont="1" applyFill="1"/>
    <xf numFmtId="0" fontId="6" fillId="4" borderId="0" xfId="0" applyFont="1" applyFill="1" applyBorder="1"/>
    <xf numFmtId="0" fontId="6" fillId="4" borderId="0" xfId="0" applyFont="1" applyFill="1"/>
    <xf numFmtId="0" fontId="8" fillId="3" borderId="0" xfId="0" applyFont="1" applyFill="1"/>
    <xf numFmtId="0" fontId="9" fillId="4" borderId="0" xfId="0" applyFont="1" applyFill="1"/>
    <xf numFmtId="0" fontId="7" fillId="4" borderId="0" xfId="0" applyFont="1" applyFill="1" applyBorder="1"/>
    <xf numFmtId="0" fontId="7" fillId="4" borderId="0" xfId="0" applyFont="1" applyFill="1"/>
    <xf numFmtId="0" fontId="11" fillId="3" borderId="0" xfId="0" applyFont="1" applyFill="1"/>
    <xf numFmtId="0" fontId="8" fillId="3" borderId="0" xfId="0" applyFont="1" applyFill="1" applyAlignment="1"/>
    <xf numFmtId="0" fontId="8" fillId="3" borderId="0" xfId="0" applyFont="1" applyFill="1" applyAlignment="1">
      <alignment horizontal="center"/>
    </xf>
    <xf numFmtId="0" fontId="12" fillId="3" borderId="0" xfId="0" applyFont="1" applyFill="1" applyAlignment="1"/>
    <xf numFmtId="0" fontId="13" fillId="3" borderId="8" xfId="0" applyFont="1" applyFill="1" applyBorder="1" applyAlignment="1">
      <alignment horizontal="center"/>
    </xf>
    <xf numFmtId="0" fontId="13" fillId="3" borderId="8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3" borderId="8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3" borderId="0" xfId="0" applyFont="1" applyFill="1" applyAlignment="1">
      <alignment horizontal="center"/>
    </xf>
    <xf numFmtId="0" fontId="7" fillId="6" borderId="0" xfId="0" applyFont="1" applyFill="1" applyBorder="1"/>
    <xf numFmtId="17" fontId="7" fillId="6" borderId="0" xfId="0" applyNumberFormat="1" applyFont="1" applyFill="1" applyBorder="1"/>
    <xf numFmtId="0" fontId="2" fillId="6" borderId="0" xfId="0" applyFont="1" applyFill="1" applyBorder="1"/>
    <xf numFmtId="0" fontId="9" fillId="6" borderId="0" xfId="0" applyFont="1" applyFill="1"/>
    <xf numFmtId="0" fontId="15" fillId="0" borderId="0" xfId="0" applyFont="1"/>
    <xf numFmtId="0" fontId="16" fillId="0" borderId="0" xfId="0" applyFont="1"/>
    <xf numFmtId="0" fontId="1" fillId="7" borderId="0" xfId="0" applyFont="1" applyFill="1"/>
    <xf numFmtId="0" fontId="1" fillId="2" borderId="1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0" xfId="0" applyFont="1" applyFill="1" applyBorder="1"/>
    <xf numFmtId="0" fontId="1" fillId="3" borderId="0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7" fillId="2" borderId="9" xfId="0" applyFont="1" applyFill="1" applyBorder="1" applyAlignment="1">
      <alignment horizontal="center"/>
    </xf>
    <xf numFmtId="0" fontId="17" fillId="3" borderId="1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1" fontId="17" fillId="3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7" fillId="6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17" fillId="2" borderId="13" xfId="0" applyFont="1" applyFill="1" applyBorder="1" applyAlignment="1">
      <alignment horizontal="center"/>
    </xf>
    <xf numFmtId="0" fontId="17" fillId="2" borderId="16" xfId="0" applyFont="1" applyFill="1" applyBorder="1" applyAlignment="1">
      <alignment horizontal="center"/>
    </xf>
    <xf numFmtId="0" fontId="18" fillId="6" borderId="0" xfId="0" applyFont="1" applyFill="1" applyBorder="1"/>
    <xf numFmtId="0" fontId="18" fillId="4" borderId="0" xfId="0" applyFont="1" applyFill="1" applyBorder="1"/>
    <xf numFmtId="0" fontId="18" fillId="4" borderId="0" xfId="0" applyFont="1" applyFill="1"/>
    <xf numFmtId="0" fontId="1" fillId="2" borderId="7" xfId="0" applyFont="1" applyFill="1" applyBorder="1"/>
    <xf numFmtId="0" fontId="1" fillId="3" borderId="0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/>
    </xf>
    <xf numFmtId="0" fontId="17" fillId="2" borderId="7" xfId="0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/>
    <xf numFmtId="165" fontId="0" fillId="0" borderId="0" xfId="0" applyNumberFormat="1" applyAlignment="1">
      <alignment horizontal="left"/>
    </xf>
    <xf numFmtId="14" fontId="1" fillId="3" borderId="0" xfId="0" applyNumberFormat="1" applyFont="1" applyFill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0" xfId="0" applyFont="1" applyFill="1" applyBorder="1"/>
    <xf numFmtId="0" fontId="1" fillId="2" borderId="16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/>
    <xf numFmtId="0" fontId="1" fillId="3" borderId="8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1" fillId="7" borderId="11" xfId="0" applyFont="1" applyFill="1" applyBorder="1" applyAlignment="1">
      <alignment horizontal="center"/>
    </xf>
    <xf numFmtId="164" fontId="1" fillId="3" borderId="1" xfId="0" applyNumberFormat="1" applyFont="1" applyFill="1" applyBorder="1"/>
    <xf numFmtId="0" fontId="1" fillId="3" borderId="11" xfId="0" applyFont="1" applyFill="1" applyBorder="1" applyAlignment="1">
      <alignment horizontal="center"/>
    </xf>
    <xf numFmtId="164" fontId="1" fillId="3" borderId="13" xfId="0" applyNumberFormat="1" applyFont="1" applyFill="1" applyBorder="1" applyAlignment="1">
      <alignment horizontal="center"/>
    </xf>
    <xf numFmtId="16" fontId="1" fillId="3" borderId="0" xfId="0" applyNumberFormat="1" applyFont="1" applyFill="1" applyBorder="1"/>
    <xf numFmtId="0" fontId="3" fillId="3" borderId="0" xfId="0" applyFont="1" applyFill="1"/>
    <xf numFmtId="0" fontId="3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4" fillId="0" borderId="0" xfId="0" applyFont="1"/>
    <xf numFmtId="0" fontId="0" fillId="12" borderId="5" xfId="0" applyFill="1" applyBorder="1"/>
    <xf numFmtId="0" fontId="20" fillId="12" borderId="5" xfId="0" applyFont="1" applyFill="1" applyBorder="1" applyAlignment="1">
      <alignment horizontal="center"/>
    </xf>
    <xf numFmtId="0" fontId="19" fillId="12" borderId="5" xfId="0" applyFont="1" applyFill="1" applyBorder="1" applyAlignment="1"/>
    <xf numFmtId="0" fontId="19" fillId="0" borderId="0" xfId="0" applyFont="1" applyAlignment="1"/>
    <xf numFmtId="0" fontId="21" fillId="12" borderId="5" xfId="0" applyFont="1" applyFill="1" applyBorder="1" applyAlignment="1">
      <alignment horizontal="center"/>
    </xf>
    <xf numFmtId="0" fontId="0" fillId="12" borderId="0" xfId="0" applyFill="1"/>
    <xf numFmtId="0" fontId="2" fillId="12" borderId="0" xfId="0" applyFont="1" applyFill="1" applyAlignment="1">
      <alignment horizontal="center"/>
    </xf>
    <xf numFmtId="0" fontId="23" fillId="13" borderId="5" xfId="0" applyFont="1" applyFill="1" applyBorder="1"/>
    <xf numFmtId="0" fontId="25" fillId="13" borderId="5" xfId="0" applyFont="1" applyFill="1" applyBorder="1" applyAlignment="1">
      <alignment horizontal="center"/>
    </xf>
    <xf numFmtId="0" fontId="22" fillId="13" borderId="5" xfId="0" applyFont="1" applyFill="1" applyBorder="1" applyAlignment="1"/>
    <xf numFmtId="0" fontId="15" fillId="12" borderId="0" xfId="0" applyFont="1" applyFill="1" applyAlignment="1">
      <alignment horizontal="center"/>
    </xf>
    <xf numFmtId="0" fontId="26" fillId="12" borderId="0" xfId="0" applyFont="1" applyFill="1" applyBorder="1" applyAlignment="1">
      <alignment horizontal="center"/>
    </xf>
    <xf numFmtId="0" fontId="25" fillId="13" borderId="5" xfId="0" applyFont="1" applyFill="1" applyBorder="1" applyAlignment="1"/>
    <xf numFmtId="0" fontId="23" fillId="13" borderId="5" xfId="0" applyFont="1" applyFill="1" applyBorder="1" applyAlignment="1">
      <alignment horizontal="center"/>
    </xf>
    <xf numFmtId="0" fontId="23" fillId="13" borderId="0" xfId="0" applyFont="1" applyFill="1" applyBorder="1" applyAlignment="1">
      <alignment horizontal="center"/>
    </xf>
    <xf numFmtId="0" fontId="7" fillId="3" borderId="0" xfId="0" applyFont="1" applyFill="1"/>
    <xf numFmtId="0" fontId="17" fillId="3" borderId="0" xfId="0" applyFont="1" applyFill="1"/>
    <xf numFmtId="0" fontId="17" fillId="5" borderId="4" xfId="0" applyFont="1" applyFill="1" applyBorder="1" applyAlignment="1">
      <alignment horizontal="center"/>
    </xf>
    <xf numFmtId="0" fontId="17" fillId="5" borderId="2" xfId="0" applyFont="1" applyFill="1" applyBorder="1" applyAlignment="1">
      <alignment horizontal="center"/>
    </xf>
    <xf numFmtId="16" fontId="17" fillId="0" borderId="13" xfId="0" applyNumberFormat="1" applyFont="1" applyBorder="1"/>
    <xf numFmtId="0" fontId="17" fillId="0" borderId="2" xfId="0" applyFont="1" applyBorder="1" applyAlignment="1">
      <alignment horizontal="center"/>
    </xf>
    <xf numFmtId="0" fontId="17" fillId="3" borderId="0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17" fillId="5" borderId="0" xfId="0" applyFont="1" applyFill="1" applyBorder="1" applyAlignment="1">
      <alignment horizontal="center"/>
    </xf>
    <xf numFmtId="0" fontId="17" fillId="3" borderId="0" xfId="0" applyFont="1" applyFill="1" applyBorder="1"/>
    <xf numFmtId="0" fontId="0" fillId="5" borderId="0" xfId="0" applyFill="1"/>
    <xf numFmtId="164" fontId="1" fillId="3" borderId="0" xfId="0" applyNumberFormat="1" applyFont="1" applyFill="1" applyBorder="1"/>
    <xf numFmtId="16" fontId="17" fillId="3" borderId="0" xfId="0" applyNumberFormat="1" applyFont="1" applyFill="1" applyBorder="1"/>
    <xf numFmtId="2" fontId="1" fillId="3" borderId="0" xfId="0" applyNumberFormat="1" applyFont="1" applyFill="1" applyBorder="1"/>
    <xf numFmtId="0" fontId="10" fillId="3" borderId="0" xfId="0" applyFont="1" applyFill="1"/>
    <xf numFmtId="17" fontId="17" fillId="3" borderId="0" xfId="0" applyNumberFormat="1" applyFont="1" applyFill="1" applyBorder="1"/>
    <xf numFmtId="17" fontId="1" fillId="3" borderId="0" xfId="0" applyNumberFormat="1" applyFont="1" applyFill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14" borderId="1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17" fillId="0" borderId="0" xfId="0" applyFont="1"/>
    <xf numFmtId="0" fontId="30" fillId="3" borderId="0" xfId="0" applyFont="1" applyFill="1" applyAlignment="1">
      <alignment horizontal="center"/>
    </xf>
    <xf numFmtId="2" fontId="1" fillId="3" borderId="0" xfId="0" applyNumberFormat="1" applyFont="1" applyFill="1"/>
    <xf numFmtId="0" fontId="31" fillId="9" borderId="0" xfId="0" applyFont="1" applyFill="1" applyBorder="1" applyAlignment="1">
      <alignment horizontal="center"/>
    </xf>
    <xf numFmtId="167" fontId="1" fillId="2" borderId="7" xfId="0" applyNumberFormat="1" applyFont="1" applyFill="1" applyBorder="1" applyAlignment="1">
      <alignment horizontal="center"/>
    </xf>
    <xf numFmtId="0" fontId="1" fillId="3" borderId="8" xfId="0" applyFont="1" applyFill="1" applyBorder="1" applyAlignment="1">
      <alignment vertical="center"/>
    </xf>
    <xf numFmtId="0" fontId="17" fillId="3" borderId="6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3" borderId="1" xfId="0" applyFont="1" applyFill="1" applyBorder="1" applyAlignment="1"/>
    <xf numFmtId="164" fontId="1" fillId="3" borderId="15" xfId="0" applyNumberFormat="1" applyFont="1" applyFill="1" applyBorder="1" applyAlignment="1">
      <alignment horizontal="center"/>
    </xf>
    <xf numFmtId="0" fontId="17" fillId="3" borderId="14" xfId="0" applyFont="1" applyFill="1" applyBorder="1" applyAlignment="1"/>
    <xf numFmtId="0" fontId="1" fillId="3" borderId="14" xfId="0" applyFont="1" applyFill="1" applyBorder="1" applyAlignment="1">
      <alignment vertical="center"/>
    </xf>
    <xf numFmtId="16" fontId="1" fillId="3" borderId="15" xfId="0" applyNumberFormat="1" applyFont="1" applyFill="1" applyBorder="1" applyAlignment="1">
      <alignment vertical="center"/>
    </xf>
    <xf numFmtId="0" fontId="17" fillId="3" borderId="4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3" borderId="1" xfId="0" applyFont="1" applyFill="1" applyBorder="1" applyAlignment="1">
      <alignment vertical="center"/>
    </xf>
    <xf numFmtId="0" fontId="17" fillId="3" borderId="9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/>
    </xf>
    <xf numFmtId="0" fontId="17" fillId="3" borderId="18" xfId="0" applyFont="1" applyFill="1" applyBorder="1" applyAlignment="1"/>
    <xf numFmtId="0" fontId="17" fillId="3" borderId="1" xfId="0" applyFont="1" applyFill="1" applyBorder="1" applyAlignment="1"/>
    <xf numFmtId="16" fontId="17" fillId="3" borderId="13" xfId="0" applyNumberFormat="1" applyFont="1" applyFill="1" applyBorder="1" applyAlignment="1"/>
    <xf numFmtId="0" fontId="1" fillId="3" borderId="11" xfId="0" applyFont="1" applyFill="1" applyBorder="1" applyAlignment="1">
      <alignment vertical="center"/>
    </xf>
    <xf numFmtId="16" fontId="1" fillId="3" borderId="13" xfId="0" applyNumberFormat="1" applyFont="1" applyFill="1" applyBorder="1" applyAlignment="1">
      <alignment vertical="center"/>
    </xf>
    <xf numFmtId="0" fontId="17" fillId="3" borderId="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vertical="center"/>
    </xf>
    <xf numFmtId="0" fontId="1" fillId="0" borderId="2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2" fontId="1" fillId="0" borderId="13" xfId="0" applyNumberFormat="1" applyFont="1" applyBorder="1"/>
    <xf numFmtId="0" fontId="1" fillId="0" borderId="11" xfId="0" applyFont="1" applyBorder="1"/>
    <xf numFmtId="16" fontId="1" fillId="0" borderId="13" xfId="0" applyNumberFormat="1" applyFont="1" applyBorder="1"/>
    <xf numFmtId="0" fontId="1" fillId="0" borderId="1" xfId="0" applyFont="1" applyFill="1" applyBorder="1" applyAlignment="1">
      <alignment horizontal="center"/>
    </xf>
    <xf numFmtId="2" fontId="1" fillId="0" borderId="0" xfId="0" applyNumberFormat="1" applyFont="1"/>
    <xf numFmtId="0" fontId="1" fillId="0" borderId="22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32" fillId="0" borderId="0" xfId="0" applyFont="1"/>
    <xf numFmtId="0" fontId="4" fillId="0" borderId="0" xfId="0" applyFont="1" applyBorder="1" applyAlignment="1"/>
    <xf numFmtId="0" fontId="16" fillId="10" borderId="0" xfId="0" applyFont="1" applyFill="1"/>
    <xf numFmtId="0" fontId="35" fillId="11" borderId="0" xfId="0" applyFont="1" applyFill="1"/>
    <xf numFmtId="0" fontId="26" fillId="5" borderId="0" xfId="0" applyFont="1" applyFill="1" applyBorder="1"/>
    <xf numFmtId="0" fontId="15" fillId="5" borderId="0" xfId="0" applyFont="1" applyFill="1" applyBorder="1" applyAlignment="1">
      <alignment horizontal="center"/>
    </xf>
    <xf numFmtId="0" fontId="26" fillId="5" borderId="0" xfId="0" applyFont="1" applyFill="1" applyBorder="1" applyAlignment="1">
      <alignment horizontal="center"/>
    </xf>
    <xf numFmtId="0" fontId="15" fillId="5" borderId="0" xfId="0" applyFont="1" applyFill="1" applyAlignment="1">
      <alignment horizontal="center"/>
    </xf>
    <xf numFmtId="0" fontId="5" fillId="5" borderId="0" xfId="0" applyFont="1" applyFill="1"/>
    <xf numFmtId="0" fontId="32" fillId="5" borderId="0" xfId="0" applyFont="1" applyFill="1" applyAlignment="1">
      <alignment horizontal="center"/>
    </xf>
    <xf numFmtId="0" fontId="2" fillId="12" borderId="0" xfId="0" applyFont="1" applyFill="1" applyBorder="1" applyAlignment="1">
      <alignment horizontal="center"/>
    </xf>
    <xf numFmtId="0" fontId="7" fillId="5" borderId="23" xfId="0" applyFont="1" applyFill="1" applyBorder="1" applyAlignment="1">
      <alignment horizontal="center"/>
    </xf>
    <xf numFmtId="0" fontId="1" fillId="5" borderId="23" xfId="0" applyFont="1" applyFill="1" applyBorder="1" applyAlignment="1">
      <alignment horizontal="center"/>
    </xf>
    <xf numFmtId="0" fontId="28" fillId="0" borderId="0" xfId="0" applyFont="1" applyAlignment="1"/>
    <xf numFmtId="0" fontId="7" fillId="5" borderId="0" xfId="0" applyFont="1" applyFill="1" applyBorder="1" applyAlignment="1">
      <alignment horizontal="center"/>
    </xf>
    <xf numFmtId="0" fontId="1" fillId="5" borderId="0" xfId="0" applyFont="1" applyFill="1" applyBorder="1"/>
    <xf numFmtId="0" fontId="7" fillId="5" borderId="25" xfId="0" applyFont="1" applyFill="1" applyBorder="1" applyAlignment="1">
      <alignment horizontal="center"/>
    </xf>
    <xf numFmtId="0" fontId="1" fillId="8" borderId="24" xfId="0" applyFont="1" applyFill="1" applyBorder="1" applyAlignment="1">
      <alignment horizontal="center"/>
    </xf>
    <xf numFmtId="0" fontId="2" fillId="5" borderId="23" xfId="0" applyFont="1" applyFill="1" applyBorder="1" applyAlignment="1">
      <alignment horizontal="center"/>
    </xf>
    <xf numFmtId="0" fontId="15" fillId="5" borderId="23" xfId="0" applyFont="1" applyFill="1" applyBorder="1"/>
    <xf numFmtId="0" fontId="3" fillId="8" borderId="23" xfId="0" applyFont="1" applyFill="1" applyBorder="1" applyAlignment="1">
      <alignment horizontal="center"/>
    </xf>
    <xf numFmtId="0" fontId="3" fillId="8" borderId="23" xfId="0" applyFont="1" applyFill="1" applyBorder="1"/>
    <xf numFmtId="0" fontId="36" fillId="3" borderId="4" xfId="0" applyFont="1" applyFill="1" applyBorder="1" applyAlignment="1">
      <alignment horizontal="center"/>
    </xf>
    <xf numFmtId="0" fontId="1" fillId="3" borderId="22" xfId="0" applyFont="1" applyFill="1" applyBorder="1" applyAlignment="1">
      <alignment horizontal="center"/>
    </xf>
    <xf numFmtId="0" fontId="28" fillId="0" borderId="0" xfId="0" applyFont="1" applyAlignment="1">
      <alignment horizontal="right"/>
    </xf>
    <xf numFmtId="0" fontId="1" fillId="14" borderId="1" xfId="0" applyFont="1" applyFill="1" applyBorder="1" applyAlignment="1">
      <alignment vertical="center"/>
    </xf>
    <xf numFmtId="14" fontId="0" fillId="0" borderId="0" xfId="0" applyNumberFormat="1"/>
    <xf numFmtId="14" fontId="15" fillId="0" borderId="0" xfId="0" applyNumberFormat="1" applyFont="1"/>
    <xf numFmtId="0" fontId="1" fillId="2" borderId="9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28" fillId="0" borderId="0" xfId="0" applyFont="1" applyAlignment="1">
      <alignment horizontal="center"/>
    </xf>
    <xf numFmtId="0" fontId="19" fillId="10" borderId="0" xfId="0" applyFont="1" applyFill="1" applyAlignment="1">
      <alignment horizontal="center"/>
    </xf>
    <xf numFmtId="0" fontId="33" fillId="11" borderId="0" xfId="0" applyFont="1" applyFill="1" applyAlignment="1">
      <alignment horizontal="center"/>
    </xf>
    <xf numFmtId="0" fontId="4" fillId="10" borderId="0" xfId="0" applyFont="1" applyFill="1" applyAlignment="1">
      <alignment horizontal="center"/>
    </xf>
    <xf numFmtId="0" fontId="34" fillId="11" borderId="0" xfId="0" applyFont="1" applyFill="1" applyAlignment="1">
      <alignment horizontal="center"/>
    </xf>
    <xf numFmtId="0" fontId="4" fillId="8" borderId="0" xfId="0" applyFont="1" applyFill="1" applyBorder="1" applyAlignment="1">
      <alignment horizontal="center"/>
    </xf>
    <xf numFmtId="0" fontId="4" fillId="8" borderId="26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31" fillId="9" borderId="5" xfId="0" applyFont="1" applyFill="1" applyBorder="1" applyAlignment="1">
      <alignment horizontal="center"/>
    </xf>
    <xf numFmtId="0" fontId="29" fillId="3" borderId="0" xfId="0" applyFont="1" applyFill="1" applyAlignment="1">
      <alignment horizontal="center"/>
    </xf>
    <xf numFmtId="165" fontId="0" fillId="0" borderId="0" xfId="0" applyNumberFormat="1"/>
    <xf numFmtId="166" fontId="17" fillId="0" borderId="0" xfId="0" applyNumberFormat="1" applyFont="1"/>
  </cellXfs>
  <cellStyles count="1">
    <cellStyle name="Normal" xfId="0" builtinId="0"/>
  </cellStyles>
  <dxfs count="128"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indexed="47"/>
        </patternFill>
      </fill>
    </dxf>
    <dxf>
      <fill>
        <patternFill>
          <bgColor indexed="4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indexed="47"/>
        </patternFill>
      </fill>
    </dxf>
    <dxf>
      <fill>
        <patternFill>
          <bgColor indexed="4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indexed="47"/>
        </patternFill>
      </fill>
    </dxf>
    <dxf>
      <fill>
        <patternFill>
          <bgColor indexed="4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indexed="47"/>
        </patternFill>
      </fill>
    </dxf>
    <dxf>
      <fill>
        <patternFill>
          <bgColor indexed="4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indexed="47"/>
        </patternFill>
      </fill>
    </dxf>
    <dxf>
      <fill>
        <patternFill>
          <bgColor indexed="4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indexed="47"/>
        </patternFill>
      </fill>
    </dxf>
    <dxf>
      <fill>
        <patternFill>
          <bgColor indexed="4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">
    <tabColor theme="9" tint="-0.249977111117893"/>
  </sheetPr>
  <dimension ref="A1:AQ66"/>
  <sheetViews>
    <sheetView tabSelected="1" zoomScale="90" zoomScaleNormal="90" workbookViewId="0">
      <selection activeCell="C37" sqref="C37:C51"/>
    </sheetView>
  </sheetViews>
  <sheetFormatPr baseColWidth="10" defaultRowHeight="12.75"/>
  <cols>
    <col min="1" max="1" width="3.5703125" style="57" customWidth="1"/>
    <col min="2" max="2" width="3.140625" style="57" customWidth="1"/>
    <col min="3" max="3" width="17.140625" style="57" customWidth="1"/>
    <col min="4" max="4" width="3" style="44" customWidth="1"/>
    <col min="5" max="6" width="4.85546875" style="57" customWidth="1"/>
    <col min="7" max="15" width="4.85546875" style="57" hidden="1" customWidth="1"/>
    <col min="16" max="16" width="4.85546875" style="57" customWidth="1"/>
    <col min="17" max="17" width="4.42578125" style="57" customWidth="1"/>
    <col min="18" max="18" width="4.85546875" style="44" customWidth="1"/>
    <col min="19" max="19" width="4.140625" style="44" customWidth="1"/>
    <col min="20" max="20" width="3.7109375" style="44" customWidth="1"/>
    <col min="21" max="21" width="3.42578125" style="44" customWidth="1"/>
    <col min="22" max="22" width="6" style="57" customWidth="1"/>
    <col min="23" max="23" width="3.5703125" style="57" customWidth="1"/>
    <col min="24" max="24" width="5.42578125" style="153" customWidth="1"/>
    <col min="25" max="25" width="4.5703125" style="57" customWidth="1"/>
    <col min="26" max="26" width="4.85546875" style="57" customWidth="1"/>
    <col min="27" max="27" width="3.28515625" style="57" customWidth="1"/>
    <col min="28" max="28" width="7.140625" style="120" customWidth="1"/>
    <col min="29" max="29" width="4.85546875" style="57" hidden="1" customWidth="1"/>
    <col min="30" max="30" width="6.42578125" style="57" hidden="1" customWidth="1"/>
    <col min="31" max="31" width="4.140625" customWidth="1"/>
    <col min="32" max="35" width="2.85546875" style="44" customWidth="1"/>
    <col min="36" max="36" width="3.140625" style="1" customWidth="1"/>
    <col min="37" max="37" width="8.85546875" style="57" customWidth="1"/>
    <col min="38" max="38" width="9.85546875" style="57" customWidth="1"/>
    <col min="39" max="43" width="3" style="57" customWidth="1"/>
  </cols>
  <sheetData>
    <row r="1" spans="1:43" ht="18">
      <c r="A1" s="198" t="s">
        <v>167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  <c r="AJ1" s="198"/>
      <c r="AK1" s="198"/>
      <c r="AL1" s="198"/>
      <c r="AM1" s="121"/>
      <c r="AN1" s="21"/>
      <c r="AO1" s="21"/>
      <c r="AP1" s="21"/>
    </row>
    <row r="2" spans="1:43">
      <c r="A2" s="95" t="s">
        <v>11</v>
      </c>
      <c r="B2" s="95"/>
      <c r="C2" s="59">
        <f ca="1">TODAY()</f>
        <v>42465</v>
      </c>
      <c r="D2" s="59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2"/>
      <c r="S2" s="22"/>
      <c r="T2" s="22"/>
      <c r="U2" s="22"/>
      <c r="V2" s="21" t="s">
        <v>168</v>
      </c>
      <c r="W2" s="21"/>
      <c r="X2" s="122"/>
      <c r="Y2" s="21"/>
      <c r="Z2" s="21"/>
      <c r="AA2" s="21"/>
      <c r="AB2" s="96"/>
      <c r="AC2" s="21"/>
      <c r="AD2" s="21"/>
      <c r="AE2" s="2"/>
      <c r="AF2" s="22"/>
      <c r="AG2" s="22"/>
      <c r="AH2" s="22"/>
      <c r="AI2" s="22"/>
      <c r="AJ2" s="76"/>
      <c r="AK2" s="197">
        <f>COUNTA(B5:B24)</f>
        <v>3</v>
      </c>
      <c r="AL2" s="197"/>
      <c r="AM2" s="123"/>
      <c r="AN2" s="21"/>
      <c r="AO2" s="21"/>
      <c r="AP2" s="21"/>
      <c r="AQ2" s="21"/>
    </row>
    <row r="3" spans="1:43" s="1" customFormat="1" ht="12.75" customHeight="1">
      <c r="A3" s="30" t="s">
        <v>0</v>
      </c>
      <c r="B3" s="30" t="s">
        <v>20</v>
      </c>
      <c r="C3" s="30" t="s">
        <v>1</v>
      </c>
      <c r="D3" s="40" t="s">
        <v>12</v>
      </c>
      <c r="E3" s="196" t="s">
        <v>2</v>
      </c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7"/>
      <c r="S3" s="30" t="s">
        <v>13</v>
      </c>
      <c r="T3" s="30" t="s">
        <v>23</v>
      </c>
      <c r="U3" s="30" t="s">
        <v>23</v>
      </c>
      <c r="V3" s="30" t="s">
        <v>42</v>
      </c>
      <c r="W3" s="42" t="s">
        <v>3</v>
      </c>
      <c r="X3" s="60" t="s">
        <v>4</v>
      </c>
      <c r="Y3" s="188" t="s">
        <v>28</v>
      </c>
      <c r="Z3" s="186"/>
      <c r="AA3" s="31" t="s">
        <v>50</v>
      </c>
      <c r="AB3" s="47" t="s">
        <v>7</v>
      </c>
      <c r="AC3" s="61" t="s">
        <v>6</v>
      </c>
      <c r="AD3" s="62" t="s">
        <v>7</v>
      </c>
      <c r="AE3" s="34" t="s">
        <v>6</v>
      </c>
      <c r="AF3" s="184" t="s">
        <v>9</v>
      </c>
      <c r="AG3" s="185"/>
      <c r="AH3" s="185"/>
      <c r="AI3" s="185"/>
      <c r="AJ3" s="186"/>
      <c r="AK3" s="30" t="s">
        <v>8</v>
      </c>
      <c r="AL3" s="30" t="s">
        <v>10</v>
      </c>
      <c r="AM3" s="30" t="s">
        <v>40</v>
      </c>
      <c r="AN3" s="30" t="s">
        <v>29</v>
      </c>
      <c r="AO3" s="184" t="s">
        <v>34</v>
      </c>
      <c r="AP3" s="185"/>
      <c r="AQ3" s="186"/>
    </row>
    <row r="4" spans="1:43" s="1" customFormat="1" ht="10.5" customHeight="1" thickBot="1">
      <c r="A4" s="52"/>
      <c r="B4" s="39"/>
      <c r="C4" s="52"/>
      <c r="D4" s="63"/>
      <c r="E4" s="32" t="s">
        <v>49</v>
      </c>
      <c r="F4" s="33" t="s">
        <v>46</v>
      </c>
      <c r="G4" s="33">
        <v>5.5</v>
      </c>
      <c r="H4" s="33">
        <v>5</v>
      </c>
      <c r="I4" s="33">
        <v>4.5</v>
      </c>
      <c r="J4" s="33">
        <v>4</v>
      </c>
      <c r="K4" s="33">
        <v>3.5</v>
      </c>
      <c r="L4" s="33" t="s">
        <v>48</v>
      </c>
      <c r="M4" s="33">
        <v>2.5</v>
      </c>
      <c r="N4" s="33" t="s">
        <v>47</v>
      </c>
      <c r="O4" s="33">
        <v>1.5</v>
      </c>
      <c r="P4" s="33" t="s">
        <v>45</v>
      </c>
      <c r="Q4" s="124">
        <v>42423</v>
      </c>
      <c r="R4" s="124">
        <v>42465</v>
      </c>
      <c r="S4" s="39"/>
      <c r="T4" s="39" t="s">
        <v>45</v>
      </c>
      <c r="U4" s="39" t="s">
        <v>46</v>
      </c>
      <c r="V4" s="39"/>
      <c r="W4" s="39"/>
      <c r="X4" s="65"/>
      <c r="Y4" s="32"/>
      <c r="Z4" s="39"/>
      <c r="AA4" s="66"/>
      <c r="AB4" s="48"/>
      <c r="AC4" s="32"/>
      <c r="AD4" s="64"/>
      <c r="AE4" s="67"/>
      <c r="AF4" s="54" t="s">
        <v>43</v>
      </c>
      <c r="AG4" s="54" t="s">
        <v>44</v>
      </c>
      <c r="AH4" s="55" t="s">
        <v>4</v>
      </c>
      <c r="AI4" s="55" t="s">
        <v>24</v>
      </c>
      <c r="AJ4" s="39" t="s">
        <v>25</v>
      </c>
      <c r="AK4" s="52"/>
      <c r="AL4" s="52"/>
      <c r="AM4" s="52"/>
      <c r="AN4" s="52"/>
      <c r="AO4" s="52" t="s">
        <v>154</v>
      </c>
      <c r="AP4" s="52" t="s">
        <v>155</v>
      </c>
      <c r="AQ4" s="52" t="s">
        <v>153</v>
      </c>
    </row>
    <row r="5" spans="1:43" s="135" customFormat="1" ht="19.5" customHeight="1">
      <c r="A5" s="19">
        <v>17</v>
      </c>
      <c r="B5" s="19" t="s">
        <v>21</v>
      </c>
      <c r="C5" s="125" t="s">
        <v>164</v>
      </c>
      <c r="D5" s="126">
        <v>82</v>
      </c>
      <c r="E5" s="127">
        <v>79.599999999999994</v>
      </c>
      <c r="F5" s="68">
        <v>50.5</v>
      </c>
      <c r="G5" s="37"/>
      <c r="H5" s="37"/>
      <c r="I5" s="37"/>
      <c r="J5" s="37"/>
      <c r="K5" s="37"/>
      <c r="L5" s="97"/>
      <c r="M5" s="68">
        <v>50.5</v>
      </c>
      <c r="N5" s="68">
        <v>50.5</v>
      </c>
      <c r="O5" s="68">
        <v>53.4</v>
      </c>
      <c r="P5" s="179">
        <v>53.1</v>
      </c>
      <c r="Q5" s="179">
        <v>53</v>
      </c>
      <c r="R5" s="128">
        <v>52.3</v>
      </c>
      <c r="S5" s="115">
        <f>R5-Q5</f>
        <v>-0.70000000000000284</v>
      </c>
      <c r="T5" s="43">
        <f>(R5*100/P5)-100</f>
        <v>-1.5065913370998203</v>
      </c>
      <c r="U5" s="43">
        <f>(R5*100/F5)-100</f>
        <v>3.5643564356435604</v>
      </c>
      <c r="V5" s="129"/>
      <c r="W5" s="68">
        <v>1.62</v>
      </c>
      <c r="X5" s="130">
        <f t="shared" ref="X5:X23" si="0">R5/(W5*W5)</f>
        <v>19.928364578570335</v>
      </c>
      <c r="Y5" s="131">
        <v>34</v>
      </c>
      <c r="Z5" s="131">
        <v>34</v>
      </c>
      <c r="AA5" s="69" t="str">
        <f>IF(Z5&lt;Y5,"↓",IF(Z5=Y5,"=","↑"))</f>
        <v>=</v>
      </c>
      <c r="AB5" s="200">
        <v>42610</v>
      </c>
      <c r="AC5" s="132">
        <v>1</v>
      </c>
      <c r="AD5" s="133">
        <v>42244</v>
      </c>
      <c r="AE5" s="134"/>
      <c r="AF5" s="178" t="str">
        <f>IF(T5="","",IF(T5&lt;-10,"S",IF(T5&lt;-5,"M","")))</f>
        <v/>
      </c>
      <c r="AG5" s="178" t="str">
        <f>IF(U5="","",IF(U5&lt;-15.1,"S",IF(U5&lt;-10.1,"M","")))</f>
        <v/>
      </c>
      <c r="AH5" s="16" t="str">
        <f>IF(X5="","",IF(X5&lt;18,"S",IF(X5&lt;21,"M","")))</f>
        <v>M</v>
      </c>
      <c r="AI5" s="16" t="str">
        <f>IF(Y5="","",IF(Z5&lt;29.99,"S",IF(Z5&lt;35.01,"M","")))</f>
        <v>M</v>
      </c>
      <c r="AJ5" s="70" t="str">
        <f t="shared" ref="AJ5:AJ24" si="1">IF(OR(AF5="S",AG5="S",AH5="S",AI5="S"),"S",IF(OR(AF5="M",AG5="M",AH5="M",AI5="M"),"M",""))</f>
        <v>M</v>
      </c>
      <c r="AK5" s="19" t="s">
        <v>30</v>
      </c>
      <c r="AL5" s="19" t="s">
        <v>75</v>
      </c>
      <c r="AM5" s="19" t="str">
        <f t="shared" ref="AM5:AM24" si="2">IF(AND(OR(AJ5="S",AJ5="M"),AL5="Mixé"),"O","")</f>
        <v/>
      </c>
      <c r="AN5" s="19"/>
      <c r="AO5" s="19"/>
      <c r="AP5" s="19"/>
      <c r="AQ5" s="19"/>
    </row>
    <row r="6" spans="1:43" s="135" customFormat="1" ht="19.5" customHeight="1">
      <c r="A6" s="20">
        <v>18</v>
      </c>
      <c r="B6" s="20" t="s">
        <v>22</v>
      </c>
      <c r="C6" s="125" t="s">
        <v>165</v>
      </c>
      <c r="D6" s="137">
        <v>86</v>
      </c>
      <c r="E6" s="73">
        <v>76</v>
      </c>
      <c r="F6" s="17">
        <v>77.599999999999994</v>
      </c>
      <c r="G6" s="38"/>
      <c r="H6" s="38"/>
      <c r="I6" s="38"/>
      <c r="J6" s="38"/>
      <c r="K6" s="38"/>
      <c r="L6" s="98"/>
      <c r="M6" s="17">
        <v>77.599999999999994</v>
      </c>
      <c r="N6" s="17">
        <v>77.599999999999994</v>
      </c>
      <c r="O6" s="17">
        <v>76.5</v>
      </c>
      <c r="P6" s="17">
        <v>76.599999999999994</v>
      </c>
      <c r="Q6" s="17">
        <v>76</v>
      </c>
      <c r="R6" s="138">
        <v>76</v>
      </c>
      <c r="S6" s="115">
        <f t="shared" ref="S6:S24" si="3">R6-Q6</f>
        <v>0</v>
      </c>
      <c r="T6" s="43">
        <f t="shared" ref="T6:T24" si="4">(R6*100/P6)-100</f>
        <v>-0.78328981723237234</v>
      </c>
      <c r="U6" s="43">
        <f t="shared" ref="U6:U24" si="5">(R6*100/F6)-100</f>
        <v>-2.0618556701030855</v>
      </c>
      <c r="V6" s="129"/>
      <c r="W6" s="41">
        <v>1.48</v>
      </c>
      <c r="X6" s="74">
        <f t="shared" si="0"/>
        <v>34.69685902118335</v>
      </c>
      <c r="Y6" s="139">
        <v>31.8</v>
      </c>
      <c r="Z6" s="140">
        <v>31.8</v>
      </c>
      <c r="AA6" s="69" t="str">
        <f t="shared" ref="AA6:AA24" si="6">IF(Z6&lt;Y6,"↓",IF(Z6=Y6,"=","↑"))</f>
        <v>=</v>
      </c>
      <c r="AB6" s="141">
        <v>42250</v>
      </c>
      <c r="AC6" s="142">
        <v>2.7</v>
      </c>
      <c r="AD6" s="143">
        <v>42250</v>
      </c>
      <c r="AE6" s="144"/>
      <c r="AF6" s="178" t="str">
        <f t="shared" ref="AF6:AF24" si="7">IF(T6="","",IF(T6&lt;-10,"S",IF(T6&lt;-5,"M","")))</f>
        <v/>
      </c>
      <c r="AG6" s="178" t="str">
        <f t="shared" ref="AG6:AG24" si="8">IF(U6="","",IF(U6&lt;-15.1,"S",IF(U6&lt;-10.1,"M","")))</f>
        <v/>
      </c>
      <c r="AH6" s="16" t="str">
        <f t="shared" ref="AH6:AH24" si="9">IF(X6="","",IF(X6&lt;18,"S",IF(X6&lt;21,"M","")))</f>
        <v/>
      </c>
      <c r="AI6" s="16" t="str">
        <f t="shared" ref="AI6:AI24" si="10">IF(Y6="","",IF(Z6&lt;29.99,"S",IF(Z6&lt;35.01,"M","")))</f>
        <v>M</v>
      </c>
      <c r="AJ6" s="70" t="str">
        <f t="shared" si="1"/>
        <v>M</v>
      </c>
      <c r="AK6" s="19" t="s">
        <v>30</v>
      </c>
      <c r="AL6" s="20" t="s">
        <v>30</v>
      </c>
      <c r="AM6" s="19" t="str">
        <f t="shared" si="2"/>
        <v/>
      </c>
      <c r="AN6" s="19"/>
      <c r="AO6" s="19"/>
      <c r="AP6" s="19"/>
      <c r="AQ6" s="19"/>
    </row>
    <row r="7" spans="1:43" s="135" customFormat="1" ht="19.5" customHeight="1">
      <c r="A7" s="20">
        <v>19</v>
      </c>
      <c r="B7" s="20" t="s">
        <v>22</v>
      </c>
      <c r="C7" s="125" t="s">
        <v>166</v>
      </c>
      <c r="D7" s="137">
        <v>70</v>
      </c>
      <c r="E7" s="71">
        <v>58</v>
      </c>
      <c r="F7" s="17">
        <v>53</v>
      </c>
      <c r="G7" s="38"/>
      <c r="H7" s="38"/>
      <c r="I7" s="38"/>
      <c r="J7" s="38"/>
      <c r="K7" s="38"/>
      <c r="L7" s="98"/>
      <c r="M7" s="17">
        <v>53</v>
      </c>
      <c r="N7" s="17">
        <v>53</v>
      </c>
      <c r="O7" s="17">
        <v>51.8</v>
      </c>
      <c r="P7" s="17">
        <v>51.8</v>
      </c>
      <c r="Q7" s="17">
        <v>51.8</v>
      </c>
      <c r="R7" s="138">
        <v>55.2</v>
      </c>
      <c r="S7" s="115">
        <f t="shared" si="3"/>
        <v>3.4000000000000057</v>
      </c>
      <c r="T7" s="43">
        <f t="shared" si="4"/>
        <v>6.5637065637065746</v>
      </c>
      <c r="U7" s="43">
        <f t="shared" si="5"/>
        <v>4.1509433962264097</v>
      </c>
      <c r="V7" s="129"/>
      <c r="W7" s="41">
        <v>1.57</v>
      </c>
      <c r="X7" s="74">
        <f t="shared" si="0"/>
        <v>22.394417623433</v>
      </c>
      <c r="Y7" s="139">
        <v>34.799999999999997</v>
      </c>
      <c r="Z7" s="140">
        <v>34.799999999999997</v>
      </c>
      <c r="AA7" s="69" t="str">
        <f t="shared" si="6"/>
        <v>=</v>
      </c>
      <c r="AB7" s="141">
        <v>42268</v>
      </c>
      <c r="AC7" s="142">
        <v>2.7</v>
      </c>
      <c r="AD7" s="143">
        <v>42268</v>
      </c>
      <c r="AE7" s="144"/>
      <c r="AF7" s="178" t="str">
        <f t="shared" si="7"/>
        <v/>
      </c>
      <c r="AG7" s="178" t="str">
        <f t="shared" si="8"/>
        <v/>
      </c>
      <c r="AH7" s="16" t="str">
        <f t="shared" si="9"/>
        <v/>
      </c>
      <c r="AI7" s="16" t="str">
        <f t="shared" si="10"/>
        <v>M</v>
      </c>
      <c r="AJ7" s="70" t="str">
        <f t="shared" si="1"/>
        <v>M</v>
      </c>
      <c r="AK7" s="19" t="s">
        <v>30</v>
      </c>
      <c r="AL7" s="20" t="s">
        <v>30</v>
      </c>
      <c r="AM7" s="19" t="str">
        <f t="shared" si="2"/>
        <v/>
      </c>
      <c r="AN7" s="19"/>
      <c r="AO7" s="19"/>
      <c r="AP7" s="19"/>
      <c r="AQ7" s="19"/>
    </row>
    <row r="8" spans="1:43" s="135" customFormat="1" ht="19.5" customHeight="1">
      <c r="A8" s="20"/>
      <c r="B8" s="20"/>
      <c r="C8" s="136"/>
      <c r="D8" s="137"/>
      <c r="E8" s="73"/>
      <c r="F8" s="17"/>
      <c r="G8" s="38"/>
      <c r="H8" s="38"/>
      <c r="I8" s="38"/>
      <c r="J8" s="38"/>
      <c r="K8" s="38"/>
      <c r="L8" s="98"/>
      <c r="M8" s="17"/>
      <c r="N8" s="17"/>
      <c r="O8" s="17"/>
      <c r="P8" s="17"/>
      <c r="Q8" s="17"/>
      <c r="R8" s="138"/>
      <c r="S8" s="115"/>
      <c r="T8" s="43"/>
      <c r="U8" s="43"/>
      <c r="V8" s="129"/>
      <c r="W8" s="41"/>
      <c r="X8" s="74"/>
      <c r="Y8" s="139"/>
      <c r="Z8" s="140"/>
      <c r="AA8" s="69"/>
      <c r="AB8" s="141"/>
      <c r="AC8" s="142"/>
      <c r="AD8" s="143"/>
      <c r="AE8" s="144"/>
      <c r="AF8" s="178"/>
      <c r="AG8" s="178"/>
      <c r="AH8" s="16"/>
      <c r="AI8" s="16"/>
      <c r="AJ8" s="70"/>
      <c r="AK8" s="19"/>
      <c r="AL8" s="20"/>
      <c r="AM8" s="19"/>
      <c r="AN8" s="19"/>
      <c r="AO8" s="19"/>
      <c r="AP8" s="19"/>
      <c r="AQ8" s="19"/>
    </row>
    <row r="9" spans="1:43" s="135" customFormat="1" ht="19.5" customHeight="1">
      <c r="A9" s="20"/>
      <c r="B9" s="20"/>
      <c r="C9" s="136"/>
      <c r="D9" s="137"/>
      <c r="E9" s="71"/>
      <c r="F9" s="17"/>
      <c r="G9" s="38"/>
      <c r="H9" s="38"/>
      <c r="I9" s="38"/>
      <c r="J9" s="38"/>
      <c r="K9" s="38"/>
      <c r="L9" s="98"/>
      <c r="M9" s="17"/>
      <c r="N9" s="17"/>
      <c r="O9" s="17"/>
      <c r="P9" s="17"/>
      <c r="Q9" s="17"/>
      <c r="R9" s="138"/>
      <c r="S9" s="115"/>
      <c r="T9" s="43"/>
      <c r="U9" s="43"/>
      <c r="V9" s="129"/>
      <c r="W9" s="41"/>
      <c r="X9" s="74"/>
      <c r="Y9" s="139"/>
      <c r="Z9" s="140"/>
      <c r="AA9" s="69"/>
      <c r="AB9" s="141"/>
      <c r="AC9" s="142"/>
      <c r="AD9" s="143"/>
      <c r="AE9" s="144"/>
      <c r="AF9" s="178"/>
      <c r="AG9" s="178"/>
      <c r="AH9" s="16"/>
      <c r="AI9" s="16"/>
      <c r="AJ9" s="70"/>
      <c r="AK9" s="19"/>
      <c r="AL9" s="20"/>
      <c r="AM9" s="19"/>
      <c r="AN9" s="19"/>
      <c r="AO9" s="19"/>
      <c r="AP9" s="19"/>
      <c r="AQ9" s="19"/>
    </row>
    <row r="10" spans="1:43" s="135" customFormat="1" ht="19.5" customHeight="1">
      <c r="A10" s="20"/>
      <c r="B10" s="20"/>
      <c r="C10" s="136"/>
      <c r="D10" s="137"/>
      <c r="E10" s="71"/>
      <c r="F10" s="17"/>
      <c r="G10" s="38"/>
      <c r="H10" s="38"/>
      <c r="I10" s="38"/>
      <c r="J10" s="38"/>
      <c r="K10" s="38"/>
      <c r="L10" s="98"/>
      <c r="M10" s="17"/>
      <c r="N10" s="17"/>
      <c r="O10" s="17"/>
      <c r="P10" s="17"/>
      <c r="Q10" s="17"/>
      <c r="R10" s="138"/>
      <c r="S10" s="115"/>
      <c r="T10" s="43"/>
      <c r="U10" s="43"/>
      <c r="V10" s="129"/>
      <c r="W10" s="41"/>
      <c r="X10" s="74"/>
      <c r="Y10" s="139"/>
      <c r="Z10" s="140"/>
      <c r="AA10" s="69"/>
      <c r="AB10" s="141"/>
      <c r="AC10" s="142"/>
      <c r="AD10" s="145"/>
      <c r="AE10" s="144"/>
      <c r="AF10" s="178"/>
      <c r="AG10" s="178"/>
      <c r="AH10" s="16"/>
      <c r="AI10" s="16"/>
      <c r="AJ10" s="70"/>
      <c r="AK10" s="20"/>
      <c r="AL10" s="20"/>
      <c r="AM10" s="19"/>
      <c r="AN10" s="19"/>
      <c r="AO10" s="19"/>
      <c r="AP10" s="19"/>
      <c r="AQ10" s="19"/>
    </row>
    <row r="11" spans="1:43" s="135" customFormat="1" ht="19.5" customHeight="1">
      <c r="A11" s="20"/>
      <c r="B11" s="20"/>
      <c r="C11" s="136"/>
      <c r="D11" s="137"/>
      <c r="E11" s="73"/>
      <c r="F11" s="17"/>
      <c r="G11" s="38"/>
      <c r="H11" s="38"/>
      <c r="I11" s="38"/>
      <c r="J11" s="38"/>
      <c r="K11" s="38"/>
      <c r="L11" s="98"/>
      <c r="M11" s="17"/>
      <c r="N11" s="17"/>
      <c r="O11" s="17"/>
      <c r="P11" s="17"/>
      <c r="Q11" s="17"/>
      <c r="R11" s="138"/>
      <c r="S11" s="115"/>
      <c r="T11" s="43"/>
      <c r="U11" s="43"/>
      <c r="V11" s="129"/>
      <c r="W11" s="41"/>
      <c r="X11" s="74"/>
      <c r="Y11" s="139"/>
      <c r="Z11" s="140"/>
      <c r="AA11" s="69"/>
      <c r="AB11" s="141"/>
      <c r="AC11" s="142"/>
      <c r="AD11" s="143"/>
      <c r="AE11" s="144"/>
      <c r="AF11" s="178"/>
      <c r="AG11" s="178"/>
      <c r="AH11" s="16"/>
      <c r="AI11" s="16"/>
      <c r="AJ11" s="70"/>
      <c r="AK11" s="20"/>
      <c r="AL11" s="20"/>
      <c r="AM11" s="19"/>
      <c r="AN11" s="19"/>
      <c r="AO11" s="19"/>
      <c r="AP11" s="19"/>
      <c r="AQ11" s="19"/>
    </row>
    <row r="12" spans="1:43" s="135" customFormat="1" ht="19.5" customHeight="1">
      <c r="A12" s="117"/>
      <c r="B12" s="117"/>
      <c r="C12" s="181"/>
      <c r="D12" s="137"/>
      <c r="E12" s="73"/>
      <c r="F12" s="17"/>
      <c r="G12" s="38"/>
      <c r="H12" s="38"/>
      <c r="I12" s="38"/>
      <c r="J12" s="38"/>
      <c r="K12" s="38"/>
      <c r="L12" s="98"/>
      <c r="M12" s="17"/>
      <c r="N12" s="17"/>
      <c r="O12" s="17"/>
      <c r="P12" s="17"/>
      <c r="Q12" s="17"/>
      <c r="R12" s="138"/>
      <c r="S12" s="115"/>
      <c r="T12" s="43"/>
      <c r="U12" s="43"/>
      <c r="V12" s="129"/>
      <c r="W12" s="41"/>
      <c r="X12" s="74"/>
      <c r="Y12" s="139"/>
      <c r="Z12" s="140"/>
      <c r="AA12" s="69"/>
      <c r="AB12" s="141"/>
      <c r="AC12" s="142"/>
      <c r="AD12" s="143"/>
      <c r="AE12" s="144"/>
      <c r="AF12" s="178"/>
      <c r="AG12" s="178"/>
      <c r="AH12" s="16"/>
      <c r="AI12" s="16"/>
      <c r="AJ12" s="70"/>
      <c r="AK12" s="20"/>
      <c r="AL12" s="20"/>
      <c r="AM12" s="19"/>
      <c r="AN12" s="20"/>
      <c r="AO12" s="20"/>
      <c r="AP12" s="20"/>
      <c r="AQ12" s="20"/>
    </row>
    <row r="13" spans="1:43" s="135" customFormat="1" ht="19.5" customHeight="1">
      <c r="A13" s="20"/>
      <c r="B13" s="20"/>
      <c r="C13" s="136"/>
      <c r="D13" s="137"/>
      <c r="E13" s="71"/>
      <c r="F13" s="17"/>
      <c r="G13" s="38"/>
      <c r="H13" s="38"/>
      <c r="I13" s="38"/>
      <c r="J13" s="38"/>
      <c r="K13" s="38"/>
      <c r="L13" s="98"/>
      <c r="M13" s="17"/>
      <c r="N13" s="17"/>
      <c r="O13" s="17"/>
      <c r="P13" s="17"/>
      <c r="Q13" s="17"/>
      <c r="R13" s="138"/>
      <c r="S13" s="115"/>
      <c r="T13" s="43"/>
      <c r="U13" s="43"/>
      <c r="V13" s="129"/>
      <c r="W13" s="41"/>
      <c r="X13" s="74"/>
      <c r="Y13" s="139"/>
      <c r="Z13" s="140"/>
      <c r="AA13" s="69"/>
      <c r="AB13" s="141"/>
      <c r="AC13" s="142"/>
      <c r="AD13" s="143"/>
      <c r="AE13" s="144"/>
      <c r="AF13" s="178"/>
      <c r="AG13" s="178"/>
      <c r="AH13" s="16"/>
      <c r="AI13" s="16"/>
      <c r="AJ13" s="70"/>
      <c r="AK13" s="20"/>
      <c r="AL13" s="20"/>
      <c r="AM13" s="19"/>
      <c r="AN13" s="20"/>
      <c r="AO13" s="20"/>
      <c r="AP13" s="20"/>
      <c r="AQ13" s="20"/>
    </row>
    <row r="14" spans="1:43" s="135" customFormat="1" ht="19.5" customHeight="1">
      <c r="A14" s="20"/>
      <c r="B14" s="20"/>
      <c r="C14" s="136"/>
      <c r="D14" s="137"/>
      <c r="E14" s="71"/>
      <c r="F14" s="17"/>
      <c r="G14" s="38"/>
      <c r="H14" s="38"/>
      <c r="I14" s="38"/>
      <c r="J14" s="38"/>
      <c r="K14" s="38"/>
      <c r="L14" s="98"/>
      <c r="M14" s="17"/>
      <c r="N14" s="17"/>
      <c r="O14" s="17"/>
      <c r="P14" s="17"/>
      <c r="Q14" s="17"/>
      <c r="R14" s="138"/>
      <c r="S14" s="115"/>
      <c r="T14" s="43"/>
      <c r="U14" s="43"/>
      <c r="V14" s="129"/>
      <c r="W14" s="41"/>
      <c r="X14" s="74"/>
      <c r="Y14" s="139"/>
      <c r="Z14" s="140"/>
      <c r="AA14" s="69"/>
      <c r="AB14" s="141"/>
      <c r="AC14" s="142"/>
      <c r="AD14" s="143"/>
      <c r="AE14" s="144"/>
      <c r="AF14" s="178"/>
      <c r="AG14" s="178"/>
      <c r="AH14" s="16"/>
      <c r="AI14" s="16"/>
      <c r="AJ14" s="70"/>
      <c r="AK14" s="20"/>
      <c r="AL14" s="20"/>
      <c r="AM14" s="19"/>
      <c r="AN14" s="20"/>
      <c r="AO14" s="20"/>
      <c r="AP14" s="20"/>
      <c r="AQ14" s="20"/>
    </row>
    <row r="15" spans="1:43" s="135" customFormat="1" ht="19.5" customHeight="1">
      <c r="A15" s="20"/>
      <c r="B15" s="20"/>
      <c r="C15" s="136"/>
      <c r="D15" s="137"/>
      <c r="E15" s="73"/>
      <c r="F15" s="17"/>
      <c r="G15" s="38"/>
      <c r="H15" s="38"/>
      <c r="I15" s="38"/>
      <c r="J15" s="38"/>
      <c r="K15" s="38"/>
      <c r="L15" s="98"/>
      <c r="M15" s="17"/>
      <c r="N15" s="17"/>
      <c r="O15" s="17"/>
      <c r="P15" s="17"/>
      <c r="Q15" s="17"/>
      <c r="R15" s="138"/>
      <c r="S15" s="115"/>
      <c r="T15" s="43"/>
      <c r="U15" s="43"/>
      <c r="V15" s="129"/>
      <c r="W15" s="41"/>
      <c r="X15" s="74"/>
      <c r="Y15" s="139"/>
      <c r="Z15" s="140"/>
      <c r="AA15" s="69"/>
      <c r="AB15" s="141"/>
      <c r="AC15" s="142"/>
      <c r="AD15" s="143"/>
      <c r="AE15" s="144"/>
      <c r="AF15" s="178"/>
      <c r="AG15" s="178"/>
      <c r="AH15" s="16"/>
      <c r="AI15" s="16"/>
      <c r="AJ15" s="70"/>
      <c r="AK15" s="20"/>
      <c r="AL15" s="20"/>
      <c r="AM15" s="19"/>
      <c r="AN15" s="20"/>
      <c r="AO15" s="20"/>
      <c r="AP15" s="20"/>
      <c r="AQ15" s="20"/>
    </row>
    <row r="16" spans="1:43" s="135" customFormat="1" ht="19.5" customHeight="1">
      <c r="A16" s="20"/>
      <c r="B16" s="20"/>
      <c r="C16" s="136"/>
      <c r="D16" s="137"/>
      <c r="E16" s="73"/>
      <c r="F16" s="17"/>
      <c r="G16" s="38"/>
      <c r="H16" s="38"/>
      <c r="I16" s="38"/>
      <c r="J16" s="38"/>
      <c r="K16" s="38"/>
      <c r="L16" s="98"/>
      <c r="M16" s="17"/>
      <c r="N16" s="17"/>
      <c r="O16" s="17"/>
      <c r="P16" s="17"/>
      <c r="Q16" s="17"/>
      <c r="R16" s="138"/>
      <c r="S16" s="115"/>
      <c r="T16" s="43"/>
      <c r="U16" s="43"/>
      <c r="V16" s="129"/>
      <c r="W16" s="41"/>
      <c r="X16" s="74"/>
      <c r="Y16" s="139"/>
      <c r="Z16" s="140"/>
      <c r="AA16" s="69"/>
      <c r="AB16" s="141"/>
      <c r="AC16" s="142"/>
      <c r="AD16" s="143"/>
      <c r="AE16" s="144"/>
      <c r="AF16" s="178"/>
      <c r="AG16" s="178"/>
      <c r="AH16" s="16"/>
      <c r="AI16" s="16"/>
      <c r="AJ16" s="70"/>
      <c r="AK16" s="20"/>
      <c r="AL16" s="20"/>
      <c r="AM16" s="19"/>
      <c r="AN16" s="20"/>
      <c r="AO16" s="20"/>
      <c r="AP16" s="20"/>
      <c r="AQ16" s="20"/>
    </row>
    <row r="17" spans="1:43" s="135" customFormat="1" ht="19.5" customHeight="1">
      <c r="A17" s="20"/>
      <c r="B17" s="20"/>
      <c r="C17" s="136"/>
      <c r="D17" s="137"/>
      <c r="E17" s="73"/>
      <c r="F17" s="17"/>
      <c r="G17" s="38"/>
      <c r="H17" s="38"/>
      <c r="I17" s="38"/>
      <c r="J17" s="38"/>
      <c r="K17" s="38"/>
      <c r="L17" s="98"/>
      <c r="M17" s="17"/>
      <c r="N17" s="17"/>
      <c r="O17" s="17"/>
      <c r="P17" s="17"/>
      <c r="Q17" s="17"/>
      <c r="R17" s="138"/>
      <c r="S17" s="115"/>
      <c r="T17" s="43"/>
      <c r="U17" s="43"/>
      <c r="V17" s="129"/>
      <c r="W17" s="41"/>
      <c r="X17" s="74"/>
      <c r="Y17" s="139"/>
      <c r="Z17" s="140"/>
      <c r="AA17" s="69"/>
      <c r="AB17" s="141"/>
      <c r="AC17" s="142"/>
      <c r="AD17" s="143"/>
      <c r="AE17" s="144"/>
      <c r="AF17" s="178"/>
      <c r="AG17" s="178"/>
      <c r="AH17" s="16"/>
      <c r="AI17" s="16"/>
      <c r="AJ17" s="70"/>
      <c r="AK17" s="20"/>
      <c r="AL17" s="20"/>
      <c r="AM17" s="19"/>
      <c r="AN17" s="20"/>
      <c r="AO17" s="20"/>
      <c r="AP17" s="20"/>
      <c r="AQ17" s="20"/>
    </row>
    <row r="18" spans="1:43" s="135" customFormat="1" ht="19.5" customHeight="1">
      <c r="A18" s="20"/>
      <c r="B18" s="20"/>
      <c r="C18" s="136"/>
      <c r="D18" s="137"/>
      <c r="E18" s="71"/>
      <c r="F18" s="17"/>
      <c r="G18" s="38"/>
      <c r="H18" s="38"/>
      <c r="I18" s="38"/>
      <c r="J18" s="38"/>
      <c r="K18" s="38"/>
      <c r="L18" s="98"/>
      <c r="M18" s="17"/>
      <c r="N18" s="17"/>
      <c r="O18" s="17"/>
      <c r="P18" s="17"/>
      <c r="Q18" s="17"/>
      <c r="R18" s="138"/>
      <c r="S18" s="115"/>
      <c r="T18" s="43"/>
      <c r="U18" s="43"/>
      <c r="V18" s="129"/>
      <c r="W18" s="41"/>
      <c r="X18" s="74"/>
      <c r="Y18" s="139"/>
      <c r="Z18" s="140"/>
      <c r="AA18" s="69"/>
      <c r="AB18" s="141"/>
      <c r="AC18" s="142"/>
      <c r="AD18" s="143"/>
      <c r="AE18" s="144"/>
      <c r="AF18" s="178"/>
      <c r="AG18" s="178"/>
      <c r="AH18" s="16"/>
      <c r="AI18" s="16"/>
      <c r="AJ18" s="70"/>
      <c r="AK18" s="20"/>
      <c r="AL18" s="20"/>
      <c r="AM18" s="19"/>
      <c r="AN18" s="20"/>
      <c r="AO18" s="20"/>
      <c r="AP18" s="20"/>
      <c r="AQ18" s="20"/>
    </row>
    <row r="19" spans="1:43" s="135" customFormat="1" ht="19.5" customHeight="1">
      <c r="A19" s="20"/>
      <c r="B19" s="20"/>
      <c r="C19" s="136"/>
      <c r="D19" s="137"/>
      <c r="E19" s="73"/>
      <c r="F19" s="17"/>
      <c r="G19" s="38"/>
      <c r="H19" s="38"/>
      <c r="I19" s="38"/>
      <c r="J19" s="38"/>
      <c r="K19" s="38"/>
      <c r="L19" s="98"/>
      <c r="M19" s="17"/>
      <c r="N19" s="17"/>
      <c r="O19" s="17"/>
      <c r="P19" s="17"/>
      <c r="Q19" s="17"/>
      <c r="R19" s="138"/>
      <c r="S19" s="115"/>
      <c r="T19" s="43"/>
      <c r="U19" s="43"/>
      <c r="V19" s="129"/>
      <c r="W19" s="41"/>
      <c r="X19" s="74"/>
      <c r="Y19" s="139"/>
      <c r="Z19" s="140"/>
      <c r="AA19" s="69"/>
      <c r="AB19" s="141"/>
      <c r="AC19" s="142"/>
      <c r="AD19" s="143"/>
      <c r="AE19" s="144"/>
      <c r="AF19" s="178"/>
      <c r="AG19" s="178"/>
      <c r="AH19" s="16"/>
      <c r="AI19" s="16"/>
      <c r="AJ19" s="70"/>
      <c r="AK19" s="20"/>
      <c r="AL19" s="20"/>
      <c r="AM19" s="19"/>
      <c r="AN19" s="20"/>
      <c r="AO19" s="20"/>
      <c r="AP19" s="20"/>
      <c r="AQ19" s="20"/>
    </row>
    <row r="20" spans="1:43" s="135" customFormat="1" ht="19.5" customHeight="1">
      <c r="A20" s="20"/>
      <c r="B20" s="20"/>
      <c r="C20" s="136"/>
      <c r="D20" s="137"/>
      <c r="E20" s="71"/>
      <c r="F20" s="17"/>
      <c r="G20" s="38"/>
      <c r="H20" s="38"/>
      <c r="I20" s="38"/>
      <c r="J20" s="38"/>
      <c r="K20" s="38"/>
      <c r="L20" s="98"/>
      <c r="M20" s="17"/>
      <c r="N20" s="17"/>
      <c r="O20" s="17"/>
      <c r="P20" s="17"/>
      <c r="Q20" s="17"/>
      <c r="R20" s="138"/>
      <c r="S20" s="115"/>
      <c r="T20" s="43"/>
      <c r="U20" s="43"/>
      <c r="V20" s="129"/>
      <c r="W20" s="41"/>
      <c r="X20" s="74"/>
      <c r="Y20" s="139"/>
      <c r="Z20" s="140"/>
      <c r="AA20" s="69"/>
      <c r="AB20" s="141"/>
      <c r="AC20" s="142"/>
      <c r="AD20" s="143"/>
      <c r="AE20" s="144"/>
      <c r="AF20" s="178"/>
      <c r="AG20" s="178"/>
      <c r="AH20" s="16"/>
      <c r="AI20" s="16"/>
      <c r="AJ20" s="70"/>
      <c r="AK20" s="20"/>
      <c r="AL20" s="20"/>
      <c r="AM20" s="19"/>
      <c r="AN20" s="20"/>
      <c r="AO20" s="20"/>
      <c r="AP20" s="20"/>
      <c r="AQ20" s="20"/>
    </row>
    <row r="21" spans="1:43" s="135" customFormat="1" ht="19.5" customHeight="1">
      <c r="A21" s="20"/>
      <c r="B21" s="20"/>
      <c r="C21" s="136"/>
      <c r="D21" s="137"/>
      <c r="E21" s="73"/>
      <c r="F21" s="17"/>
      <c r="G21" s="38"/>
      <c r="H21" s="38"/>
      <c r="I21" s="38"/>
      <c r="J21" s="38"/>
      <c r="K21" s="38"/>
      <c r="L21" s="98"/>
      <c r="M21" s="17"/>
      <c r="N21" s="17"/>
      <c r="O21" s="17"/>
      <c r="P21" s="17"/>
      <c r="Q21" s="17"/>
      <c r="R21" s="138"/>
      <c r="S21" s="115"/>
      <c r="T21" s="43"/>
      <c r="U21" s="43"/>
      <c r="V21" s="129"/>
      <c r="W21" s="41"/>
      <c r="X21" s="74"/>
      <c r="Y21" s="139"/>
      <c r="Z21" s="140"/>
      <c r="AA21" s="69"/>
      <c r="AB21" s="141"/>
      <c r="AC21" s="142"/>
      <c r="AD21" s="143"/>
      <c r="AE21" s="144"/>
      <c r="AF21" s="178"/>
      <c r="AG21" s="178"/>
      <c r="AH21" s="16"/>
      <c r="AI21" s="16"/>
      <c r="AJ21" s="70"/>
      <c r="AK21" s="20"/>
      <c r="AL21" s="20"/>
      <c r="AM21" s="19"/>
      <c r="AN21" s="20"/>
      <c r="AO21" s="20"/>
      <c r="AP21" s="20"/>
      <c r="AQ21" s="20"/>
    </row>
    <row r="22" spans="1:43" s="135" customFormat="1" ht="19.5" customHeight="1">
      <c r="A22" s="20"/>
      <c r="B22" s="20"/>
      <c r="C22" s="136"/>
      <c r="D22" s="137"/>
      <c r="E22" s="73"/>
      <c r="F22" s="17"/>
      <c r="G22" s="38"/>
      <c r="H22" s="38"/>
      <c r="I22" s="38"/>
      <c r="J22" s="38"/>
      <c r="K22" s="38"/>
      <c r="L22" s="98"/>
      <c r="M22" s="17"/>
      <c r="N22" s="17"/>
      <c r="O22" s="17"/>
      <c r="P22" s="17"/>
      <c r="Q22" s="17"/>
      <c r="R22" s="138"/>
      <c r="S22" s="115"/>
      <c r="T22" s="43"/>
      <c r="U22" s="43"/>
      <c r="V22" s="129"/>
      <c r="W22" s="41"/>
      <c r="X22" s="74"/>
      <c r="Y22" s="139"/>
      <c r="Z22" s="140"/>
      <c r="AA22" s="69"/>
      <c r="AB22" s="141"/>
      <c r="AC22" s="142"/>
      <c r="AD22" s="143"/>
      <c r="AE22" s="144"/>
      <c r="AF22" s="178"/>
      <c r="AG22" s="178"/>
      <c r="AH22" s="16"/>
      <c r="AI22" s="16"/>
      <c r="AJ22" s="70"/>
      <c r="AK22" s="20"/>
      <c r="AL22" s="20"/>
      <c r="AM22" s="19"/>
      <c r="AN22" s="20"/>
      <c r="AO22" s="20"/>
      <c r="AP22" s="20"/>
      <c r="AQ22" s="20"/>
    </row>
    <row r="23" spans="1:43" s="135" customFormat="1" ht="19.5" customHeight="1">
      <c r="A23" s="20"/>
      <c r="B23" s="20"/>
      <c r="C23" s="136"/>
      <c r="D23" s="137"/>
      <c r="E23" s="73"/>
      <c r="F23" s="17"/>
      <c r="G23" s="38"/>
      <c r="H23" s="38"/>
      <c r="I23" s="38"/>
      <c r="J23" s="38"/>
      <c r="K23" s="38"/>
      <c r="L23" s="98"/>
      <c r="M23" s="17"/>
      <c r="N23" s="17"/>
      <c r="O23" s="17"/>
      <c r="P23" s="17"/>
      <c r="Q23" s="17"/>
      <c r="R23" s="138"/>
      <c r="S23" s="115"/>
      <c r="T23" s="43"/>
      <c r="U23" s="43"/>
      <c r="V23" s="129"/>
      <c r="W23" s="41"/>
      <c r="X23" s="74"/>
      <c r="Y23" s="139"/>
      <c r="Z23" s="140"/>
      <c r="AA23" s="69"/>
      <c r="AB23" s="141"/>
      <c r="AC23" s="142"/>
      <c r="AD23" s="143"/>
      <c r="AE23" s="144"/>
      <c r="AF23" s="178"/>
      <c r="AG23" s="178"/>
      <c r="AH23" s="16"/>
      <c r="AI23" s="16"/>
      <c r="AJ23" s="70"/>
      <c r="AK23" s="20"/>
      <c r="AL23" s="20"/>
      <c r="AM23" s="19"/>
      <c r="AN23" s="20"/>
      <c r="AO23" s="20"/>
      <c r="AP23" s="20"/>
      <c r="AQ23" s="20"/>
    </row>
    <row r="24" spans="1:43" s="135" customFormat="1" ht="19.5" customHeight="1">
      <c r="A24" s="20"/>
      <c r="B24" s="20"/>
      <c r="C24" s="136"/>
      <c r="D24" s="137"/>
      <c r="E24" s="71"/>
      <c r="F24" s="17"/>
      <c r="G24" s="38"/>
      <c r="H24" s="38"/>
      <c r="I24" s="38"/>
      <c r="J24" s="38"/>
      <c r="K24" s="38"/>
      <c r="L24" s="98"/>
      <c r="M24" s="17"/>
      <c r="N24" s="17"/>
      <c r="O24" s="17"/>
      <c r="P24" s="17"/>
      <c r="Q24" s="17"/>
      <c r="R24" s="138"/>
      <c r="S24" s="115"/>
      <c r="T24" s="43"/>
      <c r="U24" s="43"/>
      <c r="V24" s="129"/>
      <c r="W24" s="41"/>
      <c r="X24" s="74"/>
      <c r="Y24" s="139"/>
      <c r="Z24" s="140"/>
      <c r="AA24" s="69"/>
      <c r="AB24" s="141"/>
      <c r="AC24" s="142"/>
      <c r="AD24" s="143"/>
      <c r="AE24" s="144"/>
      <c r="AF24" s="178"/>
      <c r="AG24" s="178"/>
      <c r="AH24" s="16"/>
      <c r="AI24" s="16"/>
      <c r="AJ24" s="70"/>
      <c r="AK24" s="20"/>
      <c r="AL24" s="20"/>
      <c r="AM24" s="19"/>
      <c r="AN24" s="20"/>
      <c r="AO24" s="20"/>
      <c r="AP24" s="20"/>
      <c r="AQ24" s="20"/>
    </row>
    <row r="25" spans="1:43" ht="15" customHeight="1">
      <c r="A25" s="11" t="s">
        <v>17</v>
      </c>
      <c r="B25" s="11"/>
      <c r="C25" s="35"/>
      <c r="D25" s="101"/>
      <c r="E25" s="36"/>
      <c r="F25" s="102"/>
      <c r="G25" s="102"/>
      <c r="H25" s="102"/>
      <c r="I25" s="102"/>
      <c r="J25" s="102"/>
      <c r="K25" s="102"/>
      <c r="L25" s="103"/>
      <c r="M25" s="103"/>
      <c r="N25" s="103"/>
      <c r="O25" s="103"/>
      <c r="P25" s="103"/>
      <c r="Q25" s="36"/>
      <c r="R25" s="36"/>
      <c r="S25" s="36"/>
      <c r="T25" s="101"/>
      <c r="U25" s="101"/>
      <c r="V25" s="75"/>
      <c r="W25" s="104"/>
      <c r="X25" s="106"/>
      <c r="Y25" s="104"/>
      <c r="Z25" s="104"/>
      <c r="AA25" s="35"/>
      <c r="AB25" s="107"/>
      <c r="AC25" s="21"/>
      <c r="AD25" s="21"/>
      <c r="AE25" s="7" t="s">
        <v>26</v>
      </c>
      <c r="AF25" s="13"/>
      <c r="AG25" s="13"/>
      <c r="AH25" s="22"/>
      <c r="AI25" s="22"/>
      <c r="AJ25" s="17">
        <f>COUNTIF(AJ5:AJ24,"M")</f>
        <v>3</v>
      </c>
      <c r="AK25" s="21"/>
      <c r="AL25" s="21"/>
      <c r="AM25" s="20">
        <f>COUNTIF(AM5:AM24,"O")</f>
        <v>0</v>
      </c>
      <c r="AN25" s="20">
        <f>COUNTIF(AN5:AN24,"O")</f>
        <v>0</v>
      </c>
      <c r="AO25" s="20">
        <f t="shared" ref="AO25:AQ25" si="11">SUM(AO2:AO24)</f>
        <v>0</v>
      </c>
      <c r="AP25" s="20">
        <f t="shared" si="11"/>
        <v>0</v>
      </c>
      <c r="AQ25" s="20">
        <f t="shared" si="11"/>
        <v>0</v>
      </c>
    </row>
    <row r="26" spans="1:43" ht="15" customHeight="1" thickBot="1">
      <c r="A26" s="12" t="s">
        <v>33</v>
      </c>
      <c r="B26" s="12"/>
      <c r="C26" s="35"/>
      <c r="D26" s="101"/>
      <c r="E26" s="36"/>
      <c r="F26" s="102"/>
      <c r="G26" s="102"/>
      <c r="H26" s="102"/>
      <c r="I26" s="102"/>
      <c r="J26" s="102"/>
      <c r="K26" s="102"/>
      <c r="L26" s="103"/>
      <c r="M26" s="103"/>
      <c r="N26" s="103"/>
      <c r="O26" s="103"/>
      <c r="P26" s="103"/>
      <c r="Q26" s="36"/>
      <c r="R26" s="36"/>
      <c r="S26" s="36"/>
      <c r="T26" s="101"/>
      <c r="U26" s="101"/>
      <c r="V26" s="75"/>
      <c r="W26" s="104"/>
      <c r="X26" s="106"/>
      <c r="Y26" s="104"/>
      <c r="Z26" s="104"/>
      <c r="AA26" s="35"/>
      <c r="AB26" s="96"/>
      <c r="AC26" s="21"/>
      <c r="AD26" s="21"/>
      <c r="AE26" s="7" t="s">
        <v>27</v>
      </c>
      <c r="AF26" s="13"/>
      <c r="AG26" s="13"/>
      <c r="AH26" s="22"/>
      <c r="AI26" s="22"/>
      <c r="AJ26" s="17">
        <f>COUNTIF(AJ5:AJ24,"S")</f>
        <v>0</v>
      </c>
      <c r="AK26" s="21"/>
      <c r="AL26" s="21"/>
      <c r="AM26" s="30" t="s">
        <v>40</v>
      </c>
      <c r="AN26" s="30" t="s">
        <v>29</v>
      </c>
      <c r="AO26" s="52" t="s">
        <v>154</v>
      </c>
      <c r="AP26" s="52" t="s">
        <v>155</v>
      </c>
      <c r="AQ26" s="52" t="s">
        <v>153</v>
      </c>
    </row>
    <row r="27" spans="1:43" ht="15" customHeight="1">
      <c r="A27" s="12"/>
      <c r="B27" s="12"/>
      <c r="C27" s="35"/>
      <c r="D27" s="101"/>
      <c r="E27" s="36"/>
      <c r="F27" s="102"/>
      <c r="G27" s="102"/>
      <c r="H27" s="102"/>
      <c r="I27" s="102"/>
      <c r="J27" s="102"/>
      <c r="K27" s="102"/>
      <c r="L27" s="103"/>
      <c r="M27" s="103"/>
      <c r="N27" s="103"/>
      <c r="O27" s="103"/>
      <c r="P27" s="103"/>
      <c r="Q27" s="36"/>
      <c r="R27" s="36"/>
      <c r="S27" s="36"/>
      <c r="T27" s="101"/>
      <c r="U27" s="101"/>
      <c r="V27" s="35"/>
      <c r="W27" s="104"/>
      <c r="X27" s="106"/>
      <c r="Y27" s="104"/>
      <c r="Z27" s="104"/>
      <c r="AA27" s="35"/>
      <c r="AB27" s="96"/>
      <c r="AC27" s="21"/>
      <c r="AD27" s="21"/>
      <c r="AE27" s="21"/>
      <c r="AF27" s="22"/>
      <c r="AG27" s="22"/>
      <c r="AH27" s="22"/>
      <c r="AI27" s="22"/>
      <c r="AJ27" s="21"/>
      <c r="AK27" s="21"/>
      <c r="AL27" s="21"/>
      <c r="AM27" s="21"/>
      <c r="AN27" s="21"/>
      <c r="AO27" s="21"/>
      <c r="AP27" s="21"/>
      <c r="AQ27" s="21"/>
    </row>
    <row r="28" spans="1:43" ht="15" customHeight="1">
      <c r="A28" s="14" t="s">
        <v>5</v>
      </c>
      <c r="B28" s="14"/>
      <c r="C28" s="35"/>
      <c r="D28" s="36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6"/>
      <c r="S28" s="36"/>
      <c r="T28" s="36"/>
      <c r="U28" s="36"/>
      <c r="V28" s="75"/>
      <c r="W28" s="35"/>
      <c r="X28" s="108"/>
      <c r="Y28" s="35"/>
      <c r="Z28" s="35"/>
      <c r="AA28" s="35"/>
      <c r="AB28" s="110"/>
      <c r="AC28" s="21"/>
      <c r="AD28" s="109" t="s">
        <v>18</v>
      </c>
      <c r="AE28" s="21"/>
      <c r="AF28" s="22"/>
      <c r="AG28" s="22"/>
      <c r="AH28" s="22"/>
      <c r="AI28" s="22"/>
      <c r="AJ28" s="21"/>
      <c r="AK28" s="21"/>
      <c r="AL28" s="21"/>
      <c r="AM28" s="21"/>
      <c r="AN28" s="21"/>
      <c r="AO28" s="21"/>
      <c r="AP28" s="21"/>
      <c r="AQ28" s="21"/>
    </row>
    <row r="29" spans="1:43" ht="15" customHeight="1">
      <c r="A29" s="12" t="s">
        <v>14</v>
      </c>
      <c r="B29" s="12"/>
      <c r="C29" s="35"/>
      <c r="D29" s="36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6"/>
      <c r="S29" s="36"/>
      <c r="T29" s="36"/>
      <c r="U29" s="36"/>
      <c r="V29" s="75"/>
      <c r="W29" s="35"/>
      <c r="X29" s="108"/>
      <c r="Y29" s="35"/>
      <c r="Z29" s="35"/>
      <c r="AA29" s="35"/>
      <c r="AB29" s="110"/>
      <c r="AC29" s="21"/>
      <c r="AD29" s="109" t="s">
        <v>19</v>
      </c>
      <c r="AE29" s="21"/>
      <c r="AF29" s="22"/>
      <c r="AG29" s="22"/>
      <c r="AH29" s="22"/>
      <c r="AI29" s="22"/>
      <c r="AJ29" s="21"/>
      <c r="AK29" s="21"/>
      <c r="AL29" s="21"/>
      <c r="AM29" s="21"/>
      <c r="AN29" s="21"/>
      <c r="AO29" s="21"/>
      <c r="AP29" s="21"/>
      <c r="AQ29" s="21"/>
    </row>
    <row r="30" spans="1:43" ht="15" customHeight="1">
      <c r="A30" s="12" t="s">
        <v>15</v>
      </c>
      <c r="B30" s="12"/>
      <c r="C30" s="35"/>
      <c r="D30" s="36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6"/>
      <c r="S30" s="36"/>
      <c r="T30" s="36"/>
      <c r="U30" s="36"/>
      <c r="V30" s="75"/>
      <c r="W30" s="35"/>
      <c r="X30" s="108"/>
      <c r="Y30" s="35"/>
      <c r="Z30" s="35"/>
      <c r="AA30" s="35"/>
      <c r="AB30" s="110"/>
      <c r="AC30" s="35"/>
      <c r="AD30" s="111"/>
      <c r="AE30" s="35"/>
      <c r="AF30" s="36"/>
      <c r="AG30" s="36"/>
      <c r="AH30" s="22"/>
      <c r="AI30" s="22"/>
      <c r="AJ30" s="21"/>
      <c r="AK30" s="21"/>
      <c r="AL30" s="21"/>
      <c r="AM30" s="21"/>
      <c r="AN30" s="21"/>
      <c r="AO30" s="21"/>
      <c r="AP30" s="21"/>
      <c r="AQ30" s="21"/>
    </row>
    <row r="31" spans="1:43" ht="15" customHeight="1">
      <c r="A31" s="12" t="s">
        <v>16</v>
      </c>
      <c r="B31" s="12"/>
      <c r="C31" s="35"/>
      <c r="D31" s="36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6"/>
      <c r="S31" s="36"/>
      <c r="T31" s="36"/>
      <c r="U31" s="36"/>
      <c r="V31" s="75"/>
      <c r="W31" s="35"/>
      <c r="X31" s="108"/>
      <c r="Y31" s="35"/>
      <c r="Z31" s="35"/>
      <c r="AA31" s="35"/>
      <c r="AB31" s="110"/>
      <c r="AC31" s="35"/>
      <c r="AD31" s="35"/>
      <c r="AE31" s="3"/>
      <c r="AF31" s="36"/>
      <c r="AG31" s="36"/>
      <c r="AH31" s="22"/>
      <c r="AI31" s="22"/>
      <c r="AJ31" s="76"/>
      <c r="AK31" s="21"/>
      <c r="AL31" s="21"/>
      <c r="AM31" s="21"/>
      <c r="AN31" s="21"/>
      <c r="AO31" s="21"/>
      <c r="AP31" s="21"/>
      <c r="AQ31" s="21"/>
    </row>
    <row r="32" spans="1:43" ht="15" customHeight="1">
      <c r="A32" s="12"/>
      <c r="B32" s="12"/>
      <c r="C32" s="35"/>
      <c r="D32" s="36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6"/>
      <c r="S32" s="36"/>
      <c r="T32" s="36"/>
      <c r="U32" s="36"/>
      <c r="V32" s="75"/>
      <c r="W32" s="35"/>
      <c r="X32" s="108"/>
      <c r="Y32" s="35"/>
      <c r="Z32" s="35"/>
      <c r="AA32" s="35"/>
      <c r="AB32" s="110"/>
      <c r="AC32" s="35"/>
      <c r="AD32" s="35"/>
      <c r="AE32" s="3"/>
      <c r="AF32" s="36"/>
      <c r="AG32" s="36"/>
      <c r="AH32" s="22"/>
      <c r="AI32" s="22"/>
      <c r="AJ32" s="76"/>
      <c r="AK32" s="21"/>
      <c r="AL32" s="21"/>
      <c r="AM32" s="21"/>
      <c r="AN32" s="21"/>
      <c r="AO32" s="21"/>
      <c r="AP32" s="21"/>
      <c r="AQ32" s="21"/>
    </row>
    <row r="33" spans="1:43" ht="18">
      <c r="A33" s="198" t="str">
        <f>A1</f>
        <v>SECTEUR 1</v>
      </c>
      <c r="B33" s="198"/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8"/>
      <c r="T33" s="198"/>
      <c r="U33" s="198"/>
      <c r="V33" s="198"/>
      <c r="W33" s="198"/>
      <c r="X33" s="198"/>
      <c r="Y33" s="198"/>
      <c r="Z33" s="198"/>
      <c r="AA33" s="198"/>
      <c r="AB33" s="198"/>
      <c r="AC33" s="198"/>
      <c r="AD33" s="198"/>
      <c r="AE33" s="198"/>
      <c r="AF33" s="198"/>
      <c r="AG33" s="198"/>
      <c r="AH33" s="198"/>
      <c r="AI33" s="198"/>
      <c r="AJ33" s="198"/>
      <c r="AK33" s="198"/>
      <c r="AL33" s="198"/>
      <c r="AM33" s="121"/>
      <c r="AN33" s="21"/>
      <c r="AO33" s="21"/>
      <c r="AP33" s="21"/>
      <c r="AQ33" s="21"/>
    </row>
    <row r="34" spans="1:43">
      <c r="A34" s="95" t="s">
        <v>11</v>
      </c>
      <c r="B34" s="95"/>
      <c r="C34" s="59">
        <f ca="1">TODAY()</f>
        <v>42465</v>
      </c>
      <c r="D34" s="59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2"/>
      <c r="S34" s="22"/>
      <c r="T34" s="22"/>
      <c r="U34" s="22"/>
      <c r="V34" s="21"/>
      <c r="W34" s="21"/>
      <c r="X34" s="122"/>
      <c r="Y34" s="21"/>
      <c r="Z34" s="21"/>
      <c r="AA34" s="21"/>
      <c r="AB34" s="96"/>
      <c r="AC34" s="21"/>
      <c r="AD34" s="21"/>
      <c r="AE34" s="2"/>
      <c r="AF34" s="22"/>
      <c r="AG34" s="22"/>
      <c r="AH34" s="22"/>
      <c r="AI34" s="22"/>
      <c r="AJ34" s="76"/>
      <c r="AK34" s="197">
        <f>COUNTA(B37:B51)</f>
        <v>15</v>
      </c>
      <c r="AL34" s="197"/>
      <c r="AM34" s="123"/>
      <c r="AN34" s="21"/>
      <c r="AO34" s="21"/>
      <c r="AP34" s="21"/>
      <c r="AQ34" s="21"/>
    </row>
    <row r="35" spans="1:43" s="1" customFormat="1" ht="12">
      <c r="A35" s="30" t="s">
        <v>0</v>
      </c>
      <c r="B35" s="30" t="s">
        <v>20</v>
      </c>
      <c r="C35" s="30" t="s">
        <v>1</v>
      </c>
      <c r="D35" s="40" t="s">
        <v>12</v>
      </c>
      <c r="E35" s="196" t="s">
        <v>2</v>
      </c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7"/>
      <c r="S35" s="30" t="s">
        <v>13</v>
      </c>
      <c r="T35" s="30" t="s">
        <v>23</v>
      </c>
      <c r="U35" s="30" t="s">
        <v>23</v>
      </c>
      <c r="V35" s="30" t="s">
        <v>42</v>
      </c>
      <c r="W35" s="42" t="s">
        <v>3</v>
      </c>
      <c r="X35" s="60" t="s">
        <v>4</v>
      </c>
      <c r="Y35" s="188" t="s">
        <v>28</v>
      </c>
      <c r="Z35" s="186"/>
      <c r="AA35" s="31" t="s">
        <v>50</v>
      </c>
      <c r="AB35" s="47" t="s">
        <v>7</v>
      </c>
      <c r="AC35" s="61" t="s">
        <v>6</v>
      </c>
      <c r="AD35" s="62" t="s">
        <v>7</v>
      </c>
      <c r="AE35" s="34" t="s">
        <v>6</v>
      </c>
      <c r="AF35" s="184" t="s">
        <v>9</v>
      </c>
      <c r="AG35" s="185"/>
      <c r="AH35" s="185"/>
      <c r="AI35" s="185"/>
      <c r="AJ35" s="186"/>
      <c r="AK35" s="30" t="s">
        <v>8</v>
      </c>
      <c r="AL35" s="30" t="s">
        <v>10</v>
      </c>
      <c r="AM35" s="30" t="s">
        <v>40</v>
      </c>
      <c r="AN35" s="30" t="s">
        <v>29</v>
      </c>
      <c r="AO35" s="184" t="s">
        <v>34</v>
      </c>
      <c r="AP35" s="185"/>
      <c r="AQ35" s="186"/>
    </row>
    <row r="36" spans="1:43" s="1" customFormat="1" ht="10.5" customHeight="1" thickBot="1">
      <c r="A36" s="52"/>
      <c r="B36" s="39"/>
      <c r="C36" s="52"/>
      <c r="D36" s="63"/>
      <c r="E36" s="32" t="s">
        <v>49</v>
      </c>
      <c r="F36" s="33" t="s">
        <v>46</v>
      </c>
      <c r="G36" s="33">
        <v>5.5</v>
      </c>
      <c r="H36" s="33">
        <v>5</v>
      </c>
      <c r="I36" s="33">
        <v>4.5</v>
      </c>
      <c r="J36" s="33">
        <v>4</v>
      </c>
      <c r="K36" s="33">
        <v>3.5</v>
      </c>
      <c r="L36" s="33" t="s">
        <v>48</v>
      </c>
      <c r="M36" s="33">
        <v>2.5</v>
      </c>
      <c r="N36" s="33" t="s">
        <v>47</v>
      </c>
      <c r="O36" s="33">
        <v>1.5</v>
      </c>
      <c r="P36" s="33" t="s">
        <v>45</v>
      </c>
      <c r="Q36" s="124">
        <v>42423</v>
      </c>
      <c r="R36" s="124">
        <v>42465</v>
      </c>
      <c r="S36" s="39"/>
      <c r="T36" s="39" t="s">
        <v>45</v>
      </c>
      <c r="U36" s="39" t="s">
        <v>46</v>
      </c>
      <c r="V36" s="39"/>
      <c r="W36" s="39"/>
      <c r="X36" s="65"/>
      <c r="Y36" s="32"/>
      <c r="Z36" s="39"/>
      <c r="AA36" s="66"/>
      <c r="AB36" s="48"/>
      <c r="AC36" s="32"/>
      <c r="AD36" s="64"/>
      <c r="AE36" s="67"/>
      <c r="AF36" s="54" t="s">
        <v>43</v>
      </c>
      <c r="AG36" s="54" t="s">
        <v>44</v>
      </c>
      <c r="AH36" s="55" t="s">
        <v>4</v>
      </c>
      <c r="AI36" s="55" t="s">
        <v>24</v>
      </c>
      <c r="AJ36" s="39" t="s">
        <v>25</v>
      </c>
      <c r="AK36" s="52"/>
      <c r="AL36" s="52"/>
      <c r="AM36" s="52"/>
      <c r="AN36" s="52"/>
      <c r="AO36" s="52" t="s">
        <v>154</v>
      </c>
      <c r="AP36" s="52" t="s">
        <v>155</v>
      </c>
      <c r="AQ36" s="52" t="s">
        <v>153</v>
      </c>
    </row>
    <row r="37" spans="1:43" ht="20.100000000000001" customHeight="1">
      <c r="A37" s="113" t="s">
        <v>113</v>
      </c>
      <c r="B37" s="113" t="s">
        <v>22</v>
      </c>
      <c r="C37" s="112" t="s">
        <v>169</v>
      </c>
      <c r="D37" s="114">
        <v>66</v>
      </c>
      <c r="E37" s="116">
        <v>75.8</v>
      </c>
      <c r="F37" s="113">
        <v>73.599999999999994</v>
      </c>
      <c r="G37" s="146"/>
      <c r="H37" s="146"/>
      <c r="I37" s="146"/>
      <c r="J37" s="146"/>
      <c r="K37" s="146"/>
      <c r="L37" s="146"/>
      <c r="M37" s="113">
        <v>73.599999999999994</v>
      </c>
      <c r="N37" s="113">
        <v>73.599999999999994</v>
      </c>
      <c r="O37" s="147">
        <v>77.3</v>
      </c>
      <c r="P37" s="154">
        <v>77.099999999999994</v>
      </c>
      <c r="Q37" s="148">
        <v>78.099999999999994</v>
      </c>
      <c r="R37" s="148">
        <v>74.900000000000006</v>
      </c>
      <c r="S37" s="72">
        <f>R37-Q37</f>
        <v>-3.1999999999999886</v>
      </c>
      <c r="T37" s="43">
        <f>(R37*100/P37)-100</f>
        <v>-2.8534370946822065</v>
      </c>
      <c r="U37" s="43">
        <f>(R37*100/F37)-100</f>
        <v>1.7663043478261073</v>
      </c>
      <c r="V37" s="18"/>
      <c r="W37" s="112">
        <v>1.5</v>
      </c>
      <c r="X37" s="149">
        <f t="shared" ref="X37:X51" si="12">R37/(W37*W37)</f>
        <v>33.288888888888891</v>
      </c>
      <c r="Y37" s="150">
        <v>31.4</v>
      </c>
      <c r="Z37" s="150">
        <v>31.4</v>
      </c>
      <c r="AA37" s="69" t="str">
        <f t="shared" ref="AA37:AA51" si="13">IF(Z37&lt;Y37,"↓",IF(Z37=Y37,"=","↑"))</f>
        <v>=</v>
      </c>
      <c r="AB37" s="99">
        <v>42240</v>
      </c>
      <c r="AC37" s="150">
        <v>6.3</v>
      </c>
      <c r="AD37" s="151">
        <v>42240</v>
      </c>
      <c r="AE37" s="100"/>
      <c r="AF37" s="178" t="str">
        <f>IF(T37="","",IF(T37&lt;-10,"S",IF(T37&lt;-5,"M","")))</f>
        <v/>
      </c>
      <c r="AG37" s="178" t="str">
        <f>IF(U37="","",IF(U37&lt;-15.1,"S",IF(U37&lt;-10.1,"M","")))</f>
        <v/>
      </c>
      <c r="AH37" s="15" t="str">
        <f>IF(X37="","",IF(X37&lt;18,"S",IF(X37&lt;21,"M","")))</f>
        <v/>
      </c>
      <c r="AI37" s="16" t="str">
        <f t="shared" ref="AI37:AI51" si="14">IF(Y37="","",IF(Z37&lt;29.99,"S",IF(Z37&lt;35.01,"M","")))</f>
        <v>M</v>
      </c>
      <c r="AJ37" s="70" t="str">
        <f t="shared" ref="AJ37:AJ51" si="15">IF(OR(AF37="S",AG37="S",AH37="S",AI37="S"),"S",IF(OR(AF37="M",AG37="M",AH37="M",AI37="M"),"M",""))</f>
        <v>M</v>
      </c>
      <c r="AK37" s="19" t="s">
        <v>30</v>
      </c>
      <c r="AL37" s="19" t="s">
        <v>30</v>
      </c>
      <c r="AM37" s="19" t="str">
        <f t="shared" ref="AM37:AM51" si="16">IF(AND(OR(AJ37="S",AJ37="M"),AL37="Mixé"),"O","")</f>
        <v/>
      </c>
      <c r="AN37" s="19"/>
      <c r="AO37" s="19"/>
      <c r="AP37" s="19"/>
      <c r="AQ37" s="19"/>
    </row>
    <row r="38" spans="1:43" ht="20.100000000000001" customHeight="1">
      <c r="A38" s="113" t="s">
        <v>115</v>
      </c>
      <c r="B38" s="113" t="s">
        <v>22</v>
      </c>
      <c r="C38" s="112" t="s">
        <v>169</v>
      </c>
      <c r="D38" s="114">
        <v>58</v>
      </c>
      <c r="E38" s="116">
        <v>64</v>
      </c>
      <c r="F38" s="113">
        <v>67</v>
      </c>
      <c r="G38" s="146"/>
      <c r="H38" s="146"/>
      <c r="I38" s="146"/>
      <c r="J38" s="146"/>
      <c r="K38" s="146"/>
      <c r="L38" s="146"/>
      <c r="M38" s="113">
        <v>67</v>
      </c>
      <c r="N38" s="113">
        <v>67</v>
      </c>
      <c r="O38" s="113">
        <v>68.099999999999994</v>
      </c>
      <c r="P38" s="113">
        <v>68.099999999999994</v>
      </c>
      <c r="Q38" s="148">
        <v>68.099999999999994</v>
      </c>
      <c r="R38" s="148">
        <v>68.099999999999994</v>
      </c>
      <c r="S38" s="72">
        <f t="shared" ref="S38:S51" si="17">R38-Q38</f>
        <v>0</v>
      </c>
      <c r="T38" s="43">
        <f t="shared" ref="T38:T51" si="18">(R38*100/P38)-100</f>
        <v>0</v>
      </c>
      <c r="U38" s="43">
        <f t="shared" ref="U38:U51" si="19">(R38*100/F38)-100</f>
        <v>1.6417910447760988</v>
      </c>
      <c r="V38" s="18"/>
      <c r="W38" s="112">
        <v>1.6</v>
      </c>
      <c r="X38" s="149">
        <f t="shared" si="12"/>
        <v>26.601562499999993</v>
      </c>
      <c r="Y38" s="150">
        <v>37.5</v>
      </c>
      <c r="Z38" s="150">
        <v>37.5</v>
      </c>
      <c r="AA38" s="69" t="str">
        <f t="shared" si="13"/>
        <v>=</v>
      </c>
      <c r="AB38" s="99">
        <v>42236</v>
      </c>
      <c r="AC38" s="150">
        <v>2.5</v>
      </c>
      <c r="AD38" s="151">
        <v>42236</v>
      </c>
      <c r="AE38" s="100"/>
      <c r="AF38" s="178" t="str">
        <f t="shared" ref="AF38:AF51" si="20">IF(T38="","",IF(T38&lt;-10,"S",IF(T38&lt;-5,"M","")))</f>
        <v/>
      </c>
      <c r="AG38" s="178" t="str">
        <f t="shared" ref="AG38:AG51" si="21">IF(U38="","",IF(U38&lt;-15.1,"S",IF(U38&lt;-10.1,"M","")))</f>
        <v/>
      </c>
      <c r="AH38" s="15" t="str">
        <f t="shared" ref="AH38:AH51" si="22">IF(X38="","",IF(X38&lt;18,"S",IF(X38&lt;21,"M","")))</f>
        <v/>
      </c>
      <c r="AI38" s="16" t="str">
        <f t="shared" si="14"/>
        <v/>
      </c>
      <c r="AJ38" s="70" t="str">
        <f t="shared" si="15"/>
        <v/>
      </c>
      <c r="AK38" s="19" t="s">
        <v>30</v>
      </c>
      <c r="AL38" s="20" t="s">
        <v>30</v>
      </c>
      <c r="AM38" s="19" t="str">
        <f t="shared" si="16"/>
        <v/>
      </c>
      <c r="AN38" s="20"/>
      <c r="AO38" s="20"/>
      <c r="AP38" s="20"/>
      <c r="AQ38" s="20"/>
    </row>
    <row r="39" spans="1:43" ht="20.100000000000001" customHeight="1">
      <c r="A39" s="113" t="s">
        <v>116</v>
      </c>
      <c r="B39" s="113" t="s">
        <v>22</v>
      </c>
      <c r="C39" s="112" t="s">
        <v>169</v>
      </c>
      <c r="D39" s="114">
        <v>77</v>
      </c>
      <c r="E39" s="71">
        <v>85</v>
      </c>
      <c r="F39" s="113">
        <v>64</v>
      </c>
      <c r="G39" s="146"/>
      <c r="H39" s="146"/>
      <c r="I39" s="146"/>
      <c r="J39" s="146"/>
      <c r="K39" s="146"/>
      <c r="L39" s="146"/>
      <c r="M39" s="113">
        <v>63.4</v>
      </c>
      <c r="N39" s="113">
        <v>63.4</v>
      </c>
      <c r="O39" s="113">
        <v>65.400000000000006</v>
      </c>
      <c r="P39" s="113">
        <v>65.400000000000006</v>
      </c>
      <c r="Q39" s="148">
        <v>62.1</v>
      </c>
      <c r="R39" s="148">
        <v>61.8</v>
      </c>
      <c r="S39" s="72">
        <f t="shared" si="17"/>
        <v>-0.30000000000000426</v>
      </c>
      <c r="T39" s="43">
        <f t="shared" si="18"/>
        <v>-5.5045871559633071</v>
      </c>
      <c r="U39" s="43">
        <f t="shared" si="19"/>
        <v>-3.4375</v>
      </c>
      <c r="V39" s="18"/>
      <c r="W39" s="112">
        <v>1.7</v>
      </c>
      <c r="X39" s="149">
        <f t="shared" si="12"/>
        <v>21.384083044982699</v>
      </c>
      <c r="Y39" s="150">
        <v>30.8</v>
      </c>
      <c r="Z39" s="150">
        <v>30.8</v>
      </c>
      <c r="AA39" s="69" t="str">
        <f t="shared" si="13"/>
        <v>=</v>
      </c>
      <c r="AB39" s="99">
        <v>41879</v>
      </c>
      <c r="AC39" s="150">
        <v>3.6</v>
      </c>
      <c r="AD39" s="151">
        <v>42221</v>
      </c>
      <c r="AE39" s="100"/>
      <c r="AF39" s="178" t="str">
        <f t="shared" si="20"/>
        <v>M</v>
      </c>
      <c r="AG39" s="178" t="str">
        <f t="shared" si="21"/>
        <v/>
      </c>
      <c r="AH39" s="15" t="str">
        <f t="shared" si="22"/>
        <v/>
      </c>
      <c r="AI39" s="16" t="str">
        <f t="shared" si="14"/>
        <v>M</v>
      </c>
      <c r="AJ39" s="70" t="str">
        <f t="shared" si="15"/>
        <v>M</v>
      </c>
      <c r="AK39" s="19" t="s">
        <v>30</v>
      </c>
      <c r="AL39" s="20" t="s">
        <v>32</v>
      </c>
      <c r="AM39" s="19" t="str">
        <f t="shared" si="16"/>
        <v>O</v>
      </c>
      <c r="AN39" s="20"/>
      <c r="AO39" s="20"/>
      <c r="AP39" s="20"/>
      <c r="AQ39" s="20"/>
    </row>
    <row r="40" spans="1:43" ht="20.100000000000001" customHeight="1">
      <c r="A40" s="113" t="s">
        <v>118</v>
      </c>
      <c r="B40" s="113" t="s">
        <v>21</v>
      </c>
      <c r="C40" s="112" t="s">
        <v>169</v>
      </c>
      <c r="D40" s="114">
        <v>73</v>
      </c>
      <c r="E40" s="116">
        <v>86.7</v>
      </c>
      <c r="F40" s="113">
        <v>83.3</v>
      </c>
      <c r="G40" s="146"/>
      <c r="H40" s="146"/>
      <c r="I40" s="146"/>
      <c r="J40" s="146"/>
      <c r="K40" s="146"/>
      <c r="L40" s="146"/>
      <c r="M40" s="113">
        <v>83.3</v>
      </c>
      <c r="N40" s="113">
        <v>83.3</v>
      </c>
      <c r="O40" s="113">
        <v>85.4</v>
      </c>
      <c r="P40" s="113">
        <v>88.1</v>
      </c>
      <c r="Q40" s="148">
        <v>88.6</v>
      </c>
      <c r="R40" s="148">
        <v>86.4</v>
      </c>
      <c r="S40" s="72">
        <f t="shared" si="17"/>
        <v>-2.1999999999999886</v>
      </c>
      <c r="T40" s="43">
        <f t="shared" si="18"/>
        <v>-1.9296254256526595</v>
      </c>
      <c r="U40" s="43">
        <f t="shared" si="19"/>
        <v>3.7214885954381742</v>
      </c>
      <c r="V40" s="18"/>
      <c r="W40" s="112">
        <v>1.81</v>
      </c>
      <c r="X40" s="149">
        <f t="shared" si="12"/>
        <v>26.372821342449864</v>
      </c>
      <c r="Y40" s="150">
        <v>26.5</v>
      </c>
      <c r="Z40" s="150">
        <v>26.6</v>
      </c>
      <c r="AA40" s="69" t="str">
        <f t="shared" si="13"/>
        <v>↑</v>
      </c>
      <c r="AB40" s="99">
        <v>42410</v>
      </c>
      <c r="AC40" s="150"/>
      <c r="AD40" s="151"/>
      <c r="AE40" s="100">
        <v>21.3</v>
      </c>
      <c r="AF40" s="178" t="str">
        <f t="shared" si="20"/>
        <v/>
      </c>
      <c r="AG40" s="178" t="str">
        <f t="shared" si="21"/>
        <v/>
      </c>
      <c r="AH40" s="15" t="str">
        <f t="shared" si="22"/>
        <v/>
      </c>
      <c r="AI40" s="16" t="str">
        <f t="shared" si="14"/>
        <v>S</v>
      </c>
      <c r="AJ40" s="70" t="str">
        <f t="shared" si="15"/>
        <v>S</v>
      </c>
      <c r="AK40" s="19" t="s">
        <v>30</v>
      </c>
      <c r="AL40" s="20" t="s">
        <v>30</v>
      </c>
      <c r="AM40" s="19" t="str">
        <f t="shared" si="16"/>
        <v/>
      </c>
      <c r="AN40" s="20"/>
      <c r="AO40" s="20"/>
      <c r="AP40" s="20"/>
      <c r="AQ40" s="20"/>
    </row>
    <row r="41" spans="1:43" ht="20.100000000000001" customHeight="1">
      <c r="A41" s="113" t="s">
        <v>120</v>
      </c>
      <c r="B41" s="113" t="s">
        <v>22</v>
      </c>
      <c r="C41" s="112" t="s">
        <v>169</v>
      </c>
      <c r="D41" s="114">
        <v>99</v>
      </c>
      <c r="E41" s="116">
        <v>56.4</v>
      </c>
      <c r="F41" s="113">
        <v>56.4</v>
      </c>
      <c r="G41" s="146"/>
      <c r="H41" s="146"/>
      <c r="I41" s="146"/>
      <c r="J41" s="146"/>
      <c r="K41" s="146"/>
      <c r="L41" s="146"/>
      <c r="M41" s="113">
        <v>56.4</v>
      </c>
      <c r="N41" s="113">
        <v>56.4</v>
      </c>
      <c r="O41" s="113">
        <v>56.4</v>
      </c>
      <c r="P41" s="113">
        <v>56.4</v>
      </c>
      <c r="Q41" s="148">
        <v>56.4</v>
      </c>
      <c r="R41" s="148">
        <v>53.8</v>
      </c>
      <c r="S41" s="72">
        <f t="shared" si="17"/>
        <v>-2.6000000000000014</v>
      </c>
      <c r="T41" s="43">
        <f t="shared" si="18"/>
        <v>-4.6099290780141757</v>
      </c>
      <c r="U41" s="43">
        <f t="shared" si="19"/>
        <v>-4.6099290780141757</v>
      </c>
      <c r="V41" s="18"/>
      <c r="W41" s="112">
        <v>1.47</v>
      </c>
      <c r="X41" s="149">
        <f t="shared" si="12"/>
        <v>24.897033643389328</v>
      </c>
      <c r="Y41" s="150">
        <v>30.8</v>
      </c>
      <c r="Z41" s="150">
        <v>28.7</v>
      </c>
      <c r="AA41" s="69" t="str">
        <f t="shared" si="13"/>
        <v>↓</v>
      </c>
      <c r="AB41" s="99">
        <v>42275</v>
      </c>
      <c r="AC41" s="150">
        <v>2.2000000000000002</v>
      </c>
      <c r="AD41" s="151">
        <v>42255</v>
      </c>
      <c r="AE41" s="100"/>
      <c r="AF41" s="178" t="str">
        <f t="shared" si="20"/>
        <v/>
      </c>
      <c r="AG41" s="178" t="str">
        <f t="shared" si="21"/>
        <v/>
      </c>
      <c r="AH41" s="15" t="str">
        <f t="shared" si="22"/>
        <v/>
      </c>
      <c r="AI41" s="16" t="str">
        <f t="shared" si="14"/>
        <v>S</v>
      </c>
      <c r="AJ41" s="70" t="str">
        <f t="shared" si="15"/>
        <v>S</v>
      </c>
      <c r="AK41" s="19" t="s">
        <v>30</v>
      </c>
      <c r="AL41" s="20" t="s">
        <v>32</v>
      </c>
      <c r="AM41" s="19" t="str">
        <f t="shared" si="16"/>
        <v>O</v>
      </c>
      <c r="AN41" s="20"/>
      <c r="AO41" s="20"/>
      <c r="AP41" s="20"/>
      <c r="AQ41" s="20"/>
    </row>
    <row r="42" spans="1:43" ht="20.100000000000001" customHeight="1">
      <c r="A42" s="113" t="s">
        <v>122</v>
      </c>
      <c r="B42" s="113" t="s">
        <v>22</v>
      </c>
      <c r="C42" s="112" t="s">
        <v>169</v>
      </c>
      <c r="D42" s="114">
        <v>68</v>
      </c>
      <c r="E42" s="116">
        <v>75</v>
      </c>
      <c r="F42" s="113">
        <v>75.400000000000006</v>
      </c>
      <c r="G42" s="146"/>
      <c r="H42" s="146"/>
      <c r="I42" s="146"/>
      <c r="J42" s="146"/>
      <c r="K42" s="146"/>
      <c r="L42" s="146"/>
      <c r="M42" s="113">
        <v>75.400000000000006</v>
      </c>
      <c r="N42" s="113">
        <v>75.400000000000006</v>
      </c>
      <c r="O42" s="113">
        <v>74.8</v>
      </c>
      <c r="P42" s="113">
        <v>76.5</v>
      </c>
      <c r="Q42" s="148">
        <v>76.5</v>
      </c>
      <c r="R42" s="148">
        <v>69.400000000000006</v>
      </c>
      <c r="S42" s="72">
        <f t="shared" si="17"/>
        <v>-7.0999999999999943</v>
      </c>
      <c r="T42" s="43">
        <f t="shared" si="18"/>
        <v>-9.2810457516339682</v>
      </c>
      <c r="U42" s="43">
        <f t="shared" si="19"/>
        <v>-7.9575596816976031</v>
      </c>
      <c r="V42" s="18"/>
      <c r="W42" s="112">
        <v>1.62</v>
      </c>
      <c r="X42" s="149">
        <f t="shared" si="12"/>
        <v>26.444139612863889</v>
      </c>
      <c r="Y42" s="150">
        <v>44.5</v>
      </c>
      <c r="Z42" s="150">
        <v>30.5</v>
      </c>
      <c r="AA42" s="69" t="str">
        <f t="shared" si="13"/>
        <v>↓</v>
      </c>
      <c r="AB42" s="99">
        <v>42375</v>
      </c>
      <c r="AC42" s="150">
        <v>153.9</v>
      </c>
      <c r="AD42" s="151">
        <v>42241</v>
      </c>
      <c r="AE42" s="100"/>
      <c r="AF42" s="178" t="str">
        <f t="shared" si="20"/>
        <v>M</v>
      </c>
      <c r="AG42" s="178" t="str">
        <f t="shared" si="21"/>
        <v/>
      </c>
      <c r="AH42" s="15" t="str">
        <f t="shared" si="22"/>
        <v/>
      </c>
      <c r="AI42" s="16" t="str">
        <f t="shared" si="14"/>
        <v>M</v>
      </c>
      <c r="AJ42" s="70" t="str">
        <f t="shared" si="15"/>
        <v>M</v>
      </c>
      <c r="AK42" s="19" t="s">
        <v>30</v>
      </c>
      <c r="AL42" s="20" t="s">
        <v>30</v>
      </c>
      <c r="AM42" s="19" t="str">
        <f t="shared" si="16"/>
        <v/>
      </c>
      <c r="AN42" s="20"/>
      <c r="AO42" s="20"/>
      <c r="AP42" s="20"/>
      <c r="AQ42" s="20"/>
    </row>
    <row r="43" spans="1:43" ht="20.100000000000001" customHeight="1">
      <c r="A43" s="113" t="s">
        <v>124</v>
      </c>
      <c r="B43" s="113" t="s">
        <v>22</v>
      </c>
      <c r="C43" s="112" t="s">
        <v>169</v>
      </c>
      <c r="D43" s="114">
        <v>91</v>
      </c>
      <c r="E43" s="116">
        <v>54.4</v>
      </c>
      <c r="F43" s="113">
        <v>54.3</v>
      </c>
      <c r="G43" s="146"/>
      <c r="H43" s="146"/>
      <c r="I43" s="146"/>
      <c r="J43" s="146"/>
      <c r="K43" s="146"/>
      <c r="L43" s="146"/>
      <c r="M43" s="113">
        <v>54.3</v>
      </c>
      <c r="N43" s="113">
        <v>54.3</v>
      </c>
      <c r="O43" s="113">
        <v>54</v>
      </c>
      <c r="P43" s="113">
        <v>53.3</v>
      </c>
      <c r="Q43" s="148">
        <v>52.4</v>
      </c>
      <c r="R43" s="148">
        <v>52.4</v>
      </c>
      <c r="S43" s="72">
        <f t="shared" si="17"/>
        <v>0</v>
      </c>
      <c r="T43" s="43">
        <f t="shared" si="18"/>
        <v>-1.6885553470919206</v>
      </c>
      <c r="U43" s="43">
        <f t="shared" si="19"/>
        <v>-3.499079189686924</v>
      </c>
      <c r="V43" s="18"/>
      <c r="W43" s="112">
        <v>1.5</v>
      </c>
      <c r="X43" s="149">
        <f t="shared" si="12"/>
        <v>23.288888888888888</v>
      </c>
      <c r="Y43" s="150">
        <v>31.9</v>
      </c>
      <c r="Z43" s="150">
        <v>33.5</v>
      </c>
      <c r="AA43" s="69" t="str">
        <f t="shared" si="13"/>
        <v>↑</v>
      </c>
      <c r="AB43" s="99">
        <v>42384</v>
      </c>
      <c r="AC43" s="150">
        <v>3.6</v>
      </c>
      <c r="AD43" s="151">
        <v>42307</v>
      </c>
      <c r="AE43" s="100"/>
      <c r="AF43" s="178" t="str">
        <f t="shared" si="20"/>
        <v/>
      </c>
      <c r="AG43" s="178" t="str">
        <f t="shared" si="21"/>
        <v/>
      </c>
      <c r="AH43" s="15" t="str">
        <f t="shared" si="22"/>
        <v/>
      </c>
      <c r="AI43" s="16" t="str">
        <f t="shared" si="14"/>
        <v>M</v>
      </c>
      <c r="AJ43" s="70" t="str">
        <f t="shared" si="15"/>
        <v>M</v>
      </c>
      <c r="AK43" s="19" t="s">
        <v>30</v>
      </c>
      <c r="AL43" s="20" t="s">
        <v>75</v>
      </c>
      <c r="AM43" s="19" t="str">
        <f t="shared" si="16"/>
        <v/>
      </c>
      <c r="AN43" s="20"/>
      <c r="AO43" s="20"/>
      <c r="AP43" s="20"/>
      <c r="AQ43" s="20"/>
    </row>
    <row r="44" spans="1:43" ht="20.100000000000001" customHeight="1">
      <c r="A44" s="113" t="s">
        <v>126</v>
      </c>
      <c r="B44" s="113" t="s">
        <v>22</v>
      </c>
      <c r="C44" s="112" t="s">
        <v>169</v>
      </c>
      <c r="D44" s="114">
        <v>82</v>
      </c>
      <c r="E44" s="116">
        <v>64</v>
      </c>
      <c r="F44" s="113">
        <v>63</v>
      </c>
      <c r="G44" s="146"/>
      <c r="H44" s="146"/>
      <c r="I44" s="146"/>
      <c r="J44" s="146"/>
      <c r="K44" s="146"/>
      <c r="L44" s="146"/>
      <c r="M44" s="113">
        <v>63</v>
      </c>
      <c r="N44" s="113">
        <v>63</v>
      </c>
      <c r="O44" s="113">
        <v>64.2</v>
      </c>
      <c r="P44" s="113">
        <v>63</v>
      </c>
      <c r="Q44" s="148">
        <v>63</v>
      </c>
      <c r="R44" s="148">
        <v>64</v>
      </c>
      <c r="S44" s="72">
        <f t="shared" si="17"/>
        <v>1</v>
      </c>
      <c r="T44" s="43">
        <f t="shared" si="18"/>
        <v>1.5873015873015817</v>
      </c>
      <c r="U44" s="43">
        <f t="shared" si="19"/>
        <v>1.5873015873015817</v>
      </c>
      <c r="V44" s="18"/>
      <c r="W44" s="112">
        <v>1.48</v>
      </c>
      <c r="X44" s="149">
        <f t="shared" si="12"/>
        <v>29.218407596785976</v>
      </c>
      <c r="Y44" s="150">
        <v>35.4</v>
      </c>
      <c r="Z44" s="150">
        <v>35.4</v>
      </c>
      <c r="AA44" s="69" t="str">
        <f t="shared" si="13"/>
        <v>=</v>
      </c>
      <c r="AB44" s="99">
        <v>42614</v>
      </c>
      <c r="AC44" s="150">
        <v>0.7</v>
      </c>
      <c r="AD44" s="151">
        <v>42090</v>
      </c>
      <c r="AE44" s="100"/>
      <c r="AF44" s="178" t="str">
        <f t="shared" si="20"/>
        <v/>
      </c>
      <c r="AG44" s="178" t="str">
        <f t="shared" si="21"/>
        <v/>
      </c>
      <c r="AH44" s="15" t="str">
        <f t="shared" si="22"/>
        <v/>
      </c>
      <c r="AI44" s="16" t="str">
        <f t="shared" si="14"/>
        <v/>
      </c>
      <c r="AJ44" s="70" t="str">
        <f t="shared" si="15"/>
        <v/>
      </c>
      <c r="AK44" s="19" t="s">
        <v>30</v>
      </c>
      <c r="AL44" s="20" t="s">
        <v>75</v>
      </c>
      <c r="AM44" s="19" t="str">
        <f t="shared" si="16"/>
        <v/>
      </c>
      <c r="AN44" s="20"/>
      <c r="AO44" s="20"/>
      <c r="AP44" s="20"/>
      <c r="AQ44" s="20"/>
    </row>
    <row r="45" spans="1:43" ht="20.100000000000001" customHeight="1">
      <c r="A45" s="113" t="s">
        <v>127</v>
      </c>
      <c r="B45" s="113" t="s">
        <v>22</v>
      </c>
      <c r="C45" s="112" t="s">
        <v>169</v>
      </c>
      <c r="D45" s="114">
        <v>77</v>
      </c>
      <c r="E45" s="116">
        <v>84</v>
      </c>
      <c r="F45" s="113">
        <v>84</v>
      </c>
      <c r="G45" s="146"/>
      <c r="H45" s="146"/>
      <c r="I45" s="146"/>
      <c r="J45" s="146"/>
      <c r="K45" s="146"/>
      <c r="L45" s="146"/>
      <c r="M45" s="113">
        <v>84</v>
      </c>
      <c r="N45" s="113">
        <v>84</v>
      </c>
      <c r="O45" s="113">
        <v>87.5</v>
      </c>
      <c r="P45" s="113">
        <v>88</v>
      </c>
      <c r="Q45" s="148">
        <v>88.1</v>
      </c>
      <c r="R45" s="148">
        <v>90</v>
      </c>
      <c r="S45" s="72">
        <f t="shared" si="17"/>
        <v>1.9000000000000057</v>
      </c>
      <c r="T45" s="43">
        <f t="shared" si="18"/>
        <v>2.2727272727272663</v>
      </c>
      <c r="U45" s="43">
        <f t="shared" si="19"/>
        <v>7.1428571428571388</v>
      </c>
      <c r="V45" s="18"/>
      <c r="W45" s="112">
        <v>1.62</v>
      </c>
      <c r="X45" s="149">
        <f t="shared" si="12"/>
        <v>34.293552812071326</v>
      </c>
      <c r="Y45" s="150">
        <v>38</v>
      </c>
      <c r="Z45" s="150">
        <v>33.700000000000003</v>
      </c>
      <c r="AA45" s="69" t="str">
        <f t="shared" si="13"/>
        <v>↓</v>
      </c>
      <c r="AB45" s="99">
        <v>42381</v>
      </c>
      <c r="AC45" s="150">
        <v>2.1</v>
      </c>
      <c r="AD45" s="151">
        <v>42175</v>
      </c>
      <c r="AE45" s="100"/>
      <c r="AF45" s="178" t="str">
        <f t="shared" si="20"/>
        <v/>
      </c>
      <c r="AG45" s="178" t="str">
        <f t="shared" si="21"/>
        <v/>
      </c>
      <c r="AH45" s="15" t="str">
        <f t="shared" si="22"/>
        <v/>
      </c>
      <c r="AI45" s="16" t="str">
        <f t="shared" si="14"/>
        <v>M</v>
      </c>
      <c r="AJ45" s="70" t="str">
        <f t="shared" si="15"/>
        <v>M</v>
      </c>
      <c r="AK45" s="19" t="s">
        <v>30</v>
      </c>
      <c r="AL45" s="20" t="s">
        <v>30</v>
      </c>
      <c r="AM45" s="19" t="str">
        <f t="shared" si="16"/>
        <v/>
      </c>
      <c r="AN45" s="20"/>
      <c r="AO45" s="20"/>
      <c r="AP45" s="20"/>
      <c r="AQ45" s="20"/>
    </row>
    <row r="46" spans="1:43" ht="20.100000000000001" customHeight="1">
      <c r="A46" s="113" t="s">
        <v>129</v>
      </c>
      <c r="B46" s="113" t="s">
        <v>22</v>
      </c>
      <c r="C46" s="112" t="s">
        <v>169</v>
      </c>
      <c r="D46" s="114">
        <v>93</v>
      </c>
      <c r="E46" s="116">
        <v>49.9</v>
      </c>
      <c r="F46" s="113">
        <v>50</v>
      </c>
      <c r="G46" s="146"/>
      <c r="H46" s="146"/>
      <c r="I46" s="146"/>
      <c r="J46" s="146"/>
      <c r="K46" s="146"/>
      <c r="L46" s="146"/>
      <c r="M46" s="113">
        <v>50</v>
      </c>
      <c r="N46" s="113">
        <v>50</v>
      </c>
      <c r="O46" s="113">
        <v>51.3</v>
      </c>
      <c r="P46" s="113">
        <v>51.3</v>
      </c>
      <c r="Q46" s="148">
        <v>51.3</v>
      </c>
      <c r="R46" s="148">
        <v>51.3</v>
      </c>
      <c r="S46" s="72">
        <f t="shared" si="17"/>
        <v>0</v>
      </c>
      <c r="T46" s="43">
        <f t="shared" si="18"/>
        <v>0</v>
      </c>
      <c r="U46" s="43">
        <f t="shared" si="19"/>
        <v>2.5999999999999943</v>
      </c>
      <c r="V46" s="18"/>
      <c r="W46" s="112">
        <v>1.48</v>
      </c>
      <c r="X46" s="149">
        <f t="shared" si="12"/>
        <v>23.420379839298757</v>
      </c>
      <c r="Y46" s="150">
        <v>31.2</v>
      </c>
      <c r="Z46" s="150">
        <v>28.8</v>
      </c>
      <c r="AA46" s="69" t="str">
        <f t="shared" si="13"/>
        <v>↓</v>
      </c>
      <c r="AB46" s="99">
        <v>42683</v>
      </c>
      <c r="AC46" s="150">
        <v>0.9</v>
      </c>
      <c r="AD46" s="151">
        <v>42177</v>
      </c>
      <c r="AE46" s="100"/>
      <c r="AF46" s="178" t="str">
        <f t="shared" si="20"/>
        <v/>
      </c>
      <c r="AG46" s="178" t="str">
        <f t="shared" si="21"/>
        <v/>
      </c>
      <c r="AH46" s="15" t="str">
        <f t="shared" si="22"/>
        <v/>
      </c>
      <c r="AI46" s="16" t="str">
        <f t="shared" si="14"/>
        <v>S</v>
      </c>
      <c r="AJ46" s="70" t="str">
        <f t="shared" si="15"/>
        <v>S</v>
      </c>
      <c r="AK46" s="19" t="s">
        <v>30</v>
      </c>
      <c r="AL46" s="20" t="s">
        <v>32</v>
      </c>
      <c r="AM46" s="19" t="str">
        <f t="shared" si="16"/>
        <v>O</v>
      </c>
      <c r="AN46" s="20" t="s">
        <v>31</v>
      </c>
      <c r="AO46" s="20">
        <v>1</v>
      </c>
      <c r="AP46" s="20"/>
      <c r="AQ46" s="20"/>
    </row>
    <row r="47" spans="1:43" ht="20.100000000000001" customHeight="1">
      <c r="A47" s="152" t="s">
        <v>131</v>
      </c>
      <c r="B47" s="152" t="s">
        <v>22</v>
      </c>
      <c r="C47" s="112" t="s">
        <v>169</v>
      </c>
      <c r="D47" s="114">
        <v>86</v>
      </c>
      <c r="E47" s="116">
        <v>49</v>
      </c>
      <c r="F47" s="113">
        <v>49</v>
      </c>
      <c r="G47" s="146"/>
      <c r="H47" s="146"/>
      <c r="I47" s="146"/>
      <c r="J47" s="146"/>
      <c r="K47" s="146"/>
      <c r="L47" s="146"/>
      <c r="M47" s="113">
        <v>49</v>
      </c>
      <c r="N47" s="113">
        <v>49</v>
      </c>
      <c r="O47" s="113">
        <v>49</v>
      </c>
      <c r="P47" s="113">
        <v>47</v>
      </c>
      <c r="Q47" s="148">
        <v>47</v>
      </c>
      <c r="R47" s="148">
        <v>47</v>
      </c>
      <c r="S47" s="72">
        <f t="shared" si="17"/>
        <v>0</v>
      </c>
      <c r="T47" s="43">
        <f t="shared" si="18"/>
        <v>0</v>
      </c>
      <c r="U47" s="43">
        <f t="shared" si="19"/>
        <v>-4.0816326530612201</v>
      </c>
      <c r="V47" s="18"/>
      <c r="W47" s="112">
        <v>1.5</v>
      </c>
      <c r="X47" s="149">
        <f t="shared" si="12"/>
        <v>20.888888888888889</v>
      </c>
      <c r="Y47" s="150">
        <v>33.9</v>
      </c>
      <c r="Z47" s="150">
        <v>33.9</v>
      </c>
      <c r="AA47" s="69" t="str">
        <f t="shared" si="13"/>
        <v>=</v>
      </c>
      <c r="AB47" s="99">
        <v>42243</v>
      </c>
      <c r="AC47" s="150">
        <v>6.4</v>
      </c>
      <c r="AD47" s="151">
        <v>42243</v>
      </c>
      <c r="AE47" s="100"/>
      <c r="AF47" s="178" t="str">
        <f t="shared" si="20"/>
        <v/>
      </c>
      <c r="AG47" s="178" t="str">
        <f t="shared" si="21"/>
        <v/>
      </c>
      <c r="AH47" s="15" t="str">
        <f t="shared" si="22"/>
        <v>M</v>
      </c>
      <c r="AI47" s="16" t="str">
        <f t="shared" si="14"/>
        <v>M</v>
      </c>
      <c r="AJ47" s="70" t="str">
        <f t="shared" si="15"/>
        <v>M</v>
      </c>
      <c r="AK47" s="19" t="s">
        <v>30</v>
      </c>
      <c r="AL47" s="20" t="s">
        <v>30</v>
      </c>
      <c r="AM47" s="19" t="str">
        <f t="shared" si="16"/>
        <v/>
      </c>
      <c r="AN47" s="20"/>
      <c r="AO47" s="20"/>
      <c r="AP47" s="20"/>
      <c r="AQ47" s="20"/>
    </row>
    <row r="48" spans="1:43" ht="20.100000000000001" customHeight="1">
      <c r="A48" s="152" t="s">
        <v>133</v>
      </c>
      <c r="B48" s="152" t="s">
        <v>22</v>
      </c>
      <c r="C48" s="112" t="s">
        <v>169</v>
      </c>
      <c r="D48" s="114">
        <v>81</v>
      </c>
      <c r="E48" s="116">
        <v>85.8</v>
      </c>
      <c r="F48" s="113">
        <v>85.6</v>
      </c>
      <c r="G48" s="146"/>
      <c r="H48" s="146"/>
      <c r="I48" s="146"/>
      <c r="J48" s="146"/>
      <c r="K48" s="146"/>
      <c r="L48" s="146"/>
      <c r="M48" s="113">
        <v>85.6</v>
      </c>
      <c r="N48" s="113">
        <v>85.6</v>
      </c>
      <c r="O48" s="113">
        <v>86.5</v>
      </c>
      <c r="P48" s="113">
        <v>83</v>
      </c>
      <c r="Q48" s="148">
        <v>82.8</v>
      </c>
      <c r="R48" s="148">
        <v>85.3</v>
      </c>
      <c r="S48" s="72">
        <f t="shared" si="17"/>
        <v>2.5</v>
      </c>
      <c r="T48" s="43">
        <f t="shared" si="18"/>
        <v>2.771084337349393</v>
      </c>
      <c r="U48" s="43">
        <f t="shared" si="19"/>
        <v>-0.35046728971961727</v>
      </c>
      <c r="V48" s="18"/>
      <c r="W48" s="112">
        <v>1.52</v>
      </c>
      <c r="X48" s="149">
        <f t="shared" si="12"/>
        <v>36.920013850415508</v>
      </c>
      <c r="Y48" s="150">
        <v>32.9</v>
      </c>
      <c r="Z48" s="150">
        <v>32.9</v>
      </c>
      <c r="AA48" s="69" t="str">
        <f t="shared" si="13"/>
        <v>=</v>
      </c>
      <c r="AB48" s="99">
        <v>42241</v>
      </c>
      <c r="AC48" s="150">
        <v>4.8</v>
      </c>
      <c r="AD48" s="151">
        <v>42241</v>
      </c>
      <c r="AE48" s="100"/>
      <c r="AF48" s="178" t="str">
        <f t="shared" si="20"/>
        <v/>
      </c>
      <c r="AG48" s="178" t="str">
        <f t="shared" si="21"/>
        <v/>
      </c>
      <c r="AH48" s="15" t="str">
        <f t="shared" si="22"/>
        <v/>
      </c>
      <c r="AI48" s="16" t="str">
        <f t="shared" si="14"/>
        <v>M</v>
      </c>
      <c r="AJ48" s="70" t="str">
        <f t="shared" si="15"/>
        <v>M</v>
      </c>
      <c r="AK48" s="19" t="s">
        <v>30</v>
      </c>
      <c r="AL48" s="20" t="s">
        <v>30</v>
      </c>
      <c r="AM48" s="19" t="str">
        <f t="shared" si="16"/>
        <v/>
      </c>
      <c r="AN48" s="20"/>
      <c r="AO48" s="20"/>
      <c r="AP48" s="20"/>
      <c r="AQ48" s="20"/>
    </row>
    <row r="49" spans="1:43" ht="20.100000000000001" customHeight="1">
      <c r="A49" s="152" t="s">
        <v>135</v>
      </c>
      <c r="B49" s="152" t="s">
        <v>22</v>
      </c>
      <c r="C49" s="112" t="s">
        <v>169</v>
      </c>
      <c r="D49" s="114">
        <v>78</v>
      </c>
      <c r="E49" s="116">
        <v>58.7</v>
      </c>
      <c r="F49" s="113">
        <v>55.1</v>
      </c>
      <c r="G49" s="146"/>
      <c r="H49" s="146"/>
      <c r="I49" s="146"/>
      <c r="J49" s="146"/>
      <c r="K49" s="146"/>
      <c r="L49" s="146"/>
      <c r="M49" s="113">
        <v>55.1</v>
      </c>
      <c r="N49" s="113">
        <v>55.1</v>
      </c>
      <c r="O49" s="113">
        <v>59.9</v>
      </c>
      <c r="P49" s="113">
        <v>62.1</v>
      </c>
      <c r="Q49" s="148">
        <v>62.1</v>
      </c>
      <c r="R49" s="148">
        <v>61.7</v>
      </c>
      <c r="S49" s="72">
        <f t="shared" si="17"/>
        <v>-0.39999999999999858</v>
      </c>
      <c r="T49" s="43">
        <f t="shared" si="18"/>
        <v>-0.6441223832528209</v>
      </c>
      <c r="U49" s="43">
        <f t="shared" si="19"/>
        <v>11.978221415607976</v>
      </c>
      <c r="V49" s="18"/>
      <c r="W49" s="112">
        <v>1.48</v>
      </c>
      <c r="X49" s="149">
        <f t="shared" si="12"/>
        <v>28.168371073776481</v>
      </c>
      <c r="Y49" s="150">
        <v>31.8</v>
      </c>
      <c r="Z49" s="150">
        <v>31.8</v>
      </c>
      <c r="AA49" s="69" t="str">
        <f t="shared" si="13"/>
        <v>=</v>
      </c>
      <c r="AB49" s="99">
        <v>42242</v>
      </c>
      <c r="AC49" s="150">
        <v>9</v>
      </c>
      <c r="AD49" s="151">
        <v>42242</v>
      </c>
      <c r="AE49" s="100"/>
      <c r="AF49" s="178" t="str">
        <f t="shared" si="20"/>
        <v/>
      </c>
      <c r="AG49" s="178" t="str">
        <f t="shared" si="21"/>
        <v/>
      </c>
      <c r="AH49" s="15" t="str">
        <f t="shared" si="22"/>
        <v/>
      </c>
      <c r="AI49" s="16" t="str">
        <f t="shared" si="14"/>
        <v>M</v>
      </c>
      <c r="AJ49" s="70" t="str">
        <f t="shared" si="15"/>
        <v>M</v>
      </c>
      <c r="AK49" s="19" t="s">
        <v>30</v>
      </c>
      <c r="AL49" s="20" t="s">
        <v>75</v>
      </c>
      <c r="AM49" s="19" t="str">
        <f t="shared" si="16"/>
        <v/>
      </c>
      <c r="AN49" s="20"/>
      <c r="AO49" s="20"/>
      <c r="AP49" s="20"/>
      <c r="AQ49" s="20"/>
    </row>
    <row r="50" spans="1:43" ht="20.100000000000001" customHeight="1">
      <c r="A50" s="152" t="s">
        <v>137</v>
      </c>
      <c r="B50" s="152" t="s">
        <v>22</v>
      </c>
      <c r="C50" s="112" t="s">
        <v>169</v>
      </c>
      <c r="D50" s="114">
        <v>90</v>
      </c>
      <c r="E50" s="116">
        <v>53.4</v>
      </c>
      <c r="F50" s="113">
        <v>53.4</v>
      </c>
      <c r="G50" s="146"/>
      <c r="H50" s="146"/>
      <c r="I50" s="146"/>
      <c r="J50" s="146"/>
      <c r="K50" s="146"/>
      <c r="L50" s="146"/>
      <c r="M50" s="113">
        <v>53.4</v>
      </c>
      <c r="N50" s="113">
        <v>53.4</v>
      </c>
      <c r="O50" s="113">
        <v>55</v>
      </c>
      <c r="P50" s="113">
        <v>54</v>
      </c>
      <c r="Q50" s="148">
        <v>54</v>
      </c>
      <c r="R50" s="148">
        <v>54</v>
      </c>
      <c r="S50" s="72">
        <f t="shared" si="17"/>
        <v>0</v>
      </c>
      <c r="T50" s="43">
        <f t="shared" si="18"/>
        <v>0</v>
      </c>
      <c r="U50" s="43">
        <f t="shared" si="19"/>
        <v>1.1235955056179847</v>
      </c>
      <c r="V50" s="18"/>
      <c r="W50" s="112">
        <v>1.48</v>
      </c>
      <c r="X50" s="149">
        <f t="shared" si="12"/>
        <v>24.653031409788166</v>
      </c>
      <c r="Y50" s="150">
        <v>34.299999999999997</v>
      </c>
      <c r="Z50" s="150">
        <v>34.299999999999997</v>
      </c>
      <c r="AA50" s="69" t="str">
        <f t="shared" si="13"/>
        <v>=</v>
      </c>
      <c r="AB50" s="99">
        <v>42289</v>
      </c>
      <c r="AC50" s="150">
        <v>0.9</v>
      </c>
      <c r="AD50" s="151">
        <v>42289</v>
      </c>
      <c r="AE50" s="100"/>
      <c r="AF50" s="178" t="str">
        <f t="shared" si="20"/>
        <v/>
      </c>
      <c r="AG50" s="178" t="str">
        <f t="shared" si="21"/>
        <v/>
      </c>
      <c r="AH50" s="15" t="str">
        <f t="shared" si="22"/>
        <v/>
      </c>
      <c r="AI50" s="16" t="str">
        <f t="shared" si="14"/>
        <v>M</v>
      </c>
      <c r="AJ50" s="70" t="str">
        <f t="shared" si="15"/>
        <v>M</v>
      </c>
      <c r="AK50" s="19" t="s">
        <v>30</v>
      </c>
      <c r="AL50" s="20" t="s">
        <v>30</v>
      </c>
      <c r="AM50" s="19" t="str">
        <f t="shared" si="16"/>
        <v/>
      </c>
      <c r="AN50" s="20"/>
      <c r="AO50" s="20"/>
      <c r="AP50" s="20"/>
      <c r="AQ50" s="20"/>
    </row>
    <row r="51" spans="1:43" ht="20.100000000000001" customHeight="1">
      <c r="A51" s="152" t="s">
        <v>139</v>
      </c>
      <c r="B51" s="152" t="s">
        <v>21</v>
      </c>
      <c r="C51" s="112" t="s">
        <v>169</v>
      </c>
      <c r="D51" s="114">
        <v>70</v>
      </c>
      <c r="E51" s="116">
        <v>75</v>
      </c>
      <c r="F51" s="113">
        <v>75.900000000000006</v>
      </c>
      <c r="G51" s="146"/>
      <c r="H51" s="146"/>
      <c r="I51" s="146"/>
      <c r="J51" s="146"/>
      <c r="K51" s="146"/>
      <c r="L51" s="146"/>
      <c r="M51" s="113">
        <v>75.900000000000006</v>
      </c>
      <c r="N51" s="113">
        <v>75.900000000000006</v>
      </c>
      <c r="O51" s="113">
        <v>80</v>
      </c>
      <c r="P51" s="113">
        <v>79</v>
      </c>
      <c r="Q51" s="148">
        <v>78</v>
      </c>
      <c r="R51" s="148">
        <v>82</v>
      </c>
      <c r="S51" s="72">
        <f t="shared" si="17"/>
        <v>4</v>
      </c>
      <c r="T51" s="43">
        <f t="shared" si="18"/>
        <v>3.7974683544303787</v>
      </c>
      <c r="U51" s="43">
        <f t="shared" si="19"/>
        <v>8.0368906455862827</v>
      </c>
      <c r="V51" s="18"/>
      <c r="W51" s="112">
        <v>1.6</v>
      </c>
      <c r="X51" s="149">
        <f t="shared" si="12"/>
        <v>32.031249999999993</v>
      </c>
      <c r="Y51" s="150">
        <v>39.799999999999997</v>
      </c>
      <c r="Z51" s="150">
        <v>39.799999999999997</v>
      </c>
      <c r="AA51" s="69" t="str">
        <f t="shared" si="13"/>
        <v>=</v>
      </c>
      <c r="AB51" s="99">
        <v>42293</v>
      </c>
      <c r="AC51" s="150">
        <v>4.5999999999999996</v>
      </c>
      <c r="AD51" s="151">
        <v>42293</v>
      </c>
      <c r="AE51" s="100"/>
      <c r="AF51" s="178" t="str">
        <f t="shared" si="20"/>
        <v/>
      </c>
      <c r="AG51" s="178" t="str">
        <f t="shared" si="21"/>
        <v/>
      </c>
      <c r="AH51" s="15" t="str">
        <f t="shared" si="22"/>
        <v/>
      </c>
      <c r="AI51" s="16" t="str">
        <f t="shared" si="14"/>
        <v/>
      </c>
      <c r="AJ51" s="70" t="str">
        <f t="shared" si="15"/>
        <v/>
      </c>
      <c r="AK51" s="19" t="s">
        <v>72</v>
      </c>
      <c r="AL51" s="20" t="s">
        <v>30</v>
      </c>
      <c r="AM51" s="19" t="str">
        <f t="shared" si="16"/>
        <v/>
      </c>
      <c r="AN51" s="20"/>
      <c r="AO51" s="20"/>
      <c r="AP51" s="20"/>
      <c r="AQ51" s="20"/>
    </row>
    <row r="52" spans="1:43">
      <c r="A52" s="21"/>
      <c r="B52" s="21"/>
      <c r="C52" s="21"/>
      <c r="D52" s="22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122"/>
      <c r="Y52" s="21"/>
      <c r="Z52" s="21"/>
      <c r="AA52" s="21"/>
      <c r="AB52" s="96"/>
      <c r="AC52" s="21"/>
      <c r="AD52" s="21"/>
      <c r="AE52" s="4"/>
      <c r="AF52" s="13"/>
      <c r="AG52" s="13"/>
      <c r="AH52" s="22"/>
      <c r="AI52" s="13" t="s">
        <v>26</v>
      </c>
      <c r="AJ52" s="77">
        <f>COUNTIF(AJ37:AJ51,"M")</f>
        <v>9</v>
      </c>
      <c r="AK52" s="21"/>
      <c r="AL52" s="21"/>
      <c r="AM52" s="20">
        <f>COUNTIF(AM37:AM51,"O")</f>
        <v>3</v>
      </c>
      <c r="AN52" s="20">
        <f>COUNTIF(AN37:AN51,"O")</f>
        <v>1</v>
      </c>
      <c r="AO52" s="20">
        <f t="shared" ref="AO52:AQ52" si="23">SUM(AO29:AO51)</f>
        <v>1</v>
      </c>
      <c r="AP52" s="20">
        <f t="shared" si="23"/>
        <v>0</v>
      </c>
      <c r="AQ52" s="20">
        <f t="shared" si="23"/>
        <v>0</v>
      </c>
    </row>
    <row r="53" spans="1:43" ht="13.5" thickBot="1">
      <c r="A53" s="21"/>
      <c r="B53" s="21"/>
      <c r="C53" s="21"/>
      <c r="D53" s="22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2"/>
      <c r="S53" s="21"/>
      <c r="T53" s="21"/>
      <c r="U53" s="21"/>
      <c r="V53" s="21"/>
      <c r="W53" s="21"/>
      <c r="X53" s="122"/>
      <c r="Y53" s="21"/>
      <c r="Z53" s="21"/>
      <c r="AA53" s="21"/>
      <c r="AB53" s="96"/>
      <c r="AC53" s="21"/>
      <c r="AD53" s="21"/>
      <c r="AE53" s="4"/>
      <c r="AF53" s="13"/>
      <c r="AG53" s="13"/>
      <c r="AH53" s="22"/>
      <c r="AI53" s="13" t="s">
        <v>27</v>
      </c>
      <c r="AJ53" s="77">
        <f>COUNTIF(AJ37:AJ51,"S")</f>
        <v>3</v>
      </c>
      <c r="AK53" s="21"/>
      <c r="AL53" s="21"/>
      <c r="AM53" s="30" t="s">
        <v>40</v>
      </c>
      <c r="AN53" s="30" t="s">
        <v>29</v>
      </c>
      <c r="AO53" s="52" t="s">
        <v>154</v>
      </c>
      <c r="AP53" s="52" t="s">
        <v>155</v>
      </c>
      <c r="AQ53" s="52" t="s">
        <v>153</v>
      </c>
    </row>
    <row r="54" spans="1:43">
      <c r="A54" s="11" t="s">
        <v>17</v>
      </c>
      <c r="B54" s="11"/>
      <c r="C54" s="35"/>
      <c r="D54" s="36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6"/>
      <c r="S54" s="75"/>
      <c r="T54" s="75"/>
      <c r="U54" s="75"/>
      <c r="V54" s="75"/>
      <c r="W54" s="35"/>
      <c r="X54" s="108"/>
      <c r="Y54" s="35"/>
      <c r="Z54" s="35"/>
      <c r="AA54" s="35"/>
      <c r="AB54" s="107"/>
      <c r="AC54" s="21"/>
      <c r="AD54" s="21"/>
      <c r="AE54" s="2"/>
      <c r="AF54" s="22"/>
      <c r="AG54" s="22"/>
      <c r="AH54" s="22"/>
      <c r="AI54" s="22"/>
      <c r="AJ54" s="76"/>
      <c r="AK54" s="21"/>
      <c r="AL54" s="21"/>
      <c r="AM54" s="21"/>
      <c r="AN54" s="21"/>
      <c r="AO54" s="21"/>
      <c r="AP54" s="21"/>
      <c r="AQ54" s="21"/>
    </row>
    <row r="55" spans="1:43">
      <c r="A55" s="12" t="s">
        <v>33</v>
      </c>
      <c r="B55" s="12"/>
      <c r="C55" s="35"/>
      <c r="D55" s="36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6"/>
      <c r="S55" s="75"/>
      <c r="T55" s="75"/>
      <c r="U55" s="75"/>
      <c r="V55" s="75"/>
      <c r="W55" s="35"/>
      <c r="X55" s="108"/>
      <c r="Y55" s="35"/>
      <c r="Z55" s="35"/>
      <c r="AA55" s="35"/>
      <c r="AB55" s="96"/>
      <c r="AC55" s="21"/>
      <c r="AD55" s="109"/>
      <c r="AE55" s="2"/>
      <c r="AF55" s="22"/>
      <c r="AG55" s="22"/>
      <c r="AH55" s="22"/>
      <c r="AI55" s="22"/>
      <c r="AJ55" s="76"/>
      <c r="AK55" s="21"/>
      <c r="AL55" s="21"/>
      <c r="AM55" s="21"/>
      <c r="AN55" s="21"/>
      <c r="AO55" s="21"/>
      <c r="AP55" s="21"/>
      <c r="AQ55" s="21"/>
    </row>
    <row r="56" spans="1:43">
      <c r="A56" s="12"/>
      <c r="B56" s="12"/>
      <c r="C56" s="35"/>
      <c r="D56" s="36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6"/>
      <c r="S56" s="35"/>
      <c r="T56" s="35"/>
      <c r="U56" s="35"/>
      <c r="V56" s="35"/>
      <c r="W56" s="35"/>
      <c r="X56" s="108"/>
      <c r="Y56" s="35"/>
      <c r="Z56" s="35"/>
      <c r="AA56" s="35"/>
      <c r="AB56" s="96"/>
      <c r="AC56" s="21"/>
      <c r="AD56" s="109"/>
      <c r="AE56" s="2"/>
      <c r="AF56" s="22"/>
      <c r="AG56" s="22"/>
      <c r="AH56" s="22"/>
      <c r="AI56" s="22"/>
      <c r="AJ56" s="76"/>
      <c r="AK56" s="21"/>
      <c r="AL56" s="21"/>
      <c r="AM56" s="21"/>
      <c r="AN56" s="21"/>
      <c r="AO56" s="21"/>
      <c r="AP56" s="21"/>
      <c r="AQ56" s="21"/>
    </row>
    <row r="57" spans="1:43">
      <c r="A57" s="14" t="s">
        <v>5</v>
      </c>
      <c r="B57" s="14"/>
      <c r="C57" s="35"/>
      <c r="D57" s="36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6"/>
      <c r="S57" s="35"/>
      <c r="T57" s="35"/>
      <c r="U57" s="35"/>
      <c r="V57" s="75"/>
      <c r="W57" s="35"/>
      <c r="X57" s="108"/>
      <c r="Y57" s="35"/>
      <c r="Z57" s="35"/>
      <c r="AA57" s="35"/>
      <c r="AB57" s="110"/>
      <c r="AC57" s="35"/>
      <c r="AD57" s="111"/>
      <c r="AE57" s="3"/>
      <c r="AF57" s="36"/>
      <c r="AG57" s="36"/>
      <c r="AH57" s="22"/>
      <c r="AI57" s="22"/>
      <c r="AJ57" s="76"/>
      <c r="AK57" s="21"/>
      <c r="AL57" s="21"/>
      <c r="AM57" s="21"/>
      <c r="AN57" s="21"/>
      <c r="AO57" s="21"/>
      <c r="AP57" s="21"/>
      <c r="AQ57" s="21"/>
    </row>
    <row r="58" spans="1:43">
      <c r="A58" s="12" t="s">
        <v>14</v>
      </c>
      <c r="B58" s="12"/>
      <c r="C58" s="35"/>
      <c r="D58" s="36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6"/>
      <c r="S58" s="36"/>
      <c r="T58" s="36"/>
      <c r="U58" s="36"/>
      <c r="V58" s="75"/>
      <c r="W58" s="35"/>
      <c r="X58" s="108"/>
      <c r="Y58" s="35"/>
      <c r="Z58" s="35"/>
      <c r="AA58" s="35"/>
      <c r="AB58" s="110"/>
      <c r="AC58" s="35"/>
      <c r="AD58" s="111"/>
      <c r="AE58" s="3"/>
      <c r="AF58" s="36"/>
      <c r="AG58" s="36"/>
      <c r="AH58" s="22"/>
      <c r="AI58" s="22"/>
      <c r="AJ58" s="76"/>
      <c r="AK58" s="21"/>
      <c r="AL58" s="11" t="s">
        <v>36</v>
      </c>
      <c r="AM58" s="11"/>
      <c r="AN58" s="21"/>
      <c r="AO58" s="21"/>
      <c r="AP58" s="21"/>
      <c r="AQ58" s="21"/>
    </row>
    <row r="59" spans="1:43" ht="13.5" thickBot="1">
      <c r="A59" s="12" t="s">
        <v>15</v>
      </c>
      <c r="B59" s="12"/>
      <c r="C59" s="35"/>
      <c r="D59" s="36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6"/>
      <c r="S59" s="36"/>
      <c r="T59" s="36"/>
      <c r="U59" s="36"/>
      <c r="V59" s="75"/>
      <c r="W59" s="35"/>
      <c r="X59" s="108"/>
      <c r="Y59" s="35"/>
      <c r="Z59" s="35"/>
      <c r="AA59" s="23" t="s">
        <v>37</v>
      </c>
      <c r="AB59" s="49"/>
      <c r="AC59" s="23" t="s">
        <v>37</v>
      </c>
      <c r="AD59" s="24"/>
      <c r="AE59" s="25"/>
      <c r="AF59" s="118"/>
      <c r="AG59" s="118"/>
      <c r="AH59" s="45"/>
      <c r="AI59" s="45"/>
      <c r="AJ59" s="26"/>
      <c r="AK59" s="29" t="s">
        <v>38</v>
      </c>
      <c r="AL59" s="78">
        <f>COUNTIF(AL5:AL24,"N")+COUNTIF(AL36:AL51,"N")</f>
        <v>11</v>
      </c>
      <c r="AM59" s="30" t="s">
        <v>40</v>
      </c>
      <c r="AN59" s="30" t="s">
        <v>29</v>
      </c>
      <c r="AO59" s="52" t="s">
        <v>154</v>
      </c>
      <c r="AP59" s="52" t="s">
        <v>155</v>
      </c>
      <c r="AQ59" s="52" t="s">
        <v>153</v>
      </c>
    </row>
    <row r="60" spans="1:43" ht="15">
      <c r="A60" s="12" t="s">
        <v>16</v>
      </c>
      <c r="B60" s="12"/>
      <c r="C60" s="35"/>
      <c r="D60" s="36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6"/>
      <c r="S60" s="36"/>
      <c r="T60" s="36"/>
      <c r="U60" s="36"/>
      <c r="V60" s="75"/>
      <c r="W60" s="35"/>
      <c r="X60" s="108"/>
      <c r="Y60" s="35"/>
      <c r="Z60" s="35"/>
      <c r="AA60" s="9" t="s">
        <v>26</v>
      </c>
      <c r="AB60" s="50"/>
      <c r="AC60" s="9" t="s">
        <v>26</v>
      </c>
      <c r="AD60" s="9"/>
      <c r="AE60" s="5"/>
      <c r="AF60" s="119"/>
      <c r="AG60" s="119"/>
      <c r="AH60" s="46">
        <f>AJ52+AJ25</f>
        <v>12</v>
      </c>
      <c r="AI60" s="46"/>
      <c r="AJ60" s="8"/>
      <c r="AK60" s="29" t="s">
        <v>35</v>
      </c>
      <c r="AL60" s="20">
        <f>COUNTIF(AL5:AL24,"haché")+COUNTIF(AL36:AL51,"haché")</f>
        <v>4</v>
      </c>
      <c r="AM60" s="20">
        <f>AM52+AM25</f>
        <v>3</v>
      </c>
      <c r="AN60" s="20">
        <f>AN52+AN25</f>
        <v>1</v>
      </c>
      <c r="AO60" s="20">
        <f t="shared" ref="AO60:AQ60" si="24">AO52+AO25</f>
        <v>1</v>
      </c>
      <c r="AP60" s="20">
        <f t="shared" si="24"/>
        <v>0</v>
      </c>
      <c r="AQ60" s="20">
        <f t="shared" si="24"/>
        <v>0</v>
      </c>
    </row>
    <row r="61" spans="1:43" ht="15">
      <c r="A61" s="21"/>
      <c r="B61" s="21"/>
      <c r="C61" s="21"/>
      <c r="D61" s="22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2"/>
      <c r="S61" s="22"/>
      <c r="T61" s="22"/>
      <c r="U61" s="22"/>
      <c r="V61" s="21"/>
      <c r="W61" s="21"/>
      <c r="X61" s="122"/>
      <c r="Y61" s="21"/>
      <c r="Z61" s="21"/>
      <c r="AA61" s="10" t="s">
        <v>27</v>
      </c>
      <c r="AB61" s="51"/>
      <c r="AC61" s="10" t="s">
        <v>27</v>
      </c>
      <c r="AD61" s="10"/>
      <c r="AE61" s="6"/>
      <c r="AF61" s="46"/>
      <c r="AG61" s="46"/>
      <c r="AH61" s="46">
        <f>AJ53+AJ26</f>
        <v>3</v>
      </c>
      <c r="AI61" s="46"/>
      <c r="AJ61" s="8"/>
      <c r="AK61" s="29" t="s">
        <v>32</v>
      </c>
      <c r="AL61" s="20">
        <f>COUNTIF(AL5:AL24,"mixé")+COUNTIF(AL36:AL51,"mixé")</f>
        <v>3</v>
      </c>
      <c r="AM61" s="53"/>
      <c r="AN61" s="21"/>
      <c r="AO61" s="21"/>
      <c r="AP61" s="21"/>
      <c r="AQ61" s="21"/>
    </row>
    <row r="62" spans="1:43" ht="15">
      <c r="A62" s="109" t="s">
        <v>18</v>
      </c>
      <c r="B62" s="21"/>
      <c r="C62" s="21"/>
      <c r="D62" s="22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2"/>
      <c r="S62" s="22"/>
      <c r="T62" s="22"/>
      <c r="U62" s="22"/>
      <c r="V62" s="21"/>
      <c r="W62" s="21"/>
      <c r="X62" s="122"/>
      <c r="Y62" s="21"/>
      <c r="Z62" s="21"/>
      <c r="AA62" s="10" t="s">
        <v>41</v>
      </c>
      <c r="AB62" s="51"/>
      <c r="AC62" s="10"/>
      <c r="AD62" s="10"/>
      <c r="AE62" s="6"/>
      <c r="AF62" s="46"/>
      <c r="AG62" s="46"/>
      <c r="AH62" s="46">
        <f>AM60</f>
        <v>3</v>
      </c>
      <c r="AI62" s="46"/>
      <c r="AJ62" s="8"/>
      <c r="AK62" s="29" t="s">
        <v>39</v>
      </c>
      <c r="AL62" s="20">
        <f>SUM(AL59:AL61)</f>
        <v>18</v>
      </c>
      <c r="AM62" s="53"/>
      <c r="AN62" s="21"/>
      <c r="AO62" s="21"/>
      <c r="AP62" s="21"/>
      <c r="AQ62" s="21"/>
    </row>
    <row r="63" spans="1:43">
      <c r="A63" s="109" t="s">
        <v>19</v>
      </c>
      <c r="B63" s="21"/>
      <c r="C63" s="21"/>
      <c r="D63" s="22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2"/>
      <c r="S63" s="22"/>
      <c r="T63" s="22"/>
      <c r="U63" s="22"/>
      <c r="V63" s="21"/>
      <c r="W63" s="21"/>
      <c r="X63" s="122"/>
      <c r="Y63" s="21"/>
      <c r="Z63" s="21"/>
      <c r="AA63" s="21"/>
      <c r="AB63" s="96"/>
      <c r="AC63" s="21"/>
      <c r="AD63" s="21"/>
      <c r="AE63" s="2"/>
      <c r="AF63" s="22"/>
      <c r="AG63" s="22"/>
      <c r="AH63" s="22"/>
      <c r="AI63" s="22"/>
      <c r="AJ63" s="76"/>
      <c r="AK63" s="21"/>
      <c r="AL63" s="21"/>
      <c r="AM63" s="21"/>
      <c r="AN63" s="21"/>
      <c r="AO63" s="21"/>
      <c r="AP63" s="21"/>
      <c r="AQ63" s="21"/>
    </row>
    <row r="64" spans="1:43">
      <c r="A64" s="21"/>
      <c r="B64" s="21"/>
      <c r="C64" s="21"/>
      <c r="D64" s="22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2"/>
      <c r="S64" s="22"/>
      <c r="T64" s="22"/>
      <c r="U64" s="22"/>
      <c r="V64" s="21"/>
      <c r="W64" s="21"/>
      <c r="X64" s="122"/>
      <c r="Y64" s="21"/>
      <c r="Z64" s="21"/>
      <c r="AA64" s="21"/>
      <c r="AB64" s="96"/>
      <c r="AC64" s="21"/>
      <c r="AD64" s="21"/>
      <c r="AE64" s="2"/>
      <c r="AF64" s="22"/>
      <c r="AG64" s="22"/>
      <c r="AH64" s="22"/>
      <c r="AI64" s="22"/>
      <c r="AJ64" s="76"/>
      <c r="AK64" s="21"/>
      <c r="AL64" s="21"/>
      <c r="AM64" s="21"/>
      <c r="AN64" s="21"/>
      <c r="AO64" s="21"/>
      <c r="AP64" s="21"/>
      <c r="AQ64" s="21"/>
    </row>
    <row r="65" spans="1:43">
      <c r="A65" s="21"/>
      <c r="B65" s="21"/>
      <c r="C65" s="21"/>
      <c r="D65" s="22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2"/>
      <c r="S65" s="22"/>
      <c r="T65" s="22"/>
      <c r="U65" s="22"/>
      <c r="V65" s="21"/>
      <c r="W65" s="21"/>
      <c r="X65" s="122"/>
      <c r="Y65" s="21"/>
      <c r="Z65" s="21"/>
      <c r="AA65" s="21"/>
      <c r="AB65" s="96"/>
      <c r="AC65" s="21"/>
      <c r="AD65" s="21"/>
      <c r="AE65" s="2"/>
      <c r="AF65" s="22"/>
      <c r="AG65" s="22"/>
      <c r="AH65" s="22"/>
      <c r="AI65" s="22"/>
      <c r="AJ65" s="76"/>
      <c r="AK65" s="21"/>
      <c r="AL65" s="21"/>
      <c r="AM65" s="21"/>
      <c r="AN65" s="21"/>
      <c r="AO65" s="21"/>
      <c r="AP65" s="21"/>
      <c r="AQ65" s="21"/>
    </row>
    <row r="66" spans="1:43">
      <c r="A66" s="21"/>
      <c r="B66" s="21"/>
      <c r="C66" s="21"/>
      <c r="D66" s="22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2"/>
      <c r="S66" s="22"/>
      <c r="T66" s="22"/>
      <c r="U66" s="22"/>
      <c r="V66" s="21"/>
      <c r="W66" s="21"/>
      <c r="X66" s="122"/>
      <c r="Y66" s="21"/>
      <c r="Z66" s="21"/>
      <c r="AA66" s="21"/>
      <c r="AB66" s="96"/>
      <c r="AC66" s="21"/>
      <c r="AD66" s="21"/>
      <c r="AE66" s="2"/>
      <c r="AF66" s="22"/>
      <c r="AG66" s="22"/>
      <c r="AH66" s="22"/>
      <c r="AI66" s="22"/>
      <c r="AJ66" s="76"/>
      <c r="AK66" s="21"/>
      <c r="AL66" s="21"/>
      <c r="AM66" s="21"/>
      <c r="AN66" s="21"/>
      <c r="AO66" s="21"/>
      <c r="AP66" s="21"/>
      <c r="AQ66" s="21"/>
    </row>
  </sheetData>
  <mergeCells count="12">
    <mergeCell ref="A1:AL1"/>
    <mergeCell ref="AK2:AL2"/>
    <mergeCell ref="E3:R3"/>
    <mergeCell ref="Y3:Z3"/>
    <mergeCell ref="AF3:AJ3"/>
    <mergeCell ref="AO3:AQ3"/>
    <mergeCell ref="AO35:AQ35"/>
    <mergeCell ref="AK34:AL34"/>
    <mergeCell ref="E35:R35"/>
    <mergeCell ref="Y35:Z35"/>
    <mergeCell ref="AF35:AJ35"/>
    <mergeCell ref="A33:AL33"/>
  </mergeCells>
  <conditionalFormatting sqref="X37:X51 X5:X24">
    <cfRule type="cellIs" dxfId="42" priority="21" stopIfTrue="1" operator="between">
      <formula>18</formula>
      <formula>21</formula>
    </cfRule>
    <cfRule type="cellIs" dxfId="41" priority="22" stopIfTrue="1" operator="between">
      <formula>1</formula>
      <formula>17.99</formula>
    </cfRule>
  </conditionalFormatting>
  <conditionalFormatting sqref="Y54:Z60 AA54:AA58 Y25:AA32">
    <cfRule type="cellIs" dxfId="40" priority="19" stopIfTrue="1" operator="between">
      <formula>30</formula>
      <formula>20</formula>
    </cfRule>
    <cfRule type="cellIs" dxfId="39" priority="20" stopIfTrue="1" operator="between">
      <formula>1</formula>
      <formula>19.99</formula>
    </cfRule>
  </conditionalFormatting>
  <conditionalFormatting sqref="X54:X60 X25:X32">
    <cfRule type="cellIs" dxfId="38" priority="17" stopIfTrue="1" operator="between">
      <formula>16</formula>
      <formula>18</formula>
    </cfRule>
    <cfRule type="cellIs" dxfId="37" priority="18" stopIfTrue="1" operator="between">
      <formula>1</formula>
      <formula>15.99</formula>
    </cfRule>
  </conditionalFormatting>
  <conditionalFormatting sqref="AN5:AP24 AN37:AP51">
    <cfRule type="cellIs" dxfId="36" priority="15" stopIfTrue="1" operator="equal">
      <formula>"O"</formula>
    </cfRule>
  </conditionalFormatting>
  <conditionalFormatting sqref="AA37:AA51 AA5:AA24">
    <cfRule type="cellIs" dxfId="35" priority="12" operator="equal">
      <formula>"↓"</formula>
    </cfRule>
    <cfRule type="cellIs" dxfId="34" priority="13" operator="equal">
      <formula>"↑"</formula>
    </cfRule>
    <cfRule type="cellIs" dxfId="33" priority="14" operator="equal">
      <formula>"""↑"""</formula>
    </cfRule>
  </conditionalFormatting>
  <conditionalFormatting sqref="T5:U24 T37:U51">
    <cfRule type="cellIs" dxfId="32" priority="11" operator="lessThanOrEqual">
      <formula>-10</formula>
    </cfRule>
  </conditionalFormatting>
  <conditionalFormatting sqref="T5:T24 T37:T51">
    <cfRule type="cellIs" dxfId="31" priority="10" operator="between">
      <formula>-5</formula>
      <formula>-9.99</formula>
    </cfRule>
  </conditionalFormatting>
  <conditionalFormatting sqref="U5:U24 U37:U51">
    <cfRule type="cellIs" dxfId="30" priority="8" operator="lessThanOrEqual">
      <formula>-15</formula>
    </cfRule>
    <cfRule type="cellIs" dxfId="29" priority="9" operator="between">
      <formula>-10</formula>
      <formula>-14.99</formula>
    </cfRule>
  </conditionalFormatting>
  <conditionalFormatting sqref="S5:S24 S37:S51">
    <cfRule type="cellIs" dxfId="28" priority="6" stopIfTrue="1" operator="greaterThan">
      <formula>0</formula>
    </cfRule>
    <cfRule type="cellIs" dxfId="27" priority="7" stopIfTrue="1" operator="lessThan">
      <formula>0</formula>
    </cfRule>
  </conditionalFormatting>
  <conditionalFormatting sqref="AJ5:AJ24 AJ37:AJ51">
    <cfRule type="cellIs" dxfId="26" priority="4" operator="equal">
      <formula>"M"</formula>
    </cfRule>
    <cfRule type="cellIs" dxfId="25" priority="5" operator="equal">
      <formula>"S"</formula>
    </cfRule>
  </conditionalFormatting>
  <conditionalFormatting sqref="Z5:Z24 Z37:Z51">
    <cfRule type="cellIs" dxfId="24" priority="2" stopIfTrue="1" operator="between">
      <formula>30</formula>
      <formula>35</formula>
    </cfRule>
    <cfRule type="cellIs" dxfId="23" priority="3" stopIfTrue="1" operator="between">
      <formula>1</formula>
      <formula>29.99</formula>
    </cfRule>
  </conditionalFormatting>
  <conditionalFormatting sqref="AB5">
    <cfRule type="expression" dxfId="22" priority="1">
      <formula>OR(AND(Z5&gt;=35,$C$2&gt;=DATE(YEAR(AB5)+1,MONTH(AB5),DAY(AB5))),AND(Z5&gt;30.01,Z5&lt;34.99,C2-AB5&gt;=180),AND(Z5&lt;30,C2-AB5&gt;=30))</formula>
    </cfRule>
  </conditionalFormatting>
  <pageMargins left="0" right="0" top="0.39370078740157483" bottom="0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1">
    <tabColor theme="9" tint="-0.249977111117893"/>
  </sheetPr>
  <dimension ref="A1:AM60"/>
  <sheetViews>
    <sheetView topLeftCell="B1" zoomScale="90" zoomScaleNormal="90" workbookViewId="0">
      <selection activeCell="A22" sqref="A22"/>
    </sheetView>
  </sheetViews>
  <sheetFormatPr baseColWidth="10" defaultRowHeight="12.75"/>
  <cols>
    <col min="1" max="1" width="7.28515625" customWidth="1"/>
    <col min="3" max="3" width="67" customWidth="1"/>
    <col min="4" max="4" width="6.7109375" customWidth="1"/>
    <col min="5" max="5" width="3.5703125" customWidth="1"/>
    <col min="6" max="6" width="5.140625" customWidth="1"/>
    <col min="7" max="7" width="11.42578125" customWidth="1"/>
    <col min="8" max="8" width="58.140625" customWidth="1"/>
    <col min="9" max="9" width="8.42578125" customWidth="1"/>
    <col min="10" max="10" width="7.28515625" customWidth="1"/>
    <col min="11" max="11" width="6.85546875" customWidth="1"/>
    <col min="12" max="12" width="8.42578125" customWidth="1"/>
    <col min="13" max="26" width="11.42578125" customWidth="1"/>
  </cols>
  <sheetData>
    <row r="1" spans="2:39" ht="20.25">
      <c r="B1" s="190" t="s">
        <v>55</v>
      </c>
      <c r="C1" s="190"/>
      <c r="D1" s="190"/>
      <c r="E1" s="190"/>
      <c r="F1" s="155"/>
      <c r="G1" s="191" t="s">
        <v>56</v>
      </c>
      <c r="H1" s="191"/>
      <c r="I1" s="191"/>
      <c r="J1" s="191"/>
      <c r="K1" s="191"/>
      <c r="L1" s="191"/>
    </row>
    <row r="2" spans="2:39">
      <c r="B2" t="s">
        <v>160</v>
      </c>
      <c r="G2" t="s">
        <v>160</v>
      </c>
    </row>
    <row r="3" spans="2:39" ht="18">
      <c r="B3" s="158" t="s">
        <v>51</v>
      </c>
      <c r="C3" s="192" t="str">
        <f>ALIZEE!A1</f>
        <v>SECTEUR 1</v>
      </c>
      <c r="D3" s="192"/>
      <c r="E3" s="192"/>
      <c r="F3" s="56"/>
      <c r="G3" s="159" t="s">
        <v>51</v>
      </c>
      <c r="H3" s="193" t="str">
        <f>C3</f>
        <v>SECTEUR 1</v>
      </c>
      <c r="I3" s="193"/>
      <c r="J3" s="193"/>
      <c r="K3" s="193"/>
      <c r="L3" s="193"/>
    </row>
    <row r="4" spans="2:39">
      <c r="B4" s="28" t="s">
        <v>52</v>
      </c>
      <c r="C4" s="58" t="e">
        <f>#REF!</f>
        <v>#REF!</v>
      </c>
      <c r="G4" s="28" t="s">
        <v>52</v>
      </c>
      <c r="H4" s="58" t="e">
        <f>C4</f>
        <v>#REF!</v>
      </c>
    </row>
    <row r="7" spans="2:39" ht="18">
      <c r="B7" s="194" t="s">
        <v>142</v>
      </c>
      <c r="C7" s="194"/>
      <c r="D7" s="157"/>
      <c r="G7" s="195" t="s">
        <v>142</v>
      </c>
      <c r="H7" s="195"/>
      <c r="I7" s="194" t="s">
        <v>34</v>
      </c>
      <c r="J7" s="194"/>
      <c r="K7" s="194"/>
      <c r="L7" s="194"/>
    </row>
    <row r="8" spans="2:39" ht="13.5" thickBot="1">
      <c r="B8" s="176" t="s">
        <v>53</v>
      </c>
      <c r="C8" s="176" t="s">
        <v>54</v>
      </c>
      <c r="G8" s="176" t="s">
        <v>53</v>
      </c>
      <c r="H8" s="176" t="s">
        <v>54</v>
      </c>
      <c r="I8" s="173" t="s">
        <v>158</v>
      </c>
      <c r="J8" s="176" t="s">
        <v>156</v>
      </c>
      <c r="K8" s="176" t="s">
        <v>152</v>
      </c>
      <c r="L8" s="177" t="s">
        <v>157</v>
      </c>
      <c r="AH8" s="67" t="s">
        <v>60</v>
      </c>
      <c r="AI8" s="54" t="s">
        <v>43</v>
      </c>
      <c r="AJ8" s="54" t="s">
        <v>44</v>
      </c>
      <c r="AK8" s="55" t="s">
        <v>4</v>
      </c>
      <c r="AL8" s="55" t="s">
        <v>24</v>
      </c>
      <c r="AM8" s="39" t="s">
        <v>25</v>
      </c>
    </row>
    <row r="9" spans="2:39" ht="14.1" customHeight="1">
      <c r="B9" s="174" t="s">
        <v>73</v>
      </c>
      <c r="C9" s="175" t="s">
        <v>74</v>
      </c>
      <c r="D9" s="27"/>
      <c r="E9" s="27"/>
      <c r="F9" s="27"/>
      <c r="G9" s="174" t="s">
        <v>80</v>
      </c>
      <c r="H9" s="175" t="s">
        <v>81</v>
      </c>
      <c r="I9" s="168"/>
      <c r="J9" s="172"/>
      <c r="K9" s="172"/>
      <c r="L9" s="172"/>
      <c r="AH9" s="72">
        <v>1.2999999999999972</v>
      </c>
      <c r="AI9" s="37" t="s">
        <v>61</v>
      </c>
      <c r="AJ9" s="37" t="s">
        <v>61</v>
      </c>
      <c r="AK9" s="15" t="s">
        <v>61</v>
      </c>
      <c r="AL9" s="15" t="s">
        <v>62</v>
      </c>
      <c r="AM9" s="70" t="s">
        <v>62</v>
      </c>
    </row>
    <row r="10" spans="2:39" ht="14.1" customHeight="1">
      <c r="B10" s="174" t="s">
        <v>76</v>
      </c>
      <c r="C10" s="175" t="s">
        <v>77</v>
      </c>
      <c r="D10" s="27"/>
      <c r="E10" s="27"/>
      <c r="F10" s="27"/>
      <c r="G10" s="174" t="s">
        <v>84</v>
      </c>
      <c r="H10" s="175" t="s">
        <v>85</v>
      </c>
      <c r="I10" s="168"/>
      <c r="J10" s="167"/>
      <c r="K10" s="167"/>
      <c r="L10" s="167"/>
      <c r="AH10" s="72">
        <v>2.7999999999999972</v>
      </c>
      <c r="AI10" s="37" t="s">
        <v>61</v>
      </c>
      <c r="AJ10" s="37" t="s">
        <v>61</v>
      </c>
      <c r="AK10" s="15" t="s">
        <v>61</v>
      </c>
      <c r="AL10" s="15" t="s">
        <v>62</v>
      </c>
      <c r="AM10" s="70" t="s">
        <v>62</v>
      </c>
    </row>
    <row r="11" spans="2:39" ht="14.1" customHeight="1">
      <c r="B11" s="174" t="s">
        <v>78</v>
      </c>
      <c r="C11" s="175" t="s">
        <v>79</v>
      </c>
      <c r="D11" s="27"/>
      <c r="E11" s="27"/>
      <c r="F11" s="27"/>
      <c r="G11" s="174" t="s">
        <v>88</v>
      </c>
      <c r="H11" s="175" t="s">
        <v>89</v>
      </c>
      <c r="I11" s="168" t="s">
        <v>31</v>
      </c>
      <c r="J11" s="167">
        <v>2</v>
      </c>
      <c r="K11" s="167"/>
      <c r="L11" s="167"/>
      <c r="AH11" s="72">
        <v>5.2999999999999972</v>
      </c>
      <c r="AI11" s="37" t="s">
        <v>61</v>
      </c>
      <c r="AJ11" s="37" t="s">
        <v>61</v>
      </c>
      <c r="AK11" s="15" t="s">
        <v>61</v>
      </c>
      <c r="AL11" s="15" t="s">
        <v>62</v>
      </c>
      <c r="AM11" s="70" t="s">
        <v>62</v>
      </c>
    </row>
    <row r="12" spans="2:39" ht="14.1" customHeight="1">
      <c r="B12" s="174" t="s">
        <v>82</v>
      </c>
      <c r="C12" s="175" t="s">
        <v>83</v>
      </c>
      <c r="D12" s="27"/>
      <c r="E12" s="27"/>
      <c r="F12" s="27"/>
      <c r="G12" s="174" t="s">
        <v>102</v>
      </c>
      <c r="H12" s="175" t="s">
        <v>103</v>
      </c>
      <c r="I12" s="168" t="s">
        <v>31</v>
      </c>
      <c r="J12" s="167">
        <v>1</v>
      </c>
      <c r="K12" s="167"/>
      <c r="L12" s="167"/>
    </row>
    <row r="13" spans="2:39" ht="14.1" customHeight="1">
      <c r="B13" s="174" t="s">
        <v>86</v>
      </c>
      <c r="C13" s="175" t="s">
        <v>87</v>
      </c>
      <c r="D13" s="27"/>
      <c r="E13" s="27"/>
      <c r="F13" s="27"/>
      <c r="G13" s="174" t="s">
        <v>104</v>
      </c>
      <c r="H13" s="175" t="s">
        <v>105</v>
      </c>
      <c r="I13" s="168"/>
      <c r="J13" s="167"/>
      <c r="K13" s="167"/>
      <c r="L13" s="167"/>
    </row>
    <row r="14" spans="2:39" ht="14.1" customHeight="1">
      <c r="B14" s="174" t="s">
        <v>90</v>
      </c>
      <c r="C14" s="175" t="s">
        <v>91</v>
      </c>
      <c r="D14" s="27"/>
      <c r="E14" s="27"/>
      <c r="F14" s="27"/>
      <c r="G14" s="174">
        <v>17</v>
      </c>
      <c r="H14" s="175" t="s">
        <v>106</v>
      </c>
      <c r="I14" s="168"/>
      <c r="J14" s="167"/>
      <c r="K14" s="167"/>
      <c r="L14" s="167"/>
    </row>
    <row r="15" spans="2:39" ht="14.1" customHeight="1">
      <c r="B15" s="174" t="s">
        <v>92</v>
      </c>
      <c r="C15" s="175" t="s">
        <v>93</v>
      </c>
      <c r="D15" s="27"/>
      <c r="E15" s="27"/>
      <c r="F15" s="27"/>
      <c r="G15" s="174" t="s">
        <v>109</v>
      </c>
      <c r="H15" s="175" t="s">
        <v>110</v>
      </c>
      <c r="I15" s="168"/>
      <c r="J15" s="167"/>
      <c r="K15" s="167"/>
      <c r="L15" s="167"/>
    </row>
    <row r="16" spans="2:39" ht="14.1" customHeight="1">
      <c r="B16" s="174" t="s">
        <v>94</v>
      </c>
      <c r="C16" s="175" t="s">
        <v>95</v>
      </c>
      <c r="D16" s="27"/>
      <c r="E16" s="27"/>
      <c r="F16" s="27"/>
      <c r="G16" s="174" t="s">
        <v>111</v>
      </c>
      <c r="H16" s="175" t="s">
        <v>112</v>
      </c>
      <c r="I16" s="168"/>
      <c r="J16" s="167"/>
      <c r="K16" s="167"/>
      <c r="L16" s="167"/>
      <c r="M16" s="27"/>
    </row>
    <row r="17" spans="2:13" ht="14.1" customHeight="1">
      <c r="B17" s="174" t="s">
        <v>96</v>
      </c>
      <c r="C17" s="175" t="s">
        <v>97</v>
      </c>
      <c r="D17" s="27"/>
      <c r="E17" s="27"/>
      <c r="F17" s="27"/>
      <c r="G17" s="174" t="s">
        <v>118</v>
      </c>
      <c r="H17" s="175" t="s">
        <v>119</v>
      </c>
      <c r="I17" s="168"/>
      <c r="J17" s="167"/>
      <c r="K17" s="167"/>
      <c r="L17" s="167"/>
      <c r="M17" s="27"/>
    </row>
    <row r="18" spans="2:13" ht="14.1" customHeight="1">
      <c r="B18" s="174" t="s">
        <v>98</v>
      </c>
      <c r="C18" s="175" t="s">
        <v>99</v>
      </c>
      <c r="G18" s="174" t="s">
        <v>120</v>
      </c>
      <c r="H18" s="175" t="s">
        <v>121</v>
      </c>
      <c r="I18" s="168"/>
      <c r="J18" s="167"/>
      <c r="K18" s="167"/>
      <c r="L18" s="167"/>
    </row>
    <row r="19" spans="2:13" ht="14.1" customHeight="1">
      <c r="B19" s="174" t="s">
        <v>100</v>
      </c>
      <c r="C19" s="175" t="s">
        <v>101</v>
      </c>
      <c r="G19" s="174" t="s">
        <v>129</v>
      </c>
      <c r="H19" s="175" t="s">
        <v>130</v>
      </c>
      <c r="I19" s="168" t="s">
        <v>31</v>
      </c>
      <c r="J19" s="167">
        <v>1</v>
      </c>
      <c r="K19" s="167"/>
      <c r="L19" s="167"/>
      <c r="M19" s="79"/>
    </row>
    <row r="20" spans="2:13" ht="14.1" customHeight="1">
      <c r="B20" s="174" t="s">
        <v>107</v>
      </c>
      <c r="C20" s="175" t="s">
        <v>108</v>
      </c>
      <c r="G20" s="174"/>
      <c r="H20" s="175"/>
      <c r="I20" s="168"/>
      <c r="J20" s="167"/>
      <c r="K20" s="167"/>
      <c r="L20" s="167"/>
    </row>
    <row r="21" spans="2:13" ht="14.1" customHeight="1">
      <c r="B21" s="174" t="s">
        <v>113</v>
      </c>
      <c r="C21" s="175" t="s">
        <v>114</v>
      </c>
      <c r="G21" s="174"/>
      <c r="H21" s="175"/>
      <c r="I21" s="168"/>
      <c r="J21" s="167"/>
      <c r="K21" s="167"/>
      <c r="L21" s="167"/>
    </row>
    <row r="22" spans="2:13" ht="14.1" customHeight="1">
      <c r="B22" s="174" t="s">
        <v>116</v>
      </c>
      <c r="C22" s="175" t="s">
        <v>117</v>
      </c>
      <c r="G22" s="174"/>
      <c r="H22" s="175"/>
      <c r="I22" s="168"/>
      <c r="J22" s="167"/>
      <c r="K22" s="167"/>
      <c r="L22" s="167"/>
    </row>
    <row r="23" spans="2:13" ht="14.1" customHeight="1">
      <c r="B23" s="174" t="s">
        <v>122</v>
      </c>
      <c r="C23" s="175" t="s">
        <v>123</v>
      </c>
      <c r="G23" s="174"/>
      <c r="H23" s="175"/>
      <c r="I23" s="168"/>
      <c r="J23" s="167"/>
      <c r="K23" s="167"/>
      <c r="L23" s="167"/>
    </row>
    <row r="24" spans="2:13" ht="14.1" customHeight="1">
      <c r="B24" s="174" t="s">
        <v>124</v>
      </c>
      <c r="C24" s="175" t="s">
        <v>125</v>
      </c>
      <c r="G24" s="174"/>
      <c r="H24" s="175"/>
      <c r="I24" s="168"/>
      <c r="J24" s="167"/>
      <c r="K24" s="167"/>
      <c r="L24" s="167"/>
    </row>
    <row r="25" spans="2:13" ht="14.1" customHeight="1">
      <c r="B25" s="174" t="s">
        <v>127</v>
      </c>
      <c r="C25" s="175" t="s">
        <v>128</v>
      </c>
      <c r="G25" s="174"/>
      <c r="H25" s="175"/>
      <c r="I25" s="168"/>
      <c r="J25" s="167"/>
      <c r="K25" s="167"/>
      <c r="L25" s="167"/>
    </row>
    <row r="26" spans="2:13" ht="14.1" customHeight="1">
      <c r="B26" s="174" t="s">
        <v>131</v>
      </c>
      <c r="C26" s="175" t="s">
        <v>132</v>
      </c>
      <c r="G26" s="174"/>
      <c r="H26" s="175"/>
      <c r="I26" s="168"/>
      <c r="J26" s="167"/>
      <c r="K26" s="167"/>
      <c r="L26" s="167"/>
    </row>
    <row r="27" spans="2:13" ht="14.1" customHeight="1">
      <c r="B27" s="174" t="s">
        <v>133</v>
      </c>
      <c r="C27" s="175" t="s">
        <v>134</v>
      </c>
      <c r="G27" s="174"/>
      <c r="H27" s="175"/>
      <c r="I27" s="168"/>
      <c r="J27" s="167"/>
      <c r="K27" s="167"/>
      <c r="L27" s="167"/>
    </row>
    <row r="28" spans="2:13" ht="14.1" customHeight="1">
      <c r="B28" s="174" t="s">
        <v>135</v>
      </c>
      <c r="C28" s="175" t="s">
        <v>136</v>
      </c>
      <c r="G28" s="174"/>
      <c r="H28" s="175"/>
      <c r="I28" s="168"/>
      <c r="J28" s="167"/>
      <c r="K28" s="167"/>
      <c r="L28" s="167"/>
    </row>
    <row r="29" spans="2:13" ht="14.1" customHeight="1">
      <c r="B29" s="174" t="s">
        <v>137</v>
      </c>
      <c r="C29" s="175" t="s">
        <v>138</v>
      </c>
      <c r="G29" s="174"/>
      <c r="H29" s="175"/>
      <c r="I29" s="168"/>
      <c r="J29" s="167"/>
      <c r="K29" s="167"/>
      <c r="L29" s="167"/>
    </row>
    <row r="30" spans="2:13" ht="14.1" customHeight="1">
      <c r="B30" s="174"/>
      <c r="C30" s="175"/>
      <c r="G30" s="174"/>
      <c r="H30" s="175"/>
      <c r="I30" s="168"/>
      <c r="J30" s="167"/>
      <c r="K30" s="167"/>
      <c r="L30" s="167"/>
    </row>
    <row r="31" spans="2:13" ht="14.1" customHeight="1">
      <c r="B31" s="174"/>
      <c r="C31" s="175"/>
      <c r="G31" s="174"/>
      <c r="H31" s="175"/>
      <c r="I31" s="168"/>
      <c r="J31" s="167"/>
      <c r="K31" s="167"/>
      <c r="L31" s="167"/>
    </row>
    <row r="32" spans="2:13">
      <c r="B32" s="170">
        <f>COUNTA(B9:B31)</f>
        <v>21</v>
      </c>
      <c r="C32" s="171" t="s">
        <v>159</v>
      </c>
      <c r="G32" s="170">
        <f>COUNTA(G9:G31)</f>
        <v>11</v>
      </c>
      <c r="H32" s="171" t="s">
        <v>159</v>
      </c>
      <c r="I32" s="102"/>
      <c r="J32" s="102"/>
      <c r="K32" s="102"/>
    </row>
    <row r="33" spans="2:9">
      <c r="G33" s="156" t="s">
        <v>140</v>
      </c>
    </row>
    <row r="34" spans="2:9">
      <c r="G34" s="156"/>
    </row>
    <row r="35" spans="2:9">
      <c r="B35" s="27"/>
      <c r="G35" s="156"/>
    </row>
    <row r="36" spans="2:9" ht="20.25">
      <c r="B36" s="80"/>
      <c r="C36" s="81" t="s">
        <v>143</v>
      </c>
      <c r="D36" s="82"/>
      <c r="E36" s="83"/>
      <c r="F36" s="83"/>
      <c r="G36" s="80"/>
      <c r="H36" s="84" t="s">
        <v>143</v>
      </c>
      <c r="I36" s="82"/>
    </row>
    <row r="37" spans="2:9">
      <c r="B37" s="164"/>
      <c r="C37" s="165" t="s">
        <v>63</v>
      </c>
      <c r="D37" s="164"/>
      <c r="E37" s="164"/>
      <c r="F37" s="164"/>
      <c r="G37" s="164"/>
      <c r="H37" s="165" t="s">
        <v>64</v>
      </c>
      <c r="I37" s="164"/>
    </row>
    <row r="38" spans="2:9">
      <c r="B38" s="164"/>
      <c r="C38" s="164"/>
      <c r="D38" s="164"/>
      <c r="E38" s="164"/>
      <c r="F38" s="164"/>
      <c r="G38" s="164"/>
      <c r="H38" s="164"/>
      <c r="I38" s="164"/>
    </row>
    <row r="39" spans="2:9">
      <c r="B39" s="87"/>
      <c r="C39" s="88" t="s">
        <v>57</v>
      </c>
      <c r="D39" s="89" t="s">
        <v>65</v>
      </c>
      <c r="G39" s="87"/>
      <c r="H39" s="88" t="s">
        <v>57</v>
      </c>
      <c r="I39" s="89" t="s">
        <v>65</v>
      </c>
    </row>
    <row r="40" spans="2:9">
      <c r="B40" s="85"/>
      <c r="C40" s="90" t="s">
        <v>66</v>
      </c>
      <c r="D40" s="91">
        <v>4.5</v>
      </c>
      <c r="G40" s="85"/>
      <c r="H40" s="90" t="s">
        <v>141</v>
      </c>
      <c r="I40" s="91">
        <v>4.5</v>
      </c>
    </row>
    <row r="41" spans="2:9">
      <c r="B41" s="85"/>
      <c r="C41" s="90" t="s">
        <v>58</v>
      </c>
      <c r="D41" s="91"/>
      <c r="G41" s="85"/>
      <c r="H41" s="90" t="s">
        <v>58</v>
      </c>
      <c r="I41" s="91">
        <v>5</v>
      </c>
    </row>
    <row r="42" spans="2:9">
      <c r="B42" s="85"/>
      <c r="C42" s="90" t="s">
        <v>144</v>
      </c>
      <c r="D42" s="91">
        <v>5</v>
      </c>
      <c r="G42" s="85"/>
      <c r="H42" s="166" t="s">
        <v>149</v>
      </c>
      <c r="I42" s="91">
        <v>11</v>
      </c>
    </row>
    <row r="43" spans="2:9">
      <c r="B43" s="105"/>
      <c r="C43" s="105"/>
      <c r="D43" s="160"/>
      <c r="E43" s="105"/>
      <c r="F43" s="105"/>
      <c r="G43" s="105"/>
      <c r="H43" s="161"/>
      <c r="I43" s="162"/>
    </row>
    <row r="44" spans="2:9">
      <c r="B44" s="87"/>
      <c r="C44" s="88" t="s">
        <v>67</v>
      </c>
      <c r="D44" s="92"/>
      <c r="G44" s="87"/>
      <c r="H44" s="88" t="s">
        <v>67</v>
      </c>
      <c r="I44" s="92"/>
    </row>
    <row r="45" spans="2:9">
      <c r="B45" s="85"/>
      <c r="C45" s="90" t="s">
        <v>147</v>
      </c>
      <c r="D45" s="91">
        <v>3</v>
      </c>
      <c r="G45" s="85"/>
      <c r="H45" s="90"/>
      <c r="I45" s="91">
        <v>3</v>
      </c>
    </row>
    <row r="46" spans="2:9">
      <c r="B46" s="85"/>
      <c r="C46" s="90" t="s">
        <v>58</v>
      </c>
      <c r="D46" s="91"/>
      <c r="G46" s="85"/>
      <c r="H46" s="90" t="s">
        <v>141</v>
      </c>
      <c r="I46" s="91"/>
    </row>
    <row r="47" spans="2:9">
      <c r="B47" s="85"/>
      <c r="C47" s="90" t="s">
        <v>68</v>
      </c>
      <c r="D47" s="91">
        <v>3.5</v>
      </c>
      <c r="G47" s="85"/>
      <c r="H47" s="90"/>
      <c r="I47" s="91">
        <v>3.5</v>
      </c>
    </row>
    <row r="48" spans="2:9">
      <c r="B48" s="105"/>
      <c r="C48" s="105"/>
      <c r="D48" s="162"/>
      <c r="E48" s="105"/>
      <c r="F48" s="105"/>
      <c r="G48" s="105"/>
      <c r="H48" s="105"/>
      <c r="I48" s="162"/>
    </row>
    <row r="49" spans="1:14">
      <c r="B49" s="87"/>
      <c r="C49" s="88" t="s">
        <v>69</v>
      </c>
      <c r="D49" s="92"/>
      <c r="G49" s="87"/>
      <c r="H49" s="88" t="s">
        <v>69</v>
      </c>
      <c r="I49" s="92"/>
    </row>
    <row r="50" spans="1:14">
      <c r="B50" s="85"/>
      <c r="C50" s="86" t="s">
        <v>59</v>
      </c>
      <c r="D50" s="91"/>
      <c r="G50" s="85"/>
      <c r="H50" s="90" t="s">
        <v>141</v>
      </c>
      <c r="I50" s="91">
        <v>7</v>
      </c>
    </row>
    <row r="51" spans="1:14">
      <c r="B51" s="85"/>
      <c r="C51" s="90" t="s">
        <v>145</v>
      </c>
      <c r="D51" s="91">
        <v>7</v>
      </c>
      <c r="G51" s="85"/>
      <c r="H51" s="90" t="s">
        <v>58</v>
      </c>
      <c r="I51" s="91"/>
    </row>
    <row r="52" spans="1:14">
      <c r="B52" s="85"/>
      <c r="C52" s="86" t="s">
        <v>146</v>
      </c>
      <c r="D52" s="91"/>
      <c r="G52" s="85"/>
      <c r="H52" s="86" t="s">
        <v>150</v>
      </c>
      <c r="I52" s="91">
        <v>8</v>
      </c>
    </row>
    <row r="53" spans="1:14">
      <c r="A53" s="105"/>
      <c r="B53" s="105"/>
      <c r="C53" s="105"/>
      <c r="D53" s="162"/>
      <c r="E53" s="105"/>
      <c r="F53" s="105"/>
      <c r="G53" s="105"/>
      <c r="H53" s="163"/>
      <c r="I53" s="162"/>
    </row>
    <row r="54" spans="1:14">
      <c r="B54" s="87"/>
      <c r="C54" s="88" t="s">
        <v>70</v>
      </c>
      <c r="D54" s="92"/>
      <c r="G54" s="87"/>
      <c r="H54" s="88" t="s">
        <v>70</v>
      </c>
      <c r="I54" s="92"/>
    </row>
    <row r="55" spans="1:14">
      <c r="B55" s="85"/>
      <c r="C55" s="90" t="s">
        <v>148</v>
      </c>
      <c r="D55" s="91">
        <v>3</v>
      </c>
      <c r="G55" s="85"/>
      <c r="H55" s="90" t="s">
        <v>141</v>
      </c>
      <c r="I55" s="91">
        <v>3</v>
      </c>
    </row>
    <row r="56" spans="1:14">
      <c r="B56" s="85"/>
      <c r="C56" s="90" t="s">
        <v>151</v>
      </c>
      <c r="D56" s="91">
        <v>3.5</v>
      </c>
      <c r="G56" s="85"/>
      <c r="H56" s="90"/>
      <c r="I56" s="91">
        <v>3.5</v>
      </c>
    </row>
    <row r="57" spans="1:14">
      <c r="B57" s="105"/>
      <c r="C57" s="105"/>
      <c r="D57" s="160"/>
      <c r="E57" s="105"/>
      <c r="F57" s="105"/>
      <c r="G57" s="105"/>
      <c r="H57" s="105"/>
      <c r="I57" s="160"/>
    </row>
    <row r="58" spans="1:14">
      <c r="B58" s="87"/>
      <c r="C58" s="93" t="s">
        <v>71</v>
      </c>
      <c r="D58" s="94">
        <f>SUM(D40:D42)+SUM(D45:D48)+SUM(D50:D52)+SUM(D55:D57)</f>
        <v>29.5</v>
      </c>
      <c r="G58" s="87"/>
      <c r="H58" s="93" t="s">
        <v>71</v>
      </c>
      <c r="I58" s="94">
        <f>SUM(I40:I42)+SUM(I45:I48)+SUM(I50:I52)+SUM(I55:I57)</f>
        <v>48.5</v>
      </c>
    </row>
    <row r="59" spans="1:14">
      <c r="A59" s="189"/>
      <c r="B59" s="189"/>
      <c r="C59" s="189"/>
      <c r="D59" s="189"/>
      <c r="E59" s="189"/>
      <c r="F59" s="189"/>
      <c r="G59" s="189"/>
      <c r="H59" s="189"/>
      <c r="I59" s="189"/>
      <c r="J59" s="189"/>
      <c r="K59" s="189"/>
      <c r="L59" s="189"/>
      <c r="M59" s="169"/>
      <c r="N59" s="169"/>
    </row>
    <row r="60" spans="1:14">
      <c r="A60" s="169"/>
      <c r="B60" s="169"/>
      <c r="C60" s="169"/>
      <c r="D60" s="169"/>
      <c r="E60" s="169"/>
      <c r="F60" s="180" t="s">
        <v>161</v>
      </c>
      <c r="G60" s="169"/>
      <c r="H60" s="169"/>
      <c r="I60" s="169"/>
      <c r="J60" s="169"/>
      <c r="K60" s="169"/>
      <c r="L60" s="180" t="s">
        <v>161</v>
      </c>
    </row>
  </sheetData>
  <mergeCells count="9">
    <mergeCell ref="A59:E59"/>
    <mergeCell ref="F59:L59"/>
    <mergeCell ref="B1:E1"/>
    <mergeCell ref="G1:L1"/>
    <mergeCell ref="C3:E3"/>
    <mergeCell ref="H3:L3"/>
    <mergeCell ref="B7:C7"/>
    <mergeCell ref="G7:H7"/>
    <mergeCell ref="I7:L7"/>
  </mergeCells>
  <conditionalFormatting sqref="I9:I32 J32:K32">
    <cfRule type="containsText" dxfId="127" priority="1" operator="containsText" text="O">
      <formula>NOT(ISERROR(SEARCH("O",I9)))</formula>
    </cfRule>
  </conditionalFormatting>
  <pageMargins left="0.31496062992125984" right="0.31496062992125984" top="0.35433070866141736" bottom="0.35433070866141736" header="0.31496062992125984" footer="0.31496062992125984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B31"/>
  <sheetViews>
    <sheetView workbookViewId="0">
      <selection activeCell="B3" sqref="B3"/>
    </sheetView>
  </sheetViews>
  <sheetFormatPr baseColWidth="10" defaultRowHeight="12.75"/>
  <cols>
    <col min="2" max="2" width="18.7109375" bestFit="1" customWidth="1"/>
  </cols>
  <sheetData>
    <row r="1" spans="1:2">
      <c r="A1" s="182">
        <f ca="1">TODAY()</f>
        <v>42465</v>
      </c>
    </row>
    <row r="2" spans="1:2">
      <c r="A2" s="183" t="s">
        <v>162</v>
      </c>
      <c r="B2" s="27" t="s">
        <v>163</v>
      </c>
    </row>
    <row r="3" spans="1:2">
      <c r="A3">
        <v>29</v>
      </c>
      <c r="B3" s="199">
        <v>42433</v>
      </c>
    </row>
    <row r="4" spans="1:2">
      <c r="A4">
        <v>29</v>
      </c>
      <c r="B4" s="199"/>
    </row>
    <row r="5" spans="1:2">
      <c r="A5">
        <v>29</v>
      </c>
      <c r="B5" s="199"/>
    </row>
    <row r="6" spans="1:2">
      <c r="A6">
        <v>29</v>
      </c>
      <c r="B6" s="199"/>
    </row>
    <row r="7" spans="1:2">
      <c r="A7">
        <v>29</v>
      </c>
      <c r="B7" s="199"/>
    </row>
    <row r="8" spans="1:2">
      <c r="A8">
        <v>29</v>
      </c>
      <c r="B8" s="199"/>
    </row>
    <row r="9" spans="1:2">
      <c r="A9">
        <v>29</v>
      </c>
      <c r="B9" s="199"/>
    </row>
    <row r="10" spans="1:2">
      <c r="A10">
        <v>29</v>
      </c>
      <c r="B10" s="199"/>
    </row>
    <row r="11" spans="1:2">
      <c r="A11">
        <v>29</v>
      </c>
      <c r="B11" s="199"/>
    </row>
    <row r="12" spans="1:2">
      <c r="A12">
        <v>30</v>
      </c>
      <c r="B12" s="199"/>
    </row>
    <row r="13" spans="1:2">
      <c r="A13">
        <v>25</v>
      </c>
      <c r="B13" s="199"/>
    </row>
    <row r="14" spans="1:2">
      <c r="A14">
        <v>36</v>
      </c>
      <c r="B14" s="199"/>
    </row>
    <row r="15" spans="1:2">
      <c r="A15">
        <v>35</v>
      </c>
      <c r="B15" s="199"/>
    </row>
    <row r="16" spans="1:2">
      <c r="A16">
        <v>34</v>
      </c>
      <c r="B16" s="199"/>
    </row>
    <row r="17" spans="1:2">
      <c r="A17">
        <v>32</v>
      </c>
      <c r="B17" s="199"/>
    </row>
    <row r="18" spans="1:2">
      <c r="A18">
        <v>29</v>
      </c>
      <c r="B18" s="199"/>
    </row>
    <row r="19" spans="1:2">
      <c r="A19">
        <v>29</v>
      </c>
      <c r="B19" s="199"/>
    </row>
    <row r="20" spans="1:2">
      <c r="A20">
        <v>29</v>
      </c>
      <c r="B20" s="199"/>
    </row>
    <row r="21" spans="1:2">
      <c r="A21">
        <v>29</v>
      </c>
      <c r="B21" s="199"/>
    </row>
    <row r="22" spans="1:2">
      <c r="A22">
        <v>29</v>
      </c>
      <c r="B22" s="199"/>
    </row>
    <row r="23" spans="1:2">
      <c r="A23">
        <v>29</v>
      </c>
      <c r="B23" s="199"/>
    </row>
    <row r="24" spans="1:2">
      <c r="A24">
        <v>29</v>
      </c>
      <c r="B24" s="199"/>
    </row>
    <row r="25" spans="1:2">
      <c r="A25">
        <v>29</v>
      </c>
      <c r="B25" s="199"/>
    </row>
    <row r="26" spans="1:2">
      <c r="A26">
        <v>29</v>
      </c>
      <c r="B26" s="199"/>
    </row>
    <row r="27" spans="1:2">
      <c r="A27">
        <v>29</v>
      </c>
      <c r="B27" s="199"/>
    </row>
    <row r="28" spans="1:2">
      <c r="A28">
        <v>29</v>
      </c>
      <c r="B28" s="199"/>
    </row>
    <row r="29" spans="1:2">
      <c r="A29">
        <v>29</v>
      </c>
      <c r="B29" s="199"/>
    </row>
    <row r="30" spans="1:2">
      <c r="A30">
        <v>29</v>
      </c>
      <c r="B30" s="199"/>
    </row>
    <row r="31" spans="1:2">
      <c r="A31">
        <v>29</v>
      </c>
      <c r="B31" s="182"/>
    </row>
  </sheetData>
  <conditionalFormatting sqref="B3">
    <cfRule type="expression" dxfId="0" priority="1">
      <formula>OR(AND(A3&gt;=35,A1&gt;=DATE(YEAR(B3)+1,MONTH(B3),DAY(B3))),AND(A3&gt;30.01,A3&lt;34.99,A1-B3&gt;=180),AND(A3&lt;30,A1-B3&gt;=30))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ALIZEE</vt:lpstr>
      <vt:lpstr>EXT-ALIZEE</vt:lpstr>
      <vt:lpstr>Feuil1</vt:lpstr>
      <vt:lpstr>'EXT-ALIZEE'!Extraire</vt:lpstr>
      <vt:lpstr>ALIZEE!Zone_d_impression</vt:lpstr>
      <vt:lpstr>'EXT-ALIZEE'!Zone_d_impression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DIET</dc:creator>
  <cp:lastModifiedBy>DIET</cp:lastModifiedBy>
  <cp:lastPrinted>2016-04-05T12:27:54Z</cp:lastPrinted>
  <dcterms:created xsi:type="dcterms:W3CDTF">2015-11-03T13:27:34Z</dcterms:created>
  <dcterms:modified xsi:type="dcterms:W3CDTF">2016-04-05T13:58:56Z</dcterms:modified>
</cp:coreProperties>
</file>