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helie\Desktop\"/>
    </mc:Choice>
  </mc:AlternateContent>
  <bookViews>
    <workbookView xWindow="480" yWindow="60" windowWidth="14115" windowHeight="5190" tabRatio="728"/>
  </bookViews>
  <sheets>
    <sheet name="BILAN" sheetId="15" r:id="rId1"/>
    <sheet name="RATION " sheetId="16" r:id="rId2"/>
    <sheet name="PROPOSITION " sheetId="17" r:id="rId3"/>
    <sheet name="Feuil1" sheetId="14" r:id="rId4"/>
    <sheet name="Feuil2" sheetId="2" r:id="rId5"/>
    <sheet name="Feuil3" sheetId="3" r:id="rId6"/>
  </sheets>
  <externalReferences>
    <externalReference r:id="rId7"/>
  </externalReferences>
  <definedNames>
    <definedName name="HTML_CodePage" hidden="1">1252</definedName>
    <definedName name="HTML_Control" localSheetId="0" hidden="1">{"'Feuil1'!$A$1:$F$53"}</definedName>
    <definedName name="HTML_Control" localSheetId="2" hidden="1">{"'Feuil1'!$A$1:$F$53"}</definedName>
    <definedName name="HTML_Control" localSheetId="1" hidden="1">{"'Feuil1'!$A$1:$F$53"}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ListeBase">'[1]Base alimentaire'!$A$4:$A$357</definedName>
    <definedName name="_xlnm.Print_Area" localSheetId="0">BILAN!$A$1:$N$29</definedName>
    <definedName name="_xlnm.Print_Area" localSheetId="2">'PROPOSITION '!$A$1:$AM$62</definedName>
    <definedName name="_xlnm.Print_Area" localSheetId="1">'RATION '!$A$1:$S$59</definedName>
  </definedNames>
  <calcPr calcId="171027"/>
</workbook>
</file>

<file path=xl/calcChain.xml><?xml version="1.0" encoding="utf-8"?>
<calcChain xmlns="http://schemas.openxmlformats.org/spreadsheetml/2006/main">
  <c r="D8" i="15" l="1"/>
  <c r="R60" i="17"/>
  <c r="Q60" i="17"/>
  <c r="P60" i="17"/>
  <c r="C58" i="17"/>
  <c r="AM55" i="17"/>
  <c r="AL55" i="17"/>
  <c r="AK55" i="17"/>
  <c r="AI55" i="17"/>
  <c r="AH55" i="17"/>
  <c r="AG55" i="17"/>
  <c r="AE55" i="17"/>
  <c r="AD55" i="17"/>
  <c r="AC55" i="17"/>
  <c r="AA55" i="17"/>
  <c r="Z55" i="17"/>
  <c r="Y55" i="17"/>
  <c r="W55" i="17"/>
  <c r="V55" i="17"/>
  <c r="U55" i="17"/>
  <c r="Q55" i="17"/>
  <c r="P55" i="17"/>
  <c r="O55" i="17"/>
  <c r="N55" i="17"/>
  <c r="M55" i="17"/>
  <c r="L55" i="17"/>
  <c r="AM54" i="17"/>
  <c r="AL54" i="17"/>
  <c r="AK54" i="17"/>
  <c r="AI54" i="17"/>
  <c r="AH54" i="17"/>
  <c r="AG54" i="17"/>
  <c r="AE54" i="17"/>
  <c r="AD54" i="17"/>
  <c r="AC54" i="17"/>
  <c r="AA54" i="17"/>
  <c r="Z54" i="17"/>
  <c r="Y54" i="17"/>
  <c r="W54" i="17"/>
  <c r="V54" i="17"/>
  <c r="U54" i="17"/>
  <c r="S54" i="17"/>
  <c r="P54" i="17"/>
  <c r="N54" i="17"/>
  <c r="L54" i="17"/>
  <c r="C54" i="17"/>
  <c r="Q54" i="17" s="1"/>
  <c r="AM53" i="17"/>
  <c r="AL53" i="17"/>
  <c r="AK53" i="17"/>
  <c r="AI53" i="17"/>
  <c r="AH53" i="17"/>
  <c r="AG53" i="17"/>
  <c r="AE53" i="17"/>
  <c r="AD53" i="17"/>
  <c r="AC53" i="17"/>
  <c r="AA53" i="17"/>
  <c r="Z53" i="17"/>
  <c r="Y53" i="17"/>
  <c r="W53" i="17"/>
  <c r="V53" i="17"/>
  <c r="U53" i="17"/>
  <c r="C53" i="17"/>
  <c r="S53" i="17" s="1"/>
  <c r="AM52" i="17"/>
  <c r="AL52" i="17"/>
  <c r="AK52" i="17"/>
  <c r="AI52" i="17"/>
  <c r="AH52" i="17"/>
  <c r="AG52" i="17"/>
  <c r="AE52" i="17"/>
  <c r="AD52" i="17"/>
  <c r="AC52" i="17"/>
  <c r="AA52" i="17"/>
  <c r="Z52" i="17"/>
  <c r="Y52" i="17"/>
  <c r="W52" i="17"/>
  <c r="V52" i="17"/>
  <c r="U52" i="17"/>
  <c r="S52" i="17"/>
  <c r="P52" i="17"/>
  <c r="N52" i="17"/>
  <c r="L52" i="17"/>
  <c r="C52" i="17"/>
  <c r="Q52" i="17" s="1"/>
  <c r="AM51" i="17"/>
  <c r="AL51" i="17"/>
  <c r="AK51" i="17"/>
  <c r="AI51" i="17"/>
  <c r="AH51" i="17"/>
  <c r="AG51" i="17"/>
  <c r="AE51" i="17"/>
  <c r="AD51" i="17"/>
  <c r="AC51" i="17"/>
  <c r="AA51" i="17"/>
  <c r="Z51" i="17"/>
  <c r="Y51" i="17"/>
  <c r="W51" i="17"/>
  <c r="V51" i="17"/>
  <c r="U51" i="17"/>
  <c r="C51" i="17"/>
  <c r="S51" i="17" s="1"/>
  <c r="AM50" i="17"/>
  <c r="AL50" i="17"/>
  <c r="AK50" i="17"/>
  <c r="AI50" i="17"/>
  <c r="AH50" i="17"/>
  <c r="AG50" i="17"/>
  <c r="AE50" i="17"/>
  <c r="AD50" i="17"/>
  <c r="AC50" i="17"/>
  <c r="AA50" i="17"/>
  <c r="Z50" i="17"/>
  <c r="Y50" i="17"/>
  <c r="W50" i="17"/>
  <c r="V50" i="17"/>
  <c r="U50" i="17"/>
  <c r="S50" i="17"/>
  <c r="P50" i="17"/>
  <c r="N50" i="17"/>
  <c r="L50" i="17"/>
  <c r="C50" i="17"/>
  <c r="Q50" i="17" s="1"/>
  <c r="AM49" i="17"/>
  <c r="AL49" i="17"/>
  <c r="AK49" i="17"/>
  <c r="AI49" i="17"/>
  <c r="AH49" i="17"/>
  <c r="AG49" i="17"/>
  <c r="AE49" i="17"/>
  <c r="AD49" i="17"/>
  <c r="AC49" i="17"/>
  <c r="AA49" i="17"/>
  <c r="Z49" i="17"/>
  <c r="Y49" i="17"/>
  <c r="W49" i="17"/>
  <c r="V49" i="17"/>
  <c r="U49" i="17"/>
  <c r="C49" i="17"/>
  <c r="S49" i="17" s="1"/>
  <c r="AM48" i="17"/>
  <c r="AL48" i="17"/>
  <c r="AK48" i="17"/>
  <c r="AI48" i="17"/>
  <c r="AH48" i="17"/>
  <c r="AG48" i="17"/>
  <c r="AE48" i="17"/>
  <c r="AD48" i="17"/>
  <c r="AC48" i="17"/>
  <c r="AA48" i="17"/>
  <c r="Z48" i="17"/>
  <c r="Y48" i="17"/>
  <c r="W48" i="17"/>
  <c r="V48" i="17"/>
  <c r="U48" i="17"/>
  <c r="S48" i="17"/>
  <c r="P48" i="17"/>
  <c r="N48" i="17"/>
  <c r="L48" i="17"/>
  <c r="C48" i="17"/>
  <c r="Q48" i="17" s="1"/>
  <c r="AM47" i="17"/>
  <c r="AL47" i="17"/>
  <c r="AK47" i="17"/>
  <c r="AI47" i="17"/>
  <c r="AH47" i="17"/>
  <c r="AG47" i="17"/>
  <c r="AE47" i="17"/>
  <c r="AD47" i="17"/>
  <c r="AC47" i="17"/>
  <c r="AA47" i="17"/>
  <c r="Z47" i="17"/>
  <c r="Y47" i="17"/>
  <c r="W47" i="17"/>
  <c r="V47" i="17"/>
  <c r="U47" i="17"/>
  <c r="C47" i="17"/>
  <c r="S47" i="17" s="1"/>
  <c r="AM46" i="17"/>
  <c r="AL46" i="17"/>
  <c r="AK46" i="17"/>
  <c r="AI46" i="17"/>
  <c r="AH46" i="17"/>
  <c r="AG46" i="17"/>
  <c r="AE46" i="17"/>
  <c r="AD46" i="17"/>
  <c r="AC46" i="17"/>
  <c r="AA46" i="17"/>
  <c r="Z46" i="17"/>
  <c r="Y46" i="17"/>
  <c r="W46" i="17"/>
  <c r="V46" i="17"/>
  <c r="U46" i="17"/>
  <c r="S46" i="17"/>
  <c r="P46" i="17"/>
  <c r="N46" i="17"/>
  <c r="L46" i="17"/>
  <c r="C46" i="17"/>
  <c r="Q46" i="17" s="1"/>
  <c r="AM45" i="17"/>
  <c r="AL45" i="17"/>
  <c r="AK45" i="17"/>
  <c r="AI45" i="17"/>
  <c r="AH45" i="17"/>
  <c r="AG45" i="17"/>
  <c r="AE45" i="17"/>
  <c r="AD45" i="17"/>
  <c r="AC45" i="17"/>
  <c r="AA45" i="17"/>
  <c r="Z45" i="17"/>
  <c r="Y45" i="17"/>
  <c r="W45" i="17"/>
  <c r="V45" i="17"/>
  <c r="U45" i="17"/>
  <c r="C45" i="17"/>
  <c r="S45" i="17" s="1"/>
  <c r="AM44" i="17"/>
  <c r="AL44" i="17"/>
  <c r="AK44" i="17"/>
  <c r="AI44" i="17"/>
  <c r="AH44" i="17"/>
  <c r="AG44" i="17"/>
  <c r="AE44" i="17"/>
  <c r="AD44" i="17"/>
  <c r="AC44" i="17"/>
  <c r="AA44" i="17"/>
  <c r="Z44" i="17"/>
  <c r="Y44" i="17"/>
  <c r="W44" i="17"/>
  <c r="V44" i="17"/>
  <c r="U44" i="17"/>
  <c r="C44" i="17"/>
  <c r="Q44" i="17" s="1"/>
  <c r="AM43" i="17"/>
  <c r="AL43" i="17"/>
  <c r="AK43" i="17"/>
  <c r="AI43" i="17"/>
  <c r="AH43" i="17"/>
  <c r="AG43" i="17"/>
  <c r="AE43" i="17"/>
  <c r="AD43" i="17"/>
  <c r="AC43" i="17"/>
  <c r="AA43" i="17"/>
  <c r="Z43" i="17"/>
  <c r="Y43" i="17"/>
  <c r="W43" i="17"/>
  <c r="V43" i="17"/>
  <c r="U43" i="17"/>
  <c r="C43" i="17"/>
  <c r="S43" i="17" s="1"/>
  <c r="AM42" i="17"/>
  <c r="AL42" i="17"/>
  <c r="AK42" i="17"/>
  <c r="AI42" i="17"/>
  <c r="AH42" i="17"/>
  <c r="AG42" i="17"/>
  <c r="AE42" i="17"/>
  <c r="AD42" i="17"/>
  <c r="AC42" i="17"/>
  <c r="AA42" i="17"/>
  <c r="Z42" i="17"/>
  <c r="Y42" i="17"/>
  <c r="W42" i="17"/>
  <c r="V42" i="17"/>
  <c r="U42" i="17"/>
  <c r="S42" i="17"/>
  <c r="P42" i="17"/>
  <c r="N42" i="17"/>
  <c r="L42" i="17"/>
  <c r="C42" i="17"/>
  <c r="Q42" i="17" s="1"/>
  <c r="AM41" i="17"/>
  <c r="AL41" i="17"/>
  <c r="AK41" i="17"/>
  <c r="AI41" i="17"/>
  <c r="AH41" i="17"/>
  <c r="AG41" i="17"/>
  <c r="AE41" i="17"/>
  <c r="AD41" i="17"/>
  <c r="AC41" i="17"/>
  <c r="AA41" i="17"/>
  <c r="Z41" i="17"/>
  <c r="Y41" i="17"/>
  <c r="W41" i="17"/>
  <c r="V41" i="17"/>
  <c r="U41" i="17"/>
  <c r="R41" i="17"/>
  <c r="P41" i="17"/>
  <c r="N41" i="17"/>
  <c r="L41" i="17"/>
  <c r="C41" i="17"/>
  <c r="S41" i="17" s="1"/>
  <c r="AM40" i="17"/>
  <c r="AL40" i="17"/>
  <c r="AK40" i="17"/>
  <c r="AI40" i="17"/>
  <c r="AH40" i="17"/>
  <c r="AG40" i="17"/>
  <c r="AE40" i="17"/>
  <c r="AD40" i="17"/>
  <c r="AC40" i="17"/>
  <c r="AA40" i="17"/>
  <c r="Z40" i="17"/>
  <c r="Y40" i="17"/>
  <c r="W40" i="17"/>
  <c r="V40" i="17"/>
  <c r="U40" i="17"/>
  <c r="P40" i="17"/>
  <c r="N40" i="17"/>
  <c r="L40" i="17"/>
  <c r="C40" i="17"/>
  <c r="AM39" i="17"/>
  <c r="AL39" i="17"/>
  <c r="AK39" i="17"/>
  <c r="AI39" i="17"/>
  <c r="AH39" i="17"/>
  <c r="AG39" i="17"/>
  <c r="AE39" i="17"/>
  <c r="AD39" i="17"/>
  <c r="AC39" i="17"/>
  <c r="AA39" i="17"/>
  <c r="Z39" i="17"/>
  <c r="Y39" i="17"/>
  <c r="W39" i="17"/>
  <c r="V39" i="17"/>
  <c r="U39" i="17"/>
  <c r="R39" i="17"/>
  <c r="P39" i="17"/>
  <c r="N39" i="17"/>
  <c r="L39" i="17"/>
  <c r="C39" i="17"/>
  <c r="S39" i="17" s="1"/>
  <c r="AM38" i="17"/>
  <c r="AL38" i="17"/>
  <c r="AK38" i="17"/>
  <c r="AI38" i="17"/>
  <c r="AH38" i="17"/>
  <c r="AG38" i="17"/>
  <c r="AE38" i="17"/>
  <c r="AD38" i="17"/>
  <c r="AC38" i="17"/>
  <c r="AA38" i="17"/>
  <c r="Z38" i="17"/>
  <c r="Y38" i="17"/>
  <c r="W38" i="17"/>
  <c r="V38" i="17"/>
  <c r="U38" i="17"/>
  <c r="R38" i="17"/>
  <c r="P38" i="17"/>
  <c r="N38" i="17"/>
  <c r="L38" i="17"/>
  <c r="C38" i="17"/>
  <c r="S38" i="17" s="1"/>
  <c r="AM37" i="17"/>
  <c r="AL37" i="17"/>
  <c r="AK37" i="17"/>
  <c r="AI37" i="17"/>
  <c r="AH37" i="17"/>
  <c r="AG37" i="17"/>
  <c r="AE37" i="17"/>
  <c r="AD37" i="17"/>
  <c r="AC37" i="17"/>
  <c r="AA37" i="17"/>
  <c r="Z37" i="17"/>
  <c r="Y37" i="17"/>
  <c r="W37" i="17"/>
  <c r="V37" i="17"/>
  <c r="U37" i="17"/>
  <c r="R37" i="17"/>
  <c r="P37" i="17"/>
  <c r="N37" i="17"/>
  <c r="L37" i="17"/>
  <c r="C37" i="17"/>
  <c r="S37" i="17" s="1"/>
  <c r="AM36" i="17"/>
  <c r="AL36" i="17"/>
  <c r="AK36" i="17"/>
  <c r="AI36" i="17"/>
  <c r="AH36" i="17"/>
  <c r="AG36" i="17"/>
  <c r="AE36" i="17"/>
  <c r="AD36" i="17"/>
  <c r="AC36" i="17"/>
  <c r="AA36" i="17"/>
  <c r="Z36" i="17"/>
  <c r="Y36" i="17"/>
  <c r="W36" i="17"/>
  <c r="V36" i="17"/>
  <c r="U36" i="17"/>
  <c r="R36" i="17"/>
  <c r="P36" i="17"/>
  <c r="N36" i="17"/>
  <c r="L36" i="17"/>
  <c r="C36" i="17"/>
  <c r="S36" i="17" s="1"/>
  <c r="AM35" i="17"/>
  <c r="AL35" i="17"/>
  <c r="AK35" i="17"/>
  <c r="AI35" i="17"/>
  <c r="AH35" i="17"/>
  <c r="AG35" i="17"/>
  <c r="AE35" i="17"/>
  <c r="AD35" i="17"/>
  <c r="AC35" i="17"/>
  <c r="AA35" i="17"/>
  <c r="Z35" i="17"/>
  <c r="Y35" i="17"/>
  <c r="W35" i="17"/>
  <c r="V35" i="17"/>
  <c r="U35" i="17"/>
  <c r="R35" i="17"/>
  <c r="P35" i="17"/>
  <c r="N35" i="17"/>
  <c r="L35" i="17"/>
  <c r="C35" i="17"/>
  <c r="S35" i="17" s="1"/>
  <c r="AM34" i="17"/>
  <c r="AL34" i="17"/>
  <c r="AK34" i="17"/>
  <c r="AI34" i="17"/>
  <c r="AH34" i="17"/>
  <c r="AG34" i="17"/>
  <c r="AE34" i="17"/>
  <c r="AD34" i="17"/>
  <c r="AC34" i="17"/>
  <c r="AA34" i="17"/>
  <c r="Z34" i="17"/>
  <c r="Y34" i="17"/>
  <c r="W34" i="17"/>
  <c r="V34" i="17"/>
  <c r="U34" i="17"/>
  <c r="R34" i="17"/>
  <c r="P34" i="17"/>
  <c r="N34" i="17"/>
  <c r="L34" i="17"/>
  <c r="C34" i="17"/>
  <c r="S34" i="17" s="1"/>
  <c r="AM33" i="17"/>
  <c r="AL33" i="17"/>
  <c r="AK33" i="17"/>
  <c r="AI33" i="17"/>
  <c r="AH33" i="17"/>
  <c r="AG33" i="17"/>
  <c r="AE33" i="17"/>
  <c r="AD33" i="17"/>
  <c r="AC33" i="17"/>
  <c r="AA33" i="17"/>
  <c r="Z33" i="17"/>
  <c r="Y33" i="17"/>
  <c r="W33" i="17"/>
  <c r="V33" i="17"/>
  <c r="U33" i="17"/>
  <c r="R33" i="17"/>
  <c r="P33" i="17"/>
  <c r="N33" i="17"/>
  <c r="L33" i="17"/>
  <c r="C33" i="17"/>
  <c r="S33" i="17" s="1"/>
  <c r="AM32" i="17"/>
  <c r="AL32" i="17"/>
  <c r="AK32" i="17"/>
  <c r="AI32" i="17"/>
  <c r="AH32" i="17"/>
  <c r="AG32" i="17"/>
  <c r="AE32" i="17"/>
  <c r="AD32" i="17"/>
  <c r="AC32" i="17"/>
  <c r="AA32" i="17"/>
  <c r="Z32" i="17"/>
  <c r="Y32" i="17"/>
  <c r="W32" i="17"/>
  <c r="V32" i="17"/>
  <c r="U32" i="17"/>
  <c r="R32" i="17"/>
  <c r="P32" i="17"/>
  <c r="N32" i="17"/>
  <c r="L32" i="17"/>
  <c r="C32" i="17"/>
  <c r="S32" i="17" s="1"/>
  <c r="AM31" i="17"/>
  <c r="AL31" i="17"/>
  <c r="AK31" i="17"/>
  <c r="AI31" i="17"/>
  <c r="AH31" i="17"/>
  <c r="AG31" i="17"/>
  <c r="AE31" i="17"/>
  <c r="AD31" i="17"/>
  <c r="AC31" i="17"/>
  <c r="AA31" i="17"/>
  <c r="Z31" i="17"/>
  <c r="Y31" i="17"/>
  <c r="W31" i="17"/>
  <c r="V31" i="17"/>
  <c r="U31" i="17"/>
  <c r="R31" i="17"/>
  <c r="P31" i="17"/>
  <c r="N31" i="17"/>
  <c r="L31" i="17"/>
  <c r="C31" i="17"/>
  <c r="S31" i="17" s="1"/>
  <c r="AM30" i="17"/>
  <c r="AL30" i="17"/>
  <c r="AK30" i="17"/>
  <c r="AI30" i="17"/>
  <c r="AH30" i="17"/>
  <c r="AG30" i="17"/>
  <c r="AE30" i="17"/>
  <c r="AD30" i="17"/>
  <c r="AC30" i="17"/>
  <c r="AA30" i="17"/>
  <c r="Z30" i="17"/>
  <c r="Y30" i="17"/>
  <c r="W30" i="17"/>
  <c r="V30" i="17"/>
  <c r="U30" i="17"/>
  <c r="R30" i="17"/>
  <c r="P30" i="17"/>
  <c r="N30" i="17"/>
  <c r="L30" i="17"/>
  <c r="C30" i="17"/>
  <c r="S30" i="17" s="1"/>
  <c r="AM29" i="17"/>
  <c r="AL29" i="17"/>
  <c r="AK29" i="17"/>
  <c r="AI29" i="17"/>
  <c r="AH29" i="17"/>
  <c r="AG29" i="17"/>
  <c r="AE29" i="17"/>
  <c r="AD29" i="17"/>
  <c r="AC29" i="17"/>
  <c r="AA29" i="17"/>
  <c r="Z29" i="17"/>
  <c r="Y29" i="17"/>
  <c r="W29" i="17"/>
  <c r="V29" i="17"/>
  <c r="U29" i="17"/>
  <c r="C29" i="17"/>
  <c r="S29" i="17" s="1"/>
  <c r="AM28" i="17"/>
  <c r="AL28" i="17"/>
  <c r="AK28" i="17"/>
  <c r="AI28" i="17"/>
  <c r="AH28" i="17"/>
  <c r="AG28" i="17"/>
  <c r="AE28" i="17"/>
  <c r="AD28" i="17"/>
  <c r="AC28" i="17"/>
  <c r="AA28" i="17"/>
  <c r="Z28" i="17"/>
  <c r="Y28" i="17"/>
  <c r="W28" i="17"/>
  <c r="V28" i="17"/>
  <c r="U28" i="17"/>
  <c r="S28" i="17"/>
  <c r="P28" i="17"/>
  <c r="N28" i="17"/>
  <c r="L28" i="17"/>
  <c r="C28" i="17"/>
  <c r="Q28" i="17" s="1"/>
  <c r="AM27" i="17"/>
  <c r="AL27" i="17"/>
  <c r="AK27" i="17"/>
  <c r="AI27" i="17"/>
  <c r="AH27" i="17"/>
  <c r="AG27" i="17"/>
  <c r="AE27" i="17"/>
  <c r="AD27" i="17"/>
  <c r="AC27" i="17"/>
  <c r="AA27" i="17"/>
  <c r="Z27" i="17"/>
  <c r="Y27" i="17"/>
  <c r="W27" i="17"/>
  <c r="V27" i="17"/>
  <c r="U27" i="17"/>
  <c r="C27" i="17"/>
  <c r="S27" i="17" s="1"/>
  <c r="AM26" i="17"/>
  <c r="AL26" i="17"/>
  <c r="AK26" i="17"/>
  <c r="AI26" i="17"/>
  <c r="AH26" i="17"/>
  <c r="AG26" i="17"/>
  <c r="AE26" i="17"/>
  <c r="AD26" i="17"/>
  <c r="AC26" i="17"/>
  <c r="AA26" i="17"/>
  <c r="Z26" i="17"/>
  <c r="Y26" i="17"/>
  <c r="W26" i="17"/>
  <c r="V26" i="17"/>
  <c r="U26" i="17"/>
  <c r="S26" i="17"/>
  <c r="P26" i="17"/>
  <c r="N26" i="17"/>
  <c r="L26" i="17"/>
  <c r="C26" i="17"/>
  <c r="Q26" i="17" s="1"/>
  <c r="AM25" i="17"/>
  <c r="AL25" i="17"/>
  <c r="AK25" i="17"/>
  <c r="AI25" i="17"/>
  <c r="AH25" i="17"/>
  <c r="AG25" i="17"/>
  <c r="AE25" i="17"/>
  <c r="AD25" i="17"/>
  <c r="AC25" i="17"/>
  <c r="AA25" i="17"/>
  <c r="Z25" i="17"/>
  <c r="Y25" i="17"/>
  <c r="W25" i="17"/>
  <c r="V25" i="17"/>
  <c r="U25" i="17"/>
  <c r="C25" i="17"/>
  <c r="S25" i="17" s="1"/>
  <c r="AM24" i="17"/>
  <c r="AL24" i="17"/>
  <c r="AK24" i="17"/>
  <c r="AI24" i="17"/>
  <c r="AH24" i="17"/>
  <c r="AG24" i="17"/>
  <c r="AE24" i="17"/>
  <c r="AD24" i="17"/>
  <c r="AC24" i="17"/>
  <c r="AA24" i="17"/>
  <c r="Z24" i="17"/>
  <c r="Y24" i="17"/>
  <c r="W24" i="17"/>
  <c r="V24" i="17"/>
  <c r="U24" i="17"/>
  <c r="S24" i="17"/>
  <c r="P24" i="17"/>
  <c r="N24" i="17"/>
  <c r="L24" i="17"/>
  <c r="C24" i="17"/>
  <c r="Q24" i="17" s="1"/>
  <c r="AM23" i="17"/>
  <c r="AL23" i="17"/>
  <c r="AK23" i="17"/>
  <c r="AI23" i="17"/>
  <c r="AH23" i="17"/>
  <c r="AG23" i="17"/>
  <c r="AE23" i="17"/>
  <c r="AD23" i="17"/>
  <c r="AC23" i="17"/>
  <c r="AA23" i="17"/>
  <c r="Z23" i="17"/>
  <c r="Y23" i="17"/>
  <c r="W23" i="17"/>
  <c r="V23" i="17"/>
  <c r="U23" i="17"/>
  <c r="C23" i="17"/>
  <c r="S23" i="17" s="1"/>
  <c r="AM22" i="17"/>
  <c r="AL22" i="17"/>
  <c r="AK22" i="17"/>
  <c r="AI22" i="17"/>
  <c r="AH22" i="17"/>
  <c r="AG22" i="17"/>
  <c r="AE22" i="17"/>
  <c r="AD22" i="17"/>
  <c r="AC22" i="17"/>
  <c r="AA22" i="17"/>
  <c r="Z22" i="17"/>
  <c r="Y22" i="17"/>
  <c r="W22" i="17"/>
  <c r="V22" i="17"/>
  <c r="U22" i="17"/>
  <c r="S22" i="17"/>
  <c r="P22" i="17"/>
  <c r="N22" i="17"/>
  <c r="L22" i="17"/>
  <c r="C22" i="17"/>
  <c r="Q22" i="17" s="1"/>
  <c r="AM21" i="17"/>
  <c r="AL21" i="17"/>
  <c r="AK21" i="17"/>
  <c r="AI21" i="17"/>
  <c r="AH21" i="17"/>
  <c r="AG21" i="17"/>
  <c r="AE21" i="17"/>
  <c r="AD21" i="17"/>
  <c r="AC21" i="17"/>
  <c r="AA21" i="17"/>
  <c r="Z21" i="17"/>
  <c r="Y21" i="17"/>
  <c r="W21" i="17"/>
  <c r="V21" i="17"/>
  <c r="U21" i="17"/>
  <c r="C21" i="17"/>
  <c r="S21" i="17" s="1"/>
  <c r="AM20" i="17"/>
  <c r="AL20" i="17"/>
  <c r="AK20" i="17"/>
  <c r="AI20" i="17"/>
  <c r="AH20" i="17"/>
  <c r="AG20" i="17"/>
  <c r="AE20" i="17"/>
  <c r="AD20" i="17"/>
  <c r="AC20" i="17"/>
  <c r="AA20" i="17"/>
  <c r="Z20" i="17"/>
  <c r="Y20" i="17"/>
  <c r="W20" i="17"/>
  <c r="V20" i="17"/>
  <c r="U20" i="17"/>
  <c r="S20" i="17"/>
  <c r="P20" i="17"/>
  <c r="N20" i="17"/>
  <c r="L20" i="17"/>
  <c r="C20" i="17"/>
  <c r="Q20" i="17" s="1"/>
  <c r="AM19" i="17"/>
  <c r="AL19" i="17"/>
  <c r="AK19" i="17"/>
  <c r="AI19" i="17"/>
  <c r="AH19" i="17"/>
  <c r="AG19" i="17"/>
  <c r="AE19" i="17"/>
  <c r="AD19" i="17"/>
  <c r="AC19" i="17"/>
  <c r="AA19" i="17"/>
  <c r="Z19" i="17"/>
  <c r="Y19" i="17"/>
  <c r="W19" i="17"/>
  <c r="V19" i="17"/>
  <c r="U19" i="17"/>
  <c r="C19" i="17"/>
  <c r="S19" i="17" s="1"/>
  <c r="AM18" i="17"/>
  <c r="AL18" i="17"/>
  <c r="AK18" i="17"/>
  <c r="AI18" i="17"/>
  <c r="AH18" i="17"/>
  <c r="AG18" i="17"/>
  <c r="AE18" i="17"/>
  <c r="AD18" i="17"/>
  <c r="AC18" i="17"/>
  <c r="AA18" i="17"/>
  <c r="Z18" i="17"/>
  <c r="Y18" i="17"/>
  <c r="W18" i="17"/>
  <c r="V18" i="17"/>
  <c r="U18" i="17"/>
  <c r="S18" i="17"/>
  <c r="P18" i="17"/>
  <c r="N18" i="17"/>
  <c r="L18" i="17"/>
  <c r="C18" i="17"/>
  <c r="Q18" i="17" s="1"/>
  <c r="AM17" i="17"/>
  <c r="AL17" i="17"/>
  <c r="AK17" i="17"/>
  <c r="AI17" i="17"/>
  <c r="AH17" i="17"/>
  <c r="AG17" i="17"/>
  <c r="AE17" i="17"/>
  <c r="AD17" i="17"/>
  <c r="AC17" i="17"/>
  <c r="AA17" i="17"/>
  <c r="Z17" i="17"/>
  <c r="Y17" i="17"/>
  <c r="W17" i="17"/>
  <c r="V17" i="17"/>
  <c r="U17" i="17"/>
  <c r="C17" i="17"/>
  <c r="S17" i="17" s="1"/>
  <c r="AM16" i="17"/>
  <c r="AL16" i="17"/>
  <c r="AK16" i="17"/>
  <c r="AI16" i="17"/>
  <c r="AH16" i="17"/>
  <c r="AG16" i="17"/>
  <c r="AE16" i="17"/>
  <c r="AD16" i="17"/>
  <c r="AC16" i="17"/>
  <c r="AA16" i="17"/>
  <c r="Z16" i="17"/>
  <c r="Y16" i="17"/>
  <c r="W16" i="17"/>
  <c r="V16" i="17"/>
  <c r="U16" i="17"/>
  <c r="S16" i="17"/>
  <c r="P16" i="17"/>
  <c r="N16" i="17"/>
  <c r="L16" i="17"/>
  <c r="C16" i="17"/>
  <c r="Q16" i="17" s="1"/>
  <c r="AM15" i="17"/>
  <c r="AL15" i="17"/>
  <c r="AK15" i="17"/>
  <c r="AI15" i="17"/>
  <c r="AH15" i="17"/>
  <c r="AG15" i="17"/>
  <c r="AE15" i="17"/>
  <c r="AD15" i="17"/>
  <c r="AC15" i="17"/>
  <c r="AA15" i="17"/>
  <c r="Z15" i="17"/>
  <c r="Y15" i="17"/>
  <c r="W15" i="17"/>
  <c r="V15" i="17"/>
  <c r="U15" i="17"/>
  <c r="C15" i="17"/>
  <c r="S15" i="17" s="1"/>
  <c r="AM14" i="17"/>
  <c r="AL14" i="17"/>
  <c r="AK14" i="17"/>
  <c r="AI14" i="17"/>
  <c r="AH14" i="17"/>
  <c r="AG14" i="17"/>
  <c r="AE14" i="17"/>
  <c r="AD14" i="17"/>
  <c r="AC14" i="17"/>
  <c r="AA14" i="17"/>
  <c r="Z14" i="17"/>
  <c r="Y14" i="17"/>
  <c r="W14" i="17"/>
  <c r="V14" i="17"/>
  <c r="U14" i="17"/>
  <c r="S14" i="17"/>
  <c r="P14" i="17"/>
  <c r="N14" i="17"/>
  <c r="L14" i="17"/>
  <c r="C14" i="17"/>
  <c r="Q14" i="17" s="1"/>
  <c r="AM13" i="17"/>
  <c r="AL13" i="17"/>
  <c r="AK13" i="17"/>
  <c r="AI13" i="17"/>
  <c r="AH13" i="17"/>
  <c r="AG13" i="17"/>
  <c r="AE13" i="17"/>
  <c r="AD13" i="17"/>
  <c r="AC13" i="17"/>
  <c r="AA13" i="17"/>
  <c r="Z13" i="17"/>
  <c r="Y13" i="17"/>
  <c r="W13" i="17"/>
  <c r="V13" i="17"/>
  <c r="U13" i="17"/>
  <c r="C13" i="17"/>
  <c r="S13" i="17" s="1"/>
  <c r="AM12" i="17"/>
  <c r="AL12" i="17"/>
  <c r="AK12" i="17"/>
  <c r="AI12" i="17"/>
  <c r="AH12" i="17"/>
  <c r="AG12" i="17"/>
  <c r="AE12" i="17"/>
  <c r="AD12" i="17"/>
  <c r="AC12" i="17"/>
  <c r="AA12" i="17"/>
  <c r="Z12" i="17"/>
  <c r="Y12" i="17"/>
  <c r="W12" i="17"/>
  <c r="V12" i="17"/>
  <c r="U12" i="17"/>
  <c r="S12" i="17"/>
  <c r="P12" i="17"/>
  <c r="N12" i="17"/>
  <c r="L12" i="17"/>
  <c r="C12" i="17"/>
  <c r="Q12" i="17" s="1"/>
  <c r="AM11" i="17"/>
  <c r="AL11" i="17"/>
  <c r="AK11" i="17"/>
  <c r="AI11" i="17"/>
  <c r="AH11" i="17"/>
  <c r="AG11" i="17"/>
  <c r="AE11" i="17"/>
  <c r="AD11" i="17"/>
  <c r="AC11" i="17"/>
  <c r="AA11" i="17"/>
  <c r="Z11" i="17"/>
  <c r="Y11" i="17"/>
  <c r="W11" i="17"/>
  <c r="V11" i="17"/>
  <c r="U11" i="17"/>
  <c r="C11" i="17"/>
  <c r="S11" i="17" s="1"/>
  <c r="AM10" i="17"/>
  <c r="AL10" i="17"/>
  <c r="AK10" i="17"/>
  <c r="AI10" i="17"/>
  <c r="AH10" i="17"/>
  <c r="AG10" i="17"/>
  <c r="AE10" i="17"/>
  <c r="AD10" i="17"/>
  <c r="AC10" i="17"/>
  <c r="AA10" i="17"/>
  <c r="Z10" i="17"/>
  <c r="Y10" i="17"/>
  <c r="W10" i="17"/>
  <c r="V10" i="17"/>
  <c r="U10" i="17"/>
  <c r="S10" i="17"/>
  <c r="P10" i="17"/>
  <c r="N10" i="17"/>
  <c r="L10" i="17"/>
  <c r="C10" i="17"/>
  <c r="Q10" i="17" s="1"/>
  <c r="AM9" i="17"/>
  <c r="AL9" i="17"/>
  <c r="AK9" i="17"/>
  <c r="AI9" i="17"/>
  <c r="AH9" i="17"/>
  <c r="AG9" i="17"/>
  <c r="AE9" i="17"/>
  <c r="AD9" i="17"/>
  <c r="AC9" i="17"/>
  <c r="AA9" i="17"/>
  <c r="Z9" i="17"/>
  <c r="Y9" i="17"/>
  <c r="W9" i="17"/>
  <c r="V9" i="17"/>
  <c r="U9" i="17"/>
  <c r="C9" i="17"/>
  <c r="S9" i="17" s="1"/>
  <c r="AM8" i="17"/>
  <c r="AL8" i="17"/>
  <c r="AK8" i="17"/>
  <c r="AI8" i="17"/>
  <c r="AH8" i="17"/>
  <c r="AG8" i="17"/>
  <c r="AE8" i="17"/>
  <c r="AD8" i="17"/>
  <c r="AC8" i="17"/>
  <c r="AA8" i="17"/>
  <c r="Z8" i="17"/>
  <c r="Y8" i="17"/>
  <c r="W8" i="17"/>
  <c r="V8" i="17"/>
  <c r="U8" i="17"/>
  <c r="S8" i="17"/>
  <c r="P8" i="17"/>
  <c r="N8" i="17"/>
  <c r="L8" i="17"/>
  <c r="C8" i="17"/>
  <c r="Q8" i="17" s="1"/>
  <c r="AM7" i="17"/>
  <c r="AL7" i="17"/>
  <c r="AK7" i="17"/>
  <c r="AI7" i="17"/>
  <c r="AH7" i="17"/>
  <c r="AG7" i="17"/>
  <c r="AE7" i="17"/>
  <c r="AD7" i="17"/>
  <c r="AC7" i="17"/>
  <c r="AA7" i="17"/>
  <c r="Z7" i="17"/>
  <c r="Y7" i="17"/>
  <c r="W7" i="17"/>
  <c r="V7" i="17"/>
  <c r="U7" i="17"/>
  <c r="C7" i="17"/>
  <c r="S7" i="17" s="1"/>
  <c r="AM6" i="17"/>
  <c r="AL6" i="17"/>
  <c r="AK6" i="17"/>
  <c r="AI6" i="17"/>
  <c r="AI57" i="17" s="1"/>
  <c r="AI58" i="17" s="1"/>
  <c r="AH6" i="17"/>
  <c r="AG6" i="17"/>
  <c r="AG57" i="17" s="1"/>
  <c r="AG58" i="17" s="1"/>
  <c r="AE6" i="17"/>
  <c r="AD6" i="17"/>
  <c r="AD57" i="17" s="1"/>
  <c r="AD58" i="17" s="1"/>
  <c r="AC6" i="17"/>
  <c r="AA6" i="17"/>
  <c r="AA57" i="17" s="1"/>
  <c r="AA58" i="17" s="1"/>
  <c r="Z6" i="17"/>
  <c r="Y6" i="17"/>
  <c r="Y57" i="17" s="1"/>
  <c r="Y58" i="17" s="1"/>
  <c r="W6" i="17"/>
  <c r="V6" i="17"/>
  <c r="V57" i="17" s="1"/>
  <c r="V58" i="17" s="1"/>
  <c r="U6" i="17"/>
  <c r="S6" i="17"/>
  <c r="P6" i="17"/>
  <c r="N6" i="17"/>
  <c r="L6" i="17"/>
  <c r="C6" i="17"/>
  <c r="Q6" i="17" s="1"/>
  <c r="R53" i="16"/>
  <c r="Q53" i="16"/>
  <c r="P53" i="16"/>
  <c r="C51" i="16"/>
  <c r="Q48" i="16"/>
  <c r="P48" i="16"/>
  <c r="O48" i="16"/>
  <c r="N48" i="16"/>
  <c r="M48" i="16"/>
  <c r="L48" i="16"/>
  <c r="S47" i="16"/>
  <c r="S46" i="16"/>
  <c r="Q46" i="16"/>
  <c r="P46" i="16"/>
  <c r="O46" i="16"/>
  <c r="N46" i="16"/>
  <c r="M46" i="16"/>
  <c r="L46" i="16"/>
  <c r="S45" i="16"/>
  <c r="Q45" i="16"/>
  <c r="P45" i="16"/>
  <c r="O45" i="16"/>
  <c r="N45" i="16"/>
  <c r="M45" i="16"/>
  <c r="L45" i="16"/>
  <c r="S44" i="16"/>
  <c r="Q44" i="16"/>
  <c r="P44" i="16"/>
  <c r="O44" i="16"/>
  <c r="N44" i="16"/>
  <c r="M44" i="16"/>
  <c r="L44" i="16"/>
  <c r="S43" i="16"/>
  <c r="Q43" i="16"/>
  <c r="P43" i="16"/>
  <c r="O43" i="16"/>
  <c r="N43" i="16"/>
  <c r="M43" i="16"/>
  <c r="L43" i="16"/>
  <c r="S42" i="16"/>
  <c r="Q42" i="16"/>
  <c r="P42" i="16"/>
  <c r="O42" i="16"/>
  <c r="N42" i="16"/>
  <c r="M42" i="16"/>
  <c r="L42" i="16"/>
  <c r="S41" i="16"/>
  <c r="Q41" i="16"/>
  <c r="P41" i="16"/>
  <c r="O41" i="16"/>
  <c r="N41" i="16"/>
  <c r="M41" i="16"/>
  <c r="L41" i="16"/>
  <c r="S40" i="16"/>
  <c r="Q40" i="16"/>
  <c r="P40" i="16"/>
  <c r="O40" i="16"/>
  <c r="N40" i="16"/>
  <c r="M40" i="16"/>
  <c r="L40" i="16"/>
  <c r="S39" i="16"/>
  <c r="Q39" i="16"/>
  <c r="P39" i="16"/>
  <c r="O39" i="16"/>
  <c r="N39" i="16"/>
  <c r="M39" i="16"/>
  <c r="L39" i="16"/>
  <c r="S38" i="16"/>
  <c r="Q38" i="16"/>
  <c r="P38" i="16"/>
  <c r="O38" i="16"/>
  <c r="N38" i="16"/>
  <c r="M38" i="16"/>
  <c r="L38" i="16"/>
  <c r="S37" i="16"/>
  <c r="Q37" i="16"/>
  <c r="P37" i="16"/>
  <c r="O37" i="16"/>
  <c r="N37" i="16"/>
  <c r="M37" i="16"/>
  <c r="L37" i="16"/>
  <c r="S36" i="16"/>
  <c r="Q36" i="16"/>
  <c r="P36" i="16"/>
  <c r="O36" i="16"/>
  <c r="N36" i="16"/>
  <c r="M36" i="16"/>
  <c r="L36" i="16"/>
  <c r="S35" i="16"/>
  <c r="Q35" i="16"/>
  <c r="P35" i="16"/>
  <c r="O35" i="16"/>
  <c r="N35" i="16"/>
  <c r="M35" i="16"/>
  <c r="L35" i="16"/>
  <c r="S34" i="16"/>
  <c r="Q34" i="16"/>
  <c r="P34" i="16"/>
  <c r="O34" i="16"/>
  <c r="N34" i="16"/>
  <c r="M34" i="16"/>
  <c r="L34" i="16"/>
  <c r="S33" i="16"/>
  <c r="R33" i="16"/>
  <c r="Q33" i="16"/>
  <c r="P33" i="16"/>
  <c r="O33" i="16"/>
  <c r="N33" i="16"/>
  <c r="M33" i="16"/>
  <c r="L33" i="16"/>
  <c r="S32" i="16"/>
  <c r="R32" i="16"/>
  <c r="Q32" i="16"/>
  <c r="P32" i="16"/>
  <c r="O32" i="16"/>
  <c r="N32" i="16"/>
  <c r="M32" i="16"/>
  <c r="L32" i="16"/>
  <c r="S31" i="16"/>
  <c r="R31" i="16"/>
  <c r="Q31" i="16"/>
  <c r="P31" i="16"/>
  <c r="O31" i="16"/>
  <c r="N31" i="16"/>
  <c r="M31" i="16"/>
  <c r="L31" i="16"/>
  <c r="S30" i="16"/>
  <c r="R30" i="16"/>
  <c r="Q30" i="16"/>
  <c r="P30" i="16"/>
  <c r="O30" i="16"/>
  <c r="N30" i="16"/>
  <c r="M30" i="16"/>
  <c r="L30" i="16"/>
  <c r="S29" i="16"/>
  <c r="R29" i="16"/>
  <c r="Q29" i="16"/>
  <c r="P29" i="16"/>
  <c r="O29" i="16"/>
  <c r="N29" i="16"/>
  <c r="M29" i="16"/>
  <c r="L29" i="16"/>
  <c r="S28" i="16"/>
  <c r="R28" i="16"/>
  <c r="Q28" i="16"/>
  <c r="P28" i="16"/>
  <c r="O28" i="16"/>
  <c r="N28" i="16"/>
  <c r="M28" i="16"/>
  <c r="L28" i="16"/>
  <c r="S27" i="16"/>
  <c r="Q27" i="16"/>
  <c r="P27" i="16"/>
  <c r="O27" i="16"/>
  <c r="N27" i="16"/>
  <c r="M27" i="16"/>
  <c r="L27" i="16"/>
  <c r="S26" i="16"/>
  <c r="R26" i="16"/>
  <c r="Q26" i="16"/>
  <c r="P26" i="16"/>
  <c r="O26" i="16"/>
  <c r="N26" i="16"/>
  <c r="M26" i="16"/>
  <c r="L26" i="16"/>
  <c r="S25" i="16"/>
  <c r="R25" i="16"/>
  <c r="Q25" i="16"/>
  <c r="P25" i="16"/>
  <c r="O25" i="16"/>
  <c r="N25" i="16"/>
  <c r="M25" i="16"/>
  <c r="L25" i="16"/>
  <c r="S24" i="16"/>
  <c r="Q24" i="16"/>
  <c r="P24" i="16"/>
  <c r="O24" i="16"/>
  <c r="N24" i="16"/>
  <c r="M24" i="16"/>
  <c r="L24" i="16"/>
  <c r="S23" i="16"/>
  <c r="Q23" i="16"/>
  <c r="P23" i="16"/>
  <c r="O23" i="16"/>
  <c r="N23" i="16"/>
  <c r="M23" i="16"/>
  <c r="L23" i="16"/>
  <c r="S22" i="16"/>
  <c r="Q22" i="16"/>
  <c r="P22" i="16"/>
  <c r="O22" i="16"/>
  <c r="N22" i="16"/>
  <c r="M22" i="16"/>
  <c r="L22" i="16"/>
  <c r="S21" i="16"/>
  <c r="Q21" i="16"/>
  <c r="P21" i="16"/>
  <c r="O21" i="16"/>
  <c r="N21" i="16"/>
  <c r="M21" i="16"/>
  <c r="L21" i="16"/>
  <c r="S20" i="16"/>
  <c r="Q20" i="16"/>
  <c r="P20" i="16"/>
  <c r="O20" i="16"/>
  <c r="N20" i="16"/>
  <c r="M20" i="16"/>
  <c r="L20" i="16"/>
  <c r="S19" i="16"/>
  <c r="Q19" i="16"/>
  <c r="P19" i="16"/>
  <c r="O19" i="16"/>
  <c r="N19" i="16"/>
  <c r="M19" i="16"/>
  <c r="L19" i="16"/>
  <c r="S18" i="16"/>
  <c r="Q18" i="16"/>
  <c r="P18" i="16"/>
  <c r="O18" i="16"/>
  <c r="N18" i="16"/>
  <c r="M18" i="16"/>
  <c r="L18" i="16"/>
  <c r="S17" i="16"/>
  <c r="Q17" i="16"/>
  <c r="P17" i="16"/>
  <c r="O17" i="16"/>
  <c r="N17" i="16"/>
  <c r="M17" i="16"/>
  <c r="L17" i="16"/>
  <c r="S16" i="16"/>
  <c r="Q16" i="16"/>
  <c r="P16" i="16"/>
  <c r="O16" i="16"/>
  <c r="N16" i="16"/>
  <c r="M16" i="16"/>
  <c r="L16" i="16"/>
  <c r="S15" i="16"/>
  <c r="Q15" i="16"/>
  <c r="P15" i="16"/>
  <c r="O15" i="16"/>
  <c r="N15" i="16"/>
  <c r="M15" i="16"/>
  <c r="L15" i="16"/>
  <c r="S14" i="16"/>
  <c r="Q14" i="16"/>
  <c r="P14" i="16"/>
  <c r="O14" i="16"/>
  <c r="N14" i="16"/>
  <c r="M14" i="16"/>
  <c r="L14" i="16"/>
  <c r="S13" i="16"/>
  <c r="Q13" i="16"/>
  <c r="P13" i="16"/>
  <c r="O13" i="16"/>
  <c r="N13" i="16"/>
  <c r="M13" i="16"/>
  <c r="L13" i="16"/>
  <c r="S12" i="16"/>
  <c r="Q12" i="16"/>
  <c r="P12" i="16"/>
  <c r="O12" i="16"/>
  <c r="N12" i="16"/>
  <c r="M12" i="16"/>
  <c r="L12" i="16"/>
  <c r="S11" i="16"/>
  <c r="Q11" i="16"/>
  <c r="P11" i="16"/>
  <c r="O11" i="16"/>
  <c r="N11" i="16"/>
  <c r="M11" i="16"/>
  <c r="L11" i="16"/>
  <c r="S10" i="16"/>
  <c r="Q10" i="16"/>
  <c r="P10" i="16"/>
  <c r="O10" i="16"/>
  <c r="N10" i="16"/>
  <c r="M10" i="16"/>
  <c r="L10" i="16"/>
  <c r="S9" i="16"/>
  <c r="Q9" i="16"/>
  <c r="P9" i="16"/>
  <c r="O9" i="16"/>
  <c r="N9" i="16"/>
  <c r="M9" i="16"/>
  <c r="L9" i="16"/>
  <c r="S8" i="16"/>
  <c r="S50" i="16" s="1"/>
  <c r="Q8" i="16"/>
  <c r="P8" i="16"/>
  <c r="O8" i="16"/>
  <c r="N8" i="16"/>
  <c r="M8" i="16"/>
  <c r="L8" i="16"/>
  <c r="S7" i="16"/>
  <c r="Q7" i="16"/>
  <c r="Q50" i="16" s="1"/>
  <c r="P7" i="16"/>
  <c r="O7" i="16"/>
  <c r="O50" i="16" s="1"/>
  <c r="O51" i="16" s="1"/>
  <c r="N7" i="16"/>
  <c r="M7" i="16"/>
  <c r="M50" i="16" s="1"/>
  <c r="M51" i="16" s="1"/>
  <c r="L7" i="16"/>
  <c r="L14" i="15"/>
  <c r="N13" i="15"/>
  <c r="N12" i="15"/>
  <c r="N11" i="15"/>
  <c r="N10" i="15"/>
  <c r="N9" i="15"/>
  <c r="N8" i="15"/>
  <c r="N7" i="15"/>
  <c r="F28" i="15"/>
  <c r="E28" i="15"/>
  <c r="S60" i="17" s="1"/>
  <c r="F18" i="15"/>
  <c r="E18" i="15"/>
  <c r="H4" i="15"/>
  <c r="F2" i="15"/>
  <c r="AL57" i="17" l="1"/>
  <c r="AL58" i="17" s="1"/>
  <c r="L44" i="17"/>
  <c r="P44" i="17"/>
  <c r="N44" i="17"/>
  <c r="S44" i="17"/>
  <c r="N14" i="15"/>
  <c r="N17" i="15" s="1"/>
  <c r="F8" i="15" s="1"/>
  <c r="D10" i="15" s="1"/>
  <c r="S61" i="17"/>
  <c r="S54" i="16"/>
  <c r="L50" i="16"/>
  <c r="L51" i="16" s="1"/>
  <c r="N50" i="16"/>
  <c r="P50" i="16"/>
  <c r="R50" i="16"/>
  <c r="M7" i="17"/>
  <c r="O7" i="17"/>
  <c r="Q7" i="17"/>
  <c r="M9" i="17"/>
  <c r="O9" i="17"/>
  <c r="Q9" i="17"/>
  <c r="M11" i="17"/>
  <c r="O11" i="17"/>
  <c r="Q11" i="17"/>
  <c r="M13" i="17"/>
  <c r="O13" i="17"/>
  <c r="Q13" i="17"/>
  <c r="M15" i="17"/>
  <c r="O15" i="17"/>
  <c r="Q15" i="17"/>
  <c r="M17" i="17"/>
  <c r="O17" i="17"/>
  <c r="Q17" i="17"/>
  <c r="M19" i="17"/>
  <c r="O19" i="17"/>
  <c r="Q19" i="17"/>
  <c r="M21" i="17"/>
  <c r="O21" i="17"/>
  <c r="Q21" i="17"/>
  <c r="M23" i="17"/>
  <c r="O23" i="17"/>
  <c r="Q23" i="17"/>
  <c r="M25" i="17"/>
  <c r="O25" i="17"/>
  <c r="Q25" i="17"/>
  <c r="M27" i="17"/>
  <c r="O27" i="17"/>
  <c r="Q27" i="17"/>
  <c r="M29" i="17"/>
  <c r="O29" i="17"/>
  <c r="Q29" i="17"/>
  <c r="S53" i="16"/>
  <c r="M6" i="17"/>
  <c r="O6" i="17"/>
  <c r="U57" i="17"/>
  <c r="U58" i="17" s="1"/>
  <c r="W57" i="17"/>
  <c r="W58" i="17" s="1"/>
  <c r="Z57" i="17"/>
  <c r="Z58" i="17" s="1"/>
  <c r="Y59" i="17" s="1"/>
  <c r="AC57" i="17"/>
  <c r="AC58" i="17" s="1"/>
  <c r="AE57" i="17"/>
  <c r="AE58" i="17" s="1"/>
  <c r="AH57" i="17"/>
  <c r="AH58" i="17" s="1"/>
  <c r="AG59" i="17" s="1"/>
  <c r="AK57" i="17"/>
  <c r="AK58" i="17" s="1"/>
  <c r="AM57" i="17"/>
  <c r="AM58" i="17" s="1"/>
  <c r="L7" i="17"/>
  <c r="N7" i="17"/>
  <c r="P7" i="17"/>
  <c r="M8" i="17"/>
  <c r="O8" i="17"/>
  <c r="L9" i="17"/>
  <c r="N9" i="17"/>
  <c r="P9" i="17"/>
  <c r="M10" i="17"/>
  <c r="O10" i="17"/>
  <c r="L11" i="17"/>
  <c r="N11" i="17"/>
  <c r="P11" i="17"/>
  <c r="M12" i="17"/>
  <c r="O12" i="17"/>
  <c r="L13" i="17"/>
  <c r="N13" i="17"/>
  <c r="P13" i="17"/>
  <c r="M14" i="17"/>
  <c r="O14" i="17"/>
  <c r="L15" i="17"/>
  <c r="N15" i="17"/>
  <c r="P15" i="17"/>
  <c r="M16" i="17"/>
  <c r="O16" i="17"/>
  <c r="L17" i="17"/>
  <c r="N17" i="17"/>
  <c r="P17" i="17"/>
  <c r="M18" i="17"/>
  <c r="O18" i="17"/>
  <c r="L19" i="17"/>
  <c r="N19" i="17"/>
  <c r="P19" i="17"/>
  <c r="M20" i="17"/>
  <c r="O20" i="17"/>
  <c r="L21" i="17"/>
  <c r="N21" i="17"/>
  <c r="P21" i="17"/>
  <c r="M22" i="17"/>
  <c r="O22" i="17"/>
  <c r="L23" i="17"/>
  <c r="N23" i="17"/>
  <c r="P23" i="17"/>
  <c r="M24" i="17"/>
  <c r="O24" i="17"/>
  <c r="L25" i="17"/>
  <c r="N25" i="17"/>
  <c r="P25" i="17"/>
  <c r="M26" i="17"/>
  <c r="O26" i="17"/>
  <c r="L27" i="17"/>
  <c r="N27" i="17"/>
  <c r="P27" i="17"/>
  <c r="M28" i="17"/>
  <c r="O28" i="17"/>
  <c r="L29" i="17"/>
  <c r="N29" i="17"/>
  <c r="P29" i="17"/>
  <c r="M30" i="17"/>
  <c r="O30" i="17"/>
  <c r="Q30" i="17"/>
  <c r="M31" i="17"/>
  <c r="O31" i="17"/>
  <c r="Q31" i="17"/>
  <c r="M32" i="17"/>
  <c r="O32" i="17"/>
  <c r="Q32" i="17"/>
  <c r="M33" i="17"/>
  <c r="O33" i="17"/>
  <c r="Q33" i="17"/>
  <c r="M34" i="17"/>
  <c r="O34" i="17"/>
  <c r="Q34" i="17"/>
  <c r="M35" i="17"/>
  <c r="O35" i="17"/>
  <c r="Q35" i="17"/>
  <c r="M36" i="17"/>
  <c r="O36" i="17"/>
  <c r="Q36" i="17"/>
  <c r="M37" i="17"/>
  <c r="O37" i="17"/>
  <c r="Q37" i="17"/>
  <c r="M38" i="17"/>
  <c r="O38" i="17"/>
  <c r="Q38" i="17"/>
  <c r="M39" i="17"/>
  <c r="O39" i="17"/>
  <c r="Q39" i="17"/>
  <c r="S40" i="17"/>
  <c r="S57" i="17" s="1"/>
  <c r="Q40" i="17"/>
  <c r="M40" i="17"/>
  <c r="O40" i="17"/>
  <c r="R40" i="17"/>
  <c r="R57" i="17" s="1"/>
  <c r="M43" i="17"/>
  <c r="O43" i="17"/>
  <c r="Q43" i="17"/>
  <c r="M45" i="17"/>
  <c r="O45" i="17"/>
  <c r="Q45" i="17"/>
  <c r="M47" i="17"/>
  <c r="O47" i="17"/>
  <c r="Q47" i="17"/>
  <c r="M49" i="17"/>
  <c r="O49" i="17"/>
  <c r="Q49" i="17"/>
  <c r="M51" i="17"/>
  <c r="O51" i="17"/>
  <c r="Q51" i="17"/>
  <c r="M53" i="17"/>
  <c r="O53" i="17"/>
  <c r="Q53" i="17"/>
  <c r="M41" i="17"/>
  <c r="O41" i="17"/>
  <c r="Q41" i="17"/>
  <c r="M42" i="17"/>
  <c r="O42" i="17"/>
  <c r="L43" i="17"/>
  <c r="N43" i="17"/>
  <c r="P43" i="17"/>
  <c r="M44" i="17"/>
  <c r="O44" i="17"/>
  <c r="L45" i="17"/>
  <c r="N45" i="17"/>
  <c r="P45" i="17"/>
  <c r="M46" i="17"/>
  <c r="O46" i="17"/>
  <c r="L47" i="17"/>
  <c r="N47" i="17"/>
  <c r="P47" i="17"/>
  <c r="M48" i="17"/>
  <c r="O48" i="17"/>
  <c r="L49" i="17"/>
  <c r="N49" i="17"/>
  <c r="P49" i="17"/>
  <c r="M50" i="17"/>
  <c r="O50" i="17"/>
  <c r="L51" i="17"/>
  <c r="N51" i="17"/>
  <c r="P51" i="17"/>
  <c r="M52" i="17"/>
  <c r="O52" i="17"/>
  <c r="L53" i="17"/>
  <c r="N53" i="17"/>
  <c r="P53" i="17"/>
  <c r="M54" i="17"/>
  <c r="O54" i="17"/>
  <c r="P57" i="17" l="1"/>
  <c r="L57" i="17"/>
  <c r="L58" i="17" s="1"/>
  <c r="N57" i="17"/>
  <c r="Q57" i="17"/>
  <c r="AC59" i="17"/>
  <c r="AK59" i="17"/>
  <c r="U59" i="17"/>
  <c r="M57" i="17"/>
  <c r="M58" i="17" s="1"/>
  <c r="F13" i="15"/>
  <c r="F10" i="15"/>
  <c r="O57" i="17"/>
  <c r="O58" i="17" s="1"/>
  <c r="C50" i="16"/>
  <c r="C57" i="17" l="1"/>
  <c r="L61" i="17" s="1"/>
  <c r="C61" i="17"/>
  <c r="C62" i="17" s="1"/>
  <c r="C54" i="16"/>
  <c r="C55" i="16" s="1"/>
  <c r="M54" i="16"/>
  <c r="O54" i="16"/>
  <c r="L54" i="16"/>
  <c r="B16" i="15"/>
  <c r="H13" i="15"/>
  <c r="X61" i="17"/>
  <c r="W59" i="17" s="1"/>
  <c r="O61" i="17"/>
  <c r="M61" i="17"/>
  <c r="AM59" i="17"/>
  <c r="AC61" i="17" l="1"/>
  <c r="AI59" i="17"/>
  <c r="AA59" i="17"/>
  <c r="AE59" i="17"/>
  <c r="F23" i="15"/>
  <c r="E22" i="15"/>
  <c r="E21" i="15"/>
  <c r="F19" i="15"/>
  <c r="F17" i="15"/>
  <c r="F24" i="15"/>
  <c r="F21" i="15"/>
  <c r="E19" i="15"/>
  <c r="E17" i="15"/>
  <c r="E23" i="15"/>
  <c r="E20" i="15"/>
  <c r="O59" i="17" l="1"/>
  <c r="O52" i="16"/>
  <c r="M59" i="17"/>
  <c r="M52" i="16"/>
  <c r="M60" i="17"/>
  <c r="M55" i="16"/>
  <c r="M53" i="16"/>
  <c r="N60" i="17"/>
  <c r="N53" i="16"/>
  <c r="L59" i="17"/>
  <c r="L52" i="16"/>
  <c r="L62" i="17"/>
  <c r="L60" i="17"/>
  <c r="L55" i="16"/>
  <c r="L53" i="16"/>
  <c r="O60" i="17"/>
  <c r="O53" i="16"/>
  <c r="O55" i="16"/>
</calcChain>
</file>

<file path=xl/comments1.xml><?xml version="1.0" encoding="utf-8"?>
<comments xmlns="http://schemas.openxmlformats.org/spreadsheetml/2006/main">
  <authors>
    <author>ophelie</author>
  </authors>
  <commentList>
    <comment ref="AJ17" authorId="0" shapeId="0">
      <text>
        <r>
          <rPr>
            <b/>
            <sz val="9"/>
            <color indexed="81"/>
            <rFont val="Tahoma"/>
            <charset val="1"/>
          </rPr>
          <t>2 x 100g viande rouge</t>
        </r>
        <r>
          <rPr>
            <sz val="9"/>
            <color indexed="81"/>
            <rFont val="Tahoma"/>
            <charset val="1"/>
          </rPr>
          <t xml:space="preserve">
6 x 100g viande blanche
2 x 100g porc
1 x 150g poisson blanc
1 x 150g poisson gras
2 x 2 oeufs</t>
        </r>
      </text>
    </comment>
    <comment ref="AJ36" authorId="0" shapeId="0">
      <text>
        <r>
          <rPr>
            <b/>
            <sz val="9"/>
            <color indexed="81"/>
            <rFont val="Tahoma"/>
            <charset val="1"/>
          </rPr>
          <t>2 x 50g de Leg. sec</t>
        </r>
        <r>
          <rPr>
            <sz val="9"/>
            <color indexed="81"/>
            <rFont val="Tahoma"/>
            <charset val="1"/>
          </rPr>
          <t xml:space="preserve">
4 x 50g de pate / riz
4 x 150g PDT
</t>
        </r>
      </text>
    </comment>
  </commentList>
</comments>
</file>

<file path=xl/sharedStrings.xml><?xml version="1.0" encoding="utf-8"?>
<sst xmlns="http://schemas.openxmlformats.org/spreadsheetml/2006/main" count="227" uniqueCount="122">
  <si>
    <t>Poids</t>
  </si>
  <si>
    <t>P</t>
  </si>
  <si>
    <t>L</t>
  </si>
  <si>
    <t>G</t>
  </si>
  <si>
    <t>Viande</t>
  </si>
  <si>
    <t>Poisson</t>
  </si>
  <si>
    <t>Pain</t>
  </si>
  <si>
    <t>Céréales Crues</t>
  </si>
  <si>
    <t>Légumes</t>
  </si>
  <si>
    <t>Fruits</t>
  </si>
  <si>
    <t>Beurre</t>
  </si>
  <si>
    <t>Huile Colza</t>
  </si>
  <si>
    <t>Huile Olive</t>
  </si>
  <si>
    <t>Total en Kj</t>
  </si>
  <si>
    <t>Répartition en %</t>
  </si>
  <si>
    <t xml:space="preserve">Yaourt Nature </t>
  </si>
  <si>
    <t>Fromage Moy.</t>
  </si>
  <si>
    <t>Ca</t>
  </si>
  <si>
    <t>Lait  1/2 écrémé</t>
  </si>
  <si>
    <t>Kcal</t>
  </si>
  <si>
    <t>%</t>
  </si>
  <si>
    <t>Taille</t>
  </si>
  <si>
    <t>NAP</t>
  </si>
  <si>
    <t>IMC</t>
  </si>
  <si>
    <t>Kg/m²</t>
  </si>
  <si>
    <t>Age</t>
  </si>
  <si>
    <t>Activité</t>
  </si>
  <si>
    <t>Valeur</t>
  </si>
  <si>
    <t>Heure</t>
  </si>
  <si>
    <t>Sommeil</t>
  </si>
  <si>
    <t>Assise</t>
  </si>
  <si>
    <t>Repas</t>
  </si>
  <si>
    <t>Position debout</t>
  </si>
  <si>
    <t>Ménage</t>
  </si>
  <si>
    <t>CALCUL DU NAP SUR 24H</t>
  </si>
  <si>
    <t>Activité sportive moyenne</t>
  </si>
  <si>
    <t>Mj</t>
  </si>
  <si>
    <t>gr</t>
  </si>
  <si>
    <t>Grammage attendu</t>
  </si>
  <si>
    <t>Fe</t>
  </si>
  <si>
    <t>Activité marche rapide</t>
  </si>
  <si>
    <t>Surimi</t>
  </si>
  <si>
    <t>Nugget</t>
  </si>
  <si>
    <t>Pommes de Terre</t>
  </si>
  <si>
    <t>Alcool (gr d'alcool)</t>
  </si>
  <si>
    <t>Consommation ALCOOL</t>
  </si>
  <si>
    <t>SOUS Total en Kj</t>
  </si>
  <si>
    <t>Farine</t>
  </si>
  <si>
    <t>Légumes secs</t>
  </si>
  <si>
    <t>Œufs</t>
  </si>
  <si>
    <t>Kj</t>
  </si>
  <si>
    <t xml:space="preserve">Grammage </t>
  </si>
  <si>
    <t>Fromage Blanc</t>
  </si>
  <si>
    <t>Total en Kcal</t>
  </si>
  <si>
    <t>Fibre</t>
  </si>
  <si>
    <t>grammage attendu</t>
  </si>
  <si>
    <t>Lait écrémé</t>
  </si>
  <si>
    <t>ww couscous</t>
  </si>
  <si>
    <t>Lait Entier</t>
  </si>
  <si>
    <t>Fromage emmental</t>
  </si>
  <si>
    <t>Abats</t>
  </si>
  <si>
    <t>Charcuterie</t>
  </si>
  <si>
    <t>Biscottes</t>
  </si>
  <si>
    <t>Thé, café</t>
  </si>
  <si>
    <t>Sojasun chocolat</t>
  </si>
  <si>
    <t>Eau</t>
  </si>
  <si>
    <t>weetabix</t>
  </si>
  <si>
    <t>Jus d'orange</t>
  </si>
  <si>
    <t>Jambon</t>
  </si>
  <si>
    <t>AGS</t>
  </si>
  <si>
    <t>FI</t>
  </si>
  <si>
    <t>Margarine 60%</t>
  </si>
  <si>
    <t>AGMI</t>
  </si>
  <si>
    <t>AGPI</t>
  </si>
  <si>
    <t>PROTIDES</t>
  </si>
  <si>
    <t>LIPIDES</t>
  </si>
  <si>
    <t>GLUCIDES</t>
  </si>
  <si>
    <t>Besoin Energétique Total</t>
  </si>
  <si>
    <t>Objectif:</t>
  </si>
  <si>
    <t>Perte de poids</t>
  </si>
  <si>
    <t>NAP précalculé</t>
  </si>
  <si>
    <t>Nouveau besoin énergétique</t>
  </si>
  <si>
    <t>Diminution de l'apport en %</t>
  </si>
  <si>
    <t>apport sécurité</t>
  </si>
  <si>
    <t>dont sucre</t>
  </si>
  <si>
    <t>Calcium</t>
  </si>
  <si>
    <t>Fer</t>
  </si>
  <si>
    <t>Hydrique</t>
  </si>
  <si>
    <t>HY</t>
  </si>
  <si>
    <t>Sucre</t>
  </si>
  <si>
    <t>Miel</t>
  </si>
  <si>
    <t>Confiture</t>
  </si>
  <si>
    <t>Cacao poudre</t>
  </si>
  <si>
    <t>Chocolat 70%</t>
  </si>
  <si>
    <t>Petit suisse 3,8%</t>
  </si>
  <si>
    <t>Yaourt 0%</t>
  </si>
  <si>
    <t>potage</t>
  </si>
  <si>
    <t>Date:</t>
  </si>
  <si>
    <t>PROPOSITION JOURNALIERE</t>
  </si>
  <si>
    <t>DEJEUNER</t>
  </si>
  <si>
    <t>DINER</t>
  </si>
  <si>
    <t>PETIT DEJEUNER</t>
  </si>
  <si>
    <t>QT</t>
  </si>
  <si>
    <t>COLLATION</t>
  </si>
  <si>
    <t>GOUTER</t>
  </si>
  <si>
    <t>Total Energie</t>
  </si>
  <si>
    <t>soit</t>
  </si>
  <si>
    <t>TT</t>
  </si>
  <si>
    <t>Evaluation moyenne - journée type du patient</t>
  </si>
  <si>
    <t>Yaourt sucré</t>
  </si>
  <si>
    <t>Pain complet</t>
  </si>
  <si>
    <t>potage légumes</t>
  </si>
  <si>
    <t>Biscuit</t>
  </si>
  <si>
    <t>Viande rouge</t>
  </si>
  <si>
    <t>Viande blanche</t>
  </si>
  <si>
    <t>Poisson blanc</t>
  </si>
  <si>
    <t>Viande de porc</t>
  </si>
  <si>
    <t xml:space="preserve">Viande </t>
  </si>
  <si>
    <t>Poisson gras</t>
  </si>
  <si>
    <t xml:space="preserve">Apport Energétique Total </t>
  </si>
  <si>
    <t>Métabolisme de base</t>
  </si>
  <si>
    <t>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</si>
</sst>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[$-F800]dddd\,\ mmmm\ dd\,\ yyyy"/>
    <numFmt numFmtId="166" formatCode="0.0%"/>
  </numFmts>
  <fonts count="4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sz val="8"/>
      <color theme="0" tint="-0.14999847407452621"/>
      <name val="Arial"/>
      <family val="2"/>
    </font>
    <font>
      <sz val="8"/>
      <color theme="0" tint="-0.34998626667073579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12"/>
      <color theme="0"/>
      <name val="Arial"/>
      <family val="2"/>
    </font>
    <font>
      <sz val="10"/>
      <color theme="0"/>
      <name val="Arial"/>
      <family val="2"/>
    </font>
    <font>
      <i/>
      <sz val="8"/>
      <color theme="0"/>
      <name val="Arial"/>
      <family val="2"/>
    </font>
    <font>
      <i/>
      <sz val="10"/>
      <color theme="3" tint="-0.499984740745262"/>
      <name val="Arial"/>
      <family val="2"/>
    </font>
    <font>
      <sz val="8"/>
      <color theme="3" tint="-0.499984740745262"/>
      <name val="Arial"/>
      <family val="2"/>
    </font>
    <font>
      <b/>
      <sz val="8"/>
      <name val="Arial"/>
      <family val="2"/>
    </font>
    <font>
      <sz val="8"/>
      <color rgb="FFC00000"/>
      <name val="Arial"/>
      <family val="2"/>
    </font>
    <font>
      <sz val="8"/>
      <color theme="0"/>
      <name val="Arial"/>
      <family val="2"/>
    </font>
    <font>
      <b/>
      <sz val="20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b/>
      <sz val="26"/>
      <name val="Arial"/>
      <family val="2"/>
    </font>
    <font>
      <b/>
      <sz val="9"/>
      <name val="Arial"/>
      <family val="2"/>
    </font>
    <font>
      <sz val="9"/>
      <color theme="0" tint="-0.34998626667073579"/>
      <name val="Arial"/>
      <family val="2"/>
    </font>
    <font>
      <sz val="9"/>
      <color theme="0"/>
      <name val="Arial"/>
      <family val="2"/>
    </font>
    <font>
      <sz val="9"/>
      <color theme="3" tint="-0.499984740745262"/>
      <name val="Arial"/>
      <family val="2"/>
    </font>
    <font>
      <sz val="9"/>
      <color theme="0" tint="-0.499984740745262"/>
      <name val="Arial"/>
      <family val="2"/>
    </font>
    <font>
      <b/>
      <u/>
      <sz val="9"/>
      <name val="Arial"/>
      <family val="2"/>
    </font>
    <font>
      <i/>
      <sz val="9"/>
      <color theme="3" tint="-0.499984740745262"/>
      <name val="Arial"/>
      <family val="2"/>
    </font>
    <font>
      <sz val="8"/>
      <color theme="0" tint="-0.249977111117893"/>
      <name val="Arial"/>
      <family val="2"/>
    </font>
    <font>
      <sz val="8"/>
      <color theme="0" tint="-0.499984740745262"/>
      <name val="Arial"/>
      <family val="2"/>
    </font>
    <font>
      <b/>
      <sz val="10"/>
      <color theme="0"/>
      <name val="Arial"/>
      <family val="2"/>
    </font>
    <font>
      <b/>
      <sz val="10"/>
      <color theme="0" tint="-0.499984740745262"/>
      <name val="Arial"/>
      <family val="2"/>
    </font>
    <font>
      <b/>
      <sz val="16"/>
      <color theme="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u/>
      <sz val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theme="3" tint="0.39991454817346722"/>
      </left>
      <right/>
      <top/>
      <bottom style="thin">
        <color theme="4" tint="0.39994506668294322"/>
      </bottom>
      <diagonal/>
    </border>
    <border>
      <left/>
      <right style="thin">
        <color theme="3" tint="0.39991454817346722"/>
      </right>
      <top/>
      <bottom style="thin">
        <color theme="4" tint="0.39994506668294322"/>
      </bottom>
      <diagonal/>
    </border>
    <border>
      <left style="thin">
        <color theme="3" tint="0.39991454817346722"/>
      </left>
      <right/>
      <top/>
      <bottom/>
      <diagonal/>
    </border>
    <border>
      <left/>
      <right style="thin">
        <color theme="3" tint="0.39991454817346722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ck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/>
      <bottom style="thin">
        <color theme="6"/>
      </bottom>
      <diagonal/>
    </border>
    <border>
      <left style="thick">
        <color theme="6"/>
      </left>
      <right style="thin">
        <color theme="6"/>
      </right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ck">
        <color theme="6"/>
      </bottom>
      <diagonal/>
    </border>
    <border>
      <left/>
      <right/>
      <top/>
      <bottom style="thick">
        <color theme="6"/>
      </bottom>
      <diagonal/>
    </border>
    <border>
      <left style="thin">
        <color theme="6"/>
      </left>
      <right/>
      <top style="thin">
        <color theme="6"/>
      </top>
      <bottom style="thick">
        <color theme="6"/>
      </bottom>
      <diagonal/>
    </border>
    <border>
      <left style="thick">
        <color theme="6"/>
      </left>
      <right style="thin">
        <color theme="6"/>
      </right>
      <top style="thin">
        <color theme="6"/>
      </top>
      <bottom style="thick">
        <color theme="6"/>
      </bottom>
      <diagonal/>
    </border>
    <border>
      <left style="thick">
        <color theme="6"/>
      </left>
      <right style="thin">
        <color theme="6"/>
      </right>
      <top style="thick">
        <color theme="6"/>
      </top>
      <bottom style="thick">
        <color theme="6"/>
      </bottom>
      <diagonal/>
    </border>
    <border>
      <left style="thick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ck">
        <color theme="6"/>
      </top>
      <bottom style="thick">
        <color theme="6"/>
      </bottom>
      <diagonal/>
    </border>
  </borders>
  <cellStyleXfs count="2">
    <xf numFmtId="0" fontId="0" fillId="0" borderId="0"/>
    <xf numFmtId="0" fontId="1" fillId="0" borderId="0"/>
  </cellStyleXfs>
  <cellXfs count="271">
    <xf numFmtId="0" fontId="0" fillId="0" borderId="0" xfId="0"/>
    <xf numFmtId="0" fontId="1" fillId="0" borderId="0" xfId="1"/>
    <xf numFmtId="0" fontId="1" fillId="2" borderId="0" xfId="1" applyFill="1" applyBorder="1"/>
    <xf numFmtId="0" fontId="1" fillId="2" borderId="0" xfId="1" applyFill="1"/>
    <xf numFmtId="0" fontId="1" fillId="4" borderId="0" xfId="1" applyFill="1" applyBorder="1"/>
    <xf numFmtId="0" fontId="1" fillId="0" borderId="0" xfId="1" applyBorder="1"/>
    <xf numFmtId="0" fontId="4" fillId="4" borderId="0" xfId="1" applyFont="1" applyFill="1" applyBorder="1" applyAlignment="1">
      <alignment horizontal="left" vertical="center"/>
    </xf>
    <xf numFmtId="0" fontId="5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6" fillId="0" borderId="0" xfId="1" applyFont="1"/>
    <xf numFmtId="0" fontId="7" fillId="4" borderId="2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 wrapText="1"/>
    </xf>
    <xf numFmtId="1" fontId="7" fillId="2" borderId="6" xfId="1" applyNumberFormat="1" applyFont="1" applyFill="1" applyBorder="1" applyAlignment="1">
      <alignment horizontal="center" vertical="center" wrapText="1"/>
    </xf>
    <xf numFmtId="1" fontId="1" fillId="2" borderId="0" xfId="1" applyNumberFormat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1" fillId="2" borderId="0" xfId="1" applyFill="1" applyBorder="1" applyAlignment="1">
      <alignment horizontal="right"/>
    </xf>
    <xf numFmtId="2" fontId="10" fillId="2" borderId="0" xfId="0" applyNumberFormat="1" applyFont="1" applyFill="1" applyBorder="1" applyAlignment="1">
      <alignment horizontal="center"/>
    </xf>
    <xf numFmtId="0" fontId="5" fillId="3" borderId="2" xfId="1" applyFont="1" applyFill="1" applyBorder="1" applyAlignment="1">
      <alignment vertical="center" wrapText="1"/>
    </xf>
    <xf numFmtId="2" fontId="3" fillId="2" borderId="2" xfId="1" applyNumberFormat="1" applyFont="1" applyFill="1" applyBorder="1" applyAlignment="1">
      <alignment horizontal="center" vertical="center"/>
    </xf>
    <xf numFmtId="2" fontId="3" fillId="2" borderId="8" xfId="1" applyNumberFormat="1" applyFont="1" applyFill="1" applyBorder="1" applyAlignment="1">
      <alignment horizontal="center" vertical="center"/>
    </xf>
    <xf numFmtId="0" fontId="1" fillId="2" borderId="0" xfId="1" applyFill="1" applyBorder="1" applyAlignment="1"/>
    <xf numFmtId="0" fontId="1" fillId="2" borderId="0" xfId="1" applyFill="1" applyBorder="1" applyAlignment="1">
      <alignment vertical="center"/>
    </xf>
    <xf numFmtId="2" fontId="3" fillId="2" borderId="0" xfId="1" applyNumberFormat="1" applyFont="1" applyFill="1" applyBorder="1" applyAlignment="1">
      <alignment horizontal="center" vertical="center"/>
    </xf>
    <xf numFmtId="2" fontId="1" fillId="2" borderId="0" xfId="1" applyNumberFormat="1" applyFill="1" applyBorder="1" applyAlignment="1">
      <alignment horizontal="center" vertical="center"/>
    </xf>
    <xf numFmtId="0" fontId="1" fillId="2" borderId="0" xfId="1" applyFill="1" applyBorder="1" applyAlignment="1">
      <alignment horizontal="left" vertical="center"/>
    </xf>
    <xf numFmtId="0" fontId="1" fillId="2" borderId="0" xfId="1" applyFill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/>
    </xf>
    <xf numFmtId="164" fontId="1" fillId="2" borderId="0" xfId="1" applyNumberForma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left" vertical="center"/>
    </xf>
    <xf numFmtId="9" fontId="1" fillId="2" borderId="0" xfId="1" applyNumberFormat="1" applyFill="1" applyAlignment="1">
      <alignment horizontal="center"/>
    </xf>
    <xf numFmtId="0" fontId="7" fillId="4" borderId="4" xfId="1" applyFont="1" applyFill="1" applyBorder="1" applyAlignment="1">
      <alignment horizontal="center" vertical="center" wrapText="1"/>
    </xf>
    <xf numFmtId="1" fontId="7" fillId="2" borderId="4" xfId="1" applyNumberFormat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 wrapText="1"/>
    </xf>
    <xf numFmtId="1" fontId="7" fillId="3" borderId="10" xfId="1" applyNumberFormat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 wrapText="1"/>
    </xf>
    <xf numFmtId="1" fontId="7" fillId="3" borderId="0" xfId="1" applyNumberFormat="1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/>
    </xf>
    <xf numFmtId="0" fontId="7" fillId="3" borderId="12" xfId="1" applyFont="1" applyFill="1" applyBorder="1" applyAlignment="1">
      <alignment horizontal="center" vertical="center" wrapText="1"/>
    </xf>
    <xf numFmtId="1" fontId="7" fillId="3" borderId="12" xfId="1" applyNumberFormat="1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13" fillId="6" borderId="4" xfId="1" applyFont="1" applyFill="1" applyBorder="1" applyAlignment="1">
      <alignment horizontal="center" vertical="center" wrapText="1"/>
    </xf>
    <xf numFmtId="0" fontId="14" fillId="6" borderId="5" xfId="1" applyFont="1" applyFill="1" applyBorder="1" applyAlignment="1">
      <alignment horizontal="center" vertical="center" wrapText="1"/>
    </xf>
    <xf numFmtId="0" fontId="13" fillId="6" borderId="10" xfId="1" applyFont="1" applyFill="1" applyBorder="1" applyAlignment="1">
      <alignment horizontal="center" vertical="center" wrapText="1"/>
    </xf>
    <xf numFmtId="0" fontId="15" fillId="6" borderId="5" xfId="1" applyFont="1" applyFill="1" applyBorder="1" applyAlignment="1">
      <alignment horizontal="center" vertical="center" wrapText="1"/>
    </xf>
    <xf numFmtId="0" fontId="17" fillId="3" borderId="13" xfId="1" applyFont="1" applyFill="1" applyBorder="1" applyAlignment="1">
      <alignment horizontal="center" vertical="center"/>
    </xf>
    <xf numFmtId="0" fontId="17" fillId="3" borderId="11" xfId="1" applyFont="1" applyFill="1" applyBorder="1" applyAlignment="1">
      <alignment horizontal="right" vertical="center"/>
    </xf>
    <xf numFmtId="1" fontId="1" fillId="4" borderId="3" xfId="1" applyNumberFormat="1" applyFont="1" applyFill="1" applyBorder="1" applyAlignment="1">
      <alignment horizontal="center" vertical="center" wrapText="1"/>
    </xf>
    <xf numFmtId="2" fontId="16" fillId="4" borderId="0" xfId="1" applyNumberFormat="1" applyFont="1" applyFill="1" applyBorder="1" applyAlignment="1">
      <alignment horizontal="center" vertical="center"/>
    </xf>
    <xf numFmtId="2" fontId="16" fillId="2" borderId="0" xfId="1" applyNumberFormat="1" applyFont="1" applyFill="1" applyBorder="1" applyAlignment="1">
      <alignment horizontal="center" vertical="center"/>
    </xf>
    <xf numFmtId="2" fontId="1" fillId="7" borderId="2" xfId="1" applyNumberForma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18" fillId="3" borderId="9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7" borderId="2" xfId="1" applyFont="1" applyFill="1" applyBorder="1" applyAlignment="1">
      <alignment horizontal="left" vertical="center" wrapText="1"/>
    </xf>
    <xf numFmtId="0" fontId="5" fillId="8" borderId="2" xfId="1" applyFont="1" applyFill="1" applyBorder="1" applyAlignment="1">
      <alignment horizontal="left" vertical="center" wrapText="1"/>
    </xf>
    <xf numFmtId="0" fontId="5" fillId="9" borderId="2" xfId="1" applyFont="1" applyFill="1" applyBorder="1" applyAlignment="1">
      <alignment horizontal="left" vertical="center" wrapText="1"/>
    </xf>
    <xf numFmtId="1" fontId="1" fillId="4" borderId="5" xfId="1" applyNumberFormat="1" applyFont="1" applyFill="1" applyBorder="1" applyAlignment="1">
      <alignment horizontal="center" vertical="center" wrapText="1"/>
    </xf>
    <xf numFmtId="0" fontId="7" fillId="4" borderId="6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right" vertical="center"/>
    </xf>
    <xf numFmtId="0" fontId="1" fillId="8" borderId="1" xfId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right" vertical="center"/>
    </xf>
    <xf numFmtId="2" fontId="10" fillId="16" borderId="1" xfId="0" applyNumberFormat="1" applyFont="1" applyFill="1" applyBorder="1" applyAlignment="1">
      <alignment horizontal="center" vertical="center"/>
    </xf>
    <xf numFmtId="2" fontId="1" fillId="16" borderId="1" xfId="1" applyNumberFormat="1" applyFill="1" applyBorder="1" applyAlignment="1">
      <alignment horizontal="center" vertical="center"/>
    </xf>
    <xf numFmtId="1" fontId="21" fillId="10" borderId="15" xfId="1" applyNumberFormat="1" applyFont="1" applyFill="1" applyBorder="1" applyAlignment="1">
      <alignment horizontal="center" vertical="center"/>
    </xf>
    <xf numFmtId="0" fontId="3" fillId="10" borderId="15" xfId="1" applyFont="1" applyFill="1" applyBorder="1" applyAlignment="1">
      <alignment horizontal="center" vertical="center"/>
    </xf>
    <xf numFmtId="2" fontId="1" fillId="4" borderId="16" xfId="1" applyNumberFormat="1" applyFont="1" applyFill="1" applyBorder="1" applyAlignment="1">
      <alignment horizontal="center" vertical="center"/>
    </xf>
    <xf numFmtId="164" fontId="1" fillId="4" borderId="16" xfId="1" applyNumberFormat="1" applyFont="1" applyFill="1" applyBorder="1" applyAlignment="1">
      <alignment horizontal="center" vertical="center"/>
    </xf>
    <xf numFmtId="164" fontId="3" fillId="2" borderId="16" xfId="1" applyNumberFormat="1" applyFont="1" applyFill="1" applyBorder="1" applyAlignment="1">
      <alignment horizontal="center" vertical="center"/>
    </xf>
    <xf numFmtId="0" fontId="3" fillId="8" borderId="16" xfId="1" applyFont="1" applyFill="1" applyBorder="1" applyAlignment="1">
      <alignment horizontal="center" vertical="center" wrapText="1"/>
    </xf>
    <xf numFmtId="164" fontId="1" fillId="12" borderId="16" xfId="1" applyNumberFormat="1" applyFont="1" applyFill="1" applyBorder="1" applyAlignment="1">
      <alignment horizontal="center" vertical="center"/>
    </xf>
    <xf numFmtId="164" fontId="3" fillId="12" borderId="16" xfId="1" applyNumberFormat="1" applyFont="1" applyFill="1" applyBorder="1" applyAlignment="1">
      <alignment horizontal="center" vertical="center"/>
    </xf>
    <xf numFmtId="0" fontId="5" fillId="15" borderId="17" xfId="1" applyFont="1" applyFill="1" applyBorder="1" applyAlignment="1">
      <alignment vertical="center" wrapText="1"/>
    </xf>
    <xf numFmtId="2" fontId="1" fillId="4" borderId="17" xfId="1" applyNumberFormat="1" applyFont="1" applyFill="1" applyBorder="1" applyAlignment="1">
      <alignment horizontal="center" vertical="center"/>
    </xf>
    <xf numFmtId="164" fontId="1" fillId="4" borderId="17" xfId="1" applyNumberFormat="1" applyFont="1" applyFill="1" applyBorder="1" applyAlignment="1">
      <alignment horizontal="center" vertical="center"/>
    </xf>
    <xf numFmtId="164" fontId="3" fillId="2" borderId="17" xfId="1" applyNumberFormat="1" applyFont="1" applyFill="1" applyBorder="1" applyAlignment="1">
      <alignment horizontal="center" vertical="center"/>
    </xf>
    <xf numFmtId="0" fontId="5" fillId="15" borderId="18" xfId="1" applyFont="1" applyFill="1" applyBorder="1" applyAlignment="1">
      <alignment vertical="center" wrapText="1"/>
    </xf>
    <xf numFmtId="164" fontId="1" fillId="12" borderId="18" xfId="1" applyNumberFormat="1" applyFont="1" applyFill="1" applyBorder="1" applyAlignment="1">
      <alignment horizontal="center" vertical="center"/>
    </xf>
    <xf numFmtId="164" fontId="1" fillId="4" borderId="18" xfId="1" applyNumberFormat="1" applyFont="1" applyFill="1" applyBorder="1" applyAlignment="1">
      <alignment horizontal="center" vertical="center"/>
    </xf>
    <xf numFmtId="164" fontId="3" fillId="2" borderId="18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vertical="center" wrapText="1"/>
    </xf>
    <xf numFmtId="0" fontId="1" fillId="3" borderId="18" xfId="1" applyFont="1" applyFill="1" applyBorder="1" applyAlignment="1">
      <alignment horizontal="center" vertical="center" wrapText="1"/>
    </xf>
    <xf numFmtId="2" fontId="1" fillId="4" borderId="18" xfId="1" applyNumberFormat="1" applyFont="1" applyFill="1" applyBorder="1" applyAlignment="1">
      <alignment horizontal="center" vertical="center"/>
    </xf>
    <xf numFmtId="0" fontId="5" fillId="8" borderId="17" xfId="1" applyFont="1" applyFill="1" applyBorder="1" applyAlignment="1">
      <alignment vertical="center" wrapText="1"/>
    </xf>
    <xf numFmtId="0" fontId="3" fillId="8" borderId="18" xfId="1" applyFont="1" applyFill="1" applyBorder="1" applyAlignment="1">
      <alignment horizontal="center" vertical="center" wrapText="1"/>
    </xf>
    <xf numFmtId="164" fontId="3" fillId="12" borderId="18" xfId="1" applyNumberFormat="1" applyFont="1" applyFill="1" applyBorder="1" applyAlignment="1">
      <alignment horizontal="center" vertical="center"/>
    </xf>
    <xf numFmtId="0" fontId="3" fillId="2" borderId="0" xfId="1" applyFont="1" applyFill="1"/>
    <xf numFmtId="164" fontId="12" fillId="16" borderId="2" xfId="1" applyNumberFormat="1" applyFont="1" applyFill="1" applyBorder="1" applyAlignment="1">
      <alignment horizontal="center" vertical="center"/>
    </xf>
    <xf numFmtId="0" fontId="5" fillId="17" borderId="17" xfId="1" applyFont="1" applyFill="1" applyBorder="1" applyAlignment="1">
      <alignment vertical="center" wrapText="1"/>
    </xf>
    <xf numFmtId="164" fontId="3" fillId="16" borderId="17" xfId="1" applyNumberFormat="1" applyFont="1" applyFill="1" applyBorder="1" applyAlignment="1">
      <alignment horizontal="center" vertical="center"/>
    </xf>
    <xf numFmtId="0" fontId="5" fillId="17" borderId="16" xfId="1" applyFont="1" applyFill="1" applyBorder="1" applyAlignment="1">
      <alignment vertical="center" wrapText="1"/>
    </xf>
    <xf numFmtId="164" fontId="3" fillId="16" borderId="16" xfId="1" applyNumberFormat="1" applyFont="1" applyFill="1" applyBorder="1" applyAlignment="1">
      <alignment horizontal="center" vertical="center"/>
    </xf>
    <xf numFmtId="164" fontId="1" fillId="12" borderId="17" xfId="1" applyNumberFormat="1" applyFont="1" applyFill="1" applyBorder="1" applyAlignment="1">
      <alignment horizontal="center" vertical="center"/>
    </xf>
    <xf numFmtId="1" fontId="1" fillId="4" borderId="4" xfId="1" applyNumberFormat="1" applyFont="1" applyFill="1" applyBorder="1" applyAlignment="1">
      <alignment horizontal="center" vertical="center" wrapText="1"/>
    </xf>
    <xf numFmtId="1" fontId="1" fillId="4" borderId="2" xfId="1" applyNumberFormat="1" applyFont="1" applyFill="1" applyBorder="1" applyAlignment="1">
      <alignment horizontal="center" vertical="center" wrapText="1"/>
    </xf>
    <xf numFmtId="1" fontId="1" fillId="4" borderId="0" xfId="1" applyNumberFormat="1" applyFont="1" applyFill="1" applyBorder="1" applyAlignment="1">
      <alignment horizontal="center" vertical="center" wrapText="1"/>
    </xf>
    <xf numFmtId="1" fontId="6" fillId="2" borderId="0" xfId="1" applyNumberFormat="1" applyFont="1" applyFill="1"/>
    <xf numFmtId="164" fontId="12" fillId="2" borderId="2" xfId="1" applyNumberFormat="1" applyFont="1" applyFill="1" applyBorder="1" applyAlignment="1">
      <alignment horizontal="center" vertical="center"/>
    </xf>
    <xf numFmtId="0" fontId="3" fillId="16" borderId="0" xfId="1" applyFont="1" applyFill="1" applyBorder="1" applyAlignment="1">
      <alignment horizontal="center" vertical="center"/>
    </xf>
    <xf numFmtId="0" fontId="8" fillId="16" borderId="0" xfId="1" applyFont="1" applyFill="1" applyBorder="1" applyAlignment="1">
      <alignment horizontal="right" vertical="center"/>
    </xf>
    <xf numFmtId="2" fontId="12" fillId="16" borderId="2" xfId="1" applyNumberFormat="1" applyFont="1" applyFill="1" applyBorder="1" applyAlignment="1">
      <alignment horizontal="center" vertical="center"/>
    </xf>
    <xf numFmtId="2" fontId="3" fillId="16" borderId="0" xfId="1" applyNumberFormat="1" applyFont="1" applyFill="1" applyBorder="1" applyAlignment="1">
      <alignment horizontal="center" vertical="center"/>
    </xf>
    <xf numFmtId="2" fontId="11" fillId="16" borderId="0" xfId="1" applyNumberFormat="1" applyFont="1" applyFill="1" applyBorder="1" applyAlignment="1">
      <alignment horizontal="right" vertical="center"/>
    </xf>
    <xf numFmtId="1" fontId="1" fillId="4" borderId="2" xfId="1" applyNumberFormat="1" applyFill="1" applyBorder="1" applyAlignment="1">
      <alignment horizontal="center" vertical="center"/>
    </xf>
    <xf numFmtId="1" fontId="3" fillId="5" borderId="2" xfId="1" applyNumberFormat="1" applyFont="1" applyFill="1" applyBorder="1" applyAlignment="1">
      <alignment horizontal="center" vertical="center"/>
    </xf>
    <xf numFmtId="0" fontId="8" fillId="4" borderId="23" xfId="1" applyFont="1" applyFill="1" applyBorder="1" applyAlignment="1">
      <alignment horizontal="center" vertical="center"/>
    </xf>
    <xf numFmtId="2" fontId="3" fillId="4" borderId="24" xfId="1" applyNumberFormat="1" applyFont="1" applyFill="1" applyBorder="1" applyAlignment="1">
      <alignment horizontal="center" vertical="center"/>
    </xf>
    <xf numFmtId="0" fontId="22" fillId="4" borderId="25" xfId="1" applyFont="1" applyFill="1" applyBorder="1" applyAlignment="1">
      <alignment horizontal="center" vertical="center"/>
    </xf>
    <xf numFmtId="2" fontId="23" fillId="4" borderId="26" xfId="1" applyNumberFormat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 wrapText="1"/>
    </xf>
    <xf numFmtId="1" fontId="3" fillId="5" borderId="0" xfId="1" applyNumberFormat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2" fontId="3" fillId="2" borderId="14" xfId="1" applyNumberFormat="1" applyFont="1" applyFill="1" applyBorder="1" applyAlignment="1">
      <alignment horizontal="center" vertical="center"/>
    </xf>
    <xf numFmtId="10" fontId="1" fillId="2" borderId="2" xfId="1" applyNumberFormat="1" applyFill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/>
    </xf>
    <xf numFmtId="2" fontId="3" fillId="2" borderId="27" xfId="1" applyNumberFormat="1" applyFont="1" applyFill="1" applyBorder="1" applyAlignment="1">
      <alignment horizontal="center" vertical="center"/>
    </xf>
    <xf numFmtId="164" fontId="20" fillId="2" borderId="2" xfId="1" applyNumberFormat="1" applyFont="1" applyFill="1" applyBorder="1" applyAlignment="1">
      <alignment horizontal="center" vertical="center"/>
    </xf>
    <xf numFmtId="1" fontId="1" fillId="2" borderId="0" xfId="1" applyNumberFormat="1" applyFill="1"/>
    <xf numFmtId="2" fontId="19" fillId="2" borderId="0" xfId="1" applyNumberFormat="1" applyFont="1" applyFill="1" applyAlignment="1">
      <alignment horizontal="center" vertical="center"/>
    </xf>
    <xf numFmtId="1" fontId="1" fillId="13" borderId="4" xfId="1" applyNumberFormat="1" applyFont="1" applyFill="1" applyBorder="1" applyAlignment="1">
      <alignment horizontal="center" vertical="center" wrapText="1"/>
    </xf>
    <xf numFmtId="0" fontId="5" fillId="18" borderId="2" xfId="1" applyFont="1" applyFill="1" applyBorder="1" applyAlignment="1">
      <alignment horizontal="left" vertical="center" wrapText="1"/>
    </xf>
    <xf numFmtId="0" fontId="5" fillId="18" borderId="4" xfId="1" applyFont="1" applyFill="1" applyBorder="1" applyAlignment="1">
      <alignment horizontal="left" vertical="center" wrapText="1"/>
    </xf>
    <xf numFmtId="0" fontId="5" fillId="11" borderId="2" xfId="1" applyFont="1" applyFill="1" applyBorder="1" applyAlignment="1">
      <alignment horizontal="left" vertical="center" wrapText="1"/>
    </xf>
    <xf numFmtId="0" fontId="5" fillId="14" borderId="4" xfId="1" applyFont="1" applyFill="1" applyBorder="1" applyAlignment="1">
      <alignment horizontal="left" vertical="center" wrapText="1"/>
    </xf>
    <xf numFmtId="0" fontId="26" fillId="3" borderId="0" xfId="1" applyFont="1" applyFill="1" applyBorder="1" applyAlignment="1">
      <alignment horizontal="center" vertical="center" wrapText="1"/>
    </xf>
    <xf numFmtId="1" fontId="26" fillId="3" borderId="0" xfId="1" applyNumberFormat="1" applyFont="1" applyFill="1" applyBorder="1" applyAlignment="1">
      <alignment horizontal="center" vertical="center" wrapText="1"/>
    </xf>
    <xf numFmtId="0" fontId="26" fillId="3" borderId="0" xfId="1" applyFont="1" applyFill="1" applyBorder="1" applyAlignment="1">
      <alignment horizontal="center" vertical="center"/>
    </xf>
    <xf numFmtId="0" fontId="28" fillId="3" borderId="11" xfId="1" applyFont="1" applyFill="1" applyBorder="1" applyAlignment="1">
      <alignment horizontal="right" vertical="center"/>
    </xf>
    <xf numFmtId="0" fontId="26" fillId="3" borderId="12" xfId="1" applyFont="1" applyFill="1" applyBorder="1" applyAlignment="1">
      <alignment horizontal="center" vertical="center" wrapText="1"/>
    </xf>
    <xf numFmtId="1" fontId="26" fillId="3" borderId="12" xfId="1" applyNumberFormat="1" applyFont="1" applyFill="1" applyBorder="1" applyAlignment="1">
      <alignment horizontal="center" vertical="center" wrapText="1"/>
    </xf>
    <xf numFmtId="0" fontId="26" fillId="3" borderId="12" xfId="1" applyFont="1" applyFill="1" applyBorder="1" applyAlignment="1">
      <alignment horizontal="center" vertical="center"/>
    </xf>
    <xf numFmtId="0" fontId="28" fillId="3" borderId="13" xfId="1" applyFont="1" applyFill="1" applyBorder="1" applyAlignment="1">
      <alignment horizontal="center" vertical="center"/>
    </xf>
    <xf numFmtId="2" fontId="31" fillId="4" borderId="0" xfId="1" applyNumberFormat="1" applyFont="1" applyFill="1" applyBorder="1" applyAlignment="1">
      <alignment horizontal="center" vertical="center"/>
    </xf>
    <xf numFmtId="2" fontId="31" fillId="2" borderId="0" xfId="1" applyNumberFormat="1" applyFont="1" applyFill="1" applyBorder="1" applyAlignment="1">
      <alignment horizontal="center" vertical="center"/>
    </xf>
    <xf numFmtId="0" fontId="10" fillId="2" borderId="0" xfId="1" applyFont="1" applyFill="1"/>
    <xf numFmtId="0" fontId="1" fillId="2" borderId="0" xfId="1" applyFill="1" applyAlignment="1"/>
    <xf numFmtId="0" fontId="1" fillId="3" borderId="29" xfId="1" applyFont="1" applyFill="1" applyBorder="1" applyAlignment="1">
      <alignment horizontal="left" vertical="center" wrapText="1"/>
    </xf>
    <xf numFmtId="1" fontId="10" fillId="4" borderId="29" xfId="1" applyNumberFormat="1" applyFont="1" applyFill="1" applyBorder="1" applyAlignment="1">
      <alignment horizontal="center" vertical="center" wrapText="1"/>
    </xf>
    <xf numFmtId="0" fontId="26" fillId="4" borderId="29" xfId="1" applyFont="1" applyFill="1" applyBorder="1" applyAlignment="1">
      <alignment horizontal="center" vertical="center" wrapText="1"/>
    </xf>
    <xf numFmtId="1" fontId="26" fillId="2" borderId="29" xfId="1" applyNumberFormat="1" applyFont="1" applyFill="1" applyBorder="1" applyAlignment="1">
      <alignment horizontal="center" vertical="center" wrapText="1"/>
    </xf>
    <xf numFmtId="0" fontId="26" fillId="4" borderId="29" xfId="1" applyFont="1" applyFill="1" applyBorder="1" applyAlignment="1">
      <alignment horizontal="center" vertical="center"/>
    </xf>
    <xf numFmtId="0" fontId="1" fillId="11" borderId="29" xfId="1" applyFont="1" applyFill="1" applyBorder="1" applyAlignment="1">
      <alignment horizontal="left" vertical="center" wrapText="1"/>
    </xf>
    <xf numFmtId="0" fontId="1" fillId="9" borderId="29" xfId="1" applyFont="1" applyFill="1" applyBorder="1" applyAlignment="1">
      <alignment horizontal="left" vertical="center" wrapText="1"/>
    </xf>
    <xf numFmtId="0" fontId="1" fillId="8" borderId="29" xfId="1" applyFont="1" applyFill="1" applyBorder="1" applyAlignment="1">
      <alignment horizontal="left" vertical="center" wrapText="1"/>
    </xf>
    <xf numFmtId="0" fontId="1" fillId="18" borderId="29" xfId="1" applyFont="1" applyFill="1" applyBorder="1" applyAlignment="1">
      <alignment horizontal="left" vertical="center" wrapText="1"/>
    </xf>
    <xf numFmtId="0" fontId="1" fillId="14" borderId="29" xfId="1" applyFont="1" applyFill="1" applyBorder="1" applyAlignment="1">
      <alignment horizontal="left" vertical="center" wrapText="1"/>
    </xf>
    <xf numFmtId="0" fontId="26" fillId="3" borderId="29" xfId="1" applyFont="1" applyFill="1" applyBorder="1" applyAlignment="1">
      <alignment horizontal="center" vertical="center" wrapText="1"/>
    </xf>
    <xf numFmtId="1" fontId="26" fillId="3" borderId="29" xfId="1" applyNumberFormat="1" applyFont="1" applyFill="1" applyBorder="1" applyAlignment="1">
      <alignment horizontal="center" vertical="center" wrapText="1"/>
    </xf>
    <xf numFmtId="0" fontId="26" fillId="3" borderId="29" xfId="1" applyFont="1" applyFill="1" applyBorder="1" applyAlignment="1">
      <alignment horizontal="center" vertical="center"/>
    </xf>
    <xf numFmtId="0" fontId="26" fillId="4" borderId="30" xfId="1" applyFont="1" applyFill="1" applyBorder="1" applyAlignment="1">
      <alignment horizontal="center" vertical="center" wrapText="1"/>
    </xf>
    <xf numFmtId="1" fontId="26" fillId="2" borderId="30" xfId="1" applyNumberFormat="1" applyFont="1" applyFill="1" applyBorder="1" applyAlignment="1">
      <alignment horizontal="center" vertical="center" wrapText="1"/>
    </xf>
    <xf numFmtId="0" fontId="26" fillId="4" borderId="30" xfId="1" applyFont="1" applyFill="1" applyBorder="1" applyAlignment="1">
      <alignment horizontal="center" vertical="center"/>
    </xf>
    <xf numFmtId="1" fontId="29" fillId="13" borderId="30" xfId="1" applyNumberFormat="1" applyFont="1" applyFill="1" applyBorder="1" applyAlignment="1">
      <alignment horizontal="center" vertical="center" wrapText="1"/>
    </xf>
    <xf numFmtId="0" fontId="5" fillId="7" borderId="29" xfId="1" applyFont="1" applyFill="1" applyBorder="1" applyAlignment="1">
      <alignment horizontal="center" vertical="center" wrapText="1"/>
    </xf>
    <xf numFmtId="0" fontId="3" fillId="7" borderId="29" xfId="1" applyFont="1" applyFill="1" applyBorder="1" applyAlignment="1">
      <alignment horizontal="center" vertical="center" wrapText="1"/>
    </xf>
    <xf numFmtId="0" fontId="18" fillId="7" borderId="29" xfId="1" applyFont="1" applyFill="1" applyBorder="1" applyAlignment="1">
      <alignment horizontal="center" vertical="center" wrapText="1"/>
    </xf>
    <xf numFmtId="0" fontId="28" fillId="3" borderId="0" xfId="1" applyFont="1" applyFill="1" applyBorder="1" applyAlignment="1">
      <alignment horizontal="right" vertical="center"/>
    </xf>
    <xf numFmtId="0" fontId="28" fillId="3" borderId="12" xfId="1" applyFont="1" applyFill="1" applyBorder="1" applyAlignment="1">
      <alignment horizontal="center" vertical="center"/>
    </xf>
    <xf numFmtId="0" fontId="26" fillId="3" borderId="33" xfId="1" applyFont="1" applyFill="1" applyBorder="1" applyAlignment="1">
      <alignment horizontal="center" vertical="center" wrapText="1"/>
    </xf>
    <xf numFmtId="164" fontId="10" fillId="7" borderId="29" xfId="1" applyNumberFormat="1" applyFont="1" applyFill="1" applyBorder="1" applyAlignment="1">
      <alignment horizontal="center" vertical="center"/>
    </xf>
    <xf numFmtId="1" fontId="10" fillId="4" borderId="29" xfId="1" applyNumberFormat="1" applyFont="1" applyFill="1" applyBorder="1" applyAlignment="1">
      <alignment horizontal="center" vertical="center"/>
    </xf>
    <xf numFmtId="164" fontId="12" fillId="16" borderId="29" xfId="1" applyNumberFormat="1" applyFont="1" applyFill="1" applyBorder="1" applyAlignment="1">
      <alignment horizontal="center" vertical="center"/>
    </xf>
    <xf numFmtId="166" fontId="3" fillId="2" borderId="29" xfId="1" applyNumberFormat="1" applyFont="1" applyFill="1" applyBorder="1" applyAlignment="1">
      <alignment horizontal="center" vertical="center"/>
    </xf>
    <xf numFmtId="2" fontId="12" fillId="16" borderId="29" xfId="1" applyNumberFormat="1" applyFont="1" applyFill="1" applyBorder="1" applyAlignment="1">
      <alignment horizontal="center" vertical="center"/>
    </xf>
    <xf numFmtId="0" fontId="8" fillId="2" borderId="29" xfId="1" applyFont="1" applyFill="1" applyBorder="1" applyAlignment="1">
      <alignment horizontal="center" vertical="center"/>
    </xf>
    <xf numFmtId="2" fontId="3" fillId="2" borderId="29" xfId="1" applyNumberFormat="1" applyFont="1" applyFill="1" applyBorder="1" applyAlignment="1">
      <alignment horizontal="center" vertical="center"/>
    </xf>
    <xf numFmtId="1" fontId="12" fillId="16" borderId="29" xfId="1" applyNumberFormat="1" applyFont="1" applyFill="1" applyBorder="1" applyAlignment="1">
      <alignment horizontal="center" vertical="center"/>
    </xf>
    <xf numFmtId="1" fontId="12" fillId="2" borderId="29" xfId="1" applyNumberFormat="1" applyFont="1" applyFill="1" applyBorder="1" applyAlignment="1">
      <alignment horizontal="center" vertical="center"/>
    </xf>
    <xf numFmtId="164" fontId="20" fillId="2" borderId="34" xfId="1" applyNumberFormat="1" applyFont="1" applyFill="1" applyBorder="1" applyAlignment="1">
      <alignment horizontal="center" vertical="center"/>
    </xf>
    <xf numFmtId="0" fontId="3" fillId="7" borderId="34" xfId="1" applyFont="1" applyFill="1" applyBorder="1" applyAlignment="1">
      <alignment horizontal="center" vertical="center" wrapText="1"/>
    </xf>
    <xf numFmtId="1" fontId="25" fillId="5" borderId="31" xfId="1" applyNumberFormat="1" applyFont="1" applyFill="1" applyBorder="1" applyAlignment="1">
      <alignment horizontal="center" vertical="center"/>
    </xf>
    <xf numFmtId="1" fontId="10" fillId="13" borderId="29" xfId="1" applyNumberFormat="1" applyFont="1" applyFill="1" applyBorder="1" applyAlignment="1">
      <alignment horizontal="center" vertical="center" wrapText="1"/>
    </xf>
    <xf numFmtId="1" fontId="32" fillId="2" borderId="29" xfId="1" applyNumberFormat="1" applyFont="1" applyFill="1" applyBorder="1" applyAlignment="1">
      <alignment horizontal="center" vertical="center" wrapText="1"/>
    </xf>
    <xf numFmtId="9" fontId="18" fillId="2" borderId="29" xfId="1" applyNumberFormat="1" applyFont="1" applyFill="1" applyBorder="1" applyAlignment="1">
      <alignment horizontal="center" vertical="center" wrapText="1"/>
    </xf>
    <xf numFmtId="9" fontId="12" fillId="2" borderId="29" xfId="1" applyNumberFormat="1" applyFont="1" applyFill="1" applyBorder="1" applyAlignment="1">
      <alignment horizontal="center" vertical="center" wrapText="1"/>
    </xf>
    <xf numFmtId="1" fontId="10" fillId="13" borderId="36" xfId="1" applyNumberFormat="1" applyFont="1" applyFill="1" applyBorder="1" applyAlignment="1">
      <alignment horizontal="center" vertical="center" wrapText="1"/>
    </xf>
    <xf numFmtId="0" fontId="1" fillId="11" borderId="30" xfId="1" applyFont="1" applyFill="1" applyBorder="1" applyAlignment="1">
      <alignment horizontal="left" vertical="center" wrapText="1"/>
    </xf>
    <xf numFmtId="1" fontId="10" fillId="13" borderId="38" xfId="1" applyNumberFormat="1" applyFont="1" applyFill="1" applyBorder="1" applyAlignment="1">
      <alignment horizontal="center" vertical="center" wrapText="1"/>
    </xf>
    <xf numFmtId="1" fontId="32" fillId="2" borderId="30" xfId="1" applyNumberFormat="1" applyFont="1" applyFill="1" applyBorder="1" applyAlignment="1">
      <alignment horizontal="center" vertical="center" wrapText="1"/>
    </xf>
    <xf numFmtId="1" fontId="10" fillId="13" borderId="30" xfId="1" applyNumberFormat="1" applyFont="1" applyFill="1" applyBorder="1" applyAlignment="1">
      <alignment horizontal="center" vertical="center" wrapText="1"/>
    </xf>
    <xf numFmtId="0" fontId="1" fillId="9" borderId="30" xfId="1" applyFont="1" applyFill="1" applyBorder="1" applyAlignment="1">
      <alignment horizontal="left" vertical="center" wrapText="1"/>
    </xf>
    <xf numFmtId="0" fontId="1" fillId="7" borderId="30" xfId="1" applyFont="1" applyFill="1" applyBorder="1" applyAlignment="1">
      <alignment horizontal="left" vertical="center" wrapText="1"/>
    </xf>
    <xf numFmtId="0" fontId="1" fillId="8" borderId="30" xfId="1" applyFont="1" applyFill="1" applyBorder="1" applyAlignment="1">
      <alignment horizontal="left" vertical="center" wrapText="1"/>
    </xf>
    <xf numFmtId="0" fontId="1" fillId="18" borderId="30" xfId="1" applyFont="1" applyFill="1" applyBorder="1" applyAlignment="1">
      <alignment horizontal="left" vertical="center" wrapText="1"/>
    </xf>
    <xf numFmtId="0" fontId="1" fillId="14" borderId="30" xfId="1" applyFont="1" applyFill="1" applyBorder="1" applyAlignment="1">
      <alignment horizontal="left" vertical="center" wrapText="1"/>
    </xf>
    <xf numFmtId="0" fontId="26" fillId="3" borderId="39" xfId="1" applyFont="1" applyFill="1" applyBorder="1" applyAlignment="1">
      <alignment horizontal="center" vertical="center" wrapText="1"/>
    </xf>
    <xf numFmtId="0" fontId="26" fillId="3" borderId="30" xfId="1" applyFont="1" applyFill="1" applyBorder="1" applyAlignment="1">
      <alignment horizontal="center" vertical="center" wrapText="1"/>
    </xf>
    <xf numFmtId="1" fontId="26" fillId="3" borderId="30" xfId="1" applyNumberFormat="1" applyFont="1" applyFill="1" applyBorder="1" applyAlignment="1">
      <alignment horizontal="center" vertical="center" wrapText="1"/>
    </xf>
    <xf numFmtId="0" fontId="26" fillId="3" borderId="30" xfId="1" applyFont="1" applyFill="1" applyBorder="1" applyAlignment="1">
      <alignment horizontal="center" vertical="center"/>
    </xf>
    <xf numFmtId="1" fontId="10" fillId="4" borderId="40" xfId="1" applyNumberFormat="1" applyFont="1" applyFill="1" applyBorder="1" applyAlignment="1">
      <alignment horizontal="center" vertical="center" wrapText="1"/>
    </xf>
    <xf numFmtId="0" fontId="26" fillId="4" borderId="40" xfId="1" applyFont="1" applyFill="1" applyBorder="1" applyAlignment="1">
      <alignment horizontal="center" vertical="center" wrapText="1"/>
    </xf>
    <xf numFmtId="1" fontId="26" fillId="2" borderId="40" xfId="1" applyNumberFormat="1" applyFont="1" applyFill="1" applyBorder="1" applyAlignment="1">
      <alignment horizontal="center" vertical="center" wrapText="1"/>
    </xf>
    <xf numFmtId="0" fontId="26" fillId="4" borderId="40" xfId="1" applyFont="1" applyFill="1" applyBorder="1" applyAlignment="1">
      <alignment horizontal="center" vertical="center"/>
    </xf>
    <xf numFmtId="1" fontId="10" fillId="13" borderId="43" xfId="1" applyNumberFormat="1" applyFont="1" applyFill="1" applyBorder="1" applyAlignment="1">
      <alignment horizontal="center" vertical="center" wrapText="1"/>
    </xf>
    <xf numFmtId="1" fontId="32" fillId="2" borderId="40" xfId="1" applyNumberFormat="1" applyFont="1" applyFill="1" applyBorder="1" applyAlignment="1">
      <alignment horizontal="center" vertical="center" wrapText="1"/>
    </xf>
    <xf numFmtId="1" fontId="10" fillId="13" borderId="40" xfId="1" applyNumberFormat="1" applyFont="1" applyFill="1" applyBorder="1" applyAlignment="1">
      <alignment horizontal="center" vertical="center" wrapText="1"/>
    </xf>
    <xf numFmtId="0" fontId="1" fillId="11" borderId="40" xfId="1" applyFont="1" applyFill="1" applyBorder="1" applyAlignment="1">
      <alignment horizontal="left" vertical="center" wrapText="1"/>
    </xf>
    <xf numFmtId="0" fontId="1" fillId="9" borderId="40" xfId="1" applyFont="1" applyFill="1" applyBorder="1" applyAlignment="1">
      <alignment horizontal="left" vertical="center" wrapText="1"/>
    </xf>
    <xf numFmtId="0" fontId="1" fillId="7" borderId="40" xfId="1" applyFont="1" applyFill="1" applyBorder="1" applyAlignment="1">
      <alignment horizontal="left" vertical="center" wrapText="1"/>
    </xf>
    <xf numFmtId="0" fontId="1" fillId="8" borderId="40" xfId="1" applyFont="1" applyFill="1" applyBorder="1" applyAlignment="1">
      <alignment horizontal="left" vertical="center" wrapText="1"/>
    </xf>
    <xf numFmtId="0" fontId="1" fillId="18" borderId="40" xfId="1" applyFont="1" applyFill="1" applyBorder="1" applyAlignment="1">
      <alignment horizontal="left" vertical="center" wrapText="1"/>
    </xf>
    <xf numFmtId="0" fontId="1" fillId="14" borderId="40" xfId="1" applyFont="1" applyFill="1" applyBorder="1" applyAlignment="1">
      <alignment horizontal="left" vertical="center" wrapText="1"/>
    </xf>
    <xf numFmtId="1" fontId="10" fillId="13" borderId="45" xfId="1" applyNumberFormat="1" applyFont="1" applyFill="1" applyBorder="1" applyAlignment="1">
      <alignment horizontal="center" vertical="center" wrapText="1"/>
    </xf>
    <xf numFmtId="1" fontId="32" fillId="2" borderId="32" xfId="1" applyNumberFormat="1" applyFont="1" applyFill="1" applyBorder="1" applyAlignment="1">
      <alignment horizontal="center" vertical="center" wrapText="1"/>
    </xf>
    <xf numFmtId="1" fontId="10" fillId="13" borderId="32" xfId="1" applyNumberFormat="1" applyFont="1" applyFill="1" applyBorder="1" applyAlignment="1">
      <alignment horizontal="center" vertical="center" wrapText="1"/>
    </xf>
    <xf numFmtId="1" fontId="33" fillId="2" borderId="30" xfId="1" applyNumberFormat="1" applyFont="1" applyFill="1" applyBorder="1" applyAlignment="1">
      <alignment horizontal="center" vertical="center" wrapText="1"/>
    </xf>
    <xf numFmtId="1" fontId="18" fillId="13" borderId="44" xfId="1" applyNumberFormat="1" applyFont="1" applyFill="1" applyBorder="1" applyAlignment="1">
      <alignment horizontal="center" vertical="center" wrapText="1"/>
    </xf>
    <xf numFmtId="1" fontId="32" fillId="2" borderId="46" xfId="1" applyNumberFormat="1" applyFont="1" applyFill="1" applyBorder="1" applyAlignment="1">
      <alignment horizontal="center" vertical="center" wrapText="1"/>
    </xf>
    <xf numFmtId="1" fontId="10" fillId="13" borderId="46" xfId="1" applyNumberFormat="1" applyFont="1" applyFill="1" applyBorder="1" applyAlignment="1">
      <alignment horizontal="center" vertical="center" wrapText="1"/>
    </xf>
    <xf numFmtId="1" fontId="33" fillId="13" borderId="29" xfId="1" applyNumberFormat="1" applyFont="1" applyFill="1" applyBorder="1" applyAlignment="1">
      <alignment horizontal="center" vertical="center" wrapText="1"/>
    </xf>
    <xf numFmtId="1" fontId="33" fillId="4" borderId="29" xfId="1" applyNumberFormat="1" applyFont="1" applyFill="1" applyBorder="1" applyAlignment="1">
      <alignment horizontal="center" vertical="center" wrapText="1"/>
    </xf>
    <xf numFmtId="1" fontId="33" fillId="4" borderId="0" xfId="1" applyNumberFormat="1" applyFont="1" applyFill="1" applyBorder="1" applyAlignment="1">
      <alignment horizontal="center" vertical="center" wrapText="1"/>
    </xf>
    <xf numFmtId="1" fontId="33" fillId="4" borderId="31" xfId="1" applyNumberFormat="1" applyFont="1" applyFill="1" applyBorder="1" applyAlignment="1">
      <alignment horizontal="center" vertical="center" wrapText="1"/>
    </xf>
    <xf numFmtId="1" fontId="33" fillId="13" borderId="40" xfId="1" applyNumberFormat="1" applyFont="1" applyFill="1" applyBorder="1" applyAlignment="1">
      <alignment horizontal="center" vertical="center" wrapText="1"/>
    </xf>
    <xf numFmtId="1" fontId="33" fillId="4" borderId="40" xfId="1" applyNumberFormat="1" applyFont="1" applyFill="1" applyBorder="1" applyAlignment="1">
      <alignment horizontal="center" vertical="center" wrapText="1"/>
    </xf>
    <xf numFmtId="1" fontId="33" fillId="4" borderId="41" xfId="1" applyNumberFormat="1" applyFont="1" applyFill="1" applyBorder="1" applyAlignment="1">
      <alignment horizontal="center" vertical="center" wrapText="1"/>
    </xf>
    <xf numFmtId="1" fontId="33" fillId="4" borderId="42" xfId="1" applyNumberFormat="1" applyFont="1" applyFill="1" applyBorder="1" applyAlignment="1">
      <alignment horizontal="center" vertical="center" wrapText="1"/>
    </xf>
    <xf numFmtId="1" fontId="33" fillId="13" borderId="30" xfId="1" applyNumberFormat="1" applyFont="1" applyFill="1" applyBorder="1" applyAlignment="1">
      <alignment horizontal="center" vertical="center" wrapText="1"/>
    </xf>
    <xf numFmtId="1" fontId="33" fillId="4" borderId="30" xfId="1" applyNumberFormat="1" applyFont="1" applyFill="1" applyBorder="1" applyAlignment="1">
      <alignment horizontal="center" vertical="center" wrapText="1"/>
    </xf>
    <xf numFmtId="1" fontId="33" fillId="4" borderId="37" xfId="1" applyNumberFormat="1" applyFont="1" applyFill="1" applyBorder="1" applyAlignment="1">
      <alignment horizontal="center" vertical="center" wrapText="1"/>
    </xf>
    <xf numFmtId="1" fontId="33" fillId="13" borderId="32" xfId="1" applyNumberFormat="1" applyFont="1" applyFill="1" applyBorder="1" applyAlignment="1">
      <alignment horizontal="center" vertical="center" wrapText="1"/>
    </xf>
    <xf numFmtId="1" fontId="33" fillId="4" borderId="32" xfId="1" applyNumberFormat="1" applyFont="1" applyFill="1" applyBorder="1" applyAlignment="1">
      <alignment horizontal="center" vertical="center" wrapText="1"/>
    </xf>
    <xf numFmtId="1" fontId="33" fillId="2" borderId="0" xfId="1" applyNumberFormat="1" applyFont="1" applyFill="1"/>
    <xf numFmtId="1" fontId="33" fillId="4" borderId="34" xfId="1" applyNumberFormat="1" applyFont="1" applyFill="1" applyBorder="1" applyAlignment="1">
      <alignment horizontal="center" vertical="center" wrapText="1"/>
    </xf>
    <xf numFmtId="0" fontId="3" fillId="7" borderId="36" xfId="1" applyFont="1" applyFill="1" applyBorder="1" applyAlignment="1">
      <alignment horizontal="center" vertical="center" wrapText="1"/>
    </xf>
    <xf numFmtId="0" fontId="35" fillId="7" borderId="29" xfId="1" applyFont="1" applyFill="1" applyBorder="1" applyAlignment="1">
      <alignment horizontal="center" vertical="center" wrapText="1"/>
    </xf>
    <xf numFmtId="0" fontId="14" fillId="7" borderId="30" xfId="1" applyFont="1" applyFill="1" applyBorder="1" applyAlignment="1">
      <alignment horizontal="left" vertical="center" wrapText="1"/>
    </xf>
    <xf numFmtId="0" fontId="27" fillId="7" borderId="30" xfId="1" applyFont="1" applyFill="1" applyBorder="1" applyAlignment="1">
      <alignment horizontal="center" vertical="center" wrapText="1"/>
    </xf>
    <xf numFmtId="0" fontId="13" fillId="7" borderId="29" xfId="1" applyFont="1" applyFill="1" applyBorder="1" applyAlignment="1">
      <alignment horizontal="center" vertical="center" wrapText="1"/>
    </xf>
    <xf numFmtId="0" fontId="15" fillId="7" borderId="29" xfId="1" applyFont="1" applyFill="1" applyBorder="1" applyAlignment="1">
      <alignment horizontal="center" vertical="center" wrapText="1"/>
    </xf>
    <xf numFmtId="0" fontId="34" fillId="7" borderId="0" xfId="1" applyFont="1" applyFill="1" applyAlignment="1">
      <alignment vertical="center"/>
    </xf>
    <xf numFmtId="1" fontId="34" fillId="7" borderId="0" xfId="1" applyNumberFormat="1" applyFont="1" applyFill="1" applyAlignment="1">
      <alignment vertical="center"/>
    </xf>
    <xf numFmtId="0" fontId="30" fillId="4" borderId="34" xfId="1" applyFont="1" applyFill="1" applyBorder="1" applyAlignment="1">
      <alignment horizontal="center" vertical="center"/>
    </xf>
    <xf numFmtId="1" fontId="25" fillId="4" borderId="35" xfId="1" applyNumberFormat="1" applyFont="1" applyFill="1" applyBorder="1" applyAlignment="1">
      <alignment horizontal="center" vertical="center"/>
    </xf>
    <xf numFmtId="0" fontId="4" fillId="4" borderId="37" xfId="1" applyFont="1" applyFill="1" applyBorder="1" applyAlignment="1">
      <alignment horizontal="center" vertical="center"/>
    </xf>
    <xf numFmtId="1" fontId="4" fillId="4" borderId="39" xfId="1" applyNumberFormat="1" applyFont="1" applyFill="1" applyBorder="1" applyAlignment="1">
      <alignment horizontal="center" vertical="center"/>
    </xf>
    <xf numFmtId="1" fontId="10" fillId="5" borderId="29" xfId="1" applyNumberFormat="1" applyFont="1" applyFill="1" applyBorder="1" applyAlignment="1">
      <alignment horizontal="center" vertical="center"/>
    </xf>
    <xf numFmtId="0" fontId="10" fillId="3" borderId="40" xfId="1" applyFont="1" applyFill="1" applyBorder="1" applyAlignment="1">
      <alignment horizontal="left" vertical="center" wrapText="1"/>
    </xf>
    <xf numFmtId="1" fontId="12" fillId="2" borderId="29" xfId="1" applyNumberFormat="1" applyFont="1" applyFill="1" applyBorder="1" applyAlignment="1">
      <alignment horizontal="center" vertical="center" wrapText="1"/>
    </xf>
    <xf numFmtId="0" fontId="12" fillId="16" borderId="21" xfId="1" applyFont="1" applyFill="1" applyBorder="1" applyAlignment="1">
      <alignment horizontal="right" vertical="center"/>
    </xf>
    <xf numFmtId="0" fontId="12" fillId="16" borderId="22" xfId="1" applyFont="1" applyFill="1" applyBorder="1" applyAlignment="1">
      <alignment horizontal="right" vertical="center"/>
    </xf>
    <xf numFmtId="0" fontId="12" fillId="16" borderId="19" xfId="1" applyFont="1" applyFill="1" applyBorder="1" applyAlignment="1">
      <alignment horizontal="right" vertical="center"/>
    </xf>
    <xf numFmtId="0" fontId="12" fillId="16" borderId="20" xfId="1" applyFont="1" applyFill="1" applyBorder="1" applyAlignment="1">
      <alignment horizontal="right" vertical="center"/>
    </xf>
    <xf numFmtId="0" fontId="2" fillId="3" borderId="0" xfId="1" applyFont="1" applyFill="1" applyBorder="1" applyAlignment="1">
      <alignment horizontal="center" vertical="center"/>
    </xf>
    <xf numFmtId="0" fontId="1" fillId="4" borderId="0" xfId="1" applyFont="1" applyFill="1" applyBorder="1" applyAlignment="1">
      <alignment horizontal="center" vertical="center"/>
    </xf>
    <xf numFmtId="0" fontId="36" fillId="7" borderId="0" xfId="1" applyFont="1" applyFill="1" applyBorder="1" applyAlignment="1">
      <alignment horizontal="center" vertical="center"/>
    </xf>
    <xf numFmtId="0" fontId="1" fillId="2" borderId="0" xfId="1" applyFill="1" applyAlignment="1">
      <alignment horizontal="center"/>
    </xf>
    <xf numFmtId="0" fontId="12" fillId="16" borderId="29" xfId="1" applyFont="1" applyFill="1" applyBorder="1" applyAlignment="1">
      <alignment horizontal="right" vertical="center"/>
    </xf>
    <xf numFmtId="0" fontId="3" fillId="7" borderId="0" xfId="1" applyFont="1" applyFill="1" applyBorder="1" applyAlignment="1">
      <alignment horizontal="center" vertical="center" wrapText="1"/>
    </xf>
    <xf numFmtId="1" fontId="12" fillId="2" borderId="29" xfId="1" applyNumberFormat="1" applyFont="1" applyFill="1" applyBorder="1" applyAlignment="1">
      <alignment horizontal="center" vertical="center" wrapText="1"/>
    </xf>
    <xf numFmtId="1" fontId="34" fillId="7" borderId="0" xfId="1" applyNumberFormat="1" applyFont="1" applyFill="1" applyAlignment="1">
      <alignment horizontal="center" vertical="center"/>
    </xf>
    <xf numFmtId="0" fontId="24" fillId="3" borderId="0" xfId="1" applyFont="1" applyFill="1" applyBorder="1" applyAlignment="1">
      <alignment vertical="center"/>
    </xf>
    <xf numFmtId="0" fontId="5" fillId="3" borderId="0" xfId="1" applyFont="1" applyFill="1" applyBorder="1" applyAlignment="1">
      <alignment vertical="center"/>
    </xf>
    <xf numFmtId="165" fontId="10" fillId="3" borderId="0" xfId="1" applyNumberFormat="1" applyFont="1" applyFill="1" applyBorder="1" applyAlignment="1">
      <alignment horizontal="center" vertical="center"/>
    </xf>
    <xf numFmtId="0" fontId="8" fillId="19" borderId="0" xfId="1" applyFont="1" applyFill="1" applyBorder="1" applyAlignment="1">
      <alignment horizontal="right"/>
    </xf>
    <xf numFmtId="0" fontId="39" fillId="19" borderId="0" xfId="1" applyFont="1" applyFill="1" applyBorder="1" applyAlignment="1">
      <alignment horizontal="right"/>
    </xf>
    <xf numFmtId="0" fontId="1" fillId="19" borderId="0" xfId="1" applyFill="1" applyBorder="1"/>
    <xf numFmtId="0" fontId="1" fillId="19" borderId="0" xfId="1" applyFill="1" applyBorder="1" applyAlignment="1">
      <alignment horizontal="right"/>
    </xf>
    <xf numFmtId="0" fontId="1" fillId="19" borderId="0" xfId="1" applyFill="1"/>
    <xf numFmtId="0" fontId="22" fillId="19" borderId="0" xfId="1" applyFont="1" applyFill="1" applyBorder="1" applyAlignment="1">
      <alignment horizontal="left"/>
    </xf>
    <xf numFmtId="0" fontId="22" fillId="19" borderId="0" xfId="1" applyFont="1" applyFill="1" applyBorder="1"/>
    <xf numFmtId="0" fontId="22" fillId="2" borderId="0" xfId="1" applyFont="1" applyFill="1" applyBorder="1" applyAlignment="1">
      <alignment horizontal="right" vertical="center"/>
    </xf>
    <xf numFmtId="0" fontId="22" fillId="0" borderId="0" xfId="1" applyFont="1"/>
    <xf numFmtId="0" fontId="10" fillId="2" borderId="2" xfId="1" applyFont="1" applyFill="1" applyBorder="1" applyAlignment="1">
      <alignment vertical="center"/>
    </xf>
    <xf numFmtId="164" fontId="3" fillId="2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personnel/REPAS%20OPHELIE/2015%20-%201%20-%2006%20janv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e alimentaire"/>
      <sheetName val="CALCULATEUR"/>
      <sheetName val="Valeur sur 100g"/>
      <sheetName val="Rapport Journée"/>
      <sheetName val="Justification ration"/>
      <sheetName val="Ration"/>
      <sheetName val="calcul NAP"/>
    </sheetNames>
    <sheetDataSet>
      <sheetData sheetId="0"/>
      <sheetData sheetId="1">
        <row r="4">
          <cell r="A4" t="str">
            <v>Abricot Sec</v>
          </cell>
        </row>
        <row r="5">
          <cell r="A5" t="str">
            <v>actimel</v>
          </cell>
        </row>
        <row r="6">
          <cell r="A6" t="str">
            <v>After Eight menthe</v>
          </cell>
        </row>
        <row r="7">
          <cell r="A7" t="str">
            <v>Amandes</v>
          </cell>
        </row>
        <row r="8">
          <cell r="A8" t="str">
            <v>Amandes Fumées Super U</v>
          </cell>
        </row>
        <row r="9">
          <cell r="A9" t="str">
            <v>Ananas</v>
          </cell>
        </row>
        <row r="10">
          <cell r="A10" t="str">
            <v>Asparthame Canderel</v>
          </cell>
        </row>
        <row r="11">
          <cell r="A11" t="str">
            <v>Asperge</v>
          </cell>
        </row>
        <row r="12">
          <cell r="A12" t="str">
            <v>avocat</v>
          </cell>
        </row>
        <row r="13">
          <cell r="A13" t="str">
            <v>avoine</v>
          </cell>
        </row>
        <row r="14">
          <cell r="A14" t="str">
            <v>Babybel</v>
          </cell>
        </row>
        <row r="15">
          <cell r="A15" t="str">
            <v>Bacon</v>
          </cell>
        </row>
        <row r="16">
          <cell r="A16" t="str">
            <v>Banane</v>
          </cell>
        </row>
        <row r="17">
          <cell r="A17" t="str">
            <v>barquette Lu fraise</v>
          </cell>
        </row>
        <row r="18">
          <cell r="A18" t="str">
            <v>Betterave rouge cuite</v>
          </cell>
        </row>
        <row r="19">
          <cell r="A19" t="str">
            <v>beurre</v>
          </cell>
        </row>
        <row r="20">
          <cell r="A20" t="str">
            <v xml:space="preserve">Beurre 1/2 sel </v>
          </cell>
        </row>
        <row r="21">
          <cell r="A21" t="str">
            <v>beurre allégé 15% marque repère</v>
          </cell>
        </row>
        <row r="22">
          <cell r="A22" t="str">
            <v>Beurre Allegé Saint Hubert</v>
          </cell>
        </row>
        <row r="23">
          <cell r="A23" t="str">
            <v>Bière</v>
          </cell>
        </row>
        <row r="24">
          <cell r="A24" t="str">
            <v>Bigorneaux</v>
          </cell>
        </row>
        <row r="25">
          <cell r="A25" t="str">
            <v>biscotte</v>
          </cell>
        </row>
        <row r="26">
          <cell r="A26" t="str">
            <v>biscuit apéritif grignot</v>
          </cell>
        </row>
        <row r="27">
          <cell r="A27" t="str">
            <v>biscuit catago LIDL</v>
          </cell>
        </row>
        <row r="28">
          <cell r="A28" t="str">
            <v>biscuit granola chocolat Lecle</v>
          </cell>
        </row>
        <row r="29">
          <cell r="A29" t="str">
            <v>biscuit fourré type Prince</v>
          </cell>
        </row>
        <row r="30">
          <cell r="A30" t="str">
            <v>Blanc de dinde</v>
          </cell>
        </row>
        <row r="31">
          <cell r="A31" t="str">
            <v>Blanc de Poulet</v>
          </cell>
        </row>
        <row r="32">
          <cell r="A32" t="str">
            <v>Blanc d'œuf</v>
          </cell>
        </row>
        <row r="33">
          <cell r="A33" t="str">
            <v>Blé cru</v>
          </cell>
        </row>
        <row r="34">
          <cell r="A34" t="str">
            <v>Blinis</v>
          </cell>
        </row>
        <row r="35">
          <cell r="A35" t="str">
            <v>Bœuf - bavette</v>
          </cell>
        </row>
        <row r="36">
          <cell r="A36" t="str">
            <v>boudin noir</v>
          </cell>
        </row>
        <row r="37">
          <cell r="A37" t="str">
            <v>bretzel</v>
          </cell>
        </row>
        <row r="38">
          <cell r="A38" t="str">
            <v>brioche maison</v>
          </cell>
        </row>
        <row r="39">
          <cell r="A39" t="str">
            <v>brioche pépite chocolat</v>
          </cell>
        </row>
        <row r="40">
          <cell r="A40" t="str">
            <v>Brioche tressée Harrys</v>
          </cell>
        </row>
        <row r="41">
          <cell r="A41" t="str">
            <v>brioche vendéenne</v>
          </cell>
        </row>
        <row r="42">
          <cell r="A42" t="str">
            <v>brioche vendéenne U</v>
          </cell>
        </row>
        <row r="43">
          <cell r="A43" t="str">
            <v>brocolis</v>
          </cell>
        </row>
        <row r="44">
          <cell r="A44" t="str">
            <v>Cabillaud</v>
          </cell>
        </row>
        <row r="45">
          <cell r="A45" t="str">
            <v>Cabillaud</v>
          </cell>
        </row>
        <row r="46">
          <cell r="A46" t="str">
            <v>cacahuete</v>
          </cell>
        </row>
        <row r="47">
          <cell r="A47" t="str">
            <v>Cacao</v>
          </cell>
        </row>
        <row r="48">
          <cell r="A48" t="str">
            <v>Cacao Van houten</v>
          </cell>
        </row>
        <row r="49">
          <cell r="A49" t="str">
            <v>café</v>
          </cell>
        </row>
        <row r="50">
          <cell r="A50" t="str">
            <v>canard ( filet ou magret)</v>
          </cell>
        </row>
        <row r="51">
          <cell r="A51" t="str">
            <v>camembert Lait Cru</v>
          </cell>
        </row>
        <row r="52">
          <cell r="A52" t="str">
            <v>cancoillotte</v>
          </cell>
        </row>
        <row r="53">
          <cell r="A53" t="str">
            <v>Cancoillotte Auchan</v>
          </cell>
        </row>
        <row r="54">
          <cell r="A54" t="str">
            <v>Canderel</v>
          </cell>
        </row>
        <row r="55">
          <cell r="A55" t="str">
            <v>Cantal</v>
          </cell>
        </row>
        <row r="56">
          <cell r="A56" t="str">
            <v>carotte</v>
          </cell>
        </row>
        <row r="57">
          <cell r="A57" t="str">
            <v>céréale Lidl Fibre et fruit</v>
          </cell>
        </row>
        <row r="58">
          <cell r="A58" t="str">
            <v>cerise</v>
          </cell>
        </row>
        <row r="59">
          <cell r="A59" t="str">
            <v>citron</v>
          </cell>
        </row>
        <row r="60">
          <cell r="A60" t="str">
            <v>Citron jus</v>
          </cell>
        </row>
        <row r="61">
          <cell r="A61" t="str">
            <v>citrouille</v>
          </cell>
        </row>
        <row r="62">
          <cell r="A62" t="str">
            <v>Champignon</v>
          </cell>
        </row>
        <row r="63">
          <cell r="A63" t="str">
            <v>chapelure de pain</v>
          </cell>
        </row>
        <row r="64">
          <cell r="A64" t="str">
            <v>Cheval - bavette</v>
          </cell>
        </row>
        <row r="65">
          <cell r="A65" t="str">
            <v>Chèvre</v>
          </cell>
        </row>
        <row r="66">
          <cell r="A66" t="str">
            <v>chèvre frais</v>
          </cell>
        </row>
        <row r="67">
          <cell r="A67" t="str">
            <v>Chipolatas</v>
          </cell>
        </row>
        <row r="68">
          <cell r="A68" t="str">
            <v>chips en sachet</v>
          </cell>
        </row>
        <row r="69">
          <cell r="A69" t="str">
            <v>chocolat au lait paques</v>
          </cell>
        </row>
        <row r="70">
          <cell r="A70" t="str">
            <v>chocolat en poudre Bon Choco</v>
          </cell>
        </row>
        <row r="71">
          <cell r="A71" t="str">
            <v>chocolat noir 52%</v>
          </cell>
        </row>
        <row r="72">
          <cell r="A72" t="str">
            <v>chocolat noir esprit 72% Leclerc</v>
          </cell>
        </row>
        <row r="73">
          <cell r="A73" t="str">
            <v>chocolat noir Leclerc 85%</v>
          </cell>
        </row>
        <row r="74">
          <cell r="A74" t="str">
            <v>chocolat noir lindt 85%</v>
          </cell>
        </row>
        <row r="75">
          <cell r="A75" t="str">
            <v>Chorizo</v>
          </cell>
        </row>
        <row r="76">
          <cell r="A76" t="str">
            <v>Chou Fleur</v>
          </cell>
        </row>
        <row r="77">
          <cell r="A77" t="str">
            <v>Chou Rouge</v>
          </cell>
        </row>
        <row r="78">
          <cell r="A78" t="str">
            <v>clementine</v>
          </cell>
        </row>
        <row r="79">
          <cell r="A79" t="str">
            <v>Cœur de Palmier</v>
          </cell>
        </row>
        <row r="80">
          <cell r="A80" t="str">
            <v>Compote de pommes M.repère</v>
          </cell>
        </row>
        <row r="81">
          <cell r="A81" t="str">
            <v>Compote peche</v>
          </cell>
        </row>
        <row r="82">
          <cell r="A82" t="str">
            <v>compote pommes Maison</v>
          </cell>
        </row>
        <row r="83">
          <cell r="A83" t="str">
            <v>concentré de tomate</v>
          </cell>
        </row>
        <row r="84">
          <cell r="A84" t="str">
            <v>concombre</v>
          </cell>
        </row>
        <row r="85">
          <cell r="A85" t="str">
            <v>confiture de fraise</v>
          </cell>
        </row>
        <row r="86">
          <cell r="A86" t="str">
            <v>cornichon</v>
          </cell>
        </row>
        <row r="87">
          <cell r="A87" t="str">
            <v>coulis de framboise surgelé</v>
          </cell>
        </row>
        <row r="88">
          <cell r="A88" t="str">
            <v>courgette</v>
          </cell>
        </row>
        <row r="89">
          <cell r="A89" t="str">
            <v>cote porc</v>
          </cell>
        </row>
        <row r="90">
          <cell r="A90" t="str">
            <v>Crabe</v>
          </cell>
        </row>
        <row r="91">
          <cell r="A91" t="str">
            <v>creme 18%</v>
          </cell>
        </row>
        <row r="92">
          <cell r="A92" t="str">
            <v>creme anglaise</v>
          </cell>
        </row>
        <row r="93">
          <cell r="A93" t="str">
            <v>Crème chocolat danette</v>
          </cell>
        </row>
        <row r="94">
          <cell r="A94" t="str">
            <v>Crème fleurette 15%</v>
          </cell>
        </row>
        <row r="95">
          <cell r="A95" t="str">
            <v>Crème fraiche à 30%</v>
          </cell>
        </row>
        <row r="96">
          <cell r="A96" t="str">
            <v>crepe maison</v>
          </cell>
        </row>
        <row r="97">
          <cell r="A97" t="str">
            <v>Crevettes Grises</v>
          </cell>
        </row>
        <row r="98">
          <cell r="A98" t="str">
            <v>crevettes roses</v>
          </cell>
        </row>
        <row r="99">
          <cell r="A99" t="str">
            <v>croissants boulangerie</v>
          </cell>
        </row>
        <row r="100">
          <cell r="A100" t="str">
            <v>crottin de chèvre</v>
          </cell>
        </row>
        <row r="101">
          <cell r="A101" t="str">
            <v>Cube volaille dégraissé</v>
          </cell>
        </row>
        <row r="102">
          <cell r="A102" t="str">
            <v>Cuisse de Grenouille</v>
          </cell>
        </row>
        <row r="103">
          <cell r="A103" t="str">
            <v>Cuisse de Lapin</v>
          </cell>
        </row>
        <row r="104">
          <cell r="A104" t="str">
            <v>Cuisse de Poulet</v>
          </cell>
        </row>
        <row r="105">
          <cell r="A105" t="str">
            <v>Danette au chocolat</v>
          </cell>
        </row>
        <row r="106">
          <cell r="A106" t="str">
            <v>Dés de jambon</v>
          </cell>
        </row>
        <row r="107">
          <cell r="A107" t="str">
            <v>Dés de poulet</v>
          </cell>
        </row>
        <row r="108">
          <cell r="A108" t="str">
            <v>Echalotte</v>
          </cell>
        </row>
        <row r="109">
          <cell r="A109" t="str">
            <v>Ecrevisse</v>
          </cell>
        </row>
        <row r="110">
          <cell r="A110" t="str">
            <v>edulcorant</v>
          </cell>
        </row>
        <row r="111">
          <cell r="A111" t="str">
            <v>Endives Crues</v>
          </cell>
        </row>
        <row r="112">
          <cell r="A112" t="str">
            <v>Endives Cuites</v>
          </cell>
        </row>
        <row r="113">
          <cell r="A113" t="str">
            <v>Entremet pistache</v>
          </cell>
        </row>
        <row r="114">
          <cell r="A114" t="str">
            <v>Epinard</v>
          </cell>
        </row>
        <row r="115">
          <cell r="A115" t="str">
            <v>Farine</v>
          </cell>
        </row>
        <row r="116">
          <cell r="A116" t="str">
            <v>farine de blé complet T150</v>
          </cell>
        </row>
        <row r="117">
          <cell r="A117" t="str">
            <v>farine blé noir ( sarasin)</v>
          </cell>
        </row>
        <row r="118">
          <cell r="A118" t="str">
            <v>figues sèches</v>
          </cell>
        </row>
        <row r="119">
          <cell r="A119" t="str">
            <v>Flageolet leclerc</v>
          </cell>
        </row>
        <row r="120">
          <cell r="A120" t="str">
            <v>flageolet rouge</v>
          </cell>
        </row>
        <row r="121">
          <cell r="A121" t="str">
            <v>Flan caramel</v>
          </cell>
        </row>
        <row r="122">
          <cell r="A122" t="str">
            <v>Fletan</v>
          </cell>
        </row>
        <row r="123">
          <cell r="A123" t="str">
            <v>Flocons d'avoine BJORG</v>
          </cell>
        </row>
        <row r="124">
          <cell r="A124" t="str">
            <v>foie de porc</v>
          </cell>
        </row>
        <row r="125">
          <cell r="A125" t="str">
            <v>Fraise</v>
          </cell>
        </row>
        <row r="126">
          <cell r="A126" t="str">
            <v>frites surgelés</v>
          </cell>
        </row>
        <row r="127">
          <cell r="A127" t="str">
            <v>fromage à tartiner nature CROISES</v>
          </cell>
        </row>
        <row r="128">
          <cell r="A128" t="str">
            <v>Fromage Blanc 0% Carrefour</v>
          </cell>
        </row>
        <row r="129">
          <cell r="A129" t="str">
            <v>fromage Blanc 20%</v>
          </cell>
        </row>
        <row r="130">
          <cell r="A130" t="str">
            <v>fromage bridelight 5%</v>
          </cell>
        </row>
        <row r="131">
          <cell r="A131" t="str">
            <v>fromage hamburger</v>
          </cell>
        </row>
        <row r="132">
          <cell r="A132" t="str">
            <v>fromage raclette</v>
          </cell>
        </row>
        <row r="133">
          <cell r="A133" t="str">
            <v>Fromage raclette U</v>
          </cell>
        </row>
        <row r="134">
          <cell r="A134" t="str">
            <v>gaufre maison</v>
          </cell>
        </row>
        <row r="135">
          <cell r="A135" t="str">
            <v>gateau chocolat camille</v>
          </cell>
        </row>
        <row r="136">
          <cell r="A136" t="str">
            <v>gateau yaourt maison</v>
          </cell>
        </row>
        <row r="137">
          <cell r="A137" t="str">
            <v>gesiers volandry leclerc</v>
          </cell>
        </row>
        <row r="138">
          <cell r="A138" t="str">
            <v>Glace magnum chocolat</v>
          </cell>
        </row>
        <row r="139">
          <cell r="A139" t="str">
            <v>Glace magnum Noix de coco Leclerc</v>
          </cell>
        </row>
        <row r="140">
          <cell r="A140" t="str">
            <v>Gorgonzola</v>
          </cell>
        </row>
        <row r="141">
          <cell r="A141" t="str">
            <v>Gruyère Marque Eco</v>
          </cell>
        </row>
        <row r="142">
          <cell r="A142" t="str">
            <v>haricot beurre daucy</v>
          </cell>
        </row>
        <row r="143">
          <cell r="A143" t="str">
            <v>haricot coco blanc cru</v>
          </cell>
        </row>
        <row r="144">
          <cell r="A144" t="str">
            <v>Haricot vert</v>
          </cell>
        </row>
        <row r="145">
          <cell r="A145" t="str">
            <v>Huile d'olive</v>
          </cell>
        </row>
        <row r="146">
          <cell r="A146" t="str">
            <v>huitres</v>
          </cell>
        </row>
        <row r="147">
          <cell r="A147" t="str">
            <v>jambon cru italien cora</v>
          </cell>
        </row>
        <row r="148">
          <cell r="A148" t="str">
            <v>Jambon cube épaule</v>
          </cell>
        </row>
        <row r="149">
          <cell r="A149" t="str">
            <v>jambon maigre</v>
          </cell>
        </row>
        <row r="150">
          <cell r="A150" t="str">
            <v>jambon supérieur tradilège</v>
          </cell>
        </row>
        <row r="151">
          <cell r="A151" t="str">
            <v>Julienne de légumes</v>
          </cell>
        </row>
        <row r="152">
          <cell r="A152" t="str">
            <v>Jus 3 Agrumes Jafaden</v>
          </cell>
        </row>
        <row r="153">
          <cell r="A153" t="str">
            <v>Jus d'ananas Co.Rica Carrefour</v>
          </cell>
        </row>
        <row r="154">
          <cell r="A154" t="str">
            <v>Jus de Fruits Rouge AntiOxyd.</v>
          </cell>
        </row>
        <row r="155">
          <cell r="A155" t="str">
            <v>jus de pamplemousse</v>
          </cell>
        </row>
        <row r="156">
          <cell r="A156" t="str">
            <v>Jus de Tomates</v>
          </cell>
        </row>
        <row r="157">
          <cell r="A157" t="str">
            <v>Jus Dorange Carrefour</v>
          </cell>
        </row>
        <row r="158">
          <cell r="A158" t="str">
            <v>jus d'orange Eco +</v>
          </cell>
        </row>
        <row r="159">
          <cell r="A159" t="str">
            <v>Jus d'orange lidl</v>
          </cell>
        </row>
        <row r="160">
          <cell r="A160" t="str">
            <v>jus d'orange san. Sicil. CORA</v>
          </cell>
        </row>
        <row r="161">
          <cell r="A161" t="str">
            <v>jus fruit tropicana vit A,C&amp;E</v>
          </cell>
        </row>
        <row r="162">
          <cell r="A162" t="str">
            <v>Jus Multivitaminé Carrefour</v>
          </cell>
        </row>
        <row r="163">
          <cell r="A163" t="str">
            <v>kinder bueno</v>
          </cell>
        </row>
        <row r="164">
          <cell r="A164" t="str">
            <v>Kiri sous marque Leclerc</v>
          </cell>
        </row>
        <row r="165">
          <cell r="A165" t="str">
            <v>kiwi</v>
          </cell>
        </row>
        <row r="166">
          <cell r="A166" t="str">
            <v>Knacki</v>
          </cell>
        </row>
        <row r="167">
          <cell r="A167" t="str">
            <v>krisproll</v>
          </cell>
        </row>
        <row r="168">
          <cell r="A168" t="str">
            <v>Lait de Coco Leclerc</v>
          </cell>
        </row>
        <row r="169">
          <cell r="A169" t="str">
            <v>Lait de Soja</v>
          </cell>
        </row>
        <row r="170">
          <cell r="A170" t="str">
            <v>Lait de soja SOJASUN</v>
          </cell>
        </row>
        <row r="171">
          <cell r="A171" t="str">
            <v>Lait demi écrémé</v>
          </cell>
        </row>
        <row r="172">
          <cell r="A172" t="str">
            <v>Lait entier</v>
          </cell>
        </row>
        <row r="173">
          <cell r="A173" t="str">
            <v>Laitue</v>
          </cell>
        </row>
        <row r="174">
          <cell r="A174" t="str">
            <v>Langue de chat</v>
          </cell>
        </row>
        <row r="175">
          <cell r="A175" t="str">
            <v>Lapin</v>
          </cell>
        </row>
        <row r="176">
          <cell r="A176" t="str">
            <v>lardons  fumé 1er prix</v>
          </cell>
        </row>
        <row r="177">
          <cell r="A177" t="str">
            <v>Lentilles crues</v>
          </cell>
        </row>
        <row r="178">
          <cell r="A178" t="str">
            <v>Lentille Marque Leclerc</v>
          </cell>
        </row>
        <row r="179">
          <cell r="A179" t="str">
            <v>Levure chimique</v>
          </cell>
        </row>
        <row r="180">
          <cell r="A180" t="str">
            <v>Levure SAF</v>
          </cell>
        </row>
        <row r="181">
          <cell r="A181" t="str">
            <v>Lieu Noir</v>
          </cell>
        </row>
        <row r="182">
          <cell r="A182" t="str">
            <v>Lotte</v>
          </cell>
        </row>
        <row r="183">
          <cell r="A183" t="str">
            <v>Macédoine</v>
          </cell>
        </row>
        <row r="184">
          <cell r="A184" t="str">
            <v>mâche</v>
          </cell>
        </row>
        <row r="185">
          <cell r="A185" t="str">
            <v>madeleine</v>
          </cell>
        </row>
        <row r="186">
          <cell r="A186" t="str">
            <v>Maïs Bien Vu</v>
          </cell>
        </row>
        <row r="187">
          <cell r="A187" t="str">
            <v>maquereau tomate 1er prix</v>
          </cell>
        </row>
        <row r="188">
          <cell r="A188" t="str">
            <v>Maquereau tomate Saupiquet</v>
          </cell>
        </row>
        <row r="189">
          <cell r="A189" t="str">
            <v>margarine</v>
          </cell>
        </row>
        <row r="190">
          <cell r="A190" t="str">
            <v>Mc Do BIG Tasty</v>
          </cell>
        </row>
        <row r="191">
          <cell r="A191" t="str">
            <v>Mc Do frites</v>
          </cell>
        </row>
        <row r="192">
          <cell r="A192" t="str">
            <v>Melon</v>
          </cell>
        </row>
        <row r="193">
          <cell r="A193" t="str">
            <v>Miel</v>
          </cell>
        </row>
        <row r="194">
          <cell r="A194" t="str">
            <v>mille feuille</v>
          </cell>
        </row>
        <row r="195">
          <cell r="A195" t="str">
            <v>Moule</v>
          </cell>
        </row>
        <row r="196">
          <cell r="A196" t="str">
            <v>moutarde</v>
          </cell>
        </row>
        <row r="197">
          <cell r="A197" t="str">
            <v>mozzarella</v>
          </cell>
        </row>
        <row r="198">
          <cell r="A198" t="str">
            <v>muesli au chocolat</v>
          </cell>
        </row>
        <row r="199">
          <cell r="A199" t="str">
            <v>Muesli aux fruits GERBLE</v>
          </cell>
        </row>
        <row r="200">
          <cell r="A200" t="str">
            <v>Muesli BJORG aux fruits</v>
          </cell>
        </row>
        <row r="201">
          <cell r="A201" t="str">
            <v>Muesli crousti Frui et fibre GER</v>
          </cell>
        </row>
        <row r="202">
          <cell r="A202" t="str">
            <v>Muesli crousti Fruits Rouges</v>
          </cell>
        </row>
        <row r="203">
          <cell r="A203" t="str">
            <v>Navet</v>
          </cell>
        </row>
        <row r="204">
          <cell r="A204" t="str">
            <v>nectarine</v>
          </cell>
        </row>
        <row r="205">
          <cell r="A205" t="str">
            <v>noix</v>
          </cell>
        </row>
        <row r="206">
          <cell r="A206" t="str">
            <v>noix de cajou salé</v>
          </cell>
        </row>
        <row r="207">
          <cell r="A207" t="str">
            <v>noix de coco en poudre</v>
          </cell>
        </row>
        <row r="208">
          <cell r="A208" t="str">
            <v>Nugget de poulet Père Dodu</v>
          </cell>
        </row>
        <row r="209">
          <cell r="A209" t="str">
            <v>Œuf Entier</v>
          </cell>
        </row>
        <row r="210">
          <cell r="A210" t="str">
            <v>Œuf Blanc</v>
          </cell>
        </row>
        <row r="211">
          <cell r="A211" t="str">
            <v>Œuf Jaune</v>
          </cell>
        </row>
        <row r="212">
          <cell r="A212" t="str">
            <v>œuf de lompes noirs</v>
          </cell>
        </row>
        <row r="213">
          <cell r="A213" t="str">
            <v>œuf d'oie</v>
          </cell>
        </row>
        <row r="214">
          <cell r="A214" t="str">
            <v>Oignon</v>
          </cell>
        </row>
        <row r="215">
          <cell r="A215" t="str">
            <v>orange</v>
          </cell>
        </row>
        <row r="216">
          <cell r="A216" t="str">
            <v>pain au lait</v>
          </cell>
        </row>
        <row r="217">
          <cell r="A217" t="str">
            <v>Pain - Baguette</v>
          </cell>
        </row>
        <row r="218">
          <cell r="A218" t="str">
            <v>pain burger jacquet</v>
          </cell>
        </row>
        <row r="219">
          <cell r="A219" t="str">
            <v>pain complet 3 céréales Bjorg diététique</v>
          </cell>
        </row>
        <row r="220">
          <cell r="A220" t="str">
            <v>Pain complet harry ss croute</v>
          </cell>
        </row>
        <row r="221">
          <cell r="A221" t="str">
            <v>pain de mie courant</v>
          </cell>
        </row>
        <row r="222">
          <cell r="A222" t="str">
            <v>Pain de  mie complet lidl</v>
          </cell>
        </row>
        <row r="223">
          <cell r="A223" t="str">
            <v>pain de mais</v>
          </cell>
        </row>
        <row r="224">
          <cell r="A224" t="str">
            <v>pain de céréales</v>
          </cell>
        </row>
        <row r="225">
          <cell r="A225" t="str">
            <v>pain sans gluten</v>
          </cell>
        </row>
        <row r="226">
          <cell r="A226" t="str">
            <v>Pain viennos</v>
          </cell>
        </row>
        <row r="227">
          <cell r="A227" t="str">
            <v>Palmier feuilleté boulangeri</v>
          </cell>
        </row>
        <row r="228">
          <cell r="A228" t="str">
            <v>palmier marque leclerc</v>
          </cell>
        </row>
        <row r="229">
          <cell r="A229" t="str">
            <v>Pamplemousse</v>
          </cell>
        </row>
        <row r="230">
          <cell r="A230" t="str">
            <v>parmesan</v>
          </cell>
        </row>
        <row r="231">
          <cell r="A231" t="str">
            <v>Paté de camapgne</v>
          </cell>
        </row>
        <row r="232">
          <cell r="A232" t="str">
            <v>pate feuilletée Herta</v>
          </cell>
        </row>
        <row r="233">
          <cell r="A233" t="str">
            <v>pate maison CUITES</v>
          </cell>
        </row>
        <row r="234">
          <cell r="A234" t="str">
            <v>pates crues</v>
          </cell>
        </row>
        <row r="235">
          <cell r="A235" t="str">
            <v>Pates cuites</v>
          </cell>
        </row>
        <row r="236">
          <cell r="A236" t="str">
            <v>pates fraiches tagliatelle bio</v>
          </cell>
        </row>
        <row r="237">
          <cell r="A237" t="str">
            <v>Pates fraiches U bien VU</v>
          </cell>
        </row>
        <row r="238">
          <cell r="A238" t="str">
            <v>PDT sautée médi. LeaderPrice</v>
          </cell>
        </row>
        <row r="239">
          <cell r="A239" t="str">
            <v>peche au sirop U</v>
          </cell>
        </row>
        <row r="240">
          <cell r="A240" t="str">
            <v>Petit Lu biscuit</v>
          </cell>
        </row>
        <row r="241">
          <cell r="A241" t="str">
            <v>petit pois</v>
          </cell>
        </row>
        <row r="242">
          <cell r="A242" t="str">
            <v>Petit Suisse CORA 3,6% - 20%</v>
          </cell>
        </row>
        <row r="243">
          <cell r="A243" t="str">
            <v>Petit suisse yoplait calin 3,8%</v>
          </cell>
        </row>
        <row r="244">
          <cell r="A244" t="str">
            <v>Petit Suisse Gervais  9,2% 40%</v>
          </cell>
        </row>
        <row r="245">
          <cell r="A245" t="str">
            <v>Philadelphia</v>
          </cell>
        </row>
        <row r="246">
          <cell r="A246" t="str">
            <v>pintade</v>
          </cell>
        </row>
        <row r="247">
          <cell r="A247" t="str">
            <v>pistache</v>
          </cell>
        </row>
        <row r="248">
          <cell r="A248" t="str">
            <v>pizza jamb.froma TURINI</v>
          </cell>
        </row>
        <row r="249">
          <cell r="A249" t="str">
            <v>poelee de légumes</v>
          </cell>
        </row>
        <row r="250">
          <cell r="A250" t="str">
            <v>poireaux</v>
          </cell>
        </row>
        <row r="251">
          <cell r="A251" t="str">
            <v>poire au sirop</v>
          </cell>
        </row>
        <row r="252">
          <cell r="A252" t="str">
            <v xml:space="preserve">poires </v>
          </cell>
        </row>
        <row r="253">
          <cell r="A253" t="str">
            <v>Poivre</v>
          </cell>
        </row>
        <row r="254">
          <cell r="A254" t="str">
            <v>pomme d'auphine</v>
          </cell>
        </row>
        <row r="255">
          <cell r="A255" t="str">
            <v>pomme noisette au four</v>
          </cell>
        </row>
        <row r="256">
          <cell r="A256" t="str">
            <v>Pomme de Terre</v>
          </cell>
        </row>
        <row r="257">
          <cell r="A257" t="str">
            <v>Pomme de terre</v>
          </cell>
        </row>
        <row r="258">
          <cell r="A258" t="str">
            <v>Pomme Golden</v>
          </cell>
        </row>
        <row r="259">
          <cell r="A259" t="str">
            <v>potage liebig poireaux st jacques</v>
          </cell>
        </row>
        <row r="260">
          <cell r="A260" t="str">
            <v>Potiron</v>
          </cell>
        </row>
        <row r="261">
          <cell r="A261" t="str">
            <v>Poudre de lait 1/2 écrémé</v>
          </cell>
        </row>
        <row r="262">
          <cell r="A262" t="str">
            <v>Poudre de lait entier</v>
          </cell>
        </row>
        <row r="263">
          <cell r="A263" t="str">
            <v>poulet fumé fleury michon</v>
          </cell>
        </row>
        <row r="264">
          <cell r="A264" t="str">
            <v>Prune rouge</v>
          </cell>
        </row>
        <row r="265">
          <cell r="A265" t="str">
            <v>Purée de Carottes</v>
          </cell>
        </row>
        <row r="266">
          <cell r="A266" t="str">
            <v>purée de carottes U</v>
          </cell>
        </row>
        <row r="267">
          <cell r="A267" t="str">
            <v>Purée mousseline Maggi</v>
          </cell>
        </row>
        <row r="268">
          <cell r="A268" t="str">
            <v>Purée préparation 30Mai</v>
          </cell>
        </row>
        <row r="269">
          <cell r="A269" t="str">
            <v>préparation sauce blanche UCPR</v>
          </cell>
        </row>
        <row r="270">
          <cell r="A270" t="str">
            <v>Quiche Lorraine 17 Mai</v>
          </cell>
        </row>
        <row r="271">
          <cell r="A271" t="str">
            <v>Quiche Chevre lardons</v>
          </cell>
        </row>
        <row r="272">
          <cell r="A272" t="str">
            <v>Radis</v>
          </cell>
        </row>
        <row r="273">
          <cell r="A273" t="str">
            <v>Radis noir</v>
          </cell>
        </row>
        <row r="274">
          <cell r="A274" t="str">
            <v>Raie</v>
          </cell>
        </row>
        <row r="275">
          <cell r="A275" t="str">
            <v>raisin blanc</v>
          </cell>
        </row>
        <row r="276">
          <cell r="A276" t="str">
            <v>raisin sec</v>
          </cell>
        </row>
        <row r="277">
          <cell r="A277" t="str">
            <v>Ratatouille</v>
          </cell>
        </row>
        <row r="278">
          <cell r="A278" t="str">
            <v>Raviolis Turini Pur Bœuf</v>
          </cell>
        </row>
        <row r="279">
          <cell r="A279" t="str">
            <v>reblochon</v>
          </cell>
        </row>
        <row r="280">
          <cell r="A280" t="str">
            <v>Rhubarbe</v>
          </cell>
        </row>
        <row r="281">
          <cell r="A281" t="str">
            <v>Ricoré</v>
          </cell>
        </row>
        <row r="282">
          <cell r="A282" t="str">
            <v>rillette du Mans U</v>
          </cell>
        </row>
        <row r="283">
          <cell r="A283" t="str">
            <v>riz au lait maison Entier+creme Fleu</v>
          </cell>
        </row>
        <row r="284">
          <cell r="A284" t="str">
            <v>Riz Blanc</v>
          </cell>
        </row>
        <row r="285">
          <cell r="A285" t="str">
            <v>riz blanc CRU</v>
          </cell>
        </row>
        <row r="286">
          <cell r="A286" t="str">
            <v>Rognon de veau ou bœuf</v>
          </cell>
        </row>
        <row r="287">
          <cell r="A287" t="str">
            <v>Rognon de porc</v>
          </cell>
        </row>
        <row r="288">
          <cell r="A288" t="str">
            <v>Roti de bœuf</v>
          </cell>
        </row>
        <row r="289">
          <cell r="A289" t="str">
            <v>Roti de dinde</v>
          </cell>
        </row>
        <row r="290">
          <cell r="A290" t="str">
            <v>Roti de porc</v>
          </cell>
        </row>
        <row r="291">
          <cell r="A291" t="str">
            <v>Sabre</v>
          </cell>
        </row>
        <row r="292">
          <cell r="A292" t="str">
            <v>st moret marque leclerc</v>
          </cell>
        </row>
        <row r="293">
          <cell r="A293" t="str">
            <v>Sardine à la Tomate Saupiquet</v>
          </cell>
        </row>
        <row r="294">
          <cell r="A294" t="str">
            <v>Sardine à la Tomate Super U</v>
          </cell>
        </row>
        <row r="295">
          <cell r="A295" t="str">
            <v>Sardine à l'huile Ol. Carrefour</v>
          </cell>
        </row>
        <row r="296">
          <cell r="A296" t="str">
            <v>Sardine Au citron Saupiquet</v>
          </cell>
        </row>
        <row r="297">
          <cell r="A297" t="str">
            <v>Sauce Béarnaise U</v>
          </cell>
        </row>
        <row r="298">
          <cell r="A298" t="str">
            <v>sauce endive</v>
          </cell>
        </row>
        <row r="299">
          <cell r="A299" t="str">
            <v>Sauce Provencale Panzani</v>
          </cell>
        </row>
        <row r="300">
          <cell r="A300" t="str">
            <v>saucisse coktail Carrefour</v>
          </cell>
        </row>
        <row r="301">
          <cell r="A301" t="str">
            <v>Saucisse Herta</v>
          </cell>
        </row>
        <row r="302">
          <cell r="A302" t="str">
            <v>Saucisse Toulouse</v>
          </cell>
        </row>
        <row r="303">
          <cell r="A303" t="str">
            <v>saumon en pavé</v>
          </cell>
        </row>
        <row r="304">
          <cell r="A304" t="str">
            <v>saumon fumé Leclerc</v>
          </cell>
        </row>
        <row r="305">
          <cell r="A305" t="str">
            <v>saumon Norvege Leclerc 300g</v>
          </cell>
        </row>
        <row r="306">
          <cell r="A306" t="str">
            <v>sel</v>
          </cell>
        </row>
        <row r="307">
          <cell r="A307" t="str">
            <v>Semoule de blé</v>
          </cell>
        </row>
        <row r="308">
          <cell r="A308" t="str">
            <v>Sirop Agave</v>
          </cell>
        </row>
        <row r="309">
          <cell r="A309" t="str">
            <v>smoothie orange Tropicana</v>
          </cell>
        </row>
        <row r="310">
          <cell r="A310" t="str">
            <v>smoothie Topicana Abri/Pec/Ban</v>
          </cell>
        </row>
        <row r="311">
          <cell r="A311" t="str">
            <v>smootie fraise Bana - Innocent</v>
          </cell>
        </row>
        <row r="312">
          <cell r="A312" t="str">
            <v>Sole</v>
          </cell>
        </row>
        <row r="313">
          <cell r="A313" t="str">
            <v>son de blé</v>
          </cell>
        </row>
        <row r="314">
          <cell r="A314" t="str">
            <v>soupe de légumes</v>
          </cell>
        </row>
        <row r="315">
          <cell r="A315" t="str">
            <v>soupe maison 1</v>
          </cell>
        </row>
        <row r="316">
          <cell r="A316" t="str">
            <v>steack haché 5%</v>
          </cell>
        </row>
        <row r="317">
          <cell r="A317" t="str">
            <v>Sucre</v>
          </cell>
        </row>
        <row r="318">
          <cell r="A318" t="str">
            <v>Sucre fructose VIVIS</v>
          </cell>
        </row>
        <row r="319">
          <cell r="A319" t="str">
            <v>sucre vanillé sachet</v>
          </cell>
        </row>
        <row r="320">
          <cell r="A320" t="str">
            <v>Surimi - Leclerc</v>
          </cell>
        </row>
        <row r="321">
          <cell r="A321" t="str">
            <v>sveltesse chocolat</v>
          </cell>
        </row>
        <row r="322">
          <cell r="A322" t="str">
            <v>terrine</v>
          </cell>
        </row>
        <row r="323">
          <cell r="A323" t="str">
            <v>Thon Catalane Saupiquet</v>
          </cell>
        </row>
        <row r="324">
          <cell r="A324" t="str">
            <v xml:space="preserve">Thon Naturel </v>
          </cell>
        </row>
        <row r="325">
          <cell r="A325" t="str">
            <v>Thon VacheQui. 185g/33g</v>
          </cell>
        </row>
        <row r="326">
          <cell r="A326" t="str">
            <v>Tomates</v>
          </cell>
        </row>
        <row r="327">
          <cell r="A327" t="str">
            <v>Tomates cerises</v>
          </cell>
        </row>
        <row r="328">
          <cell r="A328" t="str">
            <v>Tomates G voir tableau</v>
          </cell>
        </row>
        <row r="329">
          <cell r="A329" t="str">
            <v>Tortillas au blé</v>
          </cell>
        </row>
        <row r="330">
          <cell r="A330" t="str">
            <v>Tortilla au mais</v>
          </cell>
        </row>
        <row r="331">
          <cell r="A331" t="str">
            <v>Tournedos de Bœuf</v>
          </cell>
        </row>
        <row r="332">
          <cell r="A332" t="str">
            <v>Tzatziki concombre</v>
          </cell>
        </row>
        <row r="333">
          <cell r="A333" t="str">
            <v>Vache qui rit</v>
          </cell>
        </row>
        <row r="334">
          <cell r="A334" t="str">
            <v>van houten</v>
          </cell>
        </row>
        <row r="335">
          <cell r="A335" t="str">
            <v>vermicelle</v>
          </cell>
        </row>
        <row r="336">
          <cell r="A336" t="str">
            <v>Viande des Grisons</v>
          </cell>
        </row>
        <row r="337">
          <cell r="A337" t="str">
            <v>viande séchées</v>
          </cell>
        </row>
        <row r="338">
          <cell r="A338" t="str">
            <v>viandes grisons carrefour</v>
          </cell>
        </row>
        <row r="339">
          <cell r="A339" t="str">
            <v>viandes grisons CORA</v>
          </cell>
        </row>
        <row r="340">
          <cell r="A340" t="str">
            <v>vieux pané</v>
          </cell>
        </row>
        <row r="341">
          <cell r="A341" t="str">
            <v>Vin blanc à 10°</v>
          </cell>
        </row>
        <row r="342">
          <cell r="A342" t="str">
            <v>vinaigre balsamique</v>
          </cell>
        </row>
        <row r="343">
          <cell r="A343" t="str">
            <v>vinaigre de cidre</v>
          </cell>
        </row>
        <row r="344">
          <cell r="A344" t="str">
            <v>wazza authentique</v>
          </cell>
        </row>
        <row r="345">
          <cell r="A345" t="str">
            <v>wazza bleu</v>
          </cell>
        </row>
        <row r="346">
          <cell r="A346" t="str">
            <v>wazza fibres</v>
          </cell>
        </row>
        <row r="347">
          <cell r="A347" t="str">
            <v>Weetabeex</v>
          </cell>
        </row>
        <row r="348">
          <cell r="A348" t="str">
            <v>yaourt brassé Leclerc</v>
          </cell>
        </row>
        <row r="349">
          <cell r="A349" t="str">
            <v>Yaourt Bulgare</v>
          </cell>
        </row>
        <row r="350">
          <cell r="A350" t="str">
            <v>Yaourt chocolat creme</v>
          </cell>
        </row>
        <row r="351">
          <cell r="A351" t="str">
            <v>yaourt Entier laitiere U</v>
          </cell>
        </row>
        <row r="352">
          <cell r="A352" t="str">
            <v>yaourt lait entier vanille U laitiere</v>
          </cell>
        </row>
        <row r="353">
          <cell r="A353" t="str">
            <v>yaourt nat. 150g carref. Discou</v>
          </cell>
        </row>
        <row r="354">
          <cell r="A354" t="str">
            <v>Yaourt Nature Maigre</v>
          </cell>
        </row>
        <row r="355">
          <cell r="A355" t="str">
            <v>Yaourt P'tit filou Yoplait</v>
          </cell>
        </row>
        <row r="356">
          <cell r="A356" t="str">
            <v>Yaourt Vanille Milbona LIDL</v>
          </cell>
        </row>
        <row r="357">
          <cell r="A357" t="str">
            <v>yop chocolat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48"/>
  <sheetViews>
    <sheetView tabSelected="1" zoomScale="90" zoomScaleNormal="90" workbookViewId="0">
      <selection activeCell="D9" sqref="D9"/>
    </sheetView>
  </sheetViews>
  <sheetFormatPr baseColWidth="10" defaultRowHeight="12.75" x14ac:dyDescent="0.2"/>
  <cols>
    <col min="1" max="1" width="3.42578125" style="1" customWidth="1"/>
    <col min="2" max="2" width="19.7109375" style="1" customWidth="1"/>
    <col min="3" max="3" width="11.140625" style="1" customWidth="1"/>
    <col min="4" max="4" width="9.5703125" style="1" customWidth="1"/>
    <col min="5" max="5" width="10" style="1" customWidth="1"/>
    <col min="6" max="6" width="10.7109375" style="1" customWidth="1"/>
    <col min="7" max="7" width="7.7109375" style="1" customWidth="1"/>
    <col min="8" max="8" width="10" style="1" customWidth="1"/>
    <col min="9" max="9" width="6.42578125" style="1" customWidth="1"/>
    <col min="10" max="10" width="2.85546875" style="1" customWidth="1"/>
    <col min="11" max="11" width="21.7109375" style="1" customWidth="1"/>
    <col min="12" max="12" width="9" style="1" customWidth="1"/>
    <col min="13" max="13" width="8" style="1" customWidth="1"/>
    <col min="14" max="14" width="8.42578125" style="1" customWidth="1"/>
    <col min="15" max="16384" width="11.42578125" style="1"/>
  </cols>
  <sheetData>
    <row r="1" spans="1:14" ht="7.5" customHeight="1" x14ac:dyDescent="0.2">
      <c r="A1" s="3"/>
      <c r="B1" s="2"/>
      <c r="C1" s="2"/>
      <c r="D1" s="2"/>
      <c r="E1" s="2"/>
      <c r="F1" s="2"/>
      <c r="G1" s="2"/>
      <c r="H1" s="3"/>
      <c r="I1" s="3"/>
      <c r="J1" s="3"/>
      <c r="K1" s="3"/>
    </row>
    <row r="2" spans="1:14" ht="22.5" customHeight="1" x14ac:dyDescent="0.2">
      <c r="A2" s="3"/>
      <c r="B2" s="257" t="s">
        <v>121</v>
      </c>
      <c r="C2" s="257"/>
      <c r="D2" s="257"/>
      <c r="E2" s="258" t="s">
        <v>97</v>
      </c>
      <c r="F2" s="259">
        <f ca="1">TODAY()</f>
        <v>42816</v>
      </c>
      <c r="G2" s="259"/>
      <c r="J2" s="3"/>
      <c r="K2" s="3"/>
    </row>
    <row r="3" spans="1:14" ht="14.1" customHeight="1" x14ac:dyDescent="0.2">
      <c r="A3" s="2"/>
      <c r="B3" s="4"/>
      <c r="C3" s="4"/>
      <c r="D3" s="4"/>
      <c r="E3" s="4"/>
      <c r="F3" s="4"/>
      <c r="G3" s="4"/>
      <c r="H3" s="2"/>
      <c r="I3" s="3"/>
      <c r="J3" s="3"/>
    </row>
    <row r="4" spans="1:14" ht="14.1" customHeight="1" x14ac:dyDescent="0.2">
      <c r="A4" s="2"/>
      <c r="B4" s="22"/>
      <c r="C4" s="45" t="s">
        <v>0</v>
      </c>
      <c r="D4" s="66">
        <v>100</v>
      </c>
      <c r="E4" s="65" t="s">
        <v>21</v>
      </c>
      <c r="F4" s="66">
        <v>1.7</v>
      </c>
      <c r="G4" s="16" t="s">
        <v>23</v>
      </c>
      <c r="H4" s="68">
        <f>D4/(F4*F4)</f>
        <v>34.602076124567475</v>
      </c>
      <c r="I4" s="3" t="s">
        <v>24</v>
      </c>
      <c r="J4" s="3"/>
      <c r="K4" s="92" t="s">
        <v>34</v>
      </c>
      <c r="L4" s="3"/>
      <c r="M4" s="3"/>
      <c r="N4" s="3"/>
    </row>
    <row r="5" spans="1:14" ht="14.1" customHeight="1" x14ac:dyDescent="0.2">
      <c r="A5" s="2"/>
      <c r="B5" s="22"/>
      <c r="C5" s="15"/>
      <c r="D5" s="15"/>
      <c r="E5" s="15"/>
      <c r="F5" s="15"/>
      <c r="G5" s="16"/>
      <c r="H5" s="17"/>
      <c r="I5" s="3"/>
      <c r="J5" s="3"/>
      <c r="K5" s="3"/>
      <c r="L5" s="3"/>
      <c r="M5" s="3"/>
      <c r="N5" s="3"/>
    </row>
    <row r="6" spans="1:14" ht="14.1" customHeight="1" x14ac:dyDescent="0.2">
      <c r="A6" s="2"/>
      <c r="B6" s="22"/>
      <c r="C6" s="45" t="s">
        <v>25</v>
      </c>
      <c r="D6" s="66">
        <v>65</v>
      </c>
      <c r="E6" s="15"/>
      <c r="F6" s="15"/>
      <c r="G6" s="3"/>
      <c r="H6" s="3"/>
      <c r="I6" s="3"/>
      <c r="J6" s="3"/>
      <c r="K6" s="18" t="s">
        <v>26</v>
      </c>
      <c r="L6" s="18" t="s">
        <v>28</v>
      </c>
      <c r="M6" s="18" t="s">
        <v>22</v>
      </c>
      <c r="N6" s="18" t="s">
        <v>27</v>
      </c>
    </row>
    <row r="7" spans="1:14" ht="14.1" customHeight="1" x14ac:dyDescent="0.2">
      <c r="A7" s="2"/>
      <c r="B7" s="22"/>
      <c r="C7" s="15"/>
      <c r="D7" s="15"/>
      <c r="E7" s="15"/>
      <c r="F7" s="22"/>
      <c r="G7" s="26"/>
      <c r="H7" s="17"/>
      <c r="I7" s="3"/>
      <c r="J7" s="3"/>
      <c r="K7" s="269" t="s">
        <v>29</v>
      </c>
      <c r="L7" s="270">
        <v>8</v>
      </c>
      <c r="M7" s="20">
        <v>1</v>
      </c>
      <c r="N7" s="27">
        <f t="shared" ref="N7:N13" si="0">L7*M7</f>
        <v>8</v>
      </c>
    </row>
    <row r="8" spans="1:14" ht="14.1" customHeight="1" x14ac:dyDescent="0.2">
      <c r="A8" s="2"/>
      <c r="C8" s="267" t="s">
        <v>120</v>
      </c>
      <c r="D8" s="69">
        <f>((1.068*(D4^0.48)*(F4^0.5)*(D6^-0.13)))</f>
        <v>7.3810301106222855</v>
      </c>
      <c r="E8" s="25" t="s">
        <v>36</v>
      </c>
      <c r="F8" s="68">
        <f>BILAN!N17</f>
        <v>1.4208333333333334</v>
      </c>
      <c r="G8" s="268" t="s">
        <v>80</v>
      </c>
      <c r="H8" s="17"/>
      <c r="I8" s="3"/>
      <c r="J8" s="3"/>
      <c r="K8" s="269" t="s">
        <v>30</v>
      </c>
      <c r="L8" s="270">
        <v>13</v>
      </c>
      <c r="M8" s="20">
        <v>1.5</v>
      </c>
      <c r="N8" s="27">
        <f t="shared" si="0"/>
        <v>19.5</v>
      </c>
    </row>
    <row r="9" spans="1:14" ht="14.1" customHeight="1" x14ac:dyDescent="0.2">
      <c r="A9" s="2"/>
      <c r="B9" s="22"/>
      <c r="C9" s="15"/>
      <c r="D9" s="24"/>
      <c r="E9" s="25"/>
      <c r="F9" s="22"/>
      <c r="G9" s="26"/>
      <c r="H9" s="17"/>
      <c r="I9" s="3"/>
      <c r="J9" s="3"/>
      <c r="K9" s="269" t="s">
        <v>31</v>
      </c>
      <c r="L9" s="270">
        <v>0</v>
      </c>
      <c r="M9" s="20">
        <v>1.5</v>
      </c>
      <c r="N9" s="27">
        <f t="shared" si="0"/>
        <v>0</v>
      </c>
    </row>
    <row r="10" spans="1:14" ht="14.1" customHeight="1" x14ac:dyDescent="0.2">
      <c r="A10" s="2"/>
      <c r="C10" s="67" t="s">
        <v>77</v>
      </c>
      <c r="D10" s="69">
        <f>D8*F8</f>
        <v>10.487213615509164</v>
      </c>
      <c r="E10" s="25" t="s">
        <v>36</v>
      </c>
      <c r="F10" s="69">
        <f>D10*1000/4.18</f>
        <v>2508.9027788299441</v>
      </c>
      <c r="G10" s="25" t="s">
        <v>19</v>
      </c>
      <c r="H10" s="31"/>
      <c r="I10" s="31"/>
      <c r="J10" s="3"/>
      <c r="K10" s="269" t="s">
        <v>32</v>
      </c>
      <c r="L10" s="270">
        <v>3</v>
      </c>
      <c r="M10" s="20">
        <v>2.2000000000000002</v>
      </c>
      <c r="N10" s="27">
        <f t="shared" si="0"/>
        <v>6.6000000000000005</v>
      </c>
    </row>
    <row r="11" spans="1:14" ht="14.1" customHeight="1" x14ac:dyDescent="0.2">
      <c r="A11" s="2"/>
      <c r="B11" s="2"/>
      <c r="C11" s="2"/>
      <c r="D11" s="2"/>
      <c r="E11" s="2"/>
      <c r="F11" s="2"/>
      <c r="G11" s="16"/>
      <c r="H11" s="3"/>
      <c r="I11" s="3"/>
      <c r="J11" s="3"/>
      <c r="K11" s="269" t="s">
        <v>33</v>
      </c>
      <c r="L11" s="270">
        <v>0</v>
      </c>
      <c r="M11" s="20">
        <v>2.2000000000000002</v>
      </c>
      <c r="N11" s="27">
        <f t="shared" si="0"/>
        <v>0</v>
      </c>
    </row>
    <row r="12" spans="1:14" ht="14.1" customHeight="1" x14ac:dyDescent="0.2">
      <c r="A12" s="2"/>
      <c r="B12" s="260"/>
      <c r="C12" s="260" t="s">
        <v>78</v>
      </c>
      <c r="D12" s="265" t="s">
        <v>79</v>
      </c>
      <c r="E12" s="266"/>
      <c r="F12" s="266" t="s">
        <v>81</v>
      </c>
      <c r="G12" s="263"/>
      <c r="H12" s="264"/>
      <c r="I12" s="264"/>
      <c r="J12" s="3"/>
      <c r="K12" s="269" t="s">
        <v>35</v>
      </c>
      <c r="L12" s="270">
        <v>0</v>
      </c>
      <c r="M12" s="20">
        <v>3</v>
      </c>
      <c r="N12" s="27">
        <f t="shared" si="0"/>
        <v>0</v>
      </c>
    </row>
    <row r="13" spans="1:14" ht="14.1" customHeight="1" x14ac:dyDescent="0.2">
      <c r="A13" s="2"/>
      <c r="B13" s="261"/>
      <c r="C13" s="261" t="s">
        <v>82</v>
      </c>
      <c r="D13" s="66">
        <v>25</v>
      </c>
      <c r="E13" s="262"/>
      <c r="F13" s="69">
        <f>D10-(D10*D13/100)</f>
        <v>7.8654102116318727</v>
      </c>
      <c r="G13" s="263" t="s">
        <v>36</v>
      </c>
      <c r="H13" s="69">
        <f>F13*1000/4.18</f>
        <v>1881.6770841224577</v>
      </c>
      <c r="I13" s="264" t="s">
        <v>19</v>
      </c>
      <c r="J13" s="3"/>
      <c r="K13" s="269" t="s">
        <v>40</v>
      </c>
      <c r="L13" s="270">
        <v>0</v>
      </c>
      <c r="M13" s="20">
        <v>3.5</v>
      </c>
      <c r="N13" s="27">
        <f t="shared" si="0"/>
        <v>0</v>
      </c>
    </row>
    <row r="14" spans="1:14" ht="14.1" customHeight="1" x14ac:dyDescent="0.2">
      <c r="A14" s="2"/>
      <c r="B14" s="262"/>
      <c r="C14" s="262"/>
      <c r="D14" s="262"/>
      <c r="E14" s="262"/>
      <c r="F14" s="262"/>
      <c r="G14" s="263"/>
      <c r="H14" s="264"/>
      <c r="I14" s="264"/>
      <c r="J14" s="3"/>
      <c r="K14" s="21"/>
      <c r="L14" s="270">
        <f>SUM(L7:L13)</f>
        <v>24</v>
      </c>
      <c r="M14" s="21"/>
      <c r="N14" s="27">
        <f>SUM(N7:N13)</f>
        <v>34.1</v>
      </c>
    </row>
    <row r="15" spans="1:14" ht="12.75" customHeight="1" x14ac:dyDescent="0.2">
      <c r="A15" s="2"/>
      <c r="B15" s="30" t="s">
        <v>119</v>
      </c>
      <c r="C15" s="2"/>
      <c r="D15" s="2"/>
      <c r="E15" s="2"/>
      <c r="F15" s="2"/>
      <c r="G15" s="2"/>
      <c r="H15" s="2"/>
      <c r="I15" s="3"/>
      <c r="J15" s="3"/>
      <c r="K15" s="3"/>
      <c r="L15" s="3"/>
      <c r="M15" s="3"/>
      <c r="N15" s="3"/>
    </row>
    <row r="16" spans="1:14" ht="27.75" customHeight="1" thickBot="1" x14ac:dyDescent="0.25">
      <c r="A16" s="3"/>
      <c r="B16" s="70">
        <f>F13*1000</f>
        <v>7865.4102116318727</v>
      </c>
      <c r="C16" s="71" t="s">
        <v>20</v>
      </c>
      <c r="D16" s="71" t="s">
        <v>20</v>
      </c>
      <c r="E16" s="71" t="s">
        <v>37</v>
      </c>
      <c r="F16" s="71" t="s">
        <v>37</v>
      </c>
      <c r="G16" s="3"/>
      <c r="H16" s="3"/>
      <c r="I16" s="3"/>
      <c r="J16" s="3"/>
      <c r="K16" s="3"/>
      <c r="L16" s="3"/>
      <c r="M16" s="3"/>
      <c r="N16" s="3"/>
    </row>
    <row r="17" spans="1:14" ht="17.100000000000001" customHeight="1" x14ac:dyDescent="0.2">
      <c r="A17" s="3"/>
      <c r="B17" s="86" t="s">
        <v>74</v>
      </c>
      <c r="C17" s="79">
        <v>10</v>
      </c>
      <c r="D17" s="80">
        <v>20</v>
      </c>
      <c r="E17" s="81">
        <f>B16*C17/100/17</f>
        <v>46.267118891952187</v>
      </c>
      <c r="F17" s="81">
        <f>B16*D17/100/17</f>
        <v>92.534237783904373</v>
      </c>
      <c r="G17" s="3"/>
      <c r="H17" s="3"/>
      <c r="I17" s="3"/>
      <c r="J17" s="3"/>
      <c r="K17" s="3"/>
      <c r="L17" s="3"/>
      <c r="M17" s="3"/>
      <c r="N17" s="19">
        <f>N14/L14</f>
        <v>1.4208333333333334</v>
      </c>
    </row>
    <row r="18" spans="1:14" ht="17.100000000000001" customHeight="1" thickBot="1" x14ac:dyDescent="0.25">
      <c r="A18" s="3"/>
      <c r="B18" s="87" t="s">
        <v>83</v>
      </c>
      <c r="C18" s="88">
        <v>0.83</v>
      </c>
      <c r="D18" s="84">
        <v>1.2</v>
      </c>
      <c r="E18" s="85">
        <f>C18*D4</f>
        <v>83</v>
      </c>
      <c r="F18" s="85">
        <f>D18*D4</f>
        <v>120</v>
      </c>
      <c r="G18" s="3"/>
      <c r="H18" s="3"/>
      <c r="I18" s="3"/>
      <c r="J18" s="3"/>
      <c r="K18" s="3"/>
      <c r="L18" s="3"/>
      <c r="M18" s="3"/>
      <c r="N18" s="3"/>
    </row>
    <row r="19" spans="1:14" ht="17.100000000000001" customHeight="1" x14ac:dyDescent="0.2">
      <c r="A19" s="3"/>
      <c r="B19" s="89" t="s">
        <v>75</v>
      </c>
      <c r="C19" s="79">
        <v>35</v>
      </c>
      <c r="D19" s="80">
        <v>40</v>
      </c>
      <c r="E19" s="81">
        <f>B16*C19/100/38</f>
        <v>72.444567738714611</v>
      </c>
      <c r="F19" s="81">
        <f>B16*D19/100/38</f>
        <v>82.79379170138813</v>
      </c>
      <c r="G19" s="3"/>
      <c r="H19" s="3"/>
      <c r="I19" s="3"/>
      <c r="J19" s="3"/>
      <c r="K19" s="3"/>
      <c r="L19" s="3"/>
      <c r="M19" s="3"/>
      <c r="N19" s="3"/>
    </row>
    <row r="20" spans="1:14" ht="17.100000000000001" customHeight="1" x14ac:dyDescent="0.2">
      <c r="A20" s="3"/>
      <c r="B20" s="75" t="s">
        <v>69</v>
      </c>
      <c r="C20" s="72">
        <v>12</v>
      </c>
      <c r="D20" s="76"/>
      <c r="E20" s="74">
        <f>(C20*B16/100)/38</f>
        <v>24.838137510416441</v>
      </c>
      <c r="F20" s="77"/>
      <c r="G20" s="3"/>
      <c r="H20" s="3"/>
      <c r="I20" s="3"/>
      <c r="J20" s="3"/>
      <c r="K20" s="3"/>
      <c r="L20" s="3"/>
      <c r="M20" s="3"/>
      <c r="N20" s="3"/>
    </row>
    <row r="21" spans="1:14" ht="17.100000000000001" customHeight="1" x14ac:dyDescent="0.2">
      <c r="A21" s="3"/>
      <c r="B21" s="75" t="s">
        <v>72</v>
      </c>
      <c r="C21" s="72">
        <v>18</v>
      </c>
      <c r="D21" s="73">
        <v>23</v>
      </c>
      <c r="E21" s="74">
        <f>(B16*C21/100)/38</f>
        <v>37.25720626562466</v>
      </c>
      <c r="F21" s="74">
        <f>(B16*D21/100)/38</f>
        <v>47.606430228298173</v>
      </c>
      <c r="G21" s="3"/>
      <c r="H21" s="3"/>
      <c r="I21" s="3"/>
      <c r="J21" s="3"/>
      <c r="K21" s="3"/>
      <c r="L21" s="3"/>
      <c r="M21" s="3"/>
      <c r="N21" s="3"/>
    </row>
    <row r="22" spans="1:14" ht="17.100000000000001" customHeight="1" thickBot="1" x14ac:dyDescent="0.25">
      <c r="A22" s="3"/>
      <c r="B22" s="90" t="s">
        <v>73</v>
      </c>
      <c r="C22" s="88">
        <v>5</v>
      </c>
      <c r="D22" s="83"/>
      <c r="E22" s="85">
        <f>B16*C22/100/38</f>
        <v>10.349223962673516</v>
      </c>
      <c r="F22" s="91"/>
      <c r="G22" s="3"/>
      <c r="H22" s="3"/>
      <c r="I22" s="3"/>
      <c r="J22" s="3"/>
      <c r="K22" s="3"/>
      <c r="L22" s="3"/>
      <c r="M22" s="3"/>
      <c r="N22" s="3"/>
    </row>
    <row r="23" spans="1:14" ht="17.100000000000001" customHeight="1" x14ac:dyDescent="0.2">
      <c r="A23" s="3"/>
      <c r="B23" s="78" t="s">
        <v>76</v>
      </c>
      <c r="C23" s="79">
        <v>40</v>
      </c>
      <c r="D23" s="80">
        <v>55</v>
      </c>
      <c r="E23" s="81">
        <f>B16*C23/100/17</f>
        <v>185.06847556780875</v>
      </c>
      <c r="F23" s="81">
        <f>B16*D23/100/17</f>
        <v>254.46915390573704</v>
      </c>
      <c r="G23" s="3"/>
      <c r="H23" s="3"/>
      <c r="I23" s="3"/>
      <c r="J23" s="3"/>
      <c r="K23" s="3"/>
      <c r="L23" s="3"/>
      <c r="M23" s="3"/>
      <c r="N23" s="3"/>
    </row>
    <row r="24" spans="1:14" ht="17.100000000000001" customHeight="1" thickBot="1" x14ac:dyDescent="0.25">
      <c r="A24" s="3"/>
      <c r="B24" s="82" t="s">
        <v>84</v>
      </c>
      <c r="C24" s="83"/>
      <c r="D24" s="84">
        <v>10</v>
      </c>
      <c r="E24" s="83"/>
      <c r="F24" s="85">
        <f>B16*D24/100/17</f>
        <v>46.267118891952187</v>
      </c>
      <c r="G24" s="3"/>
      <c r="H24" s="3"/>
      <c r="I24" s="3"/>
      <c r="J24" s="3"/>
      <c r="K24" s="3"/>
      <c r="L24" s="3"/>
      <c r="M24" s="3"/>
      <c r="N24" s="3"/>
    </row>
    <row r="25" spans="1:14" ht="17.100000000000001" customHeight="1" x14ac:dyDescent="0.2">
      <c r="A25" s="3"/>
      <c r="B25" s="94" t="s">
        <v>85</v>
      </c>
      <c r="C25" s="98"/>
      <c r="D25" s="98"/>
      <c r="E25" s="98"/>
      <c r="F25" s="95">
        <v>900</v>
      </c>
      <c r="G25" s="3"/>
      <c r="H25" s="3"/>
      <c r="I25" s="3"/>
      <c r="J25" s="3"/>
      <c r="K25" s="3"/>
      <c r="L25" s="3"/>
      <c r="M25" s="3"/>
      <c r="N25" s="3"/>
    </row>
    <row r="26" spans="1:14" ht="17.100000000000001" customHeight="1" x14ac:dyDescent="0.2">
      <c r="A26" s="3"/>
      <c r="B26" s="96" t="s">
        <v>86</v>
      </c>
      <c r="C26" s="76"/>
      <c r="D26" s="76"/>
      <c r="E26" s="76"/>
      <c r="F26" s="97">
        <v>9</v>
      </c>
      <c r="G26" s="3"/>
      <c r="H26" s="3"/>
      <c r="I26" s="3"/>
      <c r="J26" s="3"/>
      <c r="K26" s="3"/>
      <c r="L26" s="3"/>
      <c r="M26" s="3"/>
      <c r="N26" s="3"/>
    </row>
    <row r="27" spans="1:14" ht="17.100000000000001" customHeight="1" x14ac:dyDescent="0.2">
      <c r="A27" s="3"/>
      <c r="B27" s="96" t="s">
        <v>54</v>
      </c>
      <c r="C27" s="76"/>
      <c r="D27" s="76"/>
      <c r="E27" s="76"/>
      <c r="F27" s="97">
        <v>25</v>
      </c>
      <c r="G27" s="3"/>
      <c r="H27" s="3"/>
      <c r="I27" s="3"/>
      <c r="J27" s="3"/>
      <c r="K27" s="3"/>
      <c r="L27" s="3"/>
      <c r="M27" s="3"/>
      <c r="N27" s="3"/>
    </row>
    <row r="28" spans="1:14" ht="17.100000000000001" customHeight="1" x14ac:dyDescent="0.2">
      <c r="A28" s="3"/>
      <c r="B28" s="96" t="s">
        <v>65</v>
      </c>
      <c r="C28" s="76">
        <v>35</v>
      </c>
      <c r="D28" s="76">
        <v>50</v>
      </c>
      <c r="E28" s="76">
        <f>C28*D4</f>
        <v>3500</v>
      </c>
      <c r="F28" s="97">
        <f>D28*D4</f>
        <v>5000</v>
      </c>
      <c r="G28" s="3"/>
      <c r="H28" s="3"/>
      <c r="I28" s="3"/>
      <c r="J28" s="3"/>
      <c r="K28" s="3"/>
      <c r="L28" s="3"/>
      <c r="M28" s="3"/>
      <c r="N28" s="3"/>
    </row>
    <row r="29" spans="1:14" x14ac:dyDescent="0.2">
      <c r="A29" s="3"/>
      <c r="B29" s="15"/>
      <c r="C29" s="23"/>
      <c r="D29" s="28"/>
      <c r="E29" s="14"/>
      <c r="F29" s="15"/>
      <c r="G29" s="29"/>
      <c r="H29" s="3"/>
      <c r="I29" s="3"/>
      <c r="J29" s="3"/>
      <c r="K29" s="3"/>
      <c r="L29" s="3"/>
      <c r="M29" s="3"/>
      <c r="N29" s="3"/>
    </row>
    <row r="30" spans="1:14" x14ac:dyDescent="0.2">
      <c r="A30" s="3"/>
      <c r="B30" s="3"/>
      <c r="C30" s="3"/>
      <c r="D30" s="3"/>
      <c r="E30" s="3"/>
      <c r="F30" s="3"/>
      <c r="G30" s="3"/>
    </row>
    <row r="31" spans="1:14" x14ac:dyDescent="0.2">
      <c r="A31" s="3"/>
      <c r="F31" s="3"/>
      <c r="G31" s="3"/>
      <c r="H31" s="3"/>
      <c r="I31" s="3"/>
    </row>
    <row r="32" spans="1:14" x14ac:dyDescent="0.2">
      <c r="A32" s="3"/>
      <c r="F32" s="3"/>
      <c r="G32" s="3"/>
      <c r="H32" s="3"/>
      <c r="I32" s="3"/>
    </row>
    <row r="33" spans="1:9" x14ac:dyDescent="0.2">
      <c r="A33" s="3"/>
      <c r="F33" s="3"/>
      <c r="G33" s="3"/>
      <c r="H33" s="3"/>
      <c r="I33" s="3"/>
    </row>
    <row r="34" spans="1:9" x14ac:dyDescent="0.2">
      <c r="A34" s="3"/>
      <c r="F34" s="3"/>
      <c r="G34" s="3"/>
      <c r="H34" s="3"/>
      <c r="I34" s="3"/>
    </row>
    <row r="35" spans="1:9" x14ac:dyDescent="0.2">
      <c r="A35" s="3"/>
      <c r="F35" s="3"/>
      <c r="G35" s="3"/>
      <c r="H35" s="3"/>
      <c r="I35" s="3"/>
    </row>
    <row r="36" spans="1:9" x14ac:dyDescent="0.2">
      <c r="A36" s="3"/>
      <c r="F36" s="3"/>
      <c r="G36" s="3"/>
      <c r="H36" s="3"/>
      <c r="I36" s="3"/>
    </row>
    <row r="37" spans="1:9" x14ac:dyDescent="0.2">
      <c r="A37" s="3"/>
      <c r="F37" s="3"/>
      <c r="G37" s="3"/>
      <c r="H37" s="3"/>
      <c r="I37" s="3"/>
    </row>
    <row r="38" spans="1:9" x14ac:dyDescent="0.2">
      <c r="A38" s="3"/>
      <c r="F38" s="3"/>
      <c r="G38" s="3"/>
      <c r="H38" s="3"/>
      <c r="I38" s="3"/>
    </row>
    <row r="39" spans="1:9" x14ac:dyDescent="0.2">
      <c r="A39" s="3"/>
      <c r="F39" s="3"/>
      <c r="G39" s="3"/>
      <c r="H39" s="3"/>
      <c r="I39" s="3"/>
    </row>
    <row r="40" spans="1:9" x14ac:dyDescent="0.2">
      <c r="A40" s="3"/>
      <c r="F40" s="3"/>
      <c r="G40" s="3"/>
      <c r="H40" s="3"/>
      <c r="I40" s="3"/>
    </row>
    <row r="41" spans="1:9" x14ac:dyDescent="0.2">
      <c r="A41" s="3"/>
      <c r="F41" s="3"/>
      <c r="G41" s="3"/>
      <c r="H41" s="3"/>
      <c r="I41" s="3"/>
    </row>
    <row r="42" spans="1:9" x14ac:dyDescent="0.2">
      <c r="A42" s="3"/>
      <c r="F42" s="3"/>
      <c r="G42" s="3"/>
      <c r="H42" s="3"/>
      <c r="I42" s="3"/>
    </row>
    <row r="43" spans="1:9" x14ac:dyDescent="0.2">
      <c r="A43" s="3"/>
      <c r="F43" s="3"/>
      <c r="G43" s="3"/>
      <c r="H43" s="3"/>
      <c r="I43" s="3"/>
    </row>
    <row r="44" spans="1:9" x14ac:dyDescent="0.2">
      <c r="A44" s="3"/>
      <c r="F44" s="3"/>
      <c r="G44" s="3"/>
      <c r="H44" s="3"/>
      <c r="I44" s="3"/>
    </row>
    <row r="45" spans="1:9" x14ac:dyDescent="0.2">
      <c r="A45" s="3"/>
      <c r="B45" s="3"/>
      <c r="C45" s="3"/>
      <c r="D45" s="3"/>
      <c r="E45" s="3"/>
      <c r="F45" s="3"/>
      <c r="G45" s="3"/>
      <c r="H45" s="3"/>
      <c r="I45" s="3"/>
    </row>
    <row r="46" spans="1:9" x14ac:dyDescent="0.2">
      <c r="A46" s="3"/>
      <c r="B46" s="3"/>
      <c r="C46" s="3"/>
      <c r="D46" s="3"/>
      <c r="E46" s="3"/>
      <c r="F46" s="3"/>
      <c r="G46" s="3"/>
      <c r="H46" s="3"/>
      <c r="I46" s="3"/>
    </row>
    <row r="47" spans="1:9" x14ac:dyDescent="0.2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">
      <c r="A48" s="3"/>
      <c r="B48" s="3"/>
      <c r="C48" s="3"/>
      <c r="D48" s="3"/>
      <c r="E48" s="3"/>
      <c r="F48" s="3"/>
      <c r="G48" s="3"/>
      <c r="H48" s="3"/>
      <c r="I48" s="3"/>
    </row>
  </sheetData>
  <mergeCells count="1">
    <mergeCell ref="F2:G2"/>
  </mergeCells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S59"/>
  <sheetViews>
    <sheetView zoomScale="90" zoomScaleNormal="90" workbookViewId="0">
      <selection activeCell="C38" sqref="C38"/>
    </sheetView>
  </sheetViews>
  <sheetFormatPr baseColWidth="10" defaultRowHeight="12.75" x14ac:dyDescent="0.2"/>
  <cols>
    <col min="1" max="1" width="1.42578125" style="1" customWidth="1"/>
    <col min="2" max="2" width="22.28515625" style="1" customWidth="1"/>
    <col min="3" max="3" width="12.7109375" style="1" customWidth="1"/>
    <col min="4" max="5" width="4.28515625" style="1" hidden="1" customWidth="1"/>
    <col min="6" max="6" width="3.5703125" style="1" hidden="1" customWidth="1"/>
    <col min="7" max="7" width="3.85546875" style="1" hidden="1" customWidth="1"/>
    <col min="8" max="10" width="3.42578125" style="1" hidden="1" customWidth="1"/>
    <col min="11" max="11" width="4.85546875" style="1" hidden="1" customWidth="1"/>
    <col min="12" max="13" width="11.7109375" style="1" customWidth="1"/>
    <col min="14" max="14" width="6.7109375" style="1" customWidth="1"/>
    <col min="15" max="15" width="11.7109375" style="1" customWidth="1"/>
    <col min="16" max="18" width="7.7109375" style="1" customWidth="1"/>
    <col min="19" max="19" width="8.140625" style="1" customWidth="1"/>
    <col min="20" max="16384" width="11.42578125" style="1"/>
  </cols>
  <sheetData>
    <row r="1" spans="1:19" ht="7.5" customHeight="1" x14ac:dyDescent="0.2">
      <c r="Q1" s="2"/>
      <c r="R1" s="3"/>
      <c r="S1" s="3"/>
    </row>
    <row r="2" spans="1:19" ht="21.75" customHeight="1" x14ac:dyDescent="0.2">
      <c r="B2" s="249" t="s">
        <v>108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</row>
    <row r="3" spans="1:19" ht="9.75" customHeight="1" x14ac:dyDescent="0.2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"/>
      <c r="R3" s="3"/>
      <c r="S3" s="3"/>
    </row>
    <row r="4" spans="1:19" ht="6" customHeight="1" x14ac:dyDescent="0.2">
      <c r="A4" s="5"/>
      <c r="B4" s="6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2"/>
      <c r="R4" s="3"/>
      <c r="S4" s="3"/>
    </row>
    <row r="5" spans="1:19" ht="8.25" customHeight="1" x14ac:dyDescent="0.2">
      <c r="A5" s="5"/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3"/>
      <c r="S5" s="3"/>
    </row>
    <row r="6" spans="1:19" ht="21.75" customHeight="1" x14ac:dyDescent="0.2">
      <c r="B6" s="7" t="s">
        <v>0</v>
      </c>
      <c r="C6" s="8" t="s">
        <v>0</v>
      </c>
      <c r="D6" s="58" t="s">
        <v>1</v>
      </c>
      <c r="E6" s="58" t="s">
        <v>2</v>
      </c>
      <c r="F6" s="58" t="s">
        <v>3</v>
      </c>
      <c r="G6" s="58" t="s">
        <v>17</v>
      </c>
      <c r="H6" s="58" t="s">
        <v>39</v>
      </c>
      <c r="I6" s="58" t="s">
        <v>70</v>
      </c>
      <c r="J6" s="58" t="s">
        <v>69</v>
      </c>
      <c r="K6" s="58" t="s">
        <v>88</v>
      </c>
      <c r="L6" s="9" t="s">
        <v>1</v>
      </c>
      <c r="M6" s="9" t="s">
        <v>2</v>
      </c>
      <c r="N6" s="9" t="s">
        <v>69</v>
      </c>
      <c r="O6" s="9" t="s">
        <v>3</v>
      </c>
      <c r="P6" s="9" t="s">
        <v>17</v>
      </c>
      <c r="Q6" s="9" t="s">
        <v>39</v>
      </c>
      <c r="R6" s="57" t="s">
        <v>54</v>
      </c>
      <c r="S6" s="115" t="s">
        <v>87</v>
      </c>
    </row>
    <row r="7" spans="1:19" ht="15.95" customHeight="1" x14ac:dyDescent="0.2">
      <c r="B7" s="59" t="s">
        <v>18</v>
      </c>
      <c r="C7" s="52">
        <v>0</v>
      </c>
      <c r="D7" s="32">
        <v>3.2</v>
      </c>
      <c r="E7" s="32">
        <v>1.6</v>
      </c>
      <c r="F7" s="33">
        <v>5</v>
      </c>
      <c r="G7" s="11">
        <v>120</v>
      </c>
      <c r="H7" s="11">
        <v>0.1</v>
      </c>
      <c r="I7" s="56">
        <v>0</v>
      </c>
      <c r="J7" s="56">
        <v>1.2</v>
      </c>
      <c r="K7" s="56">
        <v>1</v>
      </c>
      <c r="L7" s="125">
        <f>$C7*D7/100</f>
        <v>0</v>
      </c>
      <c r="M7" s="125">
        <f>$C7*E7/100</f>
        <v>0</v>
      </c>
      <c r="N7" s="99">
        <f>$C7*J7/100</f>
        <v>0</v>
      </c>
      <c r="O7" s="125">
        <f>$C7*F7/100</f>
        <v>0</v>
      </c>
      <c r="P7" s="99">
        <f>$C7*G7/100</f>
        <v>0</v>
      </c>
      <c r="Q7" s="100">
        <f>$C7*H7/100</f>
        <v>0</v>
      </c>
      <c r="R7" s="101"/>
      <c r="S7" s="100">
        <f>C7*K7</f>
        <v>0</v>
      </c>
    </row>
    <row r="8" spans="1:19" ht="15.95" customHeight="1" x14ac:dyDescent="0.2">
      <c r="B8" s="59" t="s">
        <v>56</v>
      </c>
      <c r="C8" s="52">
        <v>150</v>
      </c>
      <c r="D8" s="12">
        <v>3.2</v>
      </c>
      <c r="E8" s="12">
        <v>0</v>
      </c>
      <c r="F8" s="13">
        <v>5</v>
      </c>
      <c r="G8" s="11">
        <v>120</v>
      </c>
      <c r="H8" s="11">
        <v>0</v>
      </c>
      <c r="I8" s="56">
        <v>0</v>
      </c>
      <c r="J8" s="56">
        <v>0</v>
      </c>
      <c r="K8" s="56">
        <v>1</v>
      </c>
      <c r="L8" s="125">
        <f t="shared" ref="L8:M11" si="0">$C8*D8/100</f>
        <v>4.8</v>
      </c>
      <c r="M8" s="125">
        <f t="shared" si="0"/>
        <v>0</v>
      </c>
      <c r="N8" s="99">
        <f t="shared" ref="N8:N48" si="1">$C8*J8/100</f>
        <v>0</v>
      </c>
      <c r="O8" s="125">
        <f t="shared" ref="O8:Q11" si="2">$C8*F8/100</f>
        <v>7.5</v>
      </c>
      <c r="P8" s="99">
        <f t="shared" si="2"/>
        <v>180</v>
      </c>
      <c r="Q8" s="100">
        <f>$C8*H8/100</f>
        <v>0</v>
      </c>
      <c r="R8" s="101"/>
      <c r="S8" s="100">
        <f t="shared" ref="S8:S47" si="3">C8*K8</f>
        <v>150</v>
      </c>
    </row>
    <row r="9" spans="1:19" ht="15.95" customHeight="1" x14ac:dyDescent="0.2">
      <c r="B9" s="59" t="s">
        <v>58</v>
      </c>
      <c r="C9" s="52">
        <v>0</v>
      </c>
      <c r="D9" s="12">
        <v>3.2</v>
      </c>
      <c r="E9" s="12">
        <v>3.5</v>
      </c>
      <c r="F9" s="13">
        <v>5</v>
      </c>
      <c r="G9" s="11">
        <v>120</v>
      </c>
      <c r="H9" s="11">
        <v>0</v>
      </c>
      <c r="I9" s="56">
        <v>0</v>
      </c>
      <c r="J9" s="56">
        <v>2.2999999999999998</v>
      </c>
      <c r="K9" s="56">
        <v>1</v>
      </c>
      <c r="L9" s="125">
        <f t="shared" si="0"/>
        <v>0</v>
      </c>
      <c r="M9" s="125">
        <f t="shared" si="0"/>
        <v>0</v>
      </c>
      <c r="N9" s="99">
        <f t="shared" si="1"/>
        <v>0</v>
      </c>
      <c r="O9" s="125">
        <f t="shared" si="2"/>
        <v>0</v>
      </c>
      <c r="P9" s="99">
        <f t="shared" si="2"/>
        <v>0</v>
      </c>
      <c r="Q9" s="100">
        <f t="shared" si="2"/>
        <v>0</v>
      </c>
      <c r="R9" s="101"/>
      <c r="S9" s="100">
        <f t="shared" si="3"/>
        <v>0</v>
      </c>
    </row>
    <row r="10" spans="1:19" ht="15.95" customHeight="1" x14ac:dyDescent="0.2">
      <c r="B10" s="59" t="s">
        <v>15</v>
      </c>
      <c r="C10" s="52">
        <v>0</v>
      </c>
      <c r="D10" s="12">
        <v>4</v>
      </c>
      <c r="E10" s="12">
        <v>1.6</v>
      </c>
      <c r="F10" s="13">
        <v>4.8</v>
      </c>
      <c r="G10" s="11">
        <v>160</v>
      </c>
      <c r="H10" s="11">
        <v>0.1</v>
      </c>
      <c r="I10" s="56">
        <v>0</v>
      </c>
      <c r="J10" s="56">
        <v>1.2</v>
      </c>
      <c r="K10" s="56">
        <v>0.8</v>
      </c>
      <c r="L10" s="125">
        <f t="shared" si="0"/>
        <v>0</v>
      </c>
      <c r="M10" s="125">
        <f t="shared" si="0"/>
        <v>0</v>
      </c>
      <c r="N10" s="99">
        <f t="shared" si="1"/>
        <v>0</v>
      </c>
      <c r="O10" s="125">
        <f t="shared" si="2"/>
        <v>0</v>
      </c>
      <c r="P10" s="99">
        <f t="shared" si="2"/>
        <v>0</v>
      </c>
      <c r="Q10" s="100">
        <f t="shared" si="2"/>
        <v>0</v>
      </c>
      <c r="R10" s="101"/>
      <c r="S10" s="100">
        <f t="shared" si="3"/>
        <v>0</v>
      </c>
    </row>
    <row r="11" spans="1:19" ht="15.95" customHeight="1" x14ac:dyDescent="0.2">
      <c r="B11" s="59" t="s">
        <v>95</v>
      </c>
      <c r="C11" s="52">
        <v>625</v>
      </c>
      <c r="D11" s="12">
        <v>4</v>
      </c>
      <c r="E11" s="12">
        <v>0.2</v>
      </c>
      <c r="F11" s="13">
        <v>4.8</v>
      </c>
      <c r="G11" s="11">
        <v>160</v>
      </c>
      <c r="H11" s="11">
        <v>0.1</v>
      </c>
      <c r="I11" s="56">
        <v>0</v>
      </c>
      <c r="J11" s="56">
        <v>0</v>
      </c>
      <c r="K11" s="56">
        <v>0.8</v>
      </c>
      <c r="L11" s="125">
        <f t="shared" si="0"/>
        <v>25</v>
      </c>
      <c r="M11" s="125">
        <f t="shared" si="0"/>
        <v>1.25</v>
      </c>
      <c r="N11" s="99">
        <f t="shared" si="1"/>
        <v>0</v>
      </c>
      <c r="O11" s="125">
        <f t="shared" si="2"/>
        <v>30</v>
      </c>
      <c r="P11" s="99">
        <f t="shared" si="2"/>
        <v>1000</v>
      </c>
      <c r="Q11" s="100">
        <f t="shared" si="2"/>
        <v>0.625</v>
      </c>
      <c r="R11" s="101"/>
      <c r="S11" s="100">
        <f t="shared" si="3"/>
        <v>500</v>
      </c>
    </row>
    <row r="12" spans="1:19" ht="15.95" customHeight="1" x14ac:dyDescent="0.2">
      <c r="B12" s="59" t="s">
        <v>52</v>
      </c>
      <c r="C12" s="52">
        <v>0</v>
      </c>
      <c r="D12" s="12">
        <v>7</v>
      </c>
      <c r="E12" s="12">
        <v>3.5</v>
      </c>
      <c r="F12" s="13">
        <v>3.5</v>
      </c>
      <c r="G12" s="11">
        <v>120</v>
      </c>
      <c r="H12" s="11">
        <v>0.1</v>
      </c>
      <c r="I12" s="56">
        <v>0</v>
      </c>
      <c r="J12" s="56">
        <v>2.2999999999999998</v>
      </c>
      <c r="K12" s="56">
        <v>0.7</v>
      </c>
      <c r="L12" s="125">
        <f>$C12*D12/100</f>
        <v>0</v>
      </c>
      <c r="M12" s="125">
        <f>$C12*E12/100</f>
        <v>0</v>
      </c>
      <c r="N12" s="99">
        <f t="shared" si="1"/>
        <v>0</v>
      </c>
      <c r="O12" s="125">
        <f>$C12*F12/100</f>
        <v>0</v>
      </c>
      <c r="P12" s="99">
        <f>$C12*G12/100</f>
        <v>0</v>
      </c>
      <c r="Q12" s="100">
        <f>$C12*H12/100</f>
        <v>0</v>
      </c>
      <c r="R12" s="101"/>
      <c r="S12" s="100">
        <f t="shared" si="3"/>
        <v>0</v>
      </c>
    </row>
    <row r="13" spans="1:19" ht="15.95" customHeight="1" x14ac:dyDescent="0.2">
      <c r="B13" s="59" t="s">
        <v>94</v>
      </c>
      <c r="C13" s="52"/>
      <c r="D13" s="12">
        <v>10</v>
      </c>
      <c r="E13" s="12">
        <v>3.8</v>
      </c>
      <c r="F13" s="13">
        <v>3.5</v>
      </c>
      <c r="G13" s="11">
        <v>120</v>
      </c>
      <c r="H13" s="11">
        <v>0.1</v>
      </c>
      <c r="I13" s="56">
        <v>0</v>
      </c>
      <c r="J13" s="56">
        <v>1.5</v>
      </c>
      <c r="K13" s="56">
        <v>0.7</v>
      </c>
      <c r="L13" s="125">
        <f t="shared" ref="L13:M21" si="4">$C13*D13/100</f>
        <v>0</v>
      </c>
      <c r="M13" s="125">
        <f t="shared" si="4"/>
        <v>0</v>
      </c>
      <c r="N13" s="99">
        <f t="shared" si="1"/>
        <v>0</v>
      </c>
      <c r="O13" s="125">
        <f t="shared" ref="O13:R28" si="5">$C13*F13/100</f>
        <v>0</v>
      </c>
      <c r="P13" s="99">
        <f t="shared" si="5"/>
        <v>0</v>
      </c>
      <c r="Q13" s="100">
        <f t="shared" si="5"/>
        <v>0</v>
      </c>
      <c r="R13" s="101"/>
      <c r="S13" s="100">
        <f t="shared" si="3"/>
        <v>0</v>
      </c>
    </row>
    <row r="14" spans="1:19" ht="15.95" customHeight="1" x14ac:dyDescent="0.2">
      <c r="B14" s="59" t="s">
        <v>16</v>
      </c>
      <c r="C14" s="52">
        <v>0</v>
      </c>
      <c r="D14" s="12">
        <v>20</v>
      </c>
      <c r="E14" s="12">
        <v>22</v>
      </c>
      <c r="F14" s="13">
        <v>0</v>
      </c>
      <c r="G14" s="11">
        <v>500</v>
      </c>
      <c r="H14" s="11">
        <v>0.3</v>
      </c>
      <c r="I14" s="56">
        <v>0</v>
      </c>
      <c r="J14" s="56">
        <v>14</v>
      </c>
      <c r="K14" s="56">
        <v>0.5</v>
      </c>
      <c r="L14" s="125">
        <f t="shared" si="4"/>
        <v>0</v>
      </c>
      <c r="M14" s="125">
        <f t="shared" si="4"/>
        <v>0</v>
      </c>
      <c r="N14" s="99">
        <f t="shared" si="1"/>
        <v>0</v>
      </c>
      <c r="O14" s="125">
        <f t="shared" si="5"/>
        <v>0</v>
      </c>
      <c r="P14" s="99">
        <f t="shared" si="5"/>
        <v>0</v>
      </c>
      <c r="Q14" s="100">
        <f t="shared" si="5"/>
        <v>0</v>
      </c>
      <c r="R14" s="101"/>
      <c r="S14" s="100">
        <f t="shared" si="3"/>
        <v>0</v>
      </c>
    </row>
    <row r="15" spans="1:19" ht="15.95" customHeight="1" x14ac:dyDescent="0.2">
      <c r="B15" s="59" t="s">
        <v>59</v>
      </c>
      <c r="C15" s="52">
        <v>0</v>
      </c>
      <c r="D15" s="12">
        <v>29</v>
      </c>
      <c r="E15" s="12">
        <v>29</v>
      </c>
      <c r="F15" s="13">
        <v>0</v>
      </c>
      <c r="G15" s="11">
        <v>1100</v>
      </c>
      <c r="H15" s="11">
        <v>0.8</v>
      </c>
      <c r="I15" s="56">
        <v>0</v>
      </c>
      <c r="J15" s="56">
        <v>19</v>
      </c>
      <c r="K15" s="56">
        <v>0.3</v>
      </c>
      <c r="L15" s="125">
        <f t="shared" si="4"/>
        <v>0</v>
      </c>
      <c r="M15" s="125">
        <f t="shared" si="4"/>
        <v>0</v>
      </c>
      <c r="N15" s="99">
        <f t="shared" si="1"/>
        <v>0</v>
      </c>
      <c r="O15" s="125">
        <f t="shared" si="5"/>
        <v>0</v>
      </c>
      <c r="P15" s="99">
        <f t="shared" si="5"/>
        <v>0</v>
      </c>
      <c r="Q15" s="100">
        <f t="shared" si="5"/>
        <v>0</v>
      </c>
      <c r="R15" s="101"/>
      <c r="S15" s="100">
        <f t="shared" si="3"/>
        <v>0</v>
      </c>
    </row>
    <row r="16" spans="1:19" ht="15.95" customHeight="1" x14ac:dyDescent="0.2">
      <c r="B16" s="128" t="s">
        <v>4</v>
      </c>
      <c r="C16" s="52">
        <v>50</v>
      </c>
      <c r="D16" s="12">
        <v>18</v>
      </c>
      <c r="E16" s="12">
        <v>10</v>
      </c>
      <c r="F16" s="13">
        <v>0</v>
      </c>
      <c r="G16" s="11">
        <v>15</v>
      </c>
      <c r="H16" s="11">
        <v>2</v>
      </c>
      <c r="I16" s="56">
        <v>0</v>
      </c>
      <c r="J16" s="56">
        <v>4</v>
      </c>
      <c r="K16" s="56">
        <v>0.7</v>
      </c>
      <c r="L16" s="125">
        <f t="shared" si="4"/>
        <v>9</v>
      </c>
      <c r="M16" s="125">
        <f t="shared" si="4"/>
        <v>5</v>
      </c>
      <c r="N16" s="99">
        <f t="shared" si="1"/>
        <v>2</v>
      </c>
      <c r="O16" s="125">
        <f t="shared" si="5"/>
        <v>0</v>
      </c>
      <c r="P16" s="99">
        <f t="shared" si="5"/>
        <v>7.5</v>
      </c>
      <c r="Q16" s="100">
        <f t="shared" si="5"/>
        <v>1</v>
      </c>
      <c r="R16" s="101"/>
      <c r="S16" s="100">
        <f t="shared" si="3"/>
        <v>35</v>
      </c>
    </row>
    <row r="17" spans="2:19" ht="15.95" customHeight="1" x14ac:dyDescent="0.2">
      <c r="B17" s="128" t="s">
        <v>5</v>
      </c>
      <c r="C17" s="52">
        <v>30</v>
      </c>
      <c r="D17" s="12">
        <v>18</v>
      </c>
      <c r="E17" s="12">
        <v>2</v>
      </c>
      <c r="F17" s="13">
        <v>0</v>
      </c>
      <c r="G17" s="11">
        <v>20</v>
      </c>
      <c r="H17" s="11">
        <v>1.5</v>
      </c>
      <c r="I17" s="56">
        <v>0</v>
      </c>
      <c r="J17" s="56">
        <v>0.6</v>
      </c>
      <c r="K17" s="56">
        <v>0.7</v>
      </c>
      <c r="L17" s="125">
        <f t="shared" si="4"/>
        <v>5.4</v>
      </c>
      <c r="M17" s="125">
        <f t="shared" si="4"/>
        <v>0.6</v>
      </c>
      <c r="N17" s="99">
        <f t="shared" si="1"/>
        <v>0.18</v>
      </c>
      <c r="O17" s="125">
        <f t="shared" si="5"/>
        <v>0</v>
      </c>
      <c r="P17" s="99">
        <f t="shared" si="5"/>
        <v>6</v>
      </c>
      <c r="Q17" s="100">
        <f t="shared" si="5"/>
        <v>0.45</v>
      </c>
      <c r="R17" s="101"/>
      <c r="S17" s="100">
        <f t="shared" si="3"/>
        <v>21</v>
      </c>
    </row>
    <row r="18" spans="2:19" ht="15.95" customHeight="1" x14ac:dyDescent="0.2">
      <c r="B18" s="128" t="s">
        <v>49</v>
      </c>
      <c r="C18" s="52">
        <v>60</v>
      </c>
      <c r="D18" s="12">
        <v>12</v>
      </c>
      <c r="E18" s="12">
        <v>11</v>
      </c>
      <c r="F18" s="13">
        <v>0</v>
      </c>
      <c r="G18" s="11">
        <v>55</v>
      </c>
      <c r="H18" s="11">
        <v>1.5</v>
      </c>
      <c r="I18" s="56">
        <v>0</v>
      </c>
      <c r="J18" s="56">
        <v>3.85</v>
      </c>
      <c r="K18" s="56">
        <v>0.7</v>
      </c>
      <c r="L18" s="125">
        <f t="shared" si="4"/>
        <v>7.2</v>
      </c>
      <c r="M18" s="125">
        <f t="shared" si="4"/>
        <v>6.6</v>
      </c>
      <c r="N18" s="99">
        <f t="shared" si="1"/>
        <v>2.31</v>
      </c>
      <c r="O18" s="125">
        <f t="shared" si="5"/>
        <v>0</v>
      </c>
      <c r="P18" s="99">
        <f t="shared" si="5"/>
        <v>33</v>
      </c>
      <c r="Q18" s="100">
        <f t="shared" si="5"/>
        <v>0.9</v>
      </c>
      <c r="R18" s="101"/>
      <c r="S18" s="100">
        <f t="shared" si="3"/>
        <v>42</v>
      </c>
    </row>
    <row r="19" spans="2:19" ht="15.95" customHeight="1" x14ac:dyDescent="0.2">
      <c r="B19" s="128" t="s">
        <v>68</v>
      </c>
      <c r="C19" s="52">
        <v>28</v>
      </c>
      <c r="D19" s="12">
        <v>21</v>
      </c>
      <c r="E19" s="12">
        <v>3</v>
      </c>
      <c r="F19" s="13">
        <v>0.6</v>
      </c>
      <c r="G19" s="11">
        <v>0</v>
      </c>
      <c r="H19" s="11">
        <v>0</v>
      </c>
      <c r="I19" s="56">
        <v>0</v>
      </c>
      <c r="J19" s="56">
        <v>0.9</v>
      </c>
      <c r="K19" s="56">
        <v>0.7</v>
      </c>
      <c r="L19" s="125">
        <f t="shared" si="4"/>
        <v>5.88</v>
      </c>
      <c r="M19" s="125">
        <f t="shared" si="4"/>
        <v>0.84</v>
      </c>
      <c r="N19" s="99">
        <f t="shared" si="1"/>
        <v>0.252</v>
      </c>
      <c r="O19" s="125">
        <f t="shared" si="5"/>
        <v>0.16800000000000001</v>
      </c>
      <c r="P19" s="99">
        <f t="shared" si="5"/>
        <v>0</v>
      </c>
      <c r="Q19" s="100">
        <f t="shared" si="5"/>
        <v>0</v>
      </c>
      <c r="R19" s="101"/>
      <c r="S19" s="100">
        <f t="shared" si="3"/>
        <v>19.599999999999998</v>
      </c>
    </row>
    <row r="20" spans="2:19" ht="15.95" customHeight="1" x14ac:dyDescent="0.2">
      <c r="B20" s="128" t="s">
        <v>60</v>
      </c>
      <c r="C20" s="52">
        <v>0</v>
      </c>
      <c r="D20" s="12">
        <v>18</v>
      </c>
      <c r="E20" s="12">
        <v>5</v>
      </c>
      <c r="F20" s="13">
        <v>3.5</v>
      </c>
      <c r="G20" s="11">
        <v>10</v>
      </c>
      <c r="H20" s="11">
        <v>5</v>
      </c>
      <c r="I20" s="56">
        <v>0</v>
      </c>
      <c r="J20" s="56">
        <v>2.25</v>
      </c>
      <c r="K20" s="56">
        <v>0.7</v>
      </c>
      <c r="L20" s="125">
        <f t="shared" si="4"/>
        <v>0</v>
      </c>
      <c r="M20" s="125">
        <f t="shared" si="4"/>
        <v>0</v>
      </c>
      <c r="N20" s="99">
        <f t="shared" si="1"/>
        <v>0</v>
      </c>
      <c r="O20" s="125">
        <f t="shared" si="5"/>
        <v>0</v>
      </c>
      <c r="P20" s="99">
        <f t="shared" si="5"/>
        <v>0</v>
      </c>
      <c r="Q20" s="100">
        <f t="shared" si="5"/>
        <v>0</v>
      </c>
      <c r="R20" s="101"/>
      <c r="S20" s="100">
        <f t="shared" si="3"/>
        <v>0</v>
      </c>
    </row>
    <row r="21" spans="2:19" ht="15.95" customHeight="1" x14ac:dyDescent="0.2">
      <c r="B21" s="128" t="s">
        <v>61</v>
      </c>
      <c r="C21" s="52">
        <v>0</v>
      </c>
      <c r="D21" s="12">
        <v>15</v>
      </c>
      <c r="E21" s="12">
        <v>33</v>
      </c>
      <c r="F21" s="13">
        <v>2</v>
      </c>
      <c r="G21" s="11">
        <v>20</v>
      </c>
      <c r="H21" s="11">
        <v>4</v>
      </c>
      <c r="I21" s="56">
        <v>0</v>
      </c>
      <c r="J21" s="56">
        <v>13.5</v>
      </c>
      <c r="K21" s="56">
        <v>0.6</v>
      </c>
      <c r="L21" s="125">
        <f t="shared" si="4"/>
        <v>0</v>
      </c>
      <c r="M21" s="125">
        <f t="shared" si="4"/>
        <v>0</v>
      </c>
      <c r="N21" s="99">
        <f t="shared" si="1"/>
        <v>0</v>
      </c>
      <c r="O21" s="125">
        <f t="shared" si="5"/>
        <v>0</v>
      </c>
      <c r="P21" s="99">
        <f t="shared" si="5"/>
        <v>0</v>
      </c>
      <c r="Q21" s="100">
        <f t="shared" si="5"/>
        <v>0</v>
      </c>
      <c r="R21" s="101"/>
      <c r="S21" s="100">
        <f t="shared" si="3"/>
        <v>0</v>
      </c>
    </row>
    <row r="22" spans="2:19" s="10" customFormat="1" ht="15.95" customHeight="1" x14ac:dyDescent="0.2">
      <c r="B22" s="128" t="s">
        <v>41</v>
      </c>
      <c r="C22" s="52">
        <v>0</v>
      </c>
      <c r="D22" s="12">
        <v>8.6</v>
      </c>
      <c r="E22" s="12">
        <v>2.1</v>
      </c>
      <c r="F22" s="13">
        <v>11.8</v>
      </c>
      <c r="G22" s="11">
        <v>17</v>
      </c>
      <c r="H22" s="11">
        <v>0.4</v>
      </c>
      <c r="I22" s="56">
        <v>0</v>
      </c>
      <c r="J22" s="56">
        <v>1</v>
      </c>
      <c r="K22" s="56">
        <v>0</v>
      </c>
      <c r="L22" s="125">
        <f>$C22*D22/100</f>
        <v>0</v>
      </c>
      <c r="M22" s="125">
        <f>$C22*E22/100</f>
        <v>0</v>
      </c>
      <c r="N22" s="99">
        <f t="shared" si="1"/>
        <v>0</v>
      </c>
      <c r="O22" s="125">
        <f t="shared" si="5"/>
        <v>0</v>
      </c>
      <c r="P22" s="99">
        <f t="shared" si="5"/>
        <v>0</v>
      </c>
      <c r="Q22" s="100">
        <f t="shared" si="5"/>
        <v>0</v>
      </c>
      <c r="R22" s="101"/>
      <c r="S22" s="100">
        <f t="shared" si="3"/>
        <v>0</v>
      </c>
    </row>
    <row r="23" spans="2:19" s="10" customFormat="1" ht="15.95" customHeight="1" x14ac:dyDescent="0.2">
      <c r="B23" s="128" t="s">
        <v>42</v>
      </c>
      <c r="C23" s="52">
        <v>0</v>
      </c>
      <c r="D23" s="12">
        <v>13</v>
      </c>
      <c r="E23" s="12">
        <v>9</v>
      </c>
      <c r="F23" s="13">
        <v>13.5</v>
      </c>
      <c r="G23" s="11">
        <v>0</v>
      </c>
      <c r="H23" s="11">
        <v>0</v>
      </c>
      <c r="I23" s="56">
        <v>0</v>
      </c>
      <c r="J23" s="56">
        <v>1</v>
      </c>
      <c r="K23" s="56">
        <v>0</v>
      </c>
      <c r="L23" s="125">
        <f>$C23*D23/100</f>
        <v>0</v>
      </c>
      <c r="M23" s="125">
        <f>$C23*E23/100</f>
        <v>0</v>
      </c>
      <c r="N23" s="99">
        <f t="shared" si="1"/>
        <v>0</v>
      </c>
      <c r="O23" s="125">
        <f t="shared" si="5"/>
        <v>0</v>
      </c>
      <c r="P23" s="99">
        <f t="shared" si="5"/>
        <v>0</v>
      </c>
      <c r="Q23" s="100">
        <f t="shared" si="5"/>
        <v>0</v>
      </c>
      <c r="R23" s="101"/>
      <c r="S23" s="100">
        <f t="shared" si="3"/>
        <v>0</v>
      </c>
    </row>
    <row r="24" spans="2:19" s="10" customFormat="1" ht="15.95" customHeight="1" x14ac:dyDescent="0.2">
      <c r="B24" s="128" t="s">
        <v>57</v>
      </c>
      <c r="C24" s="52">
        <v>300</v>
      </c>
      <c r="D24" s="12">
        <v>7.6</v>
      </c>
      <c r="E24" s="12">
        <v>2.1</v>
      </c>
      <c r="F24" s="13">
        <v>9.8000000000000007</v>
      </c>
      <c r="G24" s="11">
        <v>0</v>
      </c>
      <c r="H24" s="11">
        <v>0</v>
      </c>
      <c r="I24" s="56">
        <v>1.7</v>
      </c>
      <c r="J24" s="56">
        <v>0.6</v>
      </c>
      <c r="K24" s="56">
        <v>0</v>
      </c>
      <c r="L24" s="125">
        <f t="shared" ref="L24:M39" si="6">$C24*D24/100</f>
        <v>22.8</v>
      </c>
      <c r="M24" s="125">
        <f t="shared" si="6"/>
        <v>6.3</v>
      </c>
      <c r="N24" s="99">
        <f t="shared" si="1"/>
        <v>1.8</v>
      </c>
      <c r="O24" s="125">
        <f t="shared" si="5"/>
        <v>29.4</v>
      </c>
      <c r="P24" s="99">
        <f t="shared" si="5"/>
        <v>0</v>
      </c>
      <c r="Q24" s="100">
        <f t="shared" si="5"/>
        <v>0</v>
      </c>
      <c r="R24" s="101"/>
      <c r="S24" s="100">
        <f t="shared" si="3"/>
        <v>0</v>
      </c>
    </row>
    <row r="25" spans="2:19" ht="15.95" customHeight="1" x14ac:dyDescent="0.2">
      <c r="B25" s="62" t="s">
        <v>6</v>
      </c>
      <c r="C25" s="52">
        <v>0</v>
      </c>
      <c r="D25" s="12">
        <v>8</v>
      </c>
      <c r="E25" s="12">
        <v>0</v>
      </c>
      <c r="F25" s="13">
        <v>56</v>
      </c>
      <c r="G25" s="11">
        <v>20</v>
      </c>
      <c r="H25" s="11">
        <v>1</v>
      </c>
      <c r="I25" s="56">
        <v>3.5</v>
      </c>
      <c r="J25" s="56">
        <v>0</v>
      </c>
      <c r="K25" s="56">
        <v>0.3</v>
      </c>
      <c r="L25" s="125">
        <f t="shared" si="6"/>
        <v>0</v>
      </c>
      <c r="M25" s="125">
        <f t="shared" si="6"/>
        <v>0</v>
      </c>
      <c r="N25" s="99">
        <f t="shared" si="1"/>
        <v>0</v>
      </c>
      <c r="O25" s="125">
        <f t="shared" si="5"/>
        <v>0</v>
      </c>
      <c r="P25" s="99">
        <f t="shared" si="5"/>
        <v>0</v>
      </c>
      <c r="Q25" s="100">
        <f t="shared" si="5"/>
        <v>0</v>
      </c>
      <c r="R25" s="100">
        <f>$C25*I25/100</f>
        <v>0</v>
      </c>
      <c r="S25" s="100">
        <f t="shared" si="3"/>
        <v>0</v>
      </c>
    </row>
    <row r="26" spans="2:19" ht="15.95" customHeight="1" x14ac:dyDescent="0.2">
      <c r="B26" s="62" t="s">
        <v>62</v>
      </c>
      <c r="C26" s="52">
        <v>0</v>
      </c>
      <c r="D26" s="12">
        <v>22.8</v>
      </c>
      <c r="E26" s="12">
        <v>6.3</v>
      </c>
      <c r="F26" s="13">
        <v>29.4</v>
      </c>
      <c r="G26" s="11">
        <v>0</v>
      </c>
      <c r="H26" s="11">
        <v>0</v>
      </c>
      <c r="I26" s="56">
        <v>5.0999999999999996</v>
      </c>
      <c r="J26" s="56">
        <v>1.5</v>
      </c>
      <c r="K26" s="56">
        <v>0.2</v>
      </c>
      <c r="L26" s="125">
        <f t="shared" si="6"/>
        <v>0</v>
      </c>
      <c r="M26" s="125">
        <f t="shared" si="6"/>
        <v>0</v>
      </c>
      <c r="N26" s="99">
        <f t="shared" si="1"/>
        <v>0</v>
      </c>
      <c r="O26" s="125">
        <f t="shared" si="5"/>
        <v>0</v>
      </c>
      <c r="P26" s="99">
        <f t="shared" si="5"/>
        <v>0</v>
      </c>
      <c r="Q26" s="99">
        <f t="shared" si="5"/>
        <v>0</v>
      </c>
      <c r="R26" s="100">
        <f>$C26*I26/100</f>
        <v>0</v>
      </c>
      <c r="S26" s="100">
        <f t="shared" si="3"/>
        <v>0</v>
      </c>
    </row>
    <row r="27" spans="2:19" ht="15.95" customHeight="1" x14ac:dyDescent="0.2">
      <c r="B27" s="62" t="s">
        <v>66</v>
      </c>
      <c r="C27" s="52">
        <v>75</v>
      </c>
      <c r="D27" s="12">
        <v>11.5</v>
      </c>
      <c r="E27" s="12">
        <v>2</v>
      </c>
      <c r="F27" s="13">
        <v>68.599999999999994</v>
      </c>
      <c r="G27" s="11">
        <v>0</v>
      </c>
      <c r="H27" s="11">
        <v>0</v>
      </c>
      <c r="I27" s="56">
        <v>10</v>
      </c>
      <c r="J27" s="56">
        <v>0.6</v>
      </c>
      <c r="K27" s="56">
        <v>0</v>
      </c>
      <c r="L27" s="125">
        <f t="shared" si="6"/>
        <v>8.625</v>
      </c>
      <c r="M27" s="125">
        <f t="shared" si="6"/>
        <v>1.5</v>
      </c>
      <c r="N27" s="99">
        <f t="shared" si="1"/>
        <v>0.45</v>
      </c>
      <c r="O27" s="125">
        <f t="shared" si="5"/>
        <v>51.45</v>
      </c>
      <c r="P27" s="99">
        <f t="shared" si="5"/>
        <v>0</v>
      </c>
      <c r="Q27" s="99">
        <f t="shared" si="5"/>
        <v>0</v>
      </c>
      <c r="R27" s="100"/>
      <c r="S27" s="100">
        <f t="shared" si="3"/>
        <v>0</v>
      </c>
    </row>
    <row r="28" spans="2:19" ht="15.95" customHeight="1" x14ac:dyDescent="0.2">
      <c r="B28" s="62" t="s">
        <v>47</v>
      </c>
      <c r="C28" s="52">
        <v>5</v>
      </c>
      <c r="D28" s="12">
        <v>10</v>
      </c>
      <c r="E28" s="12">
        <v>1</v>
      </c>
      <c r="F28" s="13">
        <v>71</v>
      </c>
      <c r="G28" s="11">
        <v>15</v>
      </c>
      <c r="H28" s="11">
        <v>1</v>
      </c>
      <c r="I28" s="56">
        <v>3.5</v>
      </c>
      <c r="J28" s="56">
        <v>0</v>
      </c>
      <c r="K28" s="56">
        <v>0</v>
      </c>
      <c r="L28" s="125">
        <f t="shared" si="6"/>
        <v>0.5</v>
      </c>
      <c r="M28" s="125">
        <f t="shared" si="6"/>
        <v>0.05</v>
      </c>
      <c r="N28" s="99">
        <f t="shared" si="1"/>
        <v>0</v>
      </c>
      <c r="O28" s="125">
        <f t="shared" si="5"/>
        <v>3.55</v>
      </c>
      <c r="P28" s="99">
        <f t="shared" si="5"/>
        <v>0.75</v>
      </c>
      <c r="Q28" s="99">
        <f t="shared" si="5"/>
        <v>0.05</v>
      </c>
      <c r="R28" s="100">
        <f t="shared" si="5"/>
        <v>0.17499999999999999</v>
      </c>
      <c r="S28" s="100">
        <f t="shared" si="3"/>
        <v>0</v>
      </c>
    </row>
    <row r="29" spans="2:19" ht="15.95" customHeight="1" x14ac:dyDescent="0.2">
      <c r="B29" s="62" t="s">
        <v>48</v>
      </c>
      <c r="C29" s="52">
        <v>0</v>
      </c>
      <c r="D29" s="12">
        <v>23</v>
      </c>
      <c r="E29" s="12">
        <v>1</v>
      </c>
      <c r="F29" s="13">
        <v>50</v>
      </c>
      <c r="G29" s="11">
        <v>50</v>
      </c>
      <c r="H29" s="11">
        <v>8</v>
      </c>
      <c r="I29" s="56">
        <v>15</v>
      </c>
      <c r="J29" s="56">
        <v>0</v>
      </c>
      <c r="K29" s="56">
        <v>0.1</v>
      </c>
      <c r="L29" s="125">
        <f t="shared" si="6"/>
        <v>0</v>
      </c>
      <c r="M29" s="125">
        <f t="shared" si="6"/>
        <v>0</v>
      </c>
      <c r="N29" s="99">
        <f>$C29*J29/100</f>
        <v>0</v>
      </c>
      <c r="O29" s="125">
        <f t="shared" ref="O29:R44" si="7">$C29*F29/100</f>
        <v>0</v>
      </c>
      <c r="P29" s="99">
        <f t="shared" si="7"/>
        <v>0</v>
      </c>
      <c r="Q29" s="99">
        <f t="shared" si="7"/>
        <v>0</v>
      </c>
      <c r="R29" s="99">
        <f t="shared" si="7"/>
        <v>0</v>
      </c>
      <c r="S29" s="100">
        <f>C29*K29</f>
        <v>0</v>
      </c>
    </row>
    <row r="30" spans="2:19" ht="15.95" customHeight="1" x14ac:dyDescent="0.2">
      <c r="B30" s="62" t="s">
        <v>7</v>
      </c>
      <c r="C30" s="52">
        <v>20</v>
      </c>
      <c r="D30" s="12">
        <v>7</v>
      </c>
      <c r="E30" s="12">
        <v>0</v>
      </c>
      <c r="F30" s="13">
        <v>75</v>
      </c>
      <c r="G30" s="11">
        <v>15</v>
      </c>
      <c r="H30" s="11">
        <v>1.5</v>
      </c>
      <c r="I30" s="56">
        <v>7</v>
      </c>
      <c r="J30" s="56">
        <v>0</v>
      </c>
      <c r="K30" s="56">
        <v>0</v>
      </c>
      <c r="L30" s="125">
        <f t="shared" si="6"/>
        <v>1.4</v>
      </c>
      <c r="M30" s="125">
        <f t="shared" si="6"/>
        <v>0</v>
      </c>
      <c r="N30" s="99">
        <f t="shared" si="1"/>
        <v>0</v>
      </c>
      <c r="O30" s="125">
        <f t="shared" si="7"/>
        <v>15</v>
      </c>
      <c r="P30" s="99">
        <f t="shared" si="7"/>
        <v>3</v>
      </c>
      <c r="Q30" s="99">
        <f t="shared" si="7"/>
        <v>0.3</v>
      </c>
      <c r="R30" s="99">
        <f t="shared" si="7"/>
        <v>1.4</v>
      </c>
      <c r="S30" s="100">
        <f t="shared" si="3"/>
        <v>0</v>
      </c>
    </row>
    <row r="31" spans="2:19" s="10" customFormat="1" ht="15.95" customHeight="1" x14ac:dyDescent="0.2">
      <c r="B31" s="62" t="s">
        <v>43</v>
      </c>
      <c r="C31" s="52">
        <v>0</v>
      </c>
      <c r="D31" s="12">
        <v>2</v>
      </c>
      <c r="E31" s="12">
        <v>0</v>
      </c>
      <c r="F31" s="13">
        <v>16</v>
      </c>
      <c r="G31" s="11">
        <v>7</v>
      </c>
      <c r="H31" s="11">
        <v>0.5</v>
      </c>
      <c r="I31" s="56">
        <v>1.5</v>
      </c>
      <c r="J31" s="56">
        <v>0</v>
      </c>
      <c r="K31" s="56">
        <v>0.6</v>
      </c>
      <c r="L31" s="125">
        <f t="shared" si="6"/>
        <v>0</v>
      </c>
      <c r="M31" s="125">
        <f t="shared" si="6"/>
        <v>0</v>
      </c>
      <c r="N31" s="99">
        <f t="shared" si="1"/>
        <v>0</v>
      </c>
      <c r="O31" s="125">
        <f t="shared" si="7"/>
        <v>0</v>
      </c>
      <c r="P31" s="99">
        <f t="shared" si="7"/>
        <v>0</v>
      </c>
      <c r="Q31" s="99">
        <f t="shared" si="7"/>
        <v>0</v>
      </c>
      <c r="R31" s="99">
        <f t="shared" si="7"/>
        <v>0</v>
      </c>
      <c r="S31" s="100">
        <f t="shared" si="3"/>
        <v>0</v>
      </c>
    </row>
    <row r="32" spans="2:19" ht="15.95" customHeight="1" x14ac:dyDescent="0.2">
      <c r="B32" s="60" t="s">
        <v>8</v>
      </c>
      <c r="C32" s="52">
        <v>300</v>
      </c>
      <c r="D32" s="12">
        <v>1</v>
      </c>
      <c r="E32" s="12">
        <v>0</v>
      </c>
      <c r="F32" s="13">
        <v>5</v>
      </c>
      <c r="G32" s="11">
        <v>40</v>
      </c>
      <c r="H32" s="11">
        <v>0.6</v>
      </c>
      <c r="I32" s="56">
        <v>2.5</v>
      </c>
      <c r="J32" s="56">
        <v>0</v>
      </c>
      <c r="K32" s="56">
        <v>0.8</v>
      </c>
      <c r="L32" s="125">
        <f t="shared" si="6"/>
        <v>3</v>
      </c>
      <c r="M32" s="125">
        <f t="shared" si="6"/>
        <v>0</v>
      </c>
      <c r="N32" s="99">
        <f t="shared" si="1"/>
        <v>0</v>
      </c>
      <c r="O32" s="125">
        <f t="shared" si="7"/>
        <v>15</v>
      </c>
      <c r="P32" s="99">
        <f t="shared" si="7"/>
        <v>120</v>
      </c>
      <c r="Q32" s="99">
        <f t="shared" si="7"/>
        <v>1.8</v>
      </c>
      <c r="R32" s="99">
        <f t="shared" si="7"/>
        <v>7.5</v>
      </c>
      <c r="S32" s="100">
        <f t="shared" si="3"/>
        <v>240</v>
      </c>
    </row>
    <row r="33" spans="2:19" ht="15.95" customHeight="1" x14ac:dyDescent="0.2">
      <c r="B33" s="60" t="s">
        <v>9</v>
      </c>
      <c r="C33" s="52">
        <v>0</v>
      </c>
      <c r="D33" s="12">
        <v>0</v>
      </c>
      <c r="E33" s="12">
        <v>0</v>
      </c>
      <c r="F33" s="13">
        <v>12</v>
      </c>
      <c r="G33" s="11">
        <v>20</v>
      </c>
      <c r="H33" s="11">
        <v>0.4</v>
      </c>
      <c r="I33" s="56">
        <v>2</v>
      </c>
      <c r="J33" s="56">
        <v>0</v>
      </c>
      <c r="K33" s="56">
        <v>0.8</v>
      </c>
      <c r="L33" s="125">
        <f t="shared" si="6"/>
        <v>0</v>
      </c>
      <c r="M33" s="125">
        <f t="shared" si="6"/>
        <v>0</v>
      </c>
      <c r="N33" s="99">
        <f t="shared" si="1"/>
        <v>0</v>
      </c>
      <c r="O33" s="125">
        <f t="shared" si="7"/>
        <v>0</v>
      </c>
      <c r="P33" s="99">
        <f t="shared" si="7"/>
        <v>0</v>
      </c>
      <c r="Q33" s="99">
        <f t="shared" si="7"/>
        <v>0</v>
      </c>
      <c r="R33" s="100">
        <f t="shared" si="7"/>
        <v>0</v>
      </c>
      <c r="S33" s="100">
        <f t="shared" si="3"/>
        <v>0</v>
      </c>
    </row>
    <row r="34" spans="2:19" ht="15.95" customHeight="1" x14ac:dyDescent="0.2">
      <c r="B34" s="61" t="s">
        <v>10</v>
      </c>
      <c r="C34" s="52">
        <v>5</v>
      </c>
      <c r="D34" s="12"/>
      <c r="E34" s="12">
        <v>83</v>
      </c>
      <c r="F34" s="13"/>
      <c r="G34" s="11">
        <v>15</v>
      </c>
      <c r="H34" s="11">
        <v>0.2</v>
      </c>
      <c r="I34" s="56">
        <v>0</v>
      </c>
      <c r="J34" s="56">
        <v>55</v>
      </c>
      <c r="K34" s="56">
        <v>0.1</v>
      </c>
      <c r="L34" s="125">
        <f t="shared" si="6"/>
        <v>0</v>
      </c>
      <c r="M34" s="125">
        <f t="shared" si="6"/>
        <v>4.1500000000000004</v>
      </c>
      <c r="N34" s="99">
        <f t="shared" si="1"/>
        <v>2.75</v>
      </c>
      <c r="O34" s="125">
        <f t="shared" si="7"/>
        <v>0</v>
      </c>
      <c r="P34" s="99">
        <f t="shared" si="7"/>
        <v>0.75</v>
      </c>
      <c r="Q34" s="100">
        <f t="shared" si="7"/>
        <v>0.01</v>
      </c>
      <c r="R34" s="101"/>
      <c r="S34" s="100">
        <f t="shared" si="3"/>
        <v>0.5</v>
      </c>
    </row>
    <row r="35" spans="2:19" ht="15.95" customHeight="1" x14ac:dyDescent="0.2">
      <c r="B35" s="61" t="s">
        <v>71</v>
      </c>
      <c r="C35" s="52">
        <v>0</v>
      </c>
      <c r="D35" s="12"/>
      <c r="E35" s="12">
        <v>60</v>
      </c>
      <c r="F35" s="13"/>
      <c r="G35" s="11">
        <v>30</v>
      </c>
      <c r="H35" s="11">
        <v>0</v>
      </c>
      <c r="I35" s="56">
        <v>0</v>
      </c>
      <c r="J35" s="56"/>
      <c r="K35" s="56">
        <v>0.1</v>
      </c>
      <c r="L35" s="125">
        <f t="shared" si="6"/>
        <v>0</v>
      </c>
      <c r="M35" s="125">
        <f t="shared" si="6"/>
        <v>0</v>
      </c>
      <c r="N35" s="99">
        <f t="shared" si="1"/>
        <v>0</v>
      </c>
      <c r="O35" s="125">
        <f t="shared" si="7"/>
        <v>0</v>
      </c>
      <c r="P35" s="99">
        <f t="shared" si="7"/>
        <v>0</v>
      </c>
      <c r="Q35" s="100">
        <f t="shared" si="7"/>
        <v>0</v>
      </c>
      <c r="R35" s="101"/>
      <c r="S35" s="100">
        <f t="shared" si="3"/>
        <v>0</v>
      </c>
    </row>
    <row r="36" spans="2:19" s="10" customFormat="1" ht="15.95" customHeight="1" x14ac:dyDescent="0.2">
      <c r="B36" s="61" t="s">
        <v>11</v>
      </c>
      <c r="C36" s="52">
        <v>0</v>
      </c>
      <c r="D36" s="12"/>
      <c r="E36" s="12">
        <v>100</v>
      </c>
      <c r="F36" s="13"/>
      <c r="G36" s="11">
        <v>0</v>
      </c>
      <c r="H36" s="11">
        <v>0</v>
      </c>
      <c r="I36" s="56">
        <v>0</v>
      </c>
      <c r="J36" s="56">
        <v>7</v>
      </c>
      <c r="K36" s="56">
        <v>0</v>
      </c>
      <c r="L36" s="125">
        <f t="shared" si="6"/>
        <v>0</v>
      </c>
      <c r="M36" s="125">
        <f t="shared" si="6"/>
        <v>0</v>
      </c>
      <c r="N36" s="99">
        <f t="shared" si="1"/>
        <v>0</v>
      </c>
      <c r="O36" s="125">
        <f t="shared" si="7"/>
        <v>0</v>
      </c>
      <c r="P36" s="99">
        <f t="shared" si="7"/>
        <v>0</v>
      </c>
      <c r="Q36" s="100">
        <f t="shared" si="7"/>
        <v>0</v>
      </c>
      <c r="R36" s="101"/>
      <c r="S36" s="100">
        <f t="shared" si="3"/>
        <v>0</v>
      </c>
    </row>
    <row r="37" spans="2:19" ht="15.95" customHeight="1" x14ac:dyDescent="0.2">
      <c r="B37" s="61" t="s">
        <v>12</v>
      </c>
      <c r="C37" s="52">
        <v>0</v>
      </c>
      <c r="D37" s="12"/>
      <c r="E37" s="12">
        <v>100</v>
      </c>
      <c r="F37" s="13"/>
      <c r="G37" s="11">
        <v>0</v>
      </c>
      <c r="H37" s="11">
        <v>0</v>
      </c>
      <c r="I37" s="56">
        <v>0</v>
      </c>
      <c r="J37" s="56">
        <v>14</v>
      </c>
      <c r="K37" s="56">
        <v>0</v>
      </c>
      <c r="L37" s="125">
        <f t="shared" si="6"/>
        <v>0</v>
      </c>
      <c r="M37" s="125">
        <f t="shared" si="6"/>
        <v>0</v>
      </c>
      <c r="N37" s="99">
        <f t="shared" si="1"/>
        <v>0</v>
      </c>
      <c r="O37" s="125">
        <f t="shared" si="7"/>
        <v>0</v>
      </c>
      <c r="P37" s="99">
        <f t="shared" si="7"/>
        <v>0</v>
      </c>
      <c r="Q37" s="100">
        <f t="shared" si="7"/>
        <v>0</v>
      </c>
      <c r="R37" s="101"/>
      <c r="S37" s="100">
        <f t="shared" si="3"/>
        <v>0</v>
      </c>
    </row>
    <row r="38" spans="2:19" ht="15.95" customHeight="1" x14ac:dyDescent="0.2">
      <c r="B38" s="126" t="s">
        <v>89</v>
      </c>
      <c r="C38" s="52">
        <v>50</v>
      </c>
      <c r="D38" s="32">
        <v>0</v>
      </c>
      <c r="E38" s="32">
        <v>0</v>
      </c>
      <c r="F38" s="33">
        <v>100</v>
      </c>
      <c r="G38" s="11">
        <v>0</v>
      </c>
      <c r="H38" s="11">
        <v>0</v>
      </c>
      <c r="I38" s="56">
        <v>0</v>
      </c>
      <c r="J38" s="56">
        <v>0</v>
      </c>
      <c r="K38" s="56">
        <v>0</v>
      </c>
      <c r="L38" s="125">
        <f t="shared" si="6"/>
        <v>0</v>
      </c>
      <c r="M38" s="125">
        <f t="shared" si="6"/>
        <v>0</v>
      </c>
      <c r="N38" s="99">
        <f t="shared" si="1"/>
        <v>0</v>
      </c>
      <c r="O38" s="125">
        <f t="shared" si="7"/>
        <v>50</v>
      </c>
      <c r="P38" s="99">
        <f t="shared" si="7"/>
        <v>0</v>
      </c>
      <c r="Q38" s="100">
        <f t="shared" si="7"/>
        <v>0</v>
      </c>
      <c r="R38" s="101"/>
      <c r="S38" s="100">
        <f t="shared" si="3"/>
        <v>0</v>
      </c>
    </row>
    <row r="39" spans="2:19" ht="15.95" customHeight="1" x14ac:dyDescent="0.2">
      <c r="B39" s="127" t="s">
        <v>90</v>
      </c>
      <c r="C39" s="63">
        <v>0</v>
      </c>
      <c r="D39" s="32">
        <v>0</v>
      </c>
      <c r="E39" s="32">
        <v>0</v>
      </c>
      <c r="F39" s="33">
        <v>80</v>
      </c>
      <c r="G39" s="11">
        <v>7</v>
      </c>
      <c r="H39" s="11">
        <v>0.1</v>
      </c>
      <c r="I39" s="56">
        <v>0</v>
      </c>
      <c r="J39" s="56">
        <v>0</v>
      </c>
      <c r="K39" s="56">
        <v>0.2</v>
      </c>
      <c r="L39" s="125">
        <f t="shared" si="6"/>
        <v>0</v>
      </c>
      <c r="M39" s="125">
        <f t="shared" si="6"/>
        <v>0</v>
      </c>
      <c r="N39" s="99">
        <f t="shared" si="1"/>
        <v>0</v>
      </c>
      <c r="O39" s="125">
        <f t="shared" si="7"/>
        <v>0</v>
      </c>
      <c r="P39" s="99">
        <f t="shared" si="7"/>
        <v>0</v>
      </c>
      <c r="Q39" s="100">
        <f t="shared" si="7"/>
        <v>0</v>
      </c>
      <c r="R39" s="101"/>
      <c r="S39" s="100">
        <f t="shared" si="3"/>
        <v>0</v>
      </c>
    </row>
    <row r="40" spans="2:19" ht="15.95" customHeight="1" x14ac:dyDescent="0.2">
      <c r="B40" s="127" t="s">
        <v>91</v>
      </c>
      <c r="C40" s="63">
        <v>0</v>
      </c>
      <c r="D40" s="32">
        <v>0</v>
      </c>
      <c r="E40" s="32">
        <v>0</v>
      </c>
      <c r="F40" s="33">
        <v>68</v>
      </c>
      <c r="G40" s="11">
        <v>0</v>
      </c>
      <c r="H40" s="11">
        <v>0.5</v>
      </c>
      <c r="I40" s="56">
        <v>0</v>
      </c>
      <c r="J40" s="56">
        <v>1</v>
      </c>
      <c r="K40" s="56">
        <v>0.3</v>
      </c>
      <c r="L40" s="125">
        <f t="shared" ref="L40:M46" si="8">$C40*D40/100</f>
        <v>0</v>
      </c>
      <c r="M40" s="125">
        <f t="shared" si="8"/>
        <v>0</v>
      </c>
      <c r="N40" s="99">
        <f t="shared" si="1"/>
        <v>0</v>
      </c>
      <c r="O40" s="125">
        <f t="shared" si="7"/>
        <v>0</v>
      </c>
      <c r="P40" s="99">
        <f t="shared" si="7"/>
        <v>0</v>
      </c>
      <c r="Q40" s="100">
        <f t="shared" si="7"/>
        <v>0</v>
      </c>
      <c r="R40" s="101"/>
      <c r="S40" s="100">
        <f t="shared" si="3"/>
        <v>0</v>
      </c>
    </row>
    <row r="41" spans="2:19" ht="15.95" customHeight="1" x14ac:dyDescent="0.2">
      <c r="B41" s="127" t="s">
        <v>92</v>
      </c>
      <c r="C41" s="63">
        <v>15</v>
      </c>
      <c r="D41" s="32">
        <v>6.1</v>
      </c>
      <c r="E41" s="32">
        <v>3.8</v>
      </c>
      <c r="F41" s="33">
        <v>80</v>
      </c>
      <c r="G41" s="11">
        <v>2</v>
      </c>
      <c r="H41" s="11">
        <v>11</v>
      </c>
      <c r="I41" s="56">
        <v>7</v>
      </c>
      <c r="J41" s="56">
        <v>6.5</v>
      </c>
      <c r="K41" s="56">
        <v>0</v>
      </c>
      <c r="L41" s="125">
        <f t="shared" si="8"/>
        <v>0.91500000000000004</v>
      </c>
      <c r="M41" s="125">
        <f t="shared" si="8"/>
        <v>0.56999999999999995</v>
      </c>
      <c r="N41" s="99">
        <f t="shared" si="1"/>
        <v>0.97499999999999998</v>
      </c>
      <c r="O41" s="125">
        <f t="shared" si="7"/>
        <v>12</v>
      </c>
      <c r="P41" s="99">
        <f t="shared" si="7"/>
        <v>0.3</v>
      </c>
      <c r="Q41" s="100">
        <f t="shared" si="7"/>
        <v>1.65</v>
      </c>
      <c r="R41" s="101"/>
      <c r="S41" s="100">
        <f t="shared" si="3"/>
        <v>0</v>
      </c>
    </row>
    <row r="42" spans="2:19" ht="15.95" customHeight="1" x14ac:dyDescent="0.2">
      <c r="B42" s="127" t="s">
        <v>93</v>
      </c>
      <c r="C42" s="63">
        <v>0</v>
      </c>
      <c r="D42" s="32">
        <v>9</v>
      </c>
      <c r="E42" s="32">
        <v>40</v>
      </c>
      <c r="F42" s="33">
        <v>30</v>
      </c>
      <c r="G42" s="11">
        <v>30</v>
      </c>
      <c r="H42" s="11">
        <v>60</v>
      </c>
      <c r="I42" s="56">
        <v>10</v>
      </c>
      <c r="J42" s="56">
        <v>0</v>
      </c>
      <c r="K42" s="56">
        <v>12</v>
      </c>
      <c r="L42" s="125">
        <f t="shared" si="8"/>
        <v>0</v>
      </c>
      <c r="M42" s="125">
        <f t="shared" si="8"/>
        <v>0</v>
      </c>
      <c r="N42" s="99">
        <f t="shared" si="1"/>
        <v>0</v>
      </c>
      <c r="O42" s="125">
        <f t="shared" si="7"/>
        <v>0</v>
      </c>
      <c r="P42" s="99">
        <f t="shared" si="7"/>
        <v>0</v>
      </c>
      <c r="Q42" s="100">
        <f t="shared" si="7"/>
        <v>0</v>
      </c>
      <c r="R42" s="101"/>
      <c r="S42" s="100">
        <f t="shared" si="3"/>
        <v>0</v>
      </c>
    </row>
    <row r="43" spans="2:19" ht="15.95" customHeight="1" x14ac:dyDescent="0.2">
      <c r="B43" s="129" t="s">
        <v>63</v>
      </c>
      <c r="C43" s="63">
        <v>500</v>
      </c>
      <c r="D43" s="32">
        <v>0</v>
      </c>
      <c r="E43" s="32">
        <v>0</v>
      </c>
      <c r="F43" s="33">
        <v>0</v>
      </c>
      <c r="G43" s="11">
        <v>0</v>
      </c>
      <c r="H43" s="11">
        <v>0</v>
      </c>
      <c r="I43" s="56">
        <v>0</v>
      </c>
      <c r="J43" s="56">
        <v>0</v>
      </c>
      <c r="K43" s="56">
        <v>1</v>
      </c>
      <c r="L43" s="125">
        <f t="shared" si="8"/>
        <v>0</v>
      </c>
      <c r="M43" s="125">
        <f t="shared" si="8"/>
        <v>0</v>
      </c>
      <c r="N43" s="99">
        <f t="shared" si="1"/>
        <v>0</v>
      </c>
      <c r="O43" s="125">
        <f t="shared" si="7"/>
        <v>0</v>
      </c>
      <c r="P43" s="99">
        <f t="shared" si="7"/>
        <v>0</v>
      </c>
      <c r="Q43" s="100">
        <f t="shared" si="7"/>
        <v>0</v>
      </c>
      <c r="R43" s="101"/>
      <c r="S43" s="100">
        <f t="shared" si="3"/>
        <v>500</v>
      </c>
    </row>
    <row r="44" spans="2:19" ht="15.95" customHeight="1" x14ac:dyDescent="0.2">
      <c r="B44" s="129" t="s">
        <v>67</v>
      </c>
      <c r="C44" s="63">
        <v>150</v>
      </c>
      <c r="D44" s="32">
        <v>0</v>
      </c>
      <c r="E44" s="32">
        <v>0</v>
      </c>
      <c r="F44" s="33">
        <v>12</v>
      </c>
      <c r="G44" s="11">
        <v>0</v>
      </c>
      <c r="H44" s="11">
        <v>0</v>
      </c>
      <c r="I44" s="56">
        <v>0</v>
      </c>
      <c r="J44" s="56">
        <v>0</v>
      </c>
      <c r="K44" s="56">
        <v>1</v>
      </c>
      <c r="L44" s="125">
        <f t="shared" si="8"/>
        <v>0</v>
      </c>
      <c r="M44" s="125">
        <f t="shared" si="8"/>
        <v>0</v>
      </c>
      <c r="N44" s="99">
        <f t="shared" si="1"/>
        <v>0</v>
      </c>
      <c r="O44" s="125">
        <f t="shared" si="7"/>
        <v>18</v>
      </c>
      <c r="P44" s="99">
        <f t="shared" si="7"/>
        <v>0</v>
      </c>
      <c r="Q44" s="100">
        <f t="shared" si="7"/>
        <v>0</v>
      </c>
      <c r="R44" s="101"/>
      <c r="S44" s="100">
        <f t="shared" si="3"/>
        <v>150</v>
      </c>
    </row>
    <row r="45" spans="2:19" ht="15.95" customHeight="1" x14ac:dyDescent="0.2">
      <c r="B45" s="129" t="s">
        <v>64</v>
      </c>
      <c r="C45" s="63">
        <v>350</v>
      </c>
      <c r="D45" s="32">
        <v>3.4</v>
      </c>
      <c r="E45" s="32">
        <v>2</v>
      </c>
      <c r="F45" s="33">
        <v>9.4</v>
      </c>
      <c r="G45" s="11">
        <v>120</v>
      </c>
      <c r="H45" s="11">
        <v>0</v>
      </c>
      <c r="I45" s="56">
        <v>1.1000000000000001</v>
      </c>
      <c r="J45" s="56">
        <v>0.5</v>
      </c>
      <c r="K45" s="56">
        <v>1</v>
      </c>
      <c r="L45" s="125">
        <f t="shared" si="8"/>
        <v>11.9</v>
      </c>
      <c r="M45" s="125">
        <f t="shared" si="8"/>
        <v>7</v>
      </c>
      <c r="N45" s="99">
        <f t="shared" si="1"/>
        <v>1.75</v>
      </c>
      <c r="O45" s="125">
        <f t="shared" ref="O45:Q46" si="9">$C45*F45/100</f>
        <v>32.9</v>
      </c>
      <c r="P45" s="99">
        <f t="shared" si="9"/>
        <v>420</v>
      </c>
      <c r="Q45" s="100">
        <f t="shared" si="9"/>
        <v>0</v>
      </c>
      <c r="R45" s="101"/>
      <c r="S45" s="100">
        <f t="shared" si="3"/>
        <v>350</v>
      </c>
    </row>
    <row r="46" spans="2:19" ht="15.95" customHeight="1" x14ac:dyDescent="0.2">
      <c r="B46" s="129" t="s">
        <v>65</v>
      </c>
      <c r="C46" s="63">
        <v>1100</v>
      </c>
      <c r="D46" s="32">
        <v>0</v>
      </c>
      <c r="E46" s="32">
        <v>0</v>
      </c>
      <c r="F46" s="33">
        <v>0</v>
      </c>
      <c r="G46" s="11">
        <v>0</v>
      </c>
      <c r="H46" s="11">
        <v>0</v>
      </c>
      <c r="I46" s="56">
        <v>0</v>
      </c>
      <c r="J46" s="56">
        <v>0</v>
      </c>
      <c r="K46" s="56">
        <v>1</v>
      </c>
      <c r="L46" s="125">
        <f t="shared" si="8"/>
        <v>0</v>
      </c>
      <c r="M46" s="125">
        <f t="shared" si="8"/>
        <v>0</v>
      </c>
      <c r="N46" s="99">
        <f t="shared" si="1"/>
        <v>0</v>
      </c>
      <c r="O46" s="125">
        <f t="shared" si="9"/>
        <v>0</v>
      </c>
      <c r="P46" s="99">
        <f t="shared" si="9"/>
        <v>0</v>
      </c>
      <c r="Q46" s="100">
        <f t="shared" si="9"/>
        <v>0</v>
      </c>
      <c r="R46" s="101"/>
      <c r="S46" s="100">
        <f t="shared" si="3"/>
        <v>1100</v>
      </c>
    </row>
    <row r="47" spans="2:19" ht="15.95" customHeight="1" x14ac:dyDescent="0.2">
      <c r="B47" s="129" t="s">
        <v>96</v>
      </c>
      <c r="C47" s="63">
        <v>250</v>
      </c>
      <c r="D47" s="32">
        <v>0</v>
      </c>
      <c r="E47" s="32">
        <v>0</v>
      </c>
      <c r="F47" s="33">
        <v>0</v>
      </c>
      <c r="G47" s="11">
        <v>0</v>
      </c>
      <c r="H47" s="11">
        <v>0</v>
      </c>
      <c r="I47" s="56">
        <v>0</v>
      </c>
      <c r="J47" s="56">
        <v>0</v>
      </c>
      <c r="K47" s="64">
        <v>1</v>
      </c>
      <c r="L47" s="125"/>
      <c r="M47" s="125"/>
      <c r="N47" s="99"/>
      <c r="O47" s="125"/>
      <c r="P47" s="99"/>
      <c r="Q47" s="100"/>
      <c r="R47" s="101"/>
      <c r="S47" s="100">
        <f t="shared" si="3"/>
        <v>250</v>
      </c>
    </row>
    <row r="48" spans="2:19" s="10" customFormat="1" ht="15" customHeight="1" x14ac:dyDescent="0.2">
      <c r="B48" s="46" t="s">
        <v>44</v>
      </c>
      <c r="C48" s="47">
        <v>5</v>
      </c>
      <c r="D48" s="35"/>
      <c r="E48" s="35"/>
      <c r="F48" s="36"/>
      <c r="G48" s="37"/>
      <c r="H48" s="34"/>
      <c r="I48" s="34"/>
      <c r="J48" s="34"/>
      <c r="K48" s="34"/>
      <c r="L48" s="125">
        <f>$C48*D48/100</f>
        <v>0</v>
      </c>
      <c r="M48" s="125">
        <f>$C48*E48/100</f>
        <v>0</v>
      </c>
      <c r="N48" s="99">
        <f t="shared" si="1"/>
        <v>0</v>
      </c>
      <c r="O48" s="125">
        <f>$C48*F48/100</f>
        <v>0</v>
      </c>
      <c r="P48" s="99">
        <f>$C48*G48/100</f>
        <v>0</v>
      </c>
      <c r="Q48" s="100">
        <f>$C48*H48/100</f>
        <v>0</v>
      </c>
      <c r="R48" s="101"/>
      <c r="S48" s="100"/>
    </row>
    <row r="49" spans="1:19" s="10" customFormat="1" ht="14.25" customHeight="1" x14ac:dyDescent="0.2">
      <c r="B49" s="48"/>
      <c r="C49" s="49">
        <v>29</v>
      </c>
      <c r="D49" s="38"/>
      <c r="E49" s="38"/>
      <c r="F49" s="39"/>
      <c r="G49" s="40"/>
      <c r="H49" s="41"/>
      <c r="I49" s="41"/>
      <c r="J49" s="41"/>
      <c r="K49" s="41"/>
      <c r="L49" s="125"/>
      <c r="M49" s="125"/>
      <c r="N49" s="99"/>
      <c r="O49" s="125"/>
      <c r="P49" s="99"/>
      <c r="Q49" s="99"/>
      <c r="R49" s="102"/>
      <c r="S49" s="100"/>
    </row>
    <row r="50" spans="1:19" ht="15.75" customHeight="1" x14ac:dyDescent="0.2">
      <c r="B50" s="111" t="s">
        <v>46</v>
      </c>
      <c r="C50" s="112">
        <f>L51+M51+O51</f>
        <v>7600.2759999999998</v>
      </c>
      <c r="D50" s="38"/>
      <c r="E50" s="38"/>
      <c r="F50" s="39"/>
      <c r="G50" s="40"/>
      <c r="H50" s="51" t="s">
        <v>51</v>
      </c>
      <c r="I50" s="51"/>
      <c r="J50" s="51"/>
      <c r="K50" s="51"/>
      <c r="L50" s="55">
        <f>SUM(L7:L49)</f>
        <v>106.42000000000002</v>
      </c>
      <c r="M50" s="55">
        <f>SUM(M7:M49)</f>
        <v>33.86</v>
      </c>
      <c r="N50" s="55">
        <f>SUM(N7:N49)</f>
        <v>12.467000000000001</v>
      </c>
      <c r="O50" s="55">
        <f>SUM(O7:O49)</f>
        <v>264.96799999999996</v>
      </c>
      <c r="P50" s="110">
        <f>SUM(P7:P49)</f>
        <v>1771.3</v>
      </c>
      <c r="Q50" s="110">
        <f t="shared" ref="Q50:R50" si="10">SUM(Q7:Q49)</f>
        <v>6.7850000000000001</v>
      </c>
      <c r="R50" s="110">
        <f t="shared" si="10"/>
        <v>9.0749999999999993</v>
      </c>
      <c r="S50" s="116">
        <f>SUM(S7:S49)</f>
        <v>3358.1</v>
      </c>
    </row>
    <row r="51" spans="1:19" ht="15" customHeight="1" x14ac:dyDescent="0.2">
      <c r="B51" s="113" t="s">
        <v>45</v>
      </c>
      <c r="C51" s="114">
        <f>C48*C49</f>
        <v>145</v>
      </c>
      <c r="D51" s="42"/>
      <c r="E51" s="42"/>
      <c r="F51" s="43"/>
      <c r="G51" s="44"/>
      <c r="H51" s="50" t="s">
        <v>50</v>
      </c>
      <c r="I51" s="50"/>
      <c r="J51" s="50"/>
      <c r="K51" s="50"/>
      <c r="L51" s="109">
        <f>L50*17</f>
        <v>1809.1400000000003</v>
      </c>
      <c r="M51" s="109">
        <f>M50*38</f>
        <v>1286.68</v>
      </c>
      <c r="N51" s="53"/>
      <c r="O51" s="109">
        <f>O50*17</f>
        <v>4504.4559999999992</v>
      </c>
      <c r="P51" s="53"/>
      <c r="Q51" s="54"/>
      <c r="R51" s="3"/>
      <c r="S51" s="3"/>
    </row>
    <row r="52" spans="1:19" ht="17.25" customHeight="1" x14ac:dyDescent="0.2">
      <c r="B52" s="245" t="s">
        <v>55</v>
      </c>
      <c r="C52" s="246"/>
      <c r="D52" s="104"/>
      <c r="E52" s="104"/>
      <c r="F52" s="104"/>
      <c r="G52" s="105" t="s">
        <v>14</v>
      </c>
      <c r="H52" s="104"/>
      <c r="I52" s="104"/>
      <c r="J52" s="104"/>
      <c r="K52" s="104"/>
      <c r="L52" s="106">
        <f>BILAN!E17</f>
        <v>46.267118891952187</v>
      </c>
      <c r="M52" s="93">
        <f>BILAN!E19</f>
        <v>72.444567738714611</v>
      </c>
      <c r="N52" s="53"/>
      <c r="O52" s="93">
        <f>BILAN!E23</f>
        <v>185.06847556780875</v>
      </c>
      <c r="P52" s="53"/>
      <c r="Q52" s="54"/>
      <c r="R52" s="3"/>
      <c r="S52" s="3"/>
    </row>
    <row r="53" spans="1:19" ht="15" customHeight="1" x14ac:dyDescent="0.2">
      <c r="B53" s="247"/>
      <c r="C53" s="248"/>
      <c r="D53" s="107"/>
      <c r="E53" s="107"/>
      <c r="F53" s="107"/>
      <c r="G53" s="107"/>
      <c r="H53" s="108" t="s">
        <v>38</v>
      </c>
      <c r="I53" s="108"/>
      <c r="J53" s="108"/>
      <c r="K53" s="108"/>
      <c r="L53" s="93">
        <f>BILAN!F17</f>
        <v>92.534237783904373</v>
      </c>
      <c r="M53" s="93">
        <f>BILAN!F19</f>
        <v>82.79379170138813</v>
      </c>
      <c r="N53" s="93">
        <f>BILAN!E20</f>
        <v>24.838137510416441</v>
      </c>
      <c r="O53" s="93">
        <f>BILAN!F23</f>
        <v>254.46915390573704</v>
      </c>
      <c r="P53" s="93">
        <f>BILAN!F25</f>
        <v>900</v>
      </c>
      <c r="Q53" s="93">
        <f>BILAN!F26</f>
        <v>9</v>
      </c>
      <c r="R53" s="93">
        <f>BILAN!F27</f>
        <v>25</v>
      </c>
      <c r="S53" s="93">
        <f>BILAN!E28</f>
        <v>3500</v>
      </c>
    </row>
    <row r="54" spans="1:19" ht="15" customHeight="1" x14ac:dyDescent="0.2">
      <c r="A54" s="3"/>
      <c r="B54" s="117" t="s">
        <v>13</v>
      </c>
      <c r="C54" s="118">
        <f>C51+C50</f>
        <v>7745.2759999999998</v>
      </c>
      <c r="D54" s="3"/>
      <c r="E54" s="3"/>
      <c r="F54" s="3"/>
      <c r="G54" s="3"/>
      <c r="H54" s="3"/>
      <c r="I54" s="3"/>
      <c r="J54" s="3"/>
      <c r="K54" s="3"/>
      <c r="L54" s="119">
        <f>L51/C50</f>
        <v>0.23803609237348752</v>
      </c>
      <c r="M54" s="119">
        <f>M51/C50</f>
        <v>0.16929385196011304</v>
      </c>
      <c r="N54" s="119"/>
      <c r="O54" s="119">
        <f>O51/C50</f>
        <v>0.59267005566639941</v>
      </c>
      <c r="P54" s="3"/>
      <c r="Q54" s="2"/>
      <c r="R54" s="3"/>
      <c r="S54" s="103">
        <f>BILAN!F28</f>
        <v>5000</v>
      </c>
    </row>
    <row r="55" spans="1:19" x14ac:dyDescent="0.2">
      <c r="A55" s="3"/>
      <c r="B55" s="120" t="s">
        <v>53</v>
      </c>
      <c r="C55" s="121">
        <f>C54/4.18</f>
        <v>1852.9368421052632</v>
      </c>
      <c r="D55" s="3"/>
      <c r="E55" s="3"/>
      <c r="F55" s="3"/>
      <c r="G55" s="3"/>
      <c r="H55" s="3"/>
      <c r="I55" s="3"/>
      <c r="J55" s="3"/>
      <c r="K55" s="3"/>
      <c r="L55" s="122">
        <f>BILAN!F17</f>
        <v>92.534237783904373</v>
      </c>
      <c r="M55" s="122">
        <f>BILAN!F19</f>
        <v>82.79379170138813</v>
      </c>
      <c r="N55" s="122"/>
      <c r="O55" s="122">
        <f>BILAN!F23</f>
        <v>254.46915390573704</v>
      </c>
      <c r="P55" s="3"/>
      <c r="Q55" s="3"/>
      <c r="R55" s="3"/>
      <c r="S55" s="3"/>
    </row>
    <row r="56" spans="1:19" x14ac:dyDescent="0.2">
      <c r="A56" s="3"/>
      <c r="B56" s="3"/>
      <c r="C56" s="12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x14ac:dyDescent="0.2">
      <c r="A57" s="3"/>
      <c r="B57" s="3"/>
      <c r="C57" s="124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</sheetData>
  <mergeCells count="3">
    <mergeCell ref="B2:S2"/>
    <mergeCell ref="B3:P3"/>
    <mergeCell ref="B52:C53"/>
  </mergeCells>
  <conditionalFormatting sqref="N50">
    <cfRule type="cellIs" dxfId="33" priority="6" operator="lessThan">
      <formula>$N$53</formula>
    </cfRule>
  </conditionalFormatting>
  <conditionalFormatting sqref="S50">
    <cfRule type="cellIs" dxfId="32" priority="3" operator="between">
      <formula>$S$53</formula>
      <formula>$S$54</formula>
    </cfRule>
    <cfRule type="cellIs" dxfId="31" priority="4" operator="greaterThan">
      <formula>$S$54</formula>
    </cfRule>
    <cfRule type="cellIs" dxfId="30" priority="5" operator="lessThan">
      <formula>$S$53</formula>
    </cfRule>
  </conditionalFormatting>
  <conditionalFormatting sqref="P50:R50">
    <cfRule type="cellIs" dxfId="29" priority="1" operator="greaterThan">
      <formula>1771</formula>
    </cfRule>
    <cfRule type="cellIs" dxfId="28" priority="2" operator="lessThan">
      <formula>$P$53</formula>
    </cfRule>
  </conditionalFormatting>
  <pageMargins left="0.19685039370078741" right="0" top="0.39370078740157483" bottom="0.39370078740157483" header="0.51181102362204722" footer="0.51181102362204722"/>
  <pageSetup paperSize="9" scale="90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greaterThan" id="{4B590583-1DEE-4EC9-808F-5339B272AB2D}">
            <xm:f>BILAN!$F$17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14" operator="lessThan" id="{12508DE4-BC1E-4E27-A50E-9C78363D890F}">
            <xm:f>BILAN!$E$17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15" operator="between" id="{3C654B95-FE41-46A5-A681-9B86EDE204D7}">
            <xm:f>BILAN!$E$17</xm:f>
            <xm:f>BILAN!$F$17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L50</xm:sqref>
        </x14:conditionalFormatting>
        <x14:conditionalFormatting xmlns:xm="http://schemas.microsoft.com/office/excel/2006/main">
          <x14:cfRule type="cellIs" priority="10" operator="greaterThan" id="{ED50C6EB-BA5E-4B96-B20E-6EB5C04CAB19}">
            <xm:f>BILAN!$F$19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11" operator="lessThan" id="{544228B6-1473-4CC7-BBA2-D58CD097A842}">
            <xm:f>BILAN!$E$19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12" operator="between" id="{25962F48-9F64-42C7-A760-69DA7B7FA58E}">
            <xm:f>BILAN!$E$19</xm:f>
            <xm:f>BILAN!$F$19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M50:N50</xm:sqref>
        </x14:conditionalFormatting>
        <x14:conditionalFormatting xmlns:xm="http://schemas.microsoft.com/office/excel/2006/main">
          <x14:cfRule type="cellIs" priority="7" operator="greaterThan" id="{4069FB5D-2389-4A1F-A107-6C2A05BD4EA8}">
            <xm:f>BILAN!$F$23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8" operator="lessThan" id="{C54E8154-2261-48D6-90F0-6CD073C2FFAD}">
            <xm:f>BILAN!$E$23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9" operator="between" id="{531FA157-AE18-496E-BA6F-5486517DA4D1}">
            <xm:f>BILAN!$E$23</xm:f>
            <xm:f>BILAN!$F$23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O50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2060"/>
  </sheetPr>
  <dimension ref="A1:AM62"/>
  <sheetViews>
    <sheetView zoomScale="90" zoomScaleNormal="90" workbookViewId="0">
      <selection activeCell="R63" sqref="R63"/>
    </sheetView>
  </sheetViews>
  <sheetFormatPr baseColWidth="10" defaultRowHeight="12.75" x14ac:dyDescent="0.2"/>
  <cols>
    <col min="1" max="1" width="1.42578125" style="1" customWidth="1"/>
    <col min="2" max="2" width="17.7109375" style="1" customWidth="1"/>
    <col min="3" max="3" width="8.7109375" style="1" customWidth="1"/>
    <col min="4" max="5" width="4.28515625" style="1" hidden="1" customWidth="1"/>
    <col min="6" max="6" width="3.5703125" style="1" hidden="1" customWidth="1"/>
    <col min="7" max="7" width="3.85546875" style="1" hidden="1" customWidth="1"/>
    <col min="8" max="10" width="3.42578125" style="1" hidden="1" customWidth="1"/>
    <col min="11" max="11" width="4.85546875" style="1" hidden="1" customWidth="1"/>
    <col min="12" max="13" width="6.7109375" style="1" customWidth="1"/>
    <col min="14" max="14" width="5.7109375" style="1" customWidth="1"/>
    <col min="15" max="15" width="6.7109375" style="1" customWidth="1"/>
    <col min="16" max="17" width="5.7109375" style="1" customWidth="1"/>
    <col min="18" max="18" width="6.42578125" style="1" customWidth="1"/>
    <col min="19" max="19" width="6.7109375" style="1" customWidth="1"/>
    <col min="20" max="20" width="5.28515625" style="1" customWidth="1"/>
    <col min="21" max="23" width="4.28515625" style="1" customWidth="1"/>
    <col min="24" max="24" width="5.28515625" style="1" customWidth="1"/>
    <col min="25" max="27" width="4.28515625" style="1" customWidth="1"/>
    <col min="28" max="28" width="5.28515625" style="1" customWidth="1"/>
    <col min="29" max="31" width="4.28515625" style="1" customWidth="1"/>
    <col min="32" max="32" width="5.28515625" style="1" customWidth="1"/>
    <col min="33" max="35" width="4.28515625" style="1" customWidth="1"/>
    <col min="36" max="36" width="5.28515625" style="1" customWidth="1"/>
    <col min="37" max="39" width="4.28515625" style="1" customWidth="1"/>
    <col min="40" max="16384" width="11.42578125" style="1"/>
  </cols>
  <sheetData>
    <row r="1" spans="1:39" ht="3.75" customHeight="1" x14ac:dyDescent="0.2">
      <c r="Q1" s="2"/>
      <c r="R1" s="3"/>
      <c r="S1" s="3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</row>
    <row r="2" spans="1:39" ht="17.25" customHeight="1" x14ac:dyDescent="0.2">
      <c r="B2" s="251" t="s">
        <v>98</v>
      </c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  <c r="AJ2" s="251"/>
      <c r="AK2" s="251"/>
      <c r="AL2" s="251"/>
      <c r="AM2" s="251"/>
    </row>
    <row r="3" spans="1:39" ht="8.25" customHeight="1" x14ac:dyDescent="0.2">
      <c r="A3" s="252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2"/>
      <c r="AB3" s="252"/>
      <c r="AC3" s="252"/>
      <c r="AD3" s="252"/>
      <c r="AE3" s="252"/>
      <c r="AF3" s="252"/>
      <c r="AG3" s="252"/>
      <c r="AH3" s="252"/>
      <c r="AI3" s="252"/>
      <c r="AJ3" s="252"/>
      <c r="AK3" s="252"/>
      <c r="AL3" s="252"/>
      <c r="AM3" s="252"/>
    </row>
    <row r="4" spans="1:39" ht="14.25" customHeigh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"/>
      <c r="R4" s="3"/>
      <c r="S4" s="3"/>
      <c r="T4" s="254" t="s">
        <v>101</v>
      </c>
      <c r="U4" s="254"/>
      <c r="V4" s="254"/>
      <c r="W4" s="254"/>
      <c r="X4" s="254" t="s">
        <v>103</v>
      </c>
      <c r="Y4" s="254"/>
      <c r="Z4" s="254"/>
      <c r="AA4" s="254"/>
      <c r="AB4" s="254" t="s">
        <v>99</v>
      </c>
      <c r="AC4" s="254"/>
      <c r="AD4" s="254"/>
      <c r="AE4" s="254"/>
      <c r="AF4" s="254" t="s">
        <v>104</v>
      </c>
      <c r="AG4" s="254"/>
      <c r="AH4" s="254"/>
      <c r="AI4" s="254"/>
      <c r="AJ4" s="254" t="s">
        <v>100</v>
      </c>
      <c r="AK4" s="254"/>
      <c r="AL4" s="254"/>
      <c r="AM4" s="254"/>
    </row>
    <row r="5" spans="1:39" ht="13.5" customHeight="1" x14ac:dyDescent="0.2">
      <c r="B5" s="159" t="s">
        <v>0</v>
      </c>
      <c r="C5" s="160" t="s">
        <v>0</v>
      </c>
      <c r="D5" s="161" t="s">
        <v>1</v>
      </c>
      <c r="E5" s="161" t="s">
        <v>2</v>
      </c>
      <c r="F5" s="161" t="s">
        <v>3</v>
      </c>
      <c r="G5" s="161" t="s">
        <v>17</v>
      </c>
      <c r="H5" s="161" t="s">
        <v>39</v>
      </c>
      <c r="I5" s="161" t="s">
        <v>70</v>
      </c>
      <c r="J5" s="161" t="s">
        <v>69</v>
      </c>
      <c r="K5" s="161" t="s">
        <v>88</v>
      </c>
      <c r="L5" s="160" t="s">
        <v>1</v>
      </c>
      <c r="M5" s="160" t="s">
        <v>2</v>
      </c>
      <c r="N5" s="160" t="s">
        <v>69</v>
      </c>
      <c r="O5" s="160" t="s">
        <v>3</v>
      </c>
      <c r="P5" s="160" t="s">
        <v>17</v>
      </c>
      <c r="Q5" s="160" t="s">
        <v>39</v>
      </c>
      <c r="R5" s="160" t="s">
        <v>54</v>
      </c>
      <c r="S5" s="175" t="s">
        <v>88</v>
      </c>
      <c r="T5" s="230" t="s">
        <v>102</v>
      </c>
      <c r="U5" s="231" t="s">
        <v>1</v>
      </c>
      <c r="V5" s="231" t="s">
        <v>2</v>
      </c>
      <c r="W5" s="231" t="s">
        <v>3</v>
      </c>
      <c r="X5" s="160" t="s">
        <v>102</v>
      </c>
      <c r="Y5" s="231" t="s">
        <v>1</v>
      </c>
      <c r="Z5" s="231" t="s">
        <v>2</v>
      </c>
      <c r="AA5" s="231" t="s">
        <v>3</v>
      </c>
      <c r="AB5" s="160" t="s">
        <v>102</v>
      </c>
      <c r="AC5" s="231" t="s">
        <v>1</v>
      </c>
      <c r="AD5" s="231" t="s">
        <v>2</v>
      </c>
      <c r="AE5" s="231" t="s">
        <v>3</v>
      </c>
      <c r="AF5" s="160" t="s">
        <v>102</v>
      </c>
      <c r="AG5" s="231" t="s">
        <v>1</v>
      </c>
      <c r="AH5" s="231" t="s">
        <v>2</v>
      </c>
      <c r="AI5" s="231" t="s">
        <v>3</v>
      </c>
      <c r="AJ5" s="160" t="s">
        <v>102</v>
      </c>
      <c r="AK5" s="231" t="s">
        <v>1</v>
      </c>
      <c r="AL5" s="231" t="s">
        <v>2</v>
      </c>
      <c r="AM5" s="231" t="s">
        <v>3</v>
      </c>
    </row>
    <row r="6" spans="1:39" ht="14.1" customHeight="1" x14ac:dyDescent="0.2">
      <c r="B6" s="142" t="s">
        <v>18</v>
      </c>
      <c r="C6" s="143">
        <f>T6+X6+AB6+AF6+AJ6</f>
        <v>0</v>
      </c>
      <c r="D6" s="144">
        <v>3.5</v>
      </c>
      <c r="E6" s="144">
        <v>1.6</v>
      </c>
      <c r="F6" s="145">
        <v>5</v>
      </c>
      <c r="G6" s="146">
        <v>120</v>
      </c>
      <c r="H6" s="146">
        <v>0.1</v>
      </c>
      <c r="I6" s="146">
        <v>0</v>
      </c>
      <c r="J6" s="146">
        <v>1.2</v>
      </c>
      <c r="K6" s="146">
        <v>1</v>
      </c>
      <c r="L6" s="215">
        <f>$C6*D6/100</f>
        <v>0</v>
      </c>
      <c r="M6" s="215">
        <f>$C6*E6/100</f>
        <v>0</v>
      </c>
      <c r="N6" s="216">
        <f>$C6*J6/100</f>
        <v>0</v>
      </c>
      <c r="O6" s="215">
        <f>$C6*F6/100</f>
        <v>0</v>
      </c>
      <c r="P6" s="216">
        <f>$C6*G6/100</f>
        <v>0</v>
      </c>
      <c r="Q6" s="216">
        <f>$C6*H6/100</f>
        <v>0</v>
      </c>
      <c r="R6" s="217"/>
      <c r="S6" s="218">
        <f>C6*K6</f>
        <v>0</v>
      </c>
      <c r="T6" s="181"/>
      <c r="U6" s="178">
        <f t="shared" ref="U6:W54" si="0">$T6*D6/100</f>
        <v>0</v>
      </c>
      <c r="V6" s="178">
        <f t="shared" si="0"/>
        <v>0</v>
      </c>
      <c r="W6" s="178">
        <f t="shared" si="0"/>
        <v>0</v>
      </c>
      <c r="X6" s="177"/>
      <c r="Y6" s="178">
        <f t="shared" ref="Y6:AA54" si="1">$X6*D6/100</f>
        <v>0</v>
      </c>
      <c r="Z6" s="178">
        <f t="shared" si="1"/>
        <v>0</v>
      </c>
      <c r="AA6" s="178">
        <f t="shared" si="1"/>
        <v>0</v>
      </c>
      <c r="AB6" s="177"/>
      <c r="AC6" s="178">
        <f t="shared" ref="AC6:AE54" si="2">$AB6*D6/100</f>
        <v>0</v>
      </c>
      <c r="AD6" s="178">
        <f t="shared" si="2"/>
        <v>0</v>
      </c>
      <c r="AE6" s="178">
        <f t="shared" si="2"/>
        <v>0</v>
      </c>
      <c r="AF6" s="177"/>
      <c r="AG6" s="178">
        <f t="shared" ref="AG6:AI54" si="3">$AF6*D6/100</f>
        <v>0</v>
      </c>
      <c r="AH6" s="178">
        <f t="shared" si="3"/>
        <v>0</v>
      </c>
      <c r="AI6" s="178">
        <f t="shared" si="3"/>
        <v>0</v>
      </c>
      <c r="AJ6" s="177"/>
      <c r="AK6" s="178">
        <f t="shared" ref="AK6:AM54" si="4">$AJ6*D6/100</f>
        <v>0</v>
      </c>
      <c r="AL6" s="178">
        <f t="shared" si="4"/>
        <v>0</v>
      </c>
      <c r="AM6" s="178">
        <f t="shared" si="4"/>
        <v>0</v>
      </c>
    </row>
    <row r="7" spans="1:39" ht="14.1" customHeight="1" x14ac:dyDescent="0.2">
      <c r="B7" s="142" t="s">
        <v>56</v>
      </c>
      <c r="C7" s="143">
        <f t="shared" ref="C7:C54" si="5">T7+X7+AB7+AF7+AJ7</f>
        <v>250</v>
      </c>
      <c r="D7" s="144">
        <v>3.5</v>
      </c>
      <c r="E7" s="144">
        <v>0</v>
      </c>
      <c r="F7" s="145">
        <v>5</v>
      </c>
      <c r="G7" s="146">
        <v>120</v>
      </c>
      <c r="H7" s="146">
        <v>0</v>
      </c>
      <c r="I7" s="146">
        <v>0</v>
      </c>
      <c r="J7" s="146">
        <v>0</v>
      </c>
      <c r="K7" s="146">
        <v>1</v>
      </c>
      <c r="L7" s="215">
        <f t="shared" ref="L7:M11" si="6">$C7*D7/100</f>
        <v>8.75</v>
      </c>
      <c r="M7" s="215">
        <f t="shared" si="6"/>
        <v>0</v>
      </c>
      <c r="N7" s="216">
        <f t="shared" ref="N7:N55" si="7">$C7*J7/100</f>
        <v>0</v>
      </c>
      <c r="O7" s="215">
        <f t="shared" ref="O7:Q11" si="8">$C7*F7/100</f>
        <v>12.5</v>
      </c>
      <c r="P7" s="216">
        <f t="shared" si="8"/>
        <v>300</v>
      </c>
      <c r="Q7" s="216">
        <f>$C7*H7/100</f>
        <v>0</v>
      </c>
      <c r="R7" s="217"/>
      <c r="S7" s="218">
        <f t="shared" ref="S7:S54" si="9">C7*K7</f>
        <v>250</v>
      </c>
      <c r="T7" s="181">
        <v>250</v>
      </c>
      <c r="U7" s="178">
        <f t="shared" si="0"/>
        <v>8.75</v>
      </c>
      <c r="V7" s="178">
        <f t="shared" si="0"/>
        <v>0</v>
      </c>
      <c r="W7" s="178">
        <f t="shared" si="0"/>
        <v>12.5</v>
      </c>
      <c r="X7" s="177"/>
      <c r="Y7" s="178">
        <f t="shared" si="1"/>
        <v>0</v>
      </c>
      <c r="Z7" s="178">
        <f t="shared" si="1"/>
        <v>0</v>
      </c>
      <c r="AA7" s="178">
        <f t="shared" si="1"/>
        <v>0</v>
      </c>
      <c r="AB7" s="177"/>
      <c r="AC7" s="178">
        <f t="shared" si="2"/>
        <v>0</v>
      </c>
      <c r="AD7" s="178">
        <f t="shared" si="2"/>
        <v>0</v>
      </c>
      <c r="AE7" s="178">
        <f t="shared" si="2"/>
        <v>0</v>
      </c>
      <c r="AF7" s="177"/>
      <c r="AG7" s="178">
        <f t="shared" si="3"/>
        <v>0</v>
      </c>
      <c r="AH7" s="178">
        <f t="shared" si="3"/>
        <v>0</v>
      </c>
      <c r="AI7" s="178">
        <f t="shared" si="3"/>
        <v>0</v>
      </c>
      <c r="AJ7" s="177"/>
      <c r="AK7" s="178">
        <f t="shared" si="4"/>
        <v>0</v>
      </c>
      <c r="AL7" s="178">
        <f t="shared" si="4"/>
        <v>0</v>
      </c>
      <c r="AM7" s="178">
        <f t="shared" si="4"/>
        <v>0</v>
      </c>
    </row>
    <row r="8" spans="1:39" ht="14.1" customHeight="1" x14ac:dyDescent="0.2">
      <c r="B8" s="142" t="s">
        <v>58</v>
      </c>
      <c r="C8" s="143">
        <f t="shared" si="5"/>
        <v>0</v>
      </c>
      <c r="D8" s="144">
        <v>3.5</v>
      </c>
      <c r="E8" s="144">
        <v>3.2</v>
      </c>
      <c r="F8" s="145">
        <v>5</v>
      </c>
      <c r="G8" s="146">
        <v>120</v>
      </c>
      <c r="H8" s="146">
        <v>0</v>
      </c>
      <c r="I8" s="146">
        <v>0</v>
      </c>
      <c r="J8" s="146">
        <v>2.2999999999999998</v>
      </c>
      <c r="K8" s="146">
        <v>1</v>
      </c>
      <c r="L8" s="215">
        <f t="shared" si="6"/>
        <v>0</v>
      </c>
      <c r="M8" s="215">
        <f t="shared" si="6"/>
        <v>0</v>
      </c>
      <c r="N8" s="216">
        <f t="shared" si="7"/>
        <v>0</v>
      </c>
      <c r="O8" s="215">
        <f t="shared" si="8"/>
        <v>0</v>
      </c>
      <c r="P8" s="216">
        <f t="shared" si="8"/>
        <v>0</v>
      </c>
      <c r="Q8" s="216">
        <f t="shared" si="8"/>
        <v>0</v>
      </c>
      <c r="R8" s="217"/>
      <c r="S8" s="218">
        <f t="shared" si="9"/>
        <v>0</v>
      </c>
      <c r="T8" s="181"/>
      <c r="U8" s="178">
        <f t="shared" si="0"/>
        <v>0</v>
      </c>
      <c r="V8" s="178">
        <f t="shared" si="0"/>
        <v>0</v>
      </c>
      <c r="W8" s="178">
        <f t="shared" si="0"/>
        <v>0</v>
      </c>
      <c r="X8" s="177"/>
      <c r="Y8" s="178">
        <f t="shared" si="1"/>
        <v>0</v>
      </c>
      <c r="Z8" s="178">
        <f t="shared" si="1"/>
        <v>0</v>
      </c>
      <c r="AA8" s="178">
        <f t="shared" si="1"/>
        <v>0</v>
      </c>
      <c r="AB8" s="177"/>
      <c r="AC8" s="178">
        <f t="shared" si="2"/>
        <v>0</v>
      </c>
      <c r="AD8" s="178">
        <f t="shared" si="2"/>
        <v>0</v>
      </c>
      <c r="AE8" s="178">
        <f t="shared" si="2"/>
        <v>0</v>
      </c>
      <c r="AF8" s="177"/>
      <c r="AG8" s="178">
        <f t="shared" si="3"/>
        <v>0</v>
      </c>
      <c r="AH8" s="178">
        <f t="shared" si="3"/>
        <v>0</v>
      </c>
      <c r="AI8" s="178">
        <f t="shared" si="3"/>
        <v>0</v>
      </c>
      <c r="AJ8" s="177"/>
      <c r="AK8" s="178">
        <f t="shared" si="4"/>
        <v>0</v>
      </c>
      <c r="AL8" s="178">
        <f t="shared" si="4"/>
        <v>0</v>
      </c>
      <c r="AM8" s="178">
        <f t="shared" si="4"/>
        <v>0</v>
      </c>
    </row>
    <row r="9" spans="1:39" ht="14.1" customHeight="1" x14ac:dyDescent="0.2">
      <c r="B9" s="142" t="s">
        <v>109</v>
      </c>
      <c r="C9" s="143">
        <f t="shared" si="5"/>
        <v>0</v>
      </c>
      <c r="D9" s="144">
        <v>4</v>
      </c>
      <c r="E9" s="144">
        <v>3.2</v>
      </c>
      <c r="F9" s="145">
        <v>12</v>
      </c>
      <c r="G9" s="146">
        <v>120</v>
      </c>
      <c r="H9" s="146">
        <v>0</v>
      </c>
      <c r="I9" s="146">
        <v>0</v>
      </c>
      <c r="J9" s="146">
        <v>2.2999999999999998</v>
      </c>
      <c r="K9" s="146">
        <v>1</v>
      </c>
      <c r="L9" s="215">
        <f t="shared" si="6"/>
        <v>0</v>
      </c>
      <c r="M9" s="215">
        <f t="shared" si="6"/>
        <v>0</v>
      </c>
      <c r="N9" s="216">
        <f t="shared" si="7"/>
        <v>0</v>
      </c>
      <c r="O9" s="215">
        <f t="shared" si="8"/>
        <v>0</v>
      </c>
      <c r="P9" s="216">
        <f t="shared" si="8"/>
        <v>0</v>
      </c>
      <c r="Q9" s="216">
        <f t="shared" si="8"/>
        <v>0</v>
      </c>
      <c r="R9" s="217"/>
      <c r="S9" s="218">
        <f t="shared" si="9"/>
        <v>0</v>
      </c>
      <c r="T9" s="181"/>
      <c r="U9" s="178">
        <f t="shared" si="0"/>
        <v>0</v>
      </c>
      <c r="V9" s="178">
        <f t="shared" si="0"/>
        <v>0</v>
      </c>
      <c r="W9" s="178">
        <f t="shared" si="0"/>
        <v>0</v>
      </c>
      <c r="X9" s="177"/>
      <c r="Y9" s="178">
        <f t="shared" si="1"/>
        <v>0</v>
      </c>
      <c r="Z9" s="178">
        <f t="shared" si="1"/>
        <v>0</v>
      </c>
      <c r="AA9" s="178">
        <f t="shared" si="1"/>
        <v>0</v>
      </c>
      <c r="AB9" s="177"/>
      <c r="AC9" s="178">
        <f t="shared" si="2"/>
        <v>0</v>
      </c>
      <c r="AD9" s="178">
        <f t="shared" si="2"/>
        <v>0</v>
      </c>
      <c r="AE9" s="178">
        <f t="shared" si="2"/>
        <v>0</v>
      </c>
      <c r="AF9" s="177"/>
      <c r="AG9" s="178">
        <f t="shared" si="3"/>
        <v>0</v>
      </c>
      <c r="AH9" s="178">
        <f t="shared" si="3"/>
        <v>0</v>
      </c>
      <c r="AI9" s="178">
        <f t="shared" si="3"/>
        <v>0</v>
      </c>
      <c r="AJ9" s="177"/>
      <c r="AK9" s="178">
        <f t="shared" si="4"/>
        <v>0</v>
      </c>
      <c r="AL9" s="178">
        <f t="shared" si="4"/>
        <v>0</v>
      </c>
      <c r="AM9" s="178">
        <f t="shared" si="4"/>
        <v>0</v>
      </c>
    </row>
    <row r="10" spans="1:39" ht="14.1" customHeight="1" x14ac:dyDescent="0.2">
      <c r="B10" s="142" t="s">
        <v>15</v>
      </c>
      <c r="C10" s="143">
        <f t="shared" si="5"/>
        <v>125</v>
      </c>
      <c r="D10" s="144">
        <v>4</v>
      </c>
      <c r="E10" s="144">
        <v>1.6</v>
      </c>
      <c r="F10" s="145">
        <v>4.8</v>
      </c>
      <c r="G10" s="146">
        <v>160</v>
      </c>
      <c r="H10" s="146">
        <v>0.1</v>
      </c>
      <c r="I10" s="146">
        <v>0</v>
      </c>
      <c r="J10" s="146">
        <v>1.2</v>
      </c>
      <c r="K10" s="146">
        <v>0.8</v>
      </c>
      <c r="L10" s="215">
        <f t="shared" si="6"/>
        <v>5</v>
      </c>
      <c r="M10" s="215">
        <f t="shared" si="6"/>
        <v>2</v>
      </c>
      <c r="N10" s="216">
        <f t="shared" si="7"/>
        <v>1.5</v>
      </c>
      <c r="O10" s="215">
        <f t="shared" si="8"/>
        <v>6</v>
      </c>
      <c r="P10" s="216">
        <f t="shared" si="8"/>
        <v>200</v>
      </c>
      <c r="Q10" s="216">
        <f t="shared" si="8"/>
        <v>0.125</v>
      </c>
      <c r="R10" s="217"/>
      <c r="S10" s="218">
        <f t="shared" si="9"/>
        <v>100</v>
      </c>
      <c r="T10" s="181"/>
      <c r="U10" s="178">
        <f t="shared" si="0"/>
        <v>0</v>
      </c>
      <c r="V10" s="178">
        <f t="shared" si="0"/>
        <v>0</v>
      </c>
      <c r="W10" s="178">
        <f t="shared" si="0"/>
        <v>0</v>
      </c>
      <c r="X10" s="177"/>
      <c r="Y10" s="178">
        <f t="shared" si="1"/>
        <v>0</v>
      </c>
      <c r="Z10" s="178">
        <f t="shared" si="1"/>
        <v>0</v>
      </c>
      <c r="AA10" s="178">
        <f t="shared" si="1"/>
        <v>0</v>
      </c>
      <c r="AB10" s="177"/>
      <c r="AC10" s="178">
        <f t="shared" si="2"/>
        <v>0</v>
      </c>
      <c r="AD10" s="178">
        <f t="shared" si="2"/>
        <v>0</v>
      </c>
      <c r="AE10" s="178">
        <f t="shared" si="2"/>
        <v>0</v>
      </c>
      <c r="AF10" s="177"/>
      <c r="AG10" s="178">
        <f t="shared" si="3"/>
        <v>0</v>
      </c>
      <c r="AH10" s="178">
        <f t="shared" si="3"/>
        <v>0</v>
      </c>
      <c r="AI10" s="178">
        <f t="shared" si="3"/>
        <v>0</v>
      </c>
      <c r="AJ10" s="177">
        <v>125</v>
      </c>
      <c r="AK10" s="178">
        <f t="shared" si="4"/>
        <v>5</v>
      </c>
      <c r="AL10" s="178">
        <f t="shared" si="4"/>
        <v>2</v>
      </c>
      <c r="AM10" s="178">
        <f t="shared" si="4"/>
        <v>6</v>
      </c>
    </row>
    <row r="11" spans="1:39" ht="14.1" customHeight="1" x14ac:dyDescent="0.2">
      <c r="B11" s="142" t="s">
        <v>95</v>
      </c>
      <c r="C11" s="143">
        <f t="shared" si="5"/>
        <v>0</v>
      </c>
      <c r="D11" s="144">
        <v>4</v>
      </c>
      <c r="E11" s="144">
        <v>0.2</v>
      </c>
      <c r="F11" s="145">
        <v>4.8</v>
      </c>
      <c r="G11" s="146">
        <v>160</v>
      </c>
      <c r="H11" s="146">
        <v>0.1</v>
      </c>
      <c r="I11" s="146">
        <v>0</v>
      </c>
      <c r="J11" s="146">
        <v>0</v>
      </c>
      <c r="K11" s="146">
        <v>0.8</v>
      </c>
      <c r="L11" s="215">
        <f t="shared" si="6"/>
        <v>0</v>
      </c>
      <c r="M11" s="215">
        <f t="shared" si="6"/>
        <v>0</v>
      </c>
      <c r="N11" s="216">
        <f t="shared" si="7"/>
        <v>0</v>
      </c>
      <c r="O11" s="215">
        <f t="shared" si="8"/>
        <v>0</v>
      </c>
      <c r="P11" s="216">
        <f t="shared" si="8"/>
        <v>0</v>
      </c>
      <c r="Q11" s="216">
        <f t="shared" si="8"/>
        <v>0</v>
      </c>
      <c r="R11" s="217"/>
      <c r="S11" s="218">
        <f t="shared" si="9"/>
        <v>0</v>
      </c>
      <c r="T11" s="181"/>
      <c r="U11" s="178">
        <f t="shared" si="0"/>
        <v>0</v>
      </c>
      <c r="V11" s="178">
        <f t="shared" si="0"/>
        <v>0</v>
      </c>
      <c r="W11" s="178">
        <f t="shared" si="0"/>
        <v>0</v>
      </c>
      <c r="X11" s="177"/>
      <c r="Y11" s="178">
        <f t="shared" si="1"/>
        <v>0</v>
      </c>
      <c r="Z11" s="178">
        <f t="shared" si="1"/>
        <v>0</v>
      </c>
      <c r="AA11" s="178">
        <f t="shared" si="1"/>
        <v>0</v>
      </c>
      <c r="AB11" s="177"/>
      <c r="AC11" s="178">
        <f t="shared" si="2"/>
        <v>0</v>
      </c>
      <c r="AD11" s="178">
        <f t="shared" si="2"/>
        <v>0</v>
      </c>
      <c r="AE11" s="178">
        <f t="shared" si="2"/>
        <v>0</v>
      </c>
      <c r="AF11" s="177"/>
      <c r="AG11" s="178">
        <f t="shared" si="3"/>
        <v>0</v>
      </c>
      <c r="AH11" s="178">
        <f t="shared" si="3"/>
        <v>0</v>
      </c>
      <c r="AI11" s="178">
        <f t="shared" si="3"/>
        <v>0</v>
      </c>
      <c r="AJ11" s="177"/>
      <c r="AK11" s="178">
        <f t="shared" si="4"/>
        <v>0</v>
      </c>
      <c r="AL11" s="178">
        <f t="shared" si="4"/>
        <v>0</v>
      </c>
      <c r="AM11" s="178">
        <f t="shared" si="4"/>
        <v>0</v>
      </c>
    </row>
    <row r="12" spans="1:39" ht="14.1" customHeight="1" x14ac:dyDescent="0.2">
      <c r="B12" s="142" t="s">
        <v>52</v>
      </c>
      <c r="C12" s="143">
        <f t="shared" si="5"/>
        <v>0</v>
      </c>
      <c r="D12" s="144">
        <v>7</v>
      </c>
      <c r="E12" s="144">
        <v>3.5</v>
      </c>
      <c r="F12" s="145">
        <v>3.5</v>
      </c>
      <c r="G12" s="146">
        <v>120</v>
      </c>
      <c r="H12" s="146">
        <v>0.1</v>
      </c>
      <c r="I12" s="146">
        <v>0</v>
      </c>
      <c r="J12" s="146">
        <v>2.2999999999999998</v>
      </c>
      <c r="K12" s="146">
        <v>0.7</v>
      </c>
      <c r="L12" s="215">
        <f>$C12*D12/100</f>
        <v>0</v>
      </c>
      <c r="M12" s="215">
        <f>$C12*E12/100</f>
        <v>0</v>
      </c>
      <c r="N12" s="216">
        <f t="shared" si="7"/>
        <v>0</v>
      </c>
      <c r="O12" s="215">
        <f>$C12*F12/100</f>
        <v>0</v>
      </c>
      <c r="P12" s="216">
        <f>$C12*G12/100</f>
        <v>0</v>
      </c>
      <c r="Q12" s="216">
        <f>$C12*H12/100</f>
        <v>0</v>
      </c>
      <c r="R12" s="217"/>
      <c r="S12" s="218">
        <f t="shared" si="9"/>
        <v>0</v>
      </c>
      <c r="T12" s="181"/>
      <c r="U12" s="178">
        <f t="shared" si="0"/>
        <v>0</v>
      </c>
      <c r="V12" s="178">
        <f t="shared" si="0"/>
        <v>0</v>
      </c>
      <c r="W12" s="178">
        <f t="shared" si="0"/>
        <v>0</v>
      </c>
      <c r="X12" s="177"/>
      <c r="Y12" s="178">
        <f t="shared" si="1"/>
        <v>0</v>
      </c>
      <c r="Z12" s="178">
        <f t="shared" si="1"/>
        <v>0</v>
      </c>
      <c r="AA12" s="178">
        <f t="shared" si="1"/>
        <v>0</v>
      </c>
      <c r="AB12" s="177"/>
      <c r="AC12" s="178">
        <f t="shared" si="2"/>
        <v>0</v>
      </c>
      <c r="AD12" s="178">
        <f t="shared" si="2"/>
        <v>0</v>
      </c>
      <c r="AE12" s="178">
        <f t="shared" si="2"/>
        <v>0</v>
      </c>
      <c r="AF12" s="177"/>
      <c r="AG12" s="178">
        <f t="shared" si="3"/>
        <v>0</v>
      </c>
      <c r="AH12" s="178">
        <f t="shared" si="3"/>
        <v>0</v>
      </c>
      <c r="AI12" s="178">
        <f t="shared" si="3"/>
        <v>0</v>
      </c>
      <c r="AJ12" s="177"/>
      <c r="AK12" s="178">
        <f t="shared" si="4"/>
        <v>0</v>
      </c>
      <c r="AL12" s="178">
        <f t="shared" si="4"/>
        <v>0</v>
      </c>
      <c r="AM12" s="178">
        <f t="shared" si="4"/>
        <v>0</v>
      </c>
    </row>
    <row r="13" spans="1:39" ht="14.1" customHeight="1" x14ac:dyDescent="0.2">
      <c r="B13" s="142" t="s">
        <v>94</v>
      </c>
      <c r="C13" s="143">
        <f t="shared" si="5"/>
        <v>0</v>
      </c>
      <c r="D13" s="144">
        <v>10</v>
      </c>
      <c r="E13" s="144">
        <v>3.8</v>
      </c>
      <c r="F13" s="145">
        <v>3.5</v>
      </c>
      <c r="G13" s="146">
        <v>120</v>
      </c>
      <c r="H13" s="146">
        <v>0.1</v>
      </c>
      <c r="I13" s="146">
        <v>0</v>
      </c>
      <c r="J13" s="146">
        <v>1.5</v>
      </c>
      <c r="K13" s="146">
        <v>0.7</v>
      </c>
      <c r="L13" s="215">
        <f t="shared" ref="L13:M26" si="10">$C13*D13/100</f>
        <v>0</v>
      </c>
      <c r="M13" s="215">
        <f t="shared" si="10"/>
        <v>0</v>
      </c>
      <c r="N13" s="216">
        <f t="shared" si="7"/>
        <v>0</v>
      </c>
      <c r="O13" s="215">
        <f t="shared" ref="O13:Q28" si="11">$C13*F13/100</f>
        <v>0</v>
      </c>
      <c r="P13" s="216">
        <f t="shared" si="11"/>
        <v>0</v>
      </c>
      <c r="Q13" s="216">
        <f t="shared" si="11"/>
        <v>0</v>
      </c>
      <c r="R13" s="217"/>
      <c r="S13" s="218">
        <f t="shared" si="9"/>
        <v>0</v>
      </c>
      <c r="T13" s="181"/>
      <c r="U13" s="178">
        <f t="shared" si="0"/>
        <v>0</v>
      </c>
      <c r="V13" s="178">
        <f t="shared" si="0"/>
        <v>0</v>
      </c>
      <c r="W13" s="178">
        <f t="shared" si="0"/>
        <v>0</v>
      </c>
      <c r="X13" s="177"/>
      <c r="Y13" s="178">
        <f t="shared" si="1"/>
        <v>0</v>
      </c>
      <c r="Z13" s="178">
        <f t="shared" si="1"/>
        <v>0</v>
      </c>
      <c r="AA13" s="178">
        <f t="shared" si="1"/>
        <v>0</v>
      </c>
      <c r="AB13" s="177"/>
      <c r="AC13" s="178">
        <f t="shared" si="2"/>
        <v>0</v>
      </c>
      <c r="AD13" s="178">
        <f t="shared" si="2"/>
        <v>0</v>
      </c>
      <c r="AE13" s="178">
        <f t="shared" si="2"/>
        <v>0</v>
      </c>
      <c r="AF13" s="177"/>
      <c r="AG13" s="178">
        <f t="shared" si="3"/>
        <v>0</v>
      </c>
      <c r="AH13" s="178">
        <f t="shared" si="3"/>
        <v>0</v>
      </c>
      <c r="AI13" s="178">
        <f t="shared" si="3"/>
        <v>0</v>
      </c>
      <c r="AJ13" s="177"/>
      <c r="AK13" s="178">
        <f t="shared" si="4"/>
        <v>0</v>
      </c>
      <c r="AL13" s="178">
        <f t="shared" si="4"/>
        <v>0</v>
      </c>
      <c r="AM13" s="178">
        <f t="shared" si="4"/>
        <v>0</v>
      </c>
    </row>
    <row r="14" spans="1:39" ht="14.1" customHeight="1" x14ac:dyDescent="0.2">
      <c r="B14" s="142" t="s">
        <v>16</v>
      </c>
      <c r="C14" s="143">
        <f t="shared" si="5"/>
        <v>30</v>
      </c>
      <c r="D14" s="144">
        <v>20</v>
      </c>
      <c r="E14" s="144">
        <v>22</v>
      </c>
      <c r="F14" s="145">
        <v>0</v>
      </c>
      <c r="G14" s="146">
        <v>500</v>
      </c>
      <c r="H14" s="146">
        <v>0.3</v>
      </c>
      <c r="I14" s="146">
        <v>0</v>
      </c>
      <c r="J14" s="146">
        <v>14</v>
      </c>
      <c r="K14" s="146">
        <v>0.5</v>
      </c>
      <c r="L14" s="215">
        <f t="shared" si="10"/>
        <v>6</v>
      </c>
      <c r="M14" s="215">
        <f t="shared" si="10"/>
        <v>6.6</v>
      </c>
      <c r="N14" s="216">
        <f t="shared" si="7"/>
        <v>4.2</v>
      </c>
      <c r="O14" s="215">
        <f t="shared" si="11"/>
        <v>0</v>
      </c>
      <c r="P14" s="216">
        <f t="shared" si="11"/>
        <v>150</v>
      </c>
      <c r="Q14" s="216">
        <f t="shared" si="11"/>
        <v>0.09</v>
      </c>
      <c r="R14" s="217"/>
      <c r="S14" s="218">
        <f t="shared" si="9"/>
        <v>15</v>
      </c>
      <c r="T14" s="181"/>
      <c r="U14" s="178">
        <f t="shared" si="0"/>
        <v>0</v>
      </c>
      <c r="V14" s="178">
        <f t="shared" si="0"/>
        <v>0</v>
      </c>
      <c r="W14" s="178">
        <f t="shared" si="0"/>
        <v>0</v>
      </c>
      <c r="X14" s="177"/>
      <c r="Y14" s="178">
        <f t="shared" si="1"/>
        <v>0</v>
      </c>
      <c r="Z14" s="178">
        <f t="shared" si="1"/>
        <v>0</v>
      </c>
      <c r="AA14" s="178">
        <f t="shared" si="1"/>
        <v>0</v>
      </c>
      <c r="AB14" s="177">
        <v>30</v>
      </c>
      <c r="AC14" s="178">
        <f t="shared" si="2"/>
        <v>6</v>
      </c>
      <c r="AD14" s="178">
        <f t="shared" si="2"/>
        <v>6.6</v>
      </c>
      <c r="AE14" s="178">
        <f t="shared" si="2"/>
        <v>0</v>
      </c>
      <c r="AF14" s="177"/>
      <c r="AG14" s="178">
        <f t="shared" si="3"/>
        <v>0</v>
      </c>
      <c r="AH14" s="178">
        <f t="shared" si="3"/>
        <v>0</v>
      </c>
      <c r="AI14" s="178">
        <f t="shared" si="3"/>
        <v>0</v>
      </c>
      <c r="AJ14" s="177"/>
      <c r="AK14" s="178">
        <f t="shared" si="4"/>
        <v>0</v>
      </c>
      <c r="AL14" s="178">
        <f t="shared" si="4"/>
        <v>0</v>
      </c>
      <c r="AM14" s="178">
        <f t="shared" si="4"/>
        <v>0</v>
      </c>
    </row>
    <row r="15" spans="1:39" ht="14.1" customHeight="1" thickBot="1" x14ac:dyDescent="0.25">
      <c r="B15" s="243" t="s">
        <v>59</v>
      </c>
      <c r="C15" s="195">
        <f t="shared" si="5"/>
        <v>0</v>
      </c>
      <c r="D15" s="196">
        <v>29</v>
      </c>
      <c r="E15" s="196">
        <v>29</v>
      </c>
      <c r="F15" s="197">
        <v>0</v>
      </c>
      <c r="G15" s="198">
        <v>1100</v>
      </c>
      <c r="H15" s="198">
        <v>0.8</v>
      </c>
      <c r="I15" s="198">
        <v>0</v>
      </c>
      <c r="J15" s="198">
        <v>19</v>
      </c>
      <c r="K15" s="198">
        <v>0.3</v>
      </c>
      <c r="L15" s="219">
        <f t="shared" si="10"/>
        <v>0</v>
      </c>
      <c r="M15" s="219">
        <f t="shared" si="10"/>
        <v>0</v>
      </c>
      <c r="N15" s="220">
        <f t="shared" si="7"/>
        <v>0</v>
      </c>
      <c r="O15" s="219">
        <f t="shared" si="11"/>
        <v>0</v>
      </c>
      <c r="P15" s="220">
        <f t="shared" si="11"/>
        <v>0</v>
      </c>
      <c r="Q15" s="220">
        <f t="shared" si="11"/>
        <v>0</v>
      </c>
      <c r="R15" s="221"/>
      <c r="S15" s="222">
        <f t="shared" si="9"/>
        <v>0</v>
      </c>
      <c r="T15" s="199"/>
      <c r="U15" s="200">
        <f t="shared" si="0"/>
        <v>0</v>
      </c>
      <c r="V15" s="200">
        <f t="shared" si="0"/>
        <v>0</v>
      </c>
      <c r="W15" s="200">
        <f t="shared" si="0"/>
        <v>0</v>
      </c>
      <c r="X15" s="201"/>
      <c r="Y15" s="200">
        <f t="shared" si="1"/>
        <v>0</v>
      </c>
      <c r="Z15" s="200">
        <f t="shared" si="1"/>
        <v>0</v>
      </c>
      <c r="AA15" s="200">
        <f t="shared" si="1"/>
        <v>0</v>
      </c>
      <c r="AB15" s="201"/>
      <c r="AC15" s="200">
        <f t="shared" si="2"/>
        <v>0</v>
      </c>
      <c r="AD15" s="200">
        <f t="shared" si="2"/>
        <v>0</v>
      </c>
      <c r="AE15" s="200">
        <f t="shared" si="2"/>
        <v>0</v>
      </c>
      <c r="AF15" s="201"/>
      <c r="AG15" s="200">
        <f t="shared" si="3"/>
        <v>0</v>
      </c>
      <c r="AH15" s="200">
        <f t="shared" si="3"/>
        <v>0</v>
      </c>
      <c r="AI15" s="200">
        <f t="shared" si="3"/>
        <v>0</v>
      </c>
      <c r="AJ15" s="201"/>
      <c r="AK15" s="200">
        <f t="shared" si="4"/>
        <v>0</v>
      </c>
      <c r="AL15" s="200">
        <f t="shared" si="4"/>
        <v>0</v>
      </c>
      <c r="AM15" s="200">
        <f t="shared" si="4"/>
        <v>0</v>
      </c>
    </row>
    <row r="16" spans="1:39" ht="14.1" customHeight="1" thickTop="1" x14ac:dyDescent="0.2">
      <c r="B16" s="182" t="s">
        <v>117</v>
      </c>
      <c r="C16" s="143">
        <f t="shared" si="5"/>
        <v>0</v>
      </c>
      <c r="D16" s="155">
        <v>18</v>
      </c>
      <c r="E16" s="155">
        <v>10</v>
      </c>
      <c r="F16" s="156">
        <v>0</v>
      </c>
      <c r="G16" s="157">
        <v>15</v>
      </c>
      <c r="H16" s="157">
        <v>2</v>
      </c>
      <c r="I16" s="157">
        <v>0</v>
      </c>
      <c r="J16" s="157">
        <v>4</v>
      </c>
      <c r="K16" s="157">
        <v>0.7</v>
      </c>
      <c r="L16" s="223">
        <f t="shared" si="10"/>
        <v>0</v>
      </c>
      <c r="M16" s="223">
        <f t="shared" si="10"/>
        <v>0</v>
      </c>
      <c r="N16" s="224">
        <f t="shared" si="7"/>
        <v>0</v>
      </c>
      <c r="O16" s="223">
        <f t="shared" si="11"/>
        <v>0</v>
      </c>
      <c r="P16" s="224">
        <f t="shared" si="11"/>
        <v>0</v>
      </c>
      <c r="Q16" s="224">
        <f t="shared" si="11"/>
        <v>0</v>
      </c>
      <c r="R16" s="217"/>
      <c r="S16" s="225">
        <f t="shared" si="9"/>
        <v>0</v>
      </c>
      <c r="T16" s="183"/>
      <c r="U16" s="184">
        <f t="shared" si="0"/>
        <v>0</v>
      </c>
      <c r="V16" s="184">
        <f t="shared" si="0"/>
        <v>0</v>
      </c>
      <c r="W16" s="184">
        <f t="shared" si="0"/>
        <v>0</v>
      </c>
      <c r="X16" s="185"/>
      <c r="Y16" s="184">
        <f t="shared" si="1"/>
        <v>0</v>
      </c>
      <c r="Z16" s="184">
        <f t="shared" si="1"/>
        <v>0</v>
      </c>
      <c r="AA16" s="184">
        <f t="shared" si="1"/>
        <v>0</v>
      </c>
      <c r="AB16" s="185"/>
      <c r="AC16" s="184">
        <f t="shared" si="2"/>
        <v>0</v>
      </c>
      <c r="AD16" s="184">
        <f t="shared" si="2"/>
        <v>0</v>
      </c>
      <c r="AE16" s="184">
        <f t="shared" si="2"/>
        <v>0</v>
      </c>
      <c r="AF16" s="185"/>
      <c r="AG16" s="184">
        <f t="shared" si="3"/>
        <v>0</v>
      </c>
      <c r="AH16" s="184">
        <f t="shared" si="3"/>
        <v>0</v>
      </c>
      <c r="AI16" s="184">
        <f t="shared" si="3"/>
        <v>0</v>
      </c>
      <c r="AJ16" s="185"/>
      <c r="AK16" s="184">
        <f t="shared" si="4"/>
        <v>0</v>
      </c>
      <c r="AL16" s="184">
        <f t="shared" si="4"/>
        <v>0</v>
      </c>
      <c r="AM16" s="184">
        <f t="shared" si="4"/>
        <v>0</v>
      </c>
    </row>
    <row r="17" spans="2:39" ht="14.1" customHeight="1" x14ac:dyDescent="0.2">
      <c r="B17" s="182" t="s">
        <v>113</v>
      </c>
      <c r="C17" s="143">
        <f t="shared" si="5"/>
        <v>30</v>
      </c>
      <c r="D17" s="155">
        <v>18</v>
      </c>
      <c r="E17" s="155">
        <v>17</v>
      </c>
      <c r="F17" s="156">
        <v>0</v>
      </c>
      <c r="G17" s="157">
        <v>7</v>
      </c>
      <c r="H17" s="157">
        <v>2.2000000000000002</v>
      </c>
      <c r="I17" s="157">
        <v>0</v>
      </c>
      <c r="J17" s="157">
        <v>8</v>
      </c>
      <c r="K17" s="157">
        <v>0.62</v>
      </c>
      <c r="L17" s="223">
        <f t="shared" si="10"/>
        <v>5.4</v>
      </c>
      <c r="M17" s="223">
        <f t="shared" si="10"/>
        <v>5.0999999999999996</v>
      </c>
      <c r="N17" s="224">
        <f t="shared" si="7"/>
        <v>2.4</v>
      </c>
      <c r="O17" s="223">
        <f t="shared" si="11"/>
        <v>0</v>
      </c>
      <c r="P17" s="224">
        <f t="shared" si="11"/>
        <v>2.1</v>
      </c>
      <c r="Q17" s="224">
        <f t="shared" si="11"/>
        <v>0.66</v>
      </c>
      <c r="R17" s="217"/>
      <c r="S17" s="225">
        <f t="shared" si="9"/>
        <v>18.600000000000001</v>
      </c>
      <c r="T17" s="183"/>
      <c r="U17" s="184">
        <f t="shared" si="0"/>
        <v>0</v>
      </c>
      <c r="V17" s="184">
        <f t="shared" si="0"/>
        <v>0</v>
      </c>
      <c r="W17" s="184">
        <f t="shared" si="0"/>
        <v>0</v>
      </c>
      <c r="X17" s="185"/>
      <c r="Y17" s="184">
        <f t="shared" si="1"/>
        <v>0</v>
      </c>
      <c r="Z17" s="184">
        <f t="shared" si="1"/>
        <v>0</v>
      </c>
      <c r="AA17" s="184">
        <f t="shared" si="1"/>
        <v>0</v>
      </c>
      <c r="AB17" s="185">
        <v>15</v>
      </c>
      <c r="AC17" s="184">
        <f t="shared" si="2"/>
        <v>2.7</v>
      </c>
      <c r="AD17" s="184">
        <f t="shared" si="2"/>
        <v>2.5499999999999998</v>
      </c>
      <c r="AE17" s="184">
        <f t="shared" si="2"/>
        <v>0</v>
      </c>
      <c r="AF17" s="185"/>
      <c r="AG17" s="184">
        <f t="shared" si="3"/>
        <v>0</v>
      </c>
      <c r="AH17" s="184">
        <f t="shared" si="3"/>
        <v>0</v>
      </c>
      <c r="AI17" s="184">
        <f t="shared" si="3"/>
        <v>0</v>
      </c>
      <c r="AJ17" s="185">
        <v>15</v>
      </c>
      <c r="AK17" s="184">
        <f t="shared" si="4"/>
        <v>2.7</v>
      </c>
      <c r="AL17" s="184">
        <f t="shared" si="4"/>
        <v>2.5499999999999998</v>
      </c>
      <c r="AM17" s="184">
        <f t="shared" si="4"/>
        <v>0</v>
      </c>
    </row>
    <row r="18" spans="2:39" ht="14.1" customHeight="1" x14ac:dyDescent="0.2">
      <c r="B18" s="182" t="s">
        <v>114</v>
      </c>
      <c r="C18" s="143">
        <f t="shared" si="5"/>
        <v>80</v>
      </c>
      <c r="D18" s="155">
        <v>26</v>
      </c>
      <c r="E18" s="155">
        <v>2</v>
      </c>
      <c r="F18" s="156">
        <v>0</v>
      </c>
      <c r="G18" s="157">
        <v>14</v>
      </c>
      <c r="H18" s="157">
        <v>0.5</v>
      </c>
      <c r="I18" s="157">
        <v>0</v>
      </c>
      <c r="J18" s="157">
        <v>0.6</v>
      </c>
      <c r="K18" s="157">
        <v>0.72</v>
      </c>
      <c r="L18" s="223">
        <f t="shared" si="10"/>
        <v>20.8</v>
      </c>
      <c r="M18" s="223">
        <f t="shared" si="10"/>
        <v>1.6</v>
      </c>
      <c r="N18" s="224">
        <f t="shared" si="7"/>
        <v>0.48</v>
      </c>
      <c r="O18" s="223">
        <f t="shared" si="11"/>
        <v>0</v>
      </c>
      <c r="P18" s="224">
        <f t="shared" si="11"/>
        <v>11.2</v>
      </c>
      <c r="Q18" s="224">
        <f t="shared" si="11"/>
        <v>0.4</v>
      </c>
      <c r="R18" s="217"/>
      <c r="S18" s="225">
        <f t="shared" si="9"/>
        <v>57.599999999999994</v>
      </c>
      <c r="T18" s="183"/>
      <c r="U18" s="184">
        <f t="shared" si="0"/>
        <v>0</v>
      </c>
      <c r="V18" s="184">
        <f t="shared" si="0"/>
        <v>0</v>
      </c>
      <c r="W18" s="184">
        <f t="shared" si="0"/>
        <v>0</v>
      </c>
      <c r="X18" s="185"/>
      <c r="Y18" s="184">
        <f t="shared" si="1"/>
        <v>0</v>
      </c>
      <c r="Z18" s="184">
        <f t="shared" si="1"/>
        <v>0</v>
      </c>
      <c r="AA18" s="184">
        <f t="shared" si="1"/>
        <v>0</v>
      </c>
      <c r="AB18" s="185">
        <v>40</v>
      </c>
      <c r="AC18" s="184">
        <f t="shared" si="2"/>
        <v>10.4</v>
      </c>
      <c r="AD18" s="184">
        <f t="shared" si="2"/>
        <v>0.8</v>
      </c>
      <c r="AE18" s="184">
        <f t="shared" si="2"/>
        <v>0</v>
      </c>
      <c r="AF18" s="185"/>
      <c r="AG18" s="184">
        <f t="shared" si="3"/>
        <v>0</v>
      </c>
      <c r="AH18" s="184">
        <f t="shared" si="3"/>
        <v>0</v>
      </c>
      <c r="AI18" s="184">
        <f t="shared" si="3"/>
        <v>0</v>
      </c>
      <c r="AJ18" s="185">
        <v>40</v>
      </c>
      <c r="AK18" s="184">
        <f t="shared" si="4"/>
        <v>10.4</v>
      </c>
      <c r="AL18" s="184">
        <f t="shared" si="4"/>
        <v>0.8</v>
      </c>
      <c r="AM18" s="184">
        <f t="shared" si="4"/>
        <v>0</v>
      </c>
    </row>
    <row r="19" spans="2:39" ht="14.1" customHeight="1" x14ac:dyDescent="0.2">
      <c r="B19" s="182" t="s">
        <v>116</v>
      </c>
      <c r="C19" s="143">
        <f t="shared" si="5"/>
        <v>30</v>
      </c>
      <c r="D19" s="155">
        <v>26</v>
      </c>
      <c r="E19" s="155">
        <v>19</v>
      </c>
      <c r="F19" s="156">
        <v>0</v>
      </c>
      <c r="G19" s="157">
        <v>20</v>
      </c>
      <c r="H19" s="157">
        <v>0.8</v>
      </c>
      <c r="I19" s="157">
        <v>0</v>
      </c>
      <c r="J19" s="157">
        <v>9</v>
      </c>
      <c r="K19" s="157">
        <v>0.55000000000000004</v>
      </c>
      <c r="L19" s="223">
        <f t="shared" si="10"/>
        <v>7.8</v>
      </c>
      <c r="M19" s="223">
        <f t="shared" si="10"/>
        <v>5.7</v>
      </c>
      <c r="N19" s="224">
        <f t="shared" si="7"/>
        <v>2.7</v>
      </c>
      <c r="O19" s="223">
        <f t="shared" si="11"/>
        <v>0</v>
      </c>
      <c r="P19" s="224">
        <f t="shared" si="11"/>
        <v>6</v>
      </c>
      <c r="Q19" s="224">
        <f t="shared" si="11"/>
        <v>0.24</v>
      </c>
      <c r="R19" s="217"/>
      <c r="S19" s="225">
        <f t="shared" si="9"/>
        <v>16.5</v>
      </c>
      <c r="T19" s="183"/>
      <c r="U19" s="184">
        <f t="shared" si="0"/>
        <v>0</v>
      </c>
      <c r="V19" s="184">
        <f t="shared" si="0"/>
        <v>0</v>
      </c>
      <c r="W19" s="184">
        <f t="shared" si="0"/>
        <v>0</v>
      </c>
      <c r="X19" s="185"/>
      <c r="Y19" s="184">
        <f t="shared" si="1"/>
        <v>0</v>
      </c>
      <c r="Z19" s="184">
        <f t="shared" si="1"/>
        <v>0</v>
      </c>
      <c r="AA19" s="184">
        <f t="shared" si="1"/>
        <v>0</v>
      </c>
      <c r="AB19" s="185">
        <v>15</v>
      </c>
      <c r="AC19" s="184">
        <f t="shared" si="2"/>
        <v>3.9</v>
      </c>
      <c r="AD19" s="184">
        <f t="shared" si="2"/>
        <v>2.85</v>
      </c>
      <c r="AE19" s="184">
        <f t="shared" si="2"/>
        <v>0</v>
      </c>
      <c r="AF19" s="185"/>
      <c r="AG19" s="184">
        <f t="shared" si="3"/>
        <v>0</v>
      </c>
      <c r="AH19" s="184">
        <f t="shared" si="3"/>
        <v>0</v>
      </c>
      <c r="AI19" s="184">
        <f t="shared" si="3"/>
        <v>0</v>
      </c>
      <c r="AJ19" s="185">
        <v>15</v>
      </c>
      <c r="AK19" s="184">
        <f t="shared" si="4"/>
        <v>3.9</v>
      </c>
      <c r="AL19" s="184">
        <f t="shared" si="4"/>
        <v>2.85</v>
      </c>
      <c r="AM19" s="184">
        <f t="shared" si="4"/>
        <v>0</v>
      </c>
    </row>
    <row r="20" spans="2:39" ht="14.1" customHeight="1" x14ac:dyDescent="0.2">
      <c r="B20" s="147" t="s">
        <v>5</v>
      </c>
      <c r="C20" s="143">
        <f t="shared" si="5"/>
        <v>0</v>
      </c>
      <c r="D20" s="144">
        <v>18</v>
      </c>
      <c r="E20" s="144">
        <v>2</v>
      </c>
      <c r="F20" s="145">
        <v>0</v>
      </c>
      <c r="G20" s="146">
        <v>20</v>
      </c>
      <c r="H20" s="146">
        <v>1.5</v>
      </c>
      <c r="I20" s="146">
        <v>0</v>
      </c>
      <c r="J20" s="146">
        <v>0.6</v>
      </c>
      <c r="K20" s="146">
        <v>0.7</v>
      </c>
      <c r="L20" s="215">
        <f t="shared" si="10"/>
        <v>0</v>
      </c>
      <c r="M20" s="215">
        <f t="shared" si="10"/>
        <v>0</v>
      </c>
      <c r="N20" s="216">
        <f t="shared" si="7"/>
        <v>0</v>
      </c>
      <c r="O20" s="215">
        <f t="shared" si="11"/>
        <v>0</v>
      </c>
      <c r="P20" s="216">
        <f t="shared" si="11"/>
        <v>0</v>
      </c>
      <c r="Q20" s="216">
        <f t="shared" si="11"/>
        <v>0</v>
      </c>
      <c r="R20" s="217"/>
      <c r="S20" s="225">
        <f t="shared" si="9"/>
        <v>0</v>
      </c>
      <c r="T20" s="183"/>
      <c r="U20" s="184">
        <f t="shared" si="0"/>
        <v>0</v>
      </c>
      <c r="V20" s="184">
        <f t="shared" si="0"/>
        <v>0</v>
      </c>
      <c r="W20" s="184">
        <f t="shared" si="0"/>
        <v>0</v>
      </c>
      <c r="X20" s="185"/>
      <c r="Y20" s="184">
        <f t="shared" si="1"/>
        <v>0</v>
      </c>
      <c r="Z20" s="184">
        <f t="shared" si="1"/>
        <v>0</v>
      </c>
      <c r="AA20" s="184">
        <f t="shared" si="1"/>
        <v>0</v>
      </c>
      <c r="AB20" s="185"/>
      <c r="AC20" s="184">
        <f t="shared" si="2"/>
        <v>0</v>
      </c>
      <c r="AD20" s="184">
        <f t="shared" si="2"/>
        <v>0</v>
      </c>
      <c r="AE20" s="184">
        <f t="shared" si="2"/>
        <v>0</v>
      </c>
      <c r="AF20" s="185"/>
      <c r="AG20" s="184">
        <f t="shared" si="3"/>
        <v>0</v>
      </c>
      <c r="AH20" s="184">
        <f t="shared" si="3"/>
        <v>0</v>
      </c>
      <c r="AI20" s="184">
        <f t="shared" si="3"/>
        <v>0</v>
      </c>
      <c r="AJ20" s="185"/>
      <c r="AK20" s="184">
        <f t="shared" si="4"/>
        <v>0</v>
      </c>
      <c r="AL20" s="184">
        <f t="shared" si="4"/>
        <v>0</v>
      </c>
      <c r="AM20" s="184">
        <f t="shared" si="4"/>
        <v>0</v>
      </c>
    </row>
    <row r="21" spans="2:39" ht="14.1" customHeight="1" x14ac:dyDescent="0.2">
      <c r="B21" s="147" t="s">
        <v>118</v>
      </c>
      <c r="C21" s="143">
        <f t="shared" si="5"/>
        <v>20</v>
      </c>
      <c r="D21" s="144">
        <v>30</v>
      </c>
      <c r="E21" s="144">
        <v>10</v>
      </c>
      <c r="F21" s="145">
        <v>0</v>
      </c>
      <c r="G21" s="146">
        <v>130</v>
      </c>
      <c r="H21" s="146">
        <v>1.7</v>
      </c>
      <c r="I21" s="146">
        <v>0</v>
      </c>
      <c r="J21" s="146">
        <v>3</v>
      </c>
      <c r="K21" s="146">
        <v>55</v>
      </c>
      <c r="L21" s="215">
        <f t="shared" si="10"/>
        <v>6</v>
      </c>
      <c r="M21" s="215">
        <f t="shared" si="10"/>
        <v>2</v>
      </c>
      <c r="N21" s="216">
        <f t="shared" si="7"/>
        <v>0.6</v>
      </c>
      <c r="O21" s="215">
        <f t="shared" si="11"/>
        <v>0</v>
      </c>
      <c r="P21" s="216">
        <f t="shared" si="11"/>
        <v>26</v>
      </c>
      <c r="Q21" s="216">
        <f t="shared" si="11"/>
        <v>0.34</v>
      </c>
      <c r="R21" s="217"/>
      <c r="S21" s="225">
        <f t="shared" si="9"/>
        <v>1100</v>
      </c>
      <c r="T21" s="183"/>
      <c r="U21" s="184">
        <f t="shared" si="0"/>
        <v>0</v>
      </c>
      <c r="V21" s="184">
        <f t="shared" si="0"/>
        <v>0</v>
      </c>
      <c r="W21" s="184">
        <f t="shared" si="0"/>
        <v>0</v>
      </c>
      <c r="X21" s="185"/>
      <c r="Y21" s="184">
        <f t="shared" si="1"/>
        <v>0</v>
      </c>
      <c r="Z21" s="184">
        <f t="shared" si="1"/>
        <v>0</v>
      </c>
      <c r="AA21" s="184">
        <f t="shared" si="1"/>
        <v>0</v>
      </c>
      <c r="AB21" s="185">
        <v>10</v>
      </c>
      <c r="AC21" s="184">
        <f t="shared" si="2"/>
        <v>3</v>
      </c>
      <c r="AD21" s="184">
        <f t="shared" si="2"/>
        <v>1</v>
      </c>
      <c r="AE21" s="184">
        <f t="shared" si="2"/>
        <v>0</v>
      </c>
      <c r="AF21" s="185"/>
      <c r="AG21" s="184">
        <f t="shared" si="3"/>
        <v>0</v>
      </c>
      <c r="AH21" s="184">
        <f t="shared" si="3"/>
        <v>0</v>
      </c>
      <c r="AI21" s="184">
        <f t="shared" si="3"/>
        <v>0</v>
      </c>
      <c r="AJ21" s="185">
        <v>10</v>
      </c>
      <c r="AK21" s="184">
        <f t="shared" si="4"/>
        <v>3</v>
      </c>
      <c r="AL21" s="184">
        <f t="shared" si="4"/>
        <v>1</v>
      </c>
      <c r="AM21" s="184">
        <f t="shared" si="4"/>
        <v>0</v>
      </c>
    </row>
    <row r="22" spans="2:39" ht="14.1" customHeight="1" x14ac:dyDescent="0.2">
      <c r="B22" s="147" t="s">
        <v>115</v>
      </c>
      <c r="C22" s="143">
        <f t="shared" si="5"/>
        <v>20</v>
      </c>
      <c r="D22" s="144">
        <v>18</v>
      </c>
      <c r="E22" s="144">
        <v>1</v>
      </c>
      <c r="F22" s="145">
        <v>0</v>
      </c>
      <c r="G22" s="146">
        <v>10</v>
      </c>
      <c r="H22" s="146">
        <v>0.1</v>
      </c>
      <c r="I22" s="146">
        <v>0</v>
      </c>
      <c r="J22" s="146">
        <v>0.2</v>
      </c>
      <c r="K22" s="146">
        <v>76</v>
      </c>
      <c r="L22" s="215">
        <f t="shared" si="10"/>
        <v>3.6</v>
      </c>
      <c r="M22" s="215">
        <f t="shared" si="10"/>
        <v>0.2</v>
      </c>
      <c r="N22" s="216">
        <f t="shared" si="7"/>
        <v>0.04</v>
      </c>
      <c r="O22" s="215">
        <f t="shared" si="11"/>
        <v>0</v>
      </c>
      <c r="P22" s="216">
        <f t="shared" si="11"/>
        <v>2</v>
      </c>
      <c r="Q22" s="216">
        <f t="shared" si="11"/>
        <v>0.02</v>
      </c>
      <c r="R22" s="217"/>
      <c r="S22" s="225">
        <f t="shared" si="9"/>
        <v>1520</v>
      </c>
      <c r="T22" s="183"/>
      <c r="U22" s="184">
        <f t="shared" si="0"/>
        <v>0</v>
      </c>
      <c r="V22" s="184">
        <f t="shared" si="0"/>
        <v>0</v>
      </c>
      <c r="W22" s="184">
        <f t="shared" si="0"/>
        <v>0</v>
      </c>
      <c r="X22" s="185"/>
      <c r="Y22" s="184">
        <f t="shared" si="1"/>
        <v>0</v>
      </c>
      <c r="Z22" s="184">
        <f t="shared" si="1"/>
        <v>0</v>
      </c>
      <c r="AA22" s="184">
        <f t="shared" si="1"/>
        <v>0</v>
      </c>
      <c r="AB22" s="185">
        <v>10</v>
      </c>
      <c r="AC22" s="184">
        <f t="shared" si="2"/>
        <v>1.8</v>
      </c>
      <c r="AD22" s="184">
        <f t="shared" si="2"/>
        <v>0.1</v>
      </c>
      <c r="AE22" s="184">
        <f t="shared" si="2"/>
        <v>0</v>
      </c>
      <c r="AF22" s="185"/>
      <c r="AG22" s="184">
        <f t="shared" si="3"/>
        <v>0</v>
      </c>
      <c r="AH22" s="184">
        <f t="shared" si="3"/>
        <v>0</v>
      </c>
      <c r="AI22" s="184">
        <f t="shared" si="3"/>
        <v>0</v>
      </c>
      <c r="AJ22" s="185">
        <v>10</v>
      </c>
      <c r="AK22" s="184">
        <f t="shared" si="4"/>
        <v>1.8</v>
      </c>
      <c r="AL22" s="184">
        <f t="shared" si="4"/>
        <v>0.1</v>
      </c>
      <c r="AM22" s="184">
        <f t="shared" si="4"/>
        <v>0</v>
      </c>
    </row>
    <row r="23" spans="2:39" ht="14.1" customHeight="1" x14ac:dyDescent="0.2">
      <c r="B23" s="147" t="s">
        <v>49</v>
      </c>
      <c r="C23" s="143">
        <f t="shared" si="5"/>
        <v>34</v>
      </c>
      <c r="D23" s="144">
        <v>12</v>
      </c>
      <c r="E23" s="144">
        <v>11</v>
      </c>
      <c r="F23" s="145">
        <v>0</v>
      </c>
      <c r="G23" s="146">
        <v>55</v>
      </c>
      <c r="H23" s="146">
        <v>1.5</v>
      </c>
      <c r="I23" s="146">
        <v>0</v>
      </c>
      <c r="J23" s="146">
        <v>3.85</v>
      </c>
      <c r="K23" s="146">
        <v>0.7</v>
      </c>
      <c r="L23" s="215">
        <f t="shared" si="10"/>
        <v>4.08</v>
      </c>
      <c r="M23" s="215">
        <f t="shared" si="10"/>
        <v>3.74</v>
      </c>
      <c r="N23" s="216">
        <f t="shared" si="7"/>
        <v>1.3090000000000002</v>
      </c>
      <c r="O23" s="215">
        <f t="shared" si="11"/>
        <v>0</v>
      </c>
      <c r="P23" s="216">
        <f t="shared" si="11"/>
        <v>18.7</v>
      </c>
      <c r="Q23" s="216">
        <f t="shared" si="11"/>
        <v>0.51</v>
      </c>
      <c r="R23" s="217"/>
      <c r="S23" s="225">
        <f t="shared" si="9"/>
        <v>23.799999999999997</v>
      </c>
      <c r="T23" s="183"/>
      <c r="U23" s="184">
        <f t="shared" si="0"/>
        <v>0</v>
      </c>
      <c r="V23" s="184">
        <f t="shared" si="0"/>
        <v>0</v>
      </c>
      <c r="W23" s="184">
        <f t="shared" si="0"/>
        <v>0</v>
      </c>
      <c r="X23" s="185"/>
      <c r="Y23" s="184">
        <f t="shared" si="1"/>
        <v>0</v>
      </c>
      <c r="Z23" s="184">
        <f t="shared" si="1"/>
        <v>0</v>
      </c>
      <c r="AA23" s="184">
        <f t="shared" si="1"/>
        <v>0</v>
      </c>
      <c r="AB23" s="185">
        <v>17</v>
      </c>
      <c r="AC23" s="184">
        <f t="shared" si="2"/>
        <v>2.04</v>
      </c>
      <c r="AD23" s="184">
        <f t="shared" si="2"/>
        <v>1.87</v>
      </c>
      <c r="AE23" s="184">
        <f t="shared" si="2"/>
        <v>0</v>
      </c>
      <c r="AF23" s="185"/>
      <c r="AG23" s="184">
        <f t="shared" si="3"/>
        <v>0</v>
      </c>
      <c r="AH23" s="184">
        <f t="shared" si="3"/>
        <v>0</v>
      </c>
      <c r="AI23" s="184">
        <f t="shared" si="3"/>
        <v>0</v>
      </c>
      <c r="AJ23" s="185">
        <v>17</v>
      </c>
      <c r="AK23" s="184">
        <f t="shared" si="4"/>
        <v>2.04</v>
      </c>
      <c r="AL23" s="184">
        <f t="shared" si="4"/>
        <v>1.87</v>
      </c>
      <c r="AM23" s="184">
        <f t="shared" si="4"/>
        <v>0</v>
      </c>
    </row>
    <row r="24" spans="2:39" ht="14.1" customHeight="1" x14ac:dyDescent="0.2">
      <c r="B24" s="147" t="s">
        <v>68</v>
      </c>
      <c r="C24" s="143">
        <f t="shared" si="5"/>
        <v>0</v>
      </c>
      <c r="D24" s="144">
        <v>21</v>
      </c>
      <c r="E24" s="144">
        <v>3</v>
      </c>
      <c r="F24" s="145">
        <v>0.6</v>
      </c>
      <c r="G24" s="146">
        <v>0</v>
      </c>
      <c r="H24" s="146">
        <v>0</v>
      </c>
      <c r="I24" s="146">
        <v>0</v>
      </c>
      <c r="J24" s="146">
        <v>0.9</v>
      </c>
      <c r="K24" s="146">
        <v>0.7</v>
      </c>
      <c r="L24" s="215">
        <f t="shared" si="10"/>
        <v>0</v>
      </c>
      <c r="M24" s="215">
        <f t="shared" si="10"/>
        <v>0</v>
      </c>
      <c r="N24" s="216">
        <f t="shared" si="7"/>
        <v>0</v>
      </c>
      <c r="O24" s="215">
        <f t="shared" si="11"/>
        <v>0</v>
      </c>
      <c r="P24" s="216">
        <f t="shared" si="11"/>
        <v>0</v>
      </c>
      <c r="Q24" s="216">
        <f t="shared" si="11"/>
        <v>0</v>
      </c>
      <c r="R24" s="217"/>
      <c r="S24" s="225">
        <f t="shared" si="9"/>
        <v>0</v>
      </c>
      <c r="T24" s="183"/>
      <c r="U24" s="184">
        <f t="shared" si="0"/>
        <v>0</v>
      </c>
      <c r="V24" s="184">
        <f t="shared" si="0"/>
        <v>0</v>
      </c>
      <c r="W24" s="184">
        <f t="shared" si="0"/>
        <v>0</v>
      </c>
      <c r="X24" s="185"/>
      <c r="Y24" s="184">
        <f t="shared" si="1"/>
        <v>0</v>
      </c>
      <c r="Z24" s="184">
        <f t="shared" si="1"/>
        <v>0</v>
      </c>
      <c r="AA24" s="184">
        <f t="shared" si="1"/>
        <v>0</v>
      </c>
      <c r="AB24" s="185"/>
      <c r="AC24" s="184">
        <f t="shared" si="2"/>
        <v>0</v>
      </c>
      <c r="AD24" s="184">
        <f t="shared" si="2"/>
        <v>0</v>
      </c>
      <c r="AE24" s="184">
        <f t="shared" si="2"/>
        <v>0</v>
      </c>
      <c r="AF24" s="185"/>
      <c r="AG24" s="184">
        <f t="shared" si="3"/>
        <v>0</v>
      </c>
      <c r="AH24" s="184">
        <f t="shared" si="3"/>
        <v>0</v>
      </c>
      <c r="AI24" s="184">
        <f t="shared" si="3"/>
        <v>0</v>
      </c>
      <c r="AJ24" s="185"/>
      <c r="AK24" s="184">
        <f t="shared" si="4"/>
        <v>0</v>
      </c>
      <c r="AL24" s="184">
        <f t="shared" si="4"/>
        <v>0</v>
      </c>
      <c r="AM24" s="184">
        <f t="shared" si="4"/>
        <v>0</v>
      </c>
    </row>
    <row r="25" spans="2:39" ht="14.1" customHeight="1" x14ac:dyDescent="0.2">
      <c r="B25" s="147" t="s">
        <v>60</v>
      </c>
      <c r="C25" s="143">
        <f t="shared" si="5"/>
        <v>0</v>
      </c>
      <c r="D25" s="144">
        <v>18</v>
      </c>
      <c r="E25" s="144">
        <v>5</v>
      </c>
      <c r="F25" s="145">
        <v>3.5</v>
      </c>
      <c r="G25" s="146">
        <v>10</v>
      </c>
      <c r="H25" s="146">
        <v>5</v>
      </c>
      <c r="I25" s="146">
        <v>0</v>
      </c>
      <c r="J25" s="146">
        <v>2.25</v>
      </c>
      <c r="K25" s="146">
        <v>0.7</v>
      </c>
      <c r="L25" s="215">
        <f t="shared" si="10"/>
        <v>0</v>
      </c>
      <c r="M25" s="215">
        <f t="shared" si="10"/>
        <v>0</v>
      </c>
      <c r="N25" s="216">
        <f t="shared" si="7"/>
        <v>0</v>
      </c>
      <c r="O25" s="215">
        <f t="shared" si="11"/>
        <v>0</v>
      </c>
      <c r="P25" s="216">
        <f t="shared" si="11"/>
        <v>0</v>
      </c>
      <c r="Q25" s="216">
        <f t="shared" si="11"/>
        <v>0</v>
      </c>
      <c r="R25" s="217"/>
      <c r="S25" s="218">
        <f t="shared" si="9"/>
        <v>0</v>
      </c>
      <c r="T25" s="181"/>
      <c r="U25" s="178">
        <f t="shared" si="0"/>
        <v>0</v>
      </c>
      <c r="V25" s="178">
        <f t="shared" si="0"/>
        <v>0</v>
      </c>
      <c r="W25" s="178">
        <f t="shared" si="0"/>
        <v>0</v>
      </c>
      <c r="X25" s="177"/>
      <c r="Y25" s="178">
        <f t="shared" si="1"/>
        <v>0</v>
      </c>
      <c r="Z25" s="178">
        <f t="shared" si="1"/>
        <v>0</v>
      </c>
      <c r="AA25" s="178">
        <f t="shared" si="1"/>
        <v>0</v>
      </c>
      <c r="AB25" s="177"/>
      <c r="AC25" s="178">
        <f t="shared" si="2"/>
        <v>0</v>
      </c>
      <c r="AD25" s="178">
        <f t="shared" si="2"/>
        <v>0</v>
      </c>
      <c r="AE25" s="178">
        <f t="shared" si="2"/>
        <v>0</v>
      </c>
      <c r="AF25" s="177"/>
      <c r="AG25" s="178">
        <f t="shared" si="3"/>
        <v>0</v>
      </c>
      <c r="AH25" s="178">
        <f t="shared" si="3"/>
        <v>0</v>
      </c>
      <c r="AI25" s="178">
        <f t="shared" si="3"/>
        <v>0</v>
      </c>
      <c r="AJ25" s="177"/>
      <c r="AK25" s="178">
        <f t="shared" si="4"/>
        <v>0</v>
      </c>
      <c r="AL25" s="178">
        <f t="shared" si="4"/>
        <v>0</v>
      </c>
      <c r="AM25" s="178">
        <f t="shared" si="4"/>
        <v>0</v>
      </c>
    </row>
    <row r="26" spans="2:39" ht="14.1" customHeight="1" x14ac:dyDescent="0.2">
      <c r="B26" s="147" t="s">
        <v>61</v>
      </c>
      <c r="C26" s="143">
        <f t="shared" si="5"/>
        <v>0</v>
      </c>
      <c r="D26" s="144">
        <v>15</v>
      </c>
      <c r="E26" s="144">
        <v>33</v>
      </c>
      <c r="F26" s="145">
        <v>2</v>
      </c>
      <c r="G26" s="146">
        <v>20</v>
      </c>
      <c r="H26" s="146">
        <v>4</v>
      </c>
      <c r="I26" s="146">
        <v>0</v>
      </c>
      <c r="J26" s="146">
        <v>13.5</v>
      </c>
      <c r="K26" s="146">
        <v>0.6</v>
      </c>
      <c r="L26" s="215">
        <f t="shared" si="10"/>
        <v>0</v>
      </c>
      <c r="M26" s="215">
        <f t="shared" si="10"/>
        <v>0</v>
      </c>
      <c r="N26" s="216">
        <f t="shared" si="7"/>
        <v>0</v>
      </c>
      <c r="O26" s="215">
        <f t="shared" si="11"/>
        <v>0</v>
      </c>
      <c r="P26" s="216">
        <f t="shared" si="11"/>
        <v>0</v>
      </c>
      <c r="Q26" s="216">
        <f t="shared" si="11"/>
        <v>0</v>
      </c>
      <c r="R26" s="217"/>
      <c r="S26" s="218">
        <f t="shared" si="9"/>
        <v>0</v>
      </c>
      <c r="T26" s="181"/>
      <c r="U26" s="178">
        <f t="shared" si="0"/>
        <v>0</v>
      </c>
      <c r="V26" s="178">
        <f t="shared" si="0"/>
        <v>0</v>
      </c>
      <c r="W26" s="178">
        <f t="shared" si="0"/>
        <v>0</v>
      </c>
      <c r="X26" s="177"/>
      <c r="Y26" s="178">
        <f t="shared" si="1"/>
        <v>0</v>
      </c>
      <c r="Z26" s="178">
        <f t="shared" si="1"/>
        <v>0</v>
      </c>
      <c r="AA26" s="178">
        <f t="shared" si="1"/>
        <v>0</v>
      </c>
      <c r="AB26" s="177"/>
      <c r="AC26" s="178">
        <f t="shared" si="2"/>
        <v>0</v>
      </c>
      <c r="AD26" s="178">
        <f t="shared" si="2"/>
        <v>0</v>
      </c>
      <c r="AE26" s="178">
        <f t="shared" si="2"/>
        <v>0</v>
      </c>
      <c r="AF26" s="177"/>
      <c r="AG26" s="178">
        <f t="shared" si="3"/>
        <v>0</v>
      </c>
      <c r="AH26" s="178">
        <f t="shared" si="3"/>
        <v>0</v>
      </c>
      <c r="AI26" s="178">
        <f t="shared" si="3"/>
        <v>0</v>
      </c>
      <c r="AJ26" s="177"/>
      <c r="AK26" s="178">
        <f t="shared" si="4"/>
        <v>0</v>
      </c>
      <c r="AL26" s="178">
        <f t="shared" si="4"/>
        <v>0</v>
      </c>
      <c r="AM26" s="178">
        <f t="shared" si="4"/>
        <v>0</v>
      </c>
    </row>
    <row r="27" spans="2:39" s="10" customFormat="1" ht="14.1" customHeight="1" x14ac:dyDescent="0.2">
      <c r="B27" s="147" t="s">
        <v>41</v>
      </c>
      <c r="C27" s="143">
        <f t="shared" si="5"/>
        <v>0</v>
      </c>
      <c r="D27" s="144">
        <v>8.6</v>
      </c>
      <c r="E27" s="144">
        <v>2.1</v>
      </c>
      <c r="F27" s="145">
        <v>11.8</v>
      </c>
      <c r="G27" s="146">
        <v>17</v>
      </c>
      <c r="H27" s="146">
        <v>0.4</v>
      </c>
      <c r="I27" s="146">
        <v>0</v>
      </c>
      <c r="J27" s="146">
        <v>1</v>
      </c>
      <c r="K27" s="146">
        <v>0</v>
      </c>
      <c r="L27" s="215">
        <f>$C27*D27/100</f>
        <v>0</v>
      </c>
      <c r="M27" s="215">
        <f>$C27*E27/100</f>
        <v>0</v>
      </c>
      <c r="N27" s="216">
        <f t="shared" si="7"/>
        <v>0</v>
      </c>
      <c r="O27" s="215">
        <f t="shared" si="11"/>
        <v>0</v>
      </c>
      <c r="P27" s="216">
        <f t="shared" si="11"/>
        <v>0</v>
      </c>
      <c r="Q27" s="216">
        <f t="shared" si="11"/>
        <v>0</v>
      </c>
      <c r="R27" s="217"/>
      <c r="S27" s="218">
        <f t="shared" si="9"/>
        <v>0</v>
      </c>
      <c r="T27" s="181"/>
      <c r="U27" s="178">
        <f t="shared" si="0"/>
        <v>0</v>
      </c>
      <c r="V27" s="178">
        <f t="shared" si="0"/>
        <v>0</v>
      </c>
      <c r="W27" s="178">
        <f t="shared" si="0"/>
        <v>0</v>
      </c>
      <c r="X27" s="177"/>
      <c r="Y27" s="178">
        <f t="shared" si="1"/>
        <v>0</v>
      </c>
      <c r="Z27" s="178">
        <f t="shared" si="1"/>
        <v>0</v>
      </c>
      <c r="AA27" s="178">
        <f t="shared" si="1"/>
        <v>0</v>
      </c>
      <c r="AB27" s="177"/>
      <c r="AC27" s="178">
        <f t="shared" si="2"/>
        <v>0</v>
      </c>
      <c r="AD27" s="178">
        <f t="shared" si="2"/>
        <v>0</v>
      </c>
      <c r="AE27" s="178">
        <f t="shared" si="2"/>
        <v>0</v>
      </c>
      <c r="AF27" s="177"/>
      <c r="AG27" s="178">
        <f t="shared" si="3"/>
        <v>0</v>
      </c>
      <c r="AH27" s="178">
        <f t="shared" si="3"/>
        <v>0</v>
      </c>
      <c r="AI27" s="178">
        <f t="shared" si="3"/>
        <v>0</v>
      </c>
      <c r="AJ27" s="177"/>
      <c r="AK27" s="178">
        <f t="shared" si="4"/>
        <v>0</v>
      </c>
      <c r="AL27" s="178">
        <f t="shared" si="4"/>
        <v>0</v>
      </c>
      <c r="AM27" s="178">
        <f t="shared" si="4"/>
        <v>0</v>
      </c>
    </row>
    <row r="28" spans="2:39" s="10" customFormat="1" ht="14.1" customHeight="1" x14ac:dyDescent="0.2">
      <c r="B28" s="147" t="s">
        <v>42</v>
      </c>
      <c r="C28" s="143">
        <f t="shared" si="5"/>
        <v>0</v>
      </c>
      <c r="D28" s="144">
        <v>13</v>
      </c>
      <c r="E28" s="144">
        <v>9</v>
      </c>
      <c r="F28" s="145">
        <v>13.5</v>
      </c>
      <c r="G28" s="146">
        <v>0</v>
      </c>
      <c r="H28" s="146">
        <v>0</v>
      </c>
      <c r="I28" s="146">
        <v>0</v>
      </c>
      <c r="J28" s="146">
        <v>1</v>
      </c>
      <c r="K28" s="146">
        <v>0</v>
      </c>
      <c r="L28" s="215">
        <f>$C28*D28/100</f>
        <v>0</v>
      </c>
      <c r="M28" s="215">
        <f>$C28*E28/100</f>
        <v>0</v>
      </c>
      <c r="N28" s="216">
        <f t="shared" si="7"/>
        <v>0</v>
      </c>
      <c r="O28" s="215">
        <f t="shared" si="11"/>
        <v>0</v>
      </c>
      <c r="P28" s="216">
        <f t="shared" si="11"/>
        <v>0</v>
      </c>
      <c r="Q28" s="216">
        <f t="shared" si="11"/>
        <v>0</v>
      </c>
      <c r="R28" s="217"/>
      <c r="S28" s="218">
        <f t="shared" si="9"/>
        <v>0</v>
      </c>
      <c r="T28" s="181"/>
      <c r="U28" s="178">
        <f t="shared" si="0"/>
        <v>0</v>
      </c>
      <c r="V28" s="178">
        <f t="shared" si="0"/>
        <v>0</v>
      </c>
      <c r="W28" s="178">
        <f t="shared" si="0"/>
        <v>0</v>
      </c>
      <c r="X28" s="177"/>
      <c r="Y28" s="178">
        <f t="shared" si="1"/>
        <v>0</v>
      </c>
      <c r="Z28" s="178">
        <f t="shared" si="1"/>
        <v>0</v>
      </c>
      <c r="AA28" s="178">
        <f t="shared" si="1"/>
        <v>0</v>
      </c>
      <c r="AB28" s="177"/>
      <c r="AC28" s="178">
        <f t="shared" si="2"/>
        <v>0</v>
      </c>
      <c r="AD28" s="178">
        <f t="shared" si="2"/>
        <v>0</v>
      </c>
      <c r="AE28" s="178">
        <f t="shared" si="2"/>
        <v>0</v>
      </c>
      <c r="AF28" s="177"/>
      <c r="AG28" s="178">
        <f t="shared" si="3"/>
        <v>0</v>
      </c>
      <c r="AH28" s="178">
        <f t="shared" si="3"/>
        <v>0</v>
      </c>
      <c r="AI28" s="178">
        <f t="shared" si="3"/>
        <v>0</v>
      </c>
      <c r="AJ28" s="177"/>
      <c r="AK28" s="178">
        <f t="shared" si="4"/>
        <v>0</v>
      </c>
      <c r="AL28" s="178">
        <f t="shared" si="4"/>
        <v>0</v>
      </c>
      <c r="AM28" s="178">
        <f t="shared" si="4"/>
        <v>0</v>
      </c>
    </row>
    <row r="29" spans="2:39" s="10" customFormat="1" ht="14.1" customHeight="1" thickBot="1" x14ac:dyDescent="0.25">
      <c r="B29" s="202" t="s">
        <v>57</v>
      </c>
      <c r="C29" s="195">
        <f t="shared" si="5"/>
        <v>0</v>
      </c>
      <c r="D29" s="196">
        <v>7.6</v>
      </c>
      <c r="E29" s="196">
        <v>2.1</v>
      </c>
      <c r="F29" s="197">
        <v>9.8000000000000007</v>
      </c>
      <c r="G29" s="198">
        <v>0</v>
      </c>
      <c r="H29" s="198">
        <v>0</v>
      </c>
      <c r="I29" s="198">
        <v>1.7</v>
      </c>
      <c r="J29" s="198">
        <v>0.6</v>
      </c>
      <c r="K29" s="198">
        <v>0</v>
      </c>
      <c r="L29" s="219">
        <f t="shared" ref="L29:M44" si="12">$C29*D29/100</f>
        <v>0</v>
      </c>
      <c r="M29" s="219">
        <f t="shared" si="12"/>
        <v>0</v>
      </c>
      <c r="N29" s="220">
        <f t="shared" si="7"/>
        <v>0</v>
      </c>
      <c r="O29" s="219">
        <f t="shared" ref="O29:R44" si="13">$C29*F29/100</f>
        <v>0</v>
      </c>
      <c r="P29" s="220">
        <f t="shared" si="13"/>
        <v>0</v>
      </c>
      <c r="Q29" s="220">
        <f t="shared" si="13"/>
        <v>0</v>
      </c>
      <c r="R29" s="221"/>
      <c r="S29" s="222">
        <f t="shared" si="9"/>
        <v>0</v>
      </c>
      <c r="T29" s="199"/>
      <c r="U29" s="200">
        <f t="shared" si="0"/>
        <v>0</v>
      </c>
      <c r="V29" s="200">
        <f t="shared" si="0"/>
        <v>0</v>
      </c>
      <c r="W29" s="200">
        <f t="shared" si="0"/>
        <v>0</v>
      </c>
      <c r="X29" s="201"/>
      <c r="Y29" s="200">
        <f t="shared" si="1"/>
        <v>0</v>
      </c>
      <c r="Z29" s="200">
        <f t="shared" si="1"/>
        <v>0</v>
      </c>
      <c r="AA29" s="200">
        <f t="shared" si="1"/>
        <v>0</v>
      </c>
      <c r="AB29" s="201"/>
      <c r="AC29" s="200">
        <f t="shared" si="2"/>
        <v>0</v>
      </c>
      <c r="AD29" s="200">
        <f t="shared" si="2"/>
        <v>0</v>
      </c>
      <c r="AE29" s="200">
        <f t="shared" si="2"/>
        <v>0</v>
      </c>
      <c r="AF29" s="201"/>
      <c r="AG29" s="200">
        <f t="shared" si="3"/>
        <v>0</v>
      </c>
      <c r="AH29" s="200">
        <f t="shared" si="3"/>
        <v>0</v>
      </c>
      <c r="AI29" s="200">
        <f t="shared" si="3"/>
        <v>0</v>
      </c>
      <c r="AJ29" s="201"/>
      <c r="AK29" s="200">
        <f t="shared" si="4"/>
        <v>0</v>
      </c>
      <c r="AL29" s="200">
        <f t="shared" si="4"/>
        <v>0</v>
      </c>
      <c r="AM29" s="200">
        <f t="shared" si="4"/>
        <v>0</v>
      </c>
    </row>
    <row r="30" spans="2:39" ht="14.1" customHeight="1" thickTop="1" x14ac:dyDescent="0.2">
      <c r="B30" s="186" t="s">
        <v>6</v>
      </c>
      <c r="C30" s="143">
        <f t="shared" si="5"/>
        <v>75</v>
      </c>
      <c r="D30" s="155">
        <v>8</v>
      </c>
      <c r="E30" s="155">
        <v>0</v>
      </c>
      <c r="F30" s="156">
        <v>56</v>
      </c>
      <c r="G30" s="157">
        <v>20</v>
      </c>
      <c r="H30" s="157">
        <v>1</v>
      </c>
      <c r="I30" s="157">
        <v>3.5</v>
      </c>
      <c r="J30" s="157">
        <v>0</v>
      </c>
      <c r="K30" s="157">
        <v>0.3</v>
      </c>
      <c r="L30" s="223">
        <f t="shared" si="12"/>
        <v>6</v>
      </c>
      <c r="M30" s="223">
        <f t="shared" si="12"/>
        <v>0</v>
      </c>
      <c r="N30" s="224">
        <f t="shared" si="7"/>
        <v>0</v>
      </c>
      <c r="O30" s="223">
        <f t="shared" si="13"/>
        <v>42</v>
      </c>
      <c r="P30" s="224">
        <f t="shared" si="13"/>
        <v>15</v>
      </c>
      <c r="Q30" s="225">
        <f t="shared" si="13"/>
        <v>0.75</v>
      </c>
      <c r="R30" s="224">
        <f>$C30*I30/100</f>
        <v>2.625</v>
      </c>
      <c r="S30" s="225">
        <f t="shared" si="9"/>
        <v>22.5</v>
      </c>
      <c r="T30" s="183">
        <v>25</v>
      </c>
      <c r="U30" s="184">
        <f t="shared" si="0"/>
        <v>2</v>
      </c>
      <c r="V30" s="184">
        <f t="shared" si="0"/>
        <v>0</v>
      </c>
      <c r="W30" s="184">
        <f t="shared" si="0"/>
        <v>14</v>
      </c>
      <c r="X30" s="185"/>
      <c r="Y30" s="184">
        <f t="shared" si="1"/>
        <v>0</v>
      </c>
      <c r="Z30" s="184">
        <f t="shared" si="1"/>
        <v>0</v>
      </c>
      <c r="AA30" s="184">
        <f t="shared" si="1"/>
        <v>0</v>
      </c>
      <c r="AB30" s="185">
        <v>25</v>
      </c>
      <c r="AC30" s="184">
        <f t="shared" si="2"/>
        <v>2</v>
      </c>
      <c r="AD30" s="184">
        <f t="shared" si="2"/>
        <v>0</v>
      </c>
      <c r="AE30" s="184">
        <f t="shared" si="2"/>
        <v>14</v>
      </c>
      <c r="AF30" s="185"/>
      <c r="AG30" s="184">
        <f t="shared" si="3"/>
        <v>0</v>
      </c>
      <c r="AH30" s="184">
        <f t="shared" si="3"/>
        <v>0</v>
      </c>
      <c r="AI30" s="184">
        <f t="shared" si="3"/>
        <v>0</v>
      </c>
      <c r="AJ30" s="185">
        <v>25</v>
      </c>
      <c r="AK30" s="184">
        <f t="shared" si="4"/>
        <v>2</v>
      </c>
      <c r="AL30" s="184">
        <f t="shared" si="4"/>
        <v>0</v>
      </c>
      <c r="AM30" s="184">
        <f t="shared" si="4"/>
        <v>14</v>
      </c>
    </row>
    <row r="31" spans="2:39" ht="14.1" customHeight="1" x14ac:dyDescent="0.2">
      <c r="B31" s="186" t="s">
        <v>110</v>
      </c>
      <c r="C31" s="143">
        <f t="shared" si="5"/>
        <v>75</v>
      </c>
      <c r="D31" s="144">
        <v>9</v>
      </c>
      <c r="E31" s="144">
        <v>1.75</v>
      </c>
      <c r="F31" s="145">
        <v>51</v>
      </c>
      <c r="G31" s="146">
        <v>33</v>
      </c>
      <c r="H31" s="146">
        <v>6.8</v>
      </c>
      <c r="I31" s="146">
        <v>5.6</v>
      </c>
      <c r="J31" s="146">
        <v>0.4</v>
      </c>
      <c r="K31" s="146">
        <v>0.3</v>
      </c>
      <c r="L31" s="215">
        <f t="shared" si="12"/>
        <v>6.75</v>
      </c>
      <c r="M31" s="215">
        <f t="shared" si="12"/>
        <v>1.3125</v>
      </c>
      <c r="N31" s="216">
        <f t="shared" si="7"/>
        <v>0.3</v>
      </c>
      <c r="O31" s="215">
        <f t="shared" si="13"/>
        <v>38.25</v>
      </c>
      <c r="P31" s="216">
        <f t="shared" si="13"/>
        <v>24.75</v>
      </c>
      <c r="Q31" s="218">
        <f t="shared" si="13"/>
        <v>5.0999999999999996</v>
      </c>
      <c r="R31" s="216">
        <f>$C31*I31/100</f>
        <v>4.2</v>
      </c>
      <c r="S31" s="218">
        <f t="shared" si="9"/>
        <v>22.5</v>
      </c>
      <c r="T31" s="181">
        <v>25</v>
      </c>
      <c r="U31" s="178">
        <f t="shared" si="0"/>
        <v>2.25</v>
      </c>
      <c r="V31" s="178">
        <f t="shared" si="0"/>
        <v>0.4375</v>
      </c>
      <c r="W31" s="178">
        <f t="shared" si="0"/>
        <v>12.75</v>
      </c>
      <c r="X31" s="177"/>
      <c r="Y31" s="178">
        <f t="shared" si="1"/>
        <v>0</v>
      </c>
      <c r="Z31" s="178">
        <f t="shared" si="1"/>
        <v>0</v>
      </c>
      <c r="AA31" s="178">
        <f t="shared" si="1"/>
        <v>0</v>
      </c>
      <c r="AB31" s="177">
        <v>25</v>
      </c>
      <c r="AC31" s="178">
        <f t="shared" si="2"/>
        <v>2.25</v>
      </c>
      <c r="AD31" s="178">
        <f t="shared" si="2"/>
        <v>0.4375</v>
      </c>
      <c r="AE31" s="178">
        <f t="shared" si="2"/>
        <v>12.75</v>
      </c>
      <c r="AF31" s="177"/>
      <c r="AG31" s="178">
        <f t="shared" si="3"/>
        <v>0</v>
      </c>
      <c r="AH31" s="178">
        <f t="shared" si="3"/>
        <v>0</v>
      </c>
      <c r="AI31" s="178">
        <f t="shared" si="3"/>
        <v>0</v>
      </c>
      <c r="AJ31" s="177">
        <v>25</v>
      </c>
      <c r="AK31" s="178">
        <f t="shared" si="4"/>
        <v>2.25</v>
      </c>
      <c r="AL31" s="178">
        <f t="shared" si="4"/>
        <v>0.4375</v>
      </c>
      <c r="AM31" s="178">
        <f t="shared" si="4"/>
        <v>12.75</v>
      </c>
    </row>
    <row r="32" spans="2:39" ht="14.1" customHeight="1" x14ac:dyDescent="0.2">
      <c r="B32" s="148" t="s">
        <v>62</v>
      </c>
      <c r="C32" s="143">
        <f t="shared" si="5"/>
        <v>0</v>
      </c>
      <c r="D32" s="144">
        <v>22.8</v>
      </c>
      <c r="E32" s="144">
        <v>6.3</v>
      </c>
      <c r="F32" s="145">
        <v>29.4</v>
      </c>
      <c r="G32" s="146">
        <v>0</v>
      </c>
      <c r="H32" s="146">
        <v>0</v>
      </c>
      <c r="I32" s="146">
        <v>5.0999999999999996</v>
      </c>
      <c r="J32" s="146">
        <v>1.5</v>
      </c>
      <c r="K32" s="146">
        <v>0.2</v>
      </c>
      <c r="L32" s="215">
        <f t="shared" si="12"/>
        <v>0</v>
      </c>
      <c r="M32" s="215">
        <f t="shared" si="12"/>
        <v>0</v>
      </c>
      <c r="N32" s="216">
        <f t="shared" si="7"/>
        <v>0</v>
      </c>
      <c r="O32" s="215">
        <f t="shared" si="13"/>
        <v>0</v>
      </c>
      <c r="P32" s="216">
        <f t="shared" si="13"/>
        <v>0</v>
      </c>
      <c r="Q32" s="218">
        <f t="shared" si="13"/>
        <v>0</v>
      </c>
      <c r="R32" s="216">
        <f>$C32*I32/100</f>
        <v>0</v>
      </c>
      <c r="S32" s="218">
        <f t="shared" si="9"/>
        <v>0</v>
      </c>
      <c r="T32" s="181"/>
      <c r="U32" s="178">
        <f t="shared" si="0"/>
        <v>0</v>
      </c>
      <c r="V32" s="178">
        <f t="shared" si="0"/>
        <v>0</v>
      </c>
      <c r="W32" s="178">
        <f t="shared" si="0"/>
        <v>0</v>
      </c>
      <c r="X32" s="177"/>
      <c r="Y32" s="178">
        <f t="shared" si="1"/>
        <v>0</v>
      </c>
      <c r="Z32" s="178">
        <f t="shared" si="1"/>
        <v>0</v>
      </c>
      <c r="AA32" s="178">
        <f t="shared" si="1"/>
        <v>0</v>
      </c>
      <c r="AB32" s="177"/>
      <c r="AC32" s="178">
        <f t="shared" si="2"/>
        <v>0</v>
      </c>
      <c r="AD32" s="178">
        <f t="shared" si="2"/>
        <v>0</v>
      </c>
      <c r="AE32" s="178">
        <f t="shared" si="2"/>
        <v>0</v>
      </c>
      <c r="AF32" s="177"/>
      <c r="AG32" s="178">
        <f t="shared" si="3"/>
        <v>0</v>
      </c>
      <c r="AH32" s="178">
        <f t="shared" si="3"/>
        <v>0</v>
      </c>
      <c r="AI32" s="178">
        <f t="shared" si="3"/>
        <v>0</v>
      </c>
      <c r="AJ32" s="177"/>
      <c r="AK32" s="178">
        <f t="shared" si="4"/>
        <v>0</v>
      </c>
      <c r="AL32" s="178">
        <f t="shared" si="4"/>
        <v>0</v>
      </c>
      <c r="AM32" s="178">
        <f t="shared" si="4"/>
        <v>0</v>
      </c>
    </row>
    <row r="33" spans="2:39" ht="14.1" customHeight="1" x14ac:dyDescent="0.2">
      <c r="B33" s="148" t="s">
        <v>66</v>
      </c>
      <c r="C33" s="143">
        <f t="shared" si="5"/>
        <v>0</v>
      </c>
      <c r="D33" s="144">
        <v>11.5</v>
      </c>
      <c r="E33" s="144">
        <v>2</v>
      </c>
      <c r="F33" s="145">
        <v>68.599999999999994</v>
      </c>
      <c r="G33" s="146">
        <v>0</v>
      </c>
      <c r="H33" s="146">
        <v>0</v>
      </c>
      <c r="I33" s="146">
        <v>10</v>
      </c>
      <c r="J33" s="146">
        <v>0.6</v>
      </c>
      <c r="K33" s="146">
        <v>0</v>
      </c>
      <c r="L33" s="215">
        <f t="shared" si="12"/>
        <v>0</v>
      </c>
      <c r="M33" s="215">
        <f t="shared" si="12"/>
        <v>0</v>
      </c>
      <c r="N33" s="216">
        <f t="shared" si="7"/>
        <v>0</v>
      </c>
      <c r="O33" s="215">
        <f t="shared" si="13"/>
        <v>0</v>
      </c>
      <c r="P33" s="216">
        <f t="shared" si="13"/>
        <v>0</v>
      </c>
      <c r="Q33" s="218">
        <f t="shared" si="13"/>
        <v>0</v>
      </c>
      <c r="R33" s="216">
        <f t="shared" si="13"/>
        <v>0</v>
      </c>
      <c r="S33" s="218">
        <f t="shared" si="9"/>
        <v>0</v>
      </c>
      <c r="T33" s="181"/>
      <c r="U33" s="178">
        <f t="shared" si="0"/>
        <v>0</v>
      </c>
      <c r="V33" s="178">
        <f t="shared" si="0"/>
        <v>0</v>
      </c>
      <c r="W33" s="178">
        <f t="shared" si="0"/>
        <v>0</v>
      </c>
      <c r="X33" s="177"/>
      <c r="Y33" s="178">
        <f t="shared" si="1"/>
        <v>0</v>
      </c>
      <c r="Z33" s="178">
        <f t="shared" si="1"/>
        <v>0</v>
      </c>
      <c r="AA33" s="178">
        <f t="shared" si="1"/>
        <v>0</v>
      </c>
      <c r="AB33" s="177"/>
      <c r="AC33" s="178">
        <f t="shared" si="2"/>
        <v>0</v>
      </c>
      <c r="AD33" s="178">
        <f t="shared" si="2"/>
        <v>0</v>
      </c>
      <c r="AE33" s="178">
        <f t="shared" si="2"/>
        <v>0</v>
      </c>
      <c r="AF33" s="177"/>
      <c r="AG33" s="178">
        <f t="shared" si="3"/>
        <v>0</v>
      </c>
      <c r="AH33" s="178">
        <f t="shared" si="3"/>
        <v>0</v>
      </c>
      <c r="AI33" s="178">
        <f t="shared" si="3"/>
        <v>0</v>
      </c>
      <c r="AJ33" s="177"/>
      <c r="AK33" s="178">
        <f t="shared" si="4"/>
        <v>0</v>
      </c>
      <c r="AL33" s="178">
        <f t="shared" si="4"/>
        <v>0</v>
      </c>
      <c r="AM33" s="178">
        <f t="shared" si="4"/>
        <v>0</v>
      </c>
    </row>
    <row r="34" spans="2:39" ht="14.1" customHeight="1" x14ac:dyDescent="0.2">
      <c r="B34" s="148" t="s">
        <v>112</v>
      </c>
      <c r="C34" s="143">
        <f t="shared" si="5"/>
        <v>20</v>
      </c>
      <c r="D34" s="144">
        <v>5.25</v>
      </c>
      <c r="E34" s="144">
        <v>17.899999999999999</v>
      </c>
      <c r="F34" s="145">
        <v>67</v>
      </c>
      <c r="G34" s="146">
        <v>165</v>
      </c>
      <c r="H34" s="146">
        <v>4</v>
      </c>
      <c r="I34" s="146">
        <v>5.3</v>
      </c>
      <c r="J34" s="146">
        <v>7</v>
      </c>
      <c r="K34" s="146">
        <v>2.8000000000000001E-2</v>
      </c>
      <c r="L34" s="215">
        <f t="shared" si="12"/>
        <v>1.05</v>
      </c>
      <c r="M34" s="215">
        <f t="shared" si="12"/>
        <v>3.58</v>
      </c>
      <c r="N34" s="216">
        <f t="shared" si="7"/>
        <v>1.4</v>
      </c>
      <c r="O34" s="215">
        <f t="shared" si="13"/>
        <v>13.4</v>
      </c>
      <c r="P34" s="216">
        <f t="shared" si="13"/>
        <v>33</v>
      </c>
      <c r="Q34" s="218">
        <f t="shared" si="13"/>
        <v>0.8</v>
      </c>
      <c r="R34" s="216">
        <f t="shared" si="13"/>
        <v>1.06</v>
      </c>
      <c r="S34" s="218">
        <f t="shared" si="9"/>
        <v>0.56000000000000005</v>
      </c>
      <c r="T34" s="181"/>
      <c r="U34" s="178">
        <f t="shared" si="0"/>
        <v>0</v>
      </c>
      <c r="V34" s="178">
        <f t="shared" si="0"/>
        <v>0</v>
      </c>
      <c r="W34" s="178">
        <f t="shared" si="0"/>
        <v>0</v>
      </c>
      <c r="X34" s="177"/>
      <c r="Y34" s="178">
        <f t="shared" si="1"/>
        <v>0</v>
      </c>
      <c r="Z34" s="178">
        <f t="shared" si="1"/>
        <v>0</v>
      </c>
      <c r="AA34" s="178">
        <f t="shared" si="1"/>
        <v>0</v>
      </c>
      <c r="AB34" s="177"/>
      <c r="AC34" s="178">
        <f t="shared" si="2"/>
        <v>0</v>
      </c>
      <c r="AD34" s="178">
        <f t="shared" si="2"/>
        <v>0</v>
      </c>
      <c r="AE34" s="178">
        <f t="shared" si="2"/>
        <v>0</v>
      </c>
      <c r="AF34" s="177">
        <v>20</v>
      </c>
      <c r="AG34" s="178">
        <f t="shared" si="3"/>
        <v>1.05</v>
      </c>
      <c r="AH34" s="178">
        <f t="shared" si="3"/>
        <v>3.58</v>
      </c>
      <c r="AI34" s="178">
        <f t="shared" si="3"/>
        <v>13.4</v>
      </c>
      <c r="AJ34" s="177"/>
      <c r="AK34" s="178">
        <f t="shared" si="4"/>
        <v>0</v>
      </c>
      <c r="AL34" s="178">
        <f t="shared" si="4"/>
        <v>0</v>
      </c>
      <c r="AM34" s="178">
        <f t="shared" si="4"/>
        <v>0</v>
      </c>
    </row>
    <row r="35" spans="2:39" ht="14.1" customHeight="1" x14ac:dyDescent="0.2">
      <c r="B35" s="148" t="s">
        <v>47</v>
      </c>
      <c r="C35" s="143">
        <f t="shared" si="5"/>
        <v>0</v>
      </c>
      <c r="D35" s="144">
        <v>10</v>
      </c>
      <c r="E35" s="144">
        <v>1</v>
      </c>
      <c r="F35" s="145">
        <v>71</v>
      </c>
      <c r="G35" s="146">
        <v>15</v>
      </c>
      <c r="H35" s="146">
        <v>1</v>
      </c>
      <c r="I35" s="146">
        <v>3.5</v>
      </c>
      <c r="J35" s="146">
        <v>0</v>
      </c>
      <c r="K35" s="146">
        <v>0</v>
      </c>
      <c r="L35" s="215">
        <f t="shared" si="12"/>
        <v>0</v>
      </c>
      <c r="M35" s="215">
        <f t="shared" si="12"/>
        <v>0</v>
      </c>
      <c r="N35" s="216">
        <f t="shared" si="7"/>
        <v>0</v>
      </c>
      <c r="O35" s="215">
        <f t="shared" si="13"/>
        <v>0</v>
      </c>
      <c r="P35" s="216">
        <f t="shared" si="13"/>
        <v>0</v>
      </c>
      <c r="Q35" s="218">
        <f t="shared" si="13"/>
        <v>0</v>
      </c>
      <c r="R35" s="216">
        <f t="shared" si="13"/>
        <v>0</v>
      </c>
      <c r="S35" s="218">
        <f t="shared" si="9"/>
        <v>0</v>
      </c>
      <c r="T35" s="181"/>
      <c r="U35" s="178">
        <f t="shared" si="0"/>
        <v>0</v>
      </c>
      <c r="V35" s="178">
        <f t="shared" si="0"/>
        <v>0</v>
      </c>
      <c r="W35" s="178">
        <f t="shared" si="0"/>
        <v>0</v>
      </c>
      <c r="X35" s="177"/>
      <c r="Y35" s="178">
        <f t="shared" si="1"/>
        <v>0</v>
      </c>
      <c r="Z35" s="178">
        <f t="shared" si="1"/>
        <v>0</v>
      </c>
      <c r="AA35" s="178">
        <f t="shared" si="1"/>
        <v>0</v>
      </c>
      <c r="AB35" s="177"/>
      <c r="AC35" s="178">
        <f t="shared" si="2"/>
        <v>0</v>
      </c>
      <c r="AD35" s="178">
        <f t="shared" si="2"/>
        <v>0</v>
      </c>
      <c r="AE35" s="178">
        <f t="shared" si="2"/>
        <v>0</v>
      </c>
      <c r="AF35" s="177"/>
      <c r="AG35" s="178">
        <f t="shared" si="3"/>
        <v>0</v>
      </c>
      <c r="AH35" s="178">
        <f t="shared" si="3"/>
        <v>0</v>
      </c>
      <c r="AI35" s="178">
        <f t="shared" si="3"/>
        <v>0</v>
      </c>
      <c r="AJ35" s="177"/>
      <c r="AK35" s="178">
        <f t="shared" si="4"/>
        <v>0</v>
      </c>
      <c r="AL35" s="178">
        <f t="shared" si="4"/>
        <v>0</v>
      </c>
      <c r="AM35" s="178">
        <f t="shared" si="4"/>
        <v>0</v>
      </c>
    </row>
    <row r="36" spans="2:39" ht="14.1" customHeight="1" x14ac:dyDescent="0.2">
      <c r="B36" s="148" t="s">
        <v>48</v>
      </c>
      <c r="C36" s="143">
        <f t="shared" si="5"/>
        <v>14</v>
      </c>
      <c r="D36" s="144">
        <v>23</v>
      </c>
      <c r="E36" s="144">
        <v>1</v>
      </c>
      <c r="F36" s="145">
        <v>50</v>
      </c>
      <c r="G36" s="146">
        <v>50</v>
      </c>
      <c r="H36" s="146">
        <v>8</v>
      </c>
      <c r="I36" s="146">
        <v>15</v>
      </c>
      <c r="J36" s="146">
        <v>0</v>
      </c>
      <c r="K36" s="146">
        <v>0.1</v>
      </c>
      <c r="L36" s="215">
        <f t="shared" si="12"/>
        <v>3.22</v>
      </c>
      <c r="M36" s="215">
        <f t="shared" si="12"/>
        <v>0.14000000000000001</v>
      </c>
      <c r="N36" s="216">
        <f>$C36*J36/100</f>
        <v>0</v>
      </c>
      <c r="O36" s="215">
        <f t="shared" si="13"/>
        <v>7</v>
      </c>
      <c r="P36" s="216">
        <f t="shared" si="13"/>
        <v>7</v>
      </c>
      <c r="Q36" s="218">
        <f t="shared" si="13"/>
        <v>1.1200000000000001</v>
      </c>
      <c r="R36" s="216">
        <f t="shared" si="13"/>
        <v>2.1</v>
      </c>
      <c r="S36" s="218">
        <f>C36*K36</f>
        <v>1.4000000000000001</v>
      </c>
      <c r="T36" s="181"/>
      <c r="U36" s="178">
        <f t="shared" si="0"/>
        <v>0</v>
      </c>
      <c r="V36" s="178">
        <f t="shared" si="0"/>
        <v>0</v>
      </c>
      <c r="W36" s="178">
        <f t="shared" si="0"/>
        <v>0</v>
      </c>
      <c r="X36" s="177"/>
      <c r="Y36" s="178">
        <f t="shared" si="1"/>
        <v>0</v>
      </c>
      <c r="Z36" s="178">
        <f t="shared" si="1"/>
        <v>0</v>
      </c>
      <c r="AA36" s="178">
        <f t="shared" si="1"/>
        <v>0</v>
      </c>
      <c r="AB36" s="177">
        <v>7</v>
      </c>
      <c r="AC36" s="178">
        <f t="shared" si="2"/>
        <v>1.61</v>
      </c>
      <c r="AD36" s="178">
        <f t="shared" si="2"/>
        <v>7.0000000000000007E-2</v>
      </c>
      <c r="AE36" s="178">
        <f t="shared" si="2"/>
        <v>3.5</v>
      </c>
      <c r="AF36" s="177"/>
      <c r="AG36" s="178">
        <f t="shared" si="3"/>
        <v>0</v>
      </c>
      <c r="AH36" s="178">
        <f t="shared" si="3"/>
        <v>0</v>
      </c>
      <c r="AI36" s="178">
        <f t="shared" si="3"/>
        <v>0</v>
      </c>
      <c r="AJ36" s="177">
        <v>7</v>
      </c>
      <c r="AK36" s="178">
        <f t="shared" si="4"/>
        <v>1.61</v>
      </c>
      <c r="AL36" s="178">
        <f t="shared" si="4"/>
        <v>7.0000000000000007E-2</v>
      </c>
      <c r="AM36" s="178">
        <f t="shared" si="4"/>
        <v>3.5</v>
      </c>
    </row>
    <row r="37" spans="2:39" ht="14.1" customHeight="1" x14ac:dyDescent="0.2">
      <c r="B37" s="148" t="s">
        <v>7</v>
      </c>
      <c r="C37" s="143">
        <f t="shared" si="5"/>
        <v>30</v>
      </c>
      <c r="D37" s="144">
        <v>7</v>
      </c>
      <c r="E37" s="144">
        <v>0</v>
      </c>
      <c r="F37" s="145">
        <v>75</v>
      </c>
      <c r="G37" s="146">
        <v>15</v>
      </c>
      <c r="H37" s="146">
        <v>1.5</v>
      </c>
      <c r="I37" s="146">
        <v>7</v>
      </c>
      <c r="J37" s="146">
        <v>0</v>
      </c>
      <c r="K37" s="146">
        <v>0</v>
      </c>
      <c r="L37" s="215">
        <f t="shared" si="12"/>
        <v>2.1</v>
      </c>
      <c r="M37" s="215">
        <f t="shared" si="12"/>
        <v>0</v>
      </c>
      <c r="N37" s="216">
        <f t="shared" si="7"/>
        <v>0</v>
      </c>
      <c r="O37" s="215">
        <f t="shared" si="13"/>
        <v>22.5</v>
      </c>
      <c r="P37" s="216">
        <f t="shared" si="13"/>
        <v>4.5</v>
      </c>
      <c r="Q37" s="218">
        <f t="shared" si="13"/>
        <v>0.45</v>
      </c>
      <c r="R37" s="216">
        <f t="shared" si="13"/>
        <v>2.1</v>
      </c>
      <c r="S37" s="218">
        <f t="shared" si="9"/>
        <v>0</v>
      </c>
      <c r="T37" s="181"/>
      <c r="U37" s="178">
        <f t="shared" si="0"/>
        <v>0</v>
      </c>
      <c r="V37" s="178">
        <f t="shared" si="0"/>
        <v>0</v>
      </c>
      <c r="W37" s="178">
        <f t="shared" si="0"/>
        <v>0</v>
      </c>
      <c r="X37" s="177"/>
      <c r="Y37" s="178">
        <f t="shared" si="1"/>
        <v>0</v>
      </c>
      <c r="Z37" s="178">
        <f t="shared" si="1"/>
        <v>0</v>
      </c>
      <c r="AA37" s="178">
        <f t="shared" si="1"/>
        <v>0</v>
      </c>
      <c r="AB37" s="177">
        <v>15</v>
      </c>
      <c r="AC37" s="178">
        <f t="shared" si="2"/>
        <v>1.05</v>
      </c>
      <c r="AD37" s="178">
        <f t="shared" si="2"/>
        <v>0</v>
      </c>
      <c r="AE37" s="178">
        <f t="shared" si="2"/>
        <v>11.25</v>
      </c>
      <c r="AF37" s="177"/>
      <c r="AG37" s="178">
        <f t="shared" si="3"/>
        <v>0</v>
      </c>
      <c r="AH37" s="178">
        <f t="shared" si="3"/>
        <v>0</v>
      </c>
      <c r="AI37" s="178">
        <f t="shared" si="3"/>
        <v>0</v>
      </c>
      <c r="AJ37" s="177">
        <v>15</v>
      </c>
      <c r="AK37" s="178">
        <f t="shared" si="4"/>
        <v>1.05</v>
      </c>
      <c r="AL37" s="178">
        <f t="shared" si="4"/>
        <v>0</v>
      </c>
      <c r="AM37" s="178">
        <f t="shared" si="4"/>
        <v>11.25</v>
      </c>
    </row>
    <row r="38" spans="2:39" s="10" customFormat="1" ht="14.1" customHeight="1" thickBot="1" x14ac:dyDescent="0.25">
      <c r="B38" s="203" t="s">
        <v>43</v>
      </c>
      <c r="C38" s="195">
        <f t="shared" si="5"/>
        <v>80</v>
      </c>
      <c r="D38" s="196">
        <v>2</v>
      </c>
      <c r="E38" s="196">
        <v>0</v>
      </c>
      <c r="F38" s="197">
        <v>16</v>
      </c>
      <c r="G38" s="198">
        <v>7</v>
      </c>
      <c r="H38" s="198">
        <v>0.5</v>
      </c>
      <c r="I38" s="198">
        <v>1.5</v>
      </c>
      <c r="J38" s="198">
        <v>0</v>
      </c>
      <c r="K38" s="198">
        <v>0.6</v>
      </c>
      <c r="L38" s="219">
        <f t="shared" si="12"/>
        <v>1.6</v>
      </c>
      <c r="M38" s="219">
        <f t="shared" si="12"/>
        <v>0</v>
      </c>
      <c r="N38" s="220">
        <f t="shared" si="7"/>
        <v>0</v>
      </c>
      <c r="O38" s="219">
        <f t="shared" si="13"/>
        <v>12.8</v>
      </c>
      <c r="P38" s="220">
        <f t="shared" si="13"/>
        <v>5.6</v>
      </c>
      <c r="Q38" s="222">
        <f t="shared" si="13"/>
        <v>0.4</v>
      </c>
      <c r="R38" s="220">
        <f t="shared" si="13"/>
        <v>1.2</v>
      </c>
      <c r="S38" s="222">
        <f t="shared" si="9"/>
        <v>48</v>
      </c>
      <c r="T38" s="199"/>
      <c r="U38" s="200">
        <f t="shared" si="0"/>
        <v>0</v>
      </c>
      <c r="V38" s="200">
        <f t="shared" si="0"/>
        <v>0</v>
      </c>
      <c r="W38" s="200">
        <f t="shared" si="0"/>
        <v>0</v>
      </c>
      <c r="X38" s="201"/>
      <c r="Y38" s="200">
        <f t="shared" si="1"/>
        <v>0</v>
      </c>
      <c r="Z38" s="200">
        <f t="shared" si="1"/>
        <v>0</v>
      </c>
      <c r="AA38" s="200">
        <f t="shared" si="1"/>
        <v>0</v>
      </c>
      <c r="AB38" s="201">
        <v>40</v>
      </c>
      <c r="AC38" s="200">
        <f t="shared" si="2"/>
        <v>0.8</v>
      </c>
      <c r="AD38" s="200">
        <f t="shared" si="2"/>
        <v>0</v>
      </c>
      <c r="AE38" s="200">
        <f t="shared" si="2"/>
        <v>6.4</v>
      </c>
      <c r="AF38" s="201"/>
      <c r="AG38" s="200">
        <f t="shared" si="3"/>
        <v>0</v>
      </c>
      <c r="AH38" s="200">
        <f t="shared" si="3"/>
        <v>0</v>
      </c>
      <c r="AI38" s="200">
        <f t="shared" si="3"/>
        <v>0</v>
      </c>
      <c r="AJ38" s="201">
        <v>40</v>
      </c>
      <c r="AK38" s="200">
        <f t="shared" si="4"/>
        <v>0.8</v>
      </c>
      <c r="AL38" s="200">
        <f t="shared" si="4"/>
        <v>0</v>
      </c>
      <c r="AM38" s="200">
        <f t="shared" si="4"/>
        <v>6.4</v>
      </c>
    </row>
    <row r="39" spans="2:39" ht="14.1" customHeight="1" thickTop="1" x14ac:dyDescent="0.2">
      <c r="B39" s="187" t="s">
        <v>8</v>
      </c>
      <c r="C39" s="143">
        <f t="shared" si="5"/>
        <v>200</v>
      </c>
      <c r="D39" s="155">
        <v>1</v>
      </c>
      <c r="E39" s="155">
        <v>0</v>
      </c>
      <c r="F39" s="156">
        <v>5</v>
      </c>
      <c r="G39" s="157">
        <v>40</v>
      </c>
      <c r="H39" s="157">
        <v>0.6</v>
      </c>
      <c r="I39" s="157">
        <v>2.5</v>
      </c>
      <c r="J39" s="157">
        <v>0</v>
      </c>
      <c r="K39" s="157">
        <v>0.8</v>
      </c>
      <c r="L39" s="223">
        <f t="shared" si="12"/>
        <v>2</v>
      </c>
      <c r="M39" s="223">
        <f t="shared" si="12"/>
        <v>0</v>
      </c>
      <c r="N39" s="224">
        <f t="shared" si="7"/>
        <v>0</v>
      </c>
      <c r="O39" s="223">
        <f t="shared" si="13"/>
        <v>10</v>
      </c>
      <c r="P39" s="224">
        <f t="shared" si="13"/>
        <v>80</v>
      </c>
      <c r="Q39" s="225">
        <f t="shared" si="13"/>
        <v>1.2</v>
      </c>
      <c r="R39" s="224">
        <f t="shared" si="13"/>
        <v>5</v>
      </c>
      <c r="S39" s="225">
        <f t="shared" si="9"/>
        <v>160</v>
      </c>
      <c r="T39" s="183"/>
      <c r="U39" s="184">
        <f t="shared" si="0"/>
        <v>0</v>
      </c>
      <c r="V39" s="184">
        <f t="shared" si="0"/>
        <v>0</v>
      </c>
      <c r="W39" s="184">
        <f t="shared" si="0"/>
        <v>0</v>
      </c>
      <c r="X39" s="185"/>
      <c r="Y39" s="184">
        <f t="shared" si="1"/>
        <v>0</v>
      </c>
      <c r="Z39" s="184">
        <f t="shared" si="1"/>
        <v>0</v>
      </c>
      <c r="AA39" s="184">
        <f t="shared" si="1"/>
        <v>0</v>
      </c>
      <c r="AB39" s="185">
        <v>100</v>
      </c>
      <c r="AC39" s="184">
        <f t="shared" si="2"/>
        <v>1</v>
      </c>
      <c r="AD39" s="184">
        <f t="shared" si="2"/>
        <v>0</v>
      </c>
      <c r="AE39" s="184">
        <f t="shared" si="2"/>
        <v>5</v>
      </c>
      <c r="AF39" s="185"/>
      <c r="AG39" s="184">
        <f t="shared" si="3"/>
        <v>0</v>
      </c>
      <c r="AH39" s="184">
        <f t="shared" si="3"/>
        <v>0</v>
      </c>
      <c r="AI39" s="184">
        <f t="shared" si="3"/>
        <v>0</v>
      </c>
      <c r="AJ39" s="185">
        <v>100</v>
      </c>
      <c r="AK39" s="184">
        <f t="shared" si="4"/>
        <v>1</v>
      </c>
      <c r="AL39" s="184">
        <f t="shared" si="4"/>
        <v>0</v>
      </c>
      <c r="AM39" s="184">
        <f t="shared" si="4"/>
        <v>5</v>
      </c>
    </row>
    <row r="40" spans="2:39" ht="14.1" customHeight="1" thickBot="1" x14ac:dyDescent="0.25">
      <c r="B40" s="204" t="s">
        <v>9</v>
      </c>
      <c r="C40" s="195">
        <f t="shared" si="5"/>
        <v>200</v>
      </c>
      <c r="D40" s="196">
        <v>0</v>
      </c>
      <c r="E40" s="196">
        <v>0</v>
      </c>
      <c r="F40" s="197">
        <v>12</v>
      </c>
      <c r="G40" s="198">
        <v>20</v>
      </c>
      <c r="H40" s="198">
        <v>0.4</v>
      </c>
      <c r="I40" s="198">
        <v>2</v>
      </c>
      <c r="J40" s="198">
        <v>0</v>
      </c>
      <c r="K40" s="198">
        <v>0.8</v>
      </c>
      <c r="L40" s="219">
        <f t="shared" si="12"/>
        <v>0</v>
      </c>
      <c r="M40" s="219">
        <f t="shared" si="12"/>
        <v>0</v>
      </c>
      <c r="N40" s="220">
        <f t="shared" si="7"/>
        <v>0</v>
      </c>
      <c r="O40" s="219">
        <f t="shared" si="13"/>
        <v>24</v>
      </c>
      <c r="P40" s="220">
        <f t="shared" si="13"/>
        <v>40</v>
      </c>
      <c r="Q40" s="222">
        <f t="shared" si="13"/>
        <v>0.8</v>
      </c>
      <c r="R40" s="220">
        <f t="shared" si="13"/>
        <v>4</v>
      </c>
      <c r="S40" s="222">
        <f t="shared" si="9"/>
        <v>160</v>
      </c>
      <c r="T40" s="199"/>
      <c r="U40" s="200">
        <f t="shared" si="0"/>
        <v>0</v>
      </c>
      <c r="V40" s="200">
        <f t="shared" si="0"/>
        <v>0</v>
      </c>
      <c r="W40" s="200">
        <f t="shared" si="0"/>
        <v>0</v>
      </c>
      <c r="X40" s="201"/>
      <c r="Y40" s="200">
        <f t="shared" si="1"/>
        <v>0</v>
      </c>
      <c r="Z40" s="200">
        <f t="shared" si="1"/>
        <v>0</v>
      </c>
      <c r="AA40" s="200">
        <f t="shared" si="1"/>
        <v>0</v>
      </c>
      <c r="AB40" s="201">
        <v>100</v>
      </c>
      <c r="AC40" s="200">
        <f t="shared" si="2"/>
        <v>0</v>
      </c>
      <c r="AD40" s="200">
        <f t="shared" si="2"/>
        <v>0</v>
      </c>
      <c r="AE40" s="200">
        <f t="shared" si="2"/>
        <v>12</v>
      </c>
      <c r="AF40" s="201"/>
      <c r="AG40" s="200">
        <f t="shared" si="3"/>
        <v>0</v>
      </c>
      <c r="AH40" s="200">
        <f t="shared" si="3"/>
        <v>0</v>
      </c>
      <c r="AI40" s="200">
        <f t="shared" si="3"/>
        <v>0</v>
      </c>
      <c r="AJ40" s="201">
        <v>100</v>
      </c>
      <c r="AK40" s="200">
        <f t="shared" si="4"/>
        <v>0</v>
      </c>
      <c r="AL40" s="200">
        <f t="shared" si="4"/>
        <v>0</v>
      </c>
      <c r="AM40" s="200">
        <f t="shared" si="4"/>
        <v>12</v>
      </c>
    </row>
    <row r="41" spans="2:39" ht="14.1" customHeight="1" thickTop="1" x14ac:dyDescent="0.2">
      <c r="B41" s="188" t="s">
        <v>10</v>
      </c>
      <c r="C41" s="143">
        <f t="shared" si="5"/>
        <v>10</v>
      </c>
      <c r="D41" s="155"/>
      <c r="E41" s="155">
        <v>83</v>
      </c>
      <c r="F41" s="156"/>
      <c r="G41" s="157">
        <v>15</v>
      </c>
      <c r="H41" s="157">
        <v>0.2</v>
      </c>
      <c r="I41" s="157">
        <v>0</v>
      </c>
      <c r="J41" s="157">
        <v>55</v>
      </c>
      <c r="K41" s="157">
        <v>0.1</v>
      </c>
      <c r="L41" s="223">
        <f t="shared" si="12"/>
        <v>0</v>
      </c>
      <c r="M41" s="223">
        <f t="shared" si="12"/>
        <v>8.3000000000000007</v>
      </c>
      <c r="N41" s="224">
        <f t="shared" si="7"/>
        <v>5.5</v>
      </c>
      <c r="O41" s="223">
        <f t="shared" si="13"/>
        <v>0</v>
      </c>
      <c r="P41" s="224">
        <f t="shared" si="13"/>
        <v>1.5</v>
      </c>
      <c r="Q41" s="224">
        <f t="shared" si="13"/>
        <v>0.02</v>
      </c>
      <c r="R41" s="217">
        <f t="shared" si="13"/>
        <v>0</v>
      </c>
      <c r="S41" s="225">
        <f t="shared" si="9"/>
        <v>1</v>
      </c>
      <c r="T41" s="183">
        <v>10</v>
      </c>
      <c r="U41" s="184">
        <f t="shared" si="0"/>
        <v>0</v>
      </c>
      <c r="V41" s="184">
        <f t="shared" si="0"/>
        <v>8.3000000000000007</v>
      </c>
      <c r="W41" s="184">
        <f t="shared" si="0"/>
        <v>0</v>
      </c>
      <c r="X41" s="185"/>
      <c r="Y41" s="184">
        <f t="shared" si="1"/>
        <v>0</v>
      </c>
      <c r="Z41" s="184">
        <f t="shared" si="1"/>
        <v>0</v>
      </c>
      <c r="AA41" s="184">
        <f t="shared" si="1"/>
        <v>0</v>
      </c>
      <c r="AB41" s="185"/>
      <c r="AC41" s="184">
        <f t="shared" si="2"/>
        <v>0</v>
      </c>
      <c r="AD41" s="184">
        <f t="shared" si="2"/>
        <v>0</v>
      </c>
      <c r="AE41" s="184">
        <f t="shared" si="2"/>
        <v>0</v>
      </c>
      <c r="AF41" s="185"/>
      <c r="AG41" s="184">
        <f t="shared" si="3"/>
        <v>0</v>
      </c>
      <c r="AH41" s="184">
        <f t="shared" si="3"/>
        <v>0</v>
      </c>
      <c r="AI41" s="184">
        <f t="shared" si="3"/>
        <v>0</v>
      </c>
      <c r="AJ41" s="185"/>
      <c r="AK41" s="184">
        <f t="shared" si="4"/>
        <v>0</v>
      </c>
      <c r="AL41" s="184">
        <f t="shared" si="4"/>
        <v>0</v>
      </c>
      <c r="AM41" s="184">
        <f t="shared" si="4"/>
        <v>0</v>
      </c>
    </row>
    <row r="42" spans="2:39" ht="14.1" customHeight="1" x14ac:dyDescent="0.2">
      <c r="B42" s="149" t="s">
        <v>71</v>
      </c>
      <c r="C42" s="143">
        <f t="shared" si="5"/>
        <v>0</v>
      </c>
      <c r="D42" s="144"/>
      <c r="E42" s="144">
        <v>60</v>
      </c>
      <c r="F42" s="145"/>
      <c r="G42" s="146">
        <v>30</v>
      </c>
      <c r="H42" s="146">
        <v>0</v>
      </c>
      <c r="I42" s="146">
        <v>0</v>
      </c>
      <c r="J42" s="146"/>
      <c r="K42" s="146">
        <v>0.1</v>
      </c>
      <c r="L42" s="215">
        <f t="shared" si="12"/>
        <v>0</v>
      </c>
      <c r="M42" s="215">
        <f t="shared" si="12"/>
        <v>0</v>
      </c>
      <c r="N42" s="216">
        <f t="shared" si="7"/>
        <v>0</v>
      </c>
      <c r="O42" s="215">
        <f t="shared" si="13"/>
        <v>0</v>
      </c>
      <c r="P42" s="216">
        <f t="shared" si="13"/>
        <v>0</v>
      </c>
      <c r="Q42" s="216">
        <f t="shared" si="13"/>
        <v>0</v>
      </c>
      <c r="R42" s="217"/>
      <c r="S42" s="218">
        <f t="shared" si="9"/>
        <v>0</v>
      </c>
      <c r="T42" s="181"/>
      <c r="U42" s="178">
        <f t="shared" si="0"/>
        <v>0</v>
      </c>
      <c r="V42" s="178">
        <f t="shared" si="0"/>
        <v>0</v>
      </c>
      <c r="W42" s="178">
        <f t="shared" si="0"/>
        <v>0</v>
      </c>
      <c r="X42" s="177"/>
      <c r="Y42" s="178">
        <f t="shared" si="1"/>
        <v>0</v>
      </c>
      <c r="Z42" s="178">
        <f t="shared" si="1"/>
        <v>0</v>
      </c>
      <c r="AA42" s="178">
        <f t="shared" si="1"/>
        <v>0</v>
      </c>
      <c r="AB42" s="177"/>
      <c r="AC42" s="178">
        <f t="shared" si="2"/>
        <v>0</v>
      </c>
      <c r="AD42" s="178">
        <f t="shared" si="2"/>
        <v>0</v>
      </c>
      <c r="AE42" s="178">
        <f t="shared" si="2"/>
        <v>0</v>
      </c>
      <c r="AF42" s="177"/>
      <c r="AG42" s="178">
        <f t="shared" si="3"/>
        <v>0</v>
      </c>
      <c r="AH42" s="178">
        <f t="shared" si="3"/>
        <v>0</v>
      </c>
      <c r="AI42" s="178">
        <f t="shared" si="3"/>
        <v>0</v>
      </c>
      <c r="AJ42" s="177"/>
      <c r="AK42" s="178">
        <f t="shared" si="4"/>
        <v>0</v>
      </c>
      <c r="AL42" s="178">
        <f t="shared" si="4"/>
        <v>0</v>
      </c>
      <c r="AM42" s="178">
        <f t="shared" si="4"/>
        <v>0</v>
      </c>
    </row>
    <row r="43" spans="2:39" s="10" customFormat="1" ht="14.1" customHeight="1" x14ac:dyDescent="0.2">
      <c r="B43" s="149" t="s">
        <v>11</v>
      </c>
      <c r="C43" s="143">
        <f t="shared" si="5"/>
        <v>0</v>
      </c>
      <c r="D43" s="144"/>
      <c r="E43" s="144">
        <v>100</v>
      </c>
      <c r="F43" s="145"/>
      <c r="G43" s="146">
        <v>0</v>
      </c>
      <c r="H43" s="146">
        <v>0</v>
      </c>
      <c r="I43" s="146">
        <v>0</v>
      </c>
      <c r="J43" s="146">
        <v>7</v>
      </c>
      <c r="K43" s="146">
        <v>0</v>
      </c>
      <c r="L43" s="215">
        <f t="shared" si="12"/>
        <v>0</v>
      </c>
      <c r="M43" s="215">
        <f t="shared" si="12"/>
        <v>0</v>
      </c>
      <c r="N43" s="216">
        <f t="shared" si="7"/>
        <v>0</v>
      </c>
      <c r="O43" s="215">
        <f t="shared" si="13"/>
        <v>0</v>
      </c>
      <c r="P43" s="216">
        <f t="shared" si="13"/>
        <v>0</v>
      </c>
      <c r="Q43" s="216">
        <f t="shared" si="13"/>
        <v>0</v>
      </c>
      <c r="R43" s="217"/>
      <c r="S43" s="218">
        <f t="shared" si="9"/>
        <v>0</v>
      </c>
      <c r="T43" s="181"/>
      <c r="U43" s="178">
        <f t="shared" si="0"/>
        <v>0</v>
      </c>
      <c r="V43" s="178">
        <f t="shared" si="0"/>
        <v>0</v>
      </c>
      <c r="W43" s="178">
        <f t="shared" si="0"/>
        <v>0</v>
      </c>
      <c r="X43" s="177"/>
      <c r="Y43" s="178">
        <f t="shared" si="1"/>
        <v>0</v>
      </c>
      <c r="Z43" s="178">
        <f t="shared" si="1"/>
        <v>0</v>
      </c>
      <c r="AA43" s="178">
        <f t="shared" si="1"/>
        <v>0</v>
      </c>
      <c r="AB43" s="177"/>
      <c r="AC43" s="178">
        <f t="shared" si="2"/>
        <v>0</v>
      </c>
      <c r="AD43" s="178">
        <f t="shared" si="2"/>
        <v>0</v>
      </c>
      <c r="AE43" s="178">
        <f t="shared" si="2"/>
        <v>0</v>
      </c>
      <c r="AF43" s="177"/>
      <c r="AG43" s="178">
        <f t="shared" si="3"/>
        <v>0</v>
      </c>
      <c r="AH43" s="178">
        <f t="shared" si="3"/>
        <v>0</v>
      </c>
      <c r="AI43" s="178">
        <f t="shared" si="3"/>
        <v>0</v>
      </c>
      <c r="AJ43" s="177"/>
      <c r="AK43" s="178">
        <f t="shared" si="4"/>
        <v>0</v>
      </c>
      <c r="AL43" s="178">
        <f t="shared" si="4"/>
        <v>0</v>
      </c>
      <c r="AM43" s="178">
        <f t="shared" si="4"/>
        <v>0</v>
      </c>
    </row>
    <row r="44" spans="2:39" ht="14.1" customHeight="1" thickBot="1" x14ac:dyDescent="0.25">
      <c r="B44" s="205" t="s">
        <v>12</v>
      </c>
      <c r="C44" s="195">
        <f t="shared" si="5"/>
        <v>0</v>
      </c>
      <c r="D44" s="196"/>
      <c r="E44" s="196">
        <v>100</v>
      </c>
      <c r="F44" s="197"/>
      <c r="G44" s="198">
        <v>0</v>
      </c>
      <c r="H44" s="198">
        <v>0</v>
      </c>
      <c r="I44" s="198">
        <v>0</v>
      </c>
      <c r="J44" s="198">
        <v>14</v>
      </c>
      <c r="K44" s="198">
        <v>0</v>
      </c>
      <c r="L44" s="219">
        <f t="shared" si="12"/>
        <v>0</v>
      </c>
      <c r="M44" s="219">
        <f t="shared" si="12"/>
        <v>0</v>
      </c>
      <c r="N44" s="220">
        <f t="shared" si="7"/>
        <v>0</v>
      </c>
      <c r="O44" s="219">
        <f t="shared" si="13"/>
        <v>0</v>
      </c>
      <c r="P44" s="220">
        <f t="shared" si="13"/>
        <v>0</v>
      </c>
      <c r="Q44" s="220">
        <f t="shared" si="13"/>
        <v>0</v>
      </c>
      <c r="R44" s="221"/>
      <c r="S44" s="222">
        <f t="shared" si="9"/>
        <v>0</v>
      </c>
      <c r="T44" s="199"/>
      <c r="U44" s="200">
        <f t="shared" si="0"/>
        <v>0</v>
      </c>
      <c r="V44" s="200">
        <f t="shared" si="0"/>
        <v>0</v>
      </c>
      <c r="W44" s="200">
        <f t="shared" si="0"/>
        <v>0</v>
      </c>
      <c r="X44" s="201"/>
      <c r="Y44" s="200">
        <f t="shared" si="1"/>
        <v>0</v>
      </c>
      <c r="Z44" s="200">
        <f t="shared" si="1"/>
        <v>0</v>
      </c>
      <c r="AA44" s="200">
        <f t="shared" si="1"/>
        <v>0</v>
      </c>
      <c r="AB44" s="201"/>
      <c r="AC44" s="200">
        <f t="shared" si="2"/>
        <v>0</v>
      </c>
      <c r="AD44" s="200">
        <f t="shared" si="2"/>
        <v>0</v>
      </c>
      <c r="AE44" s="200">
        <f t="shared" si="2"/>
        <v>0</v>
      </c>
      <c r="AF44" s="201"/>
      <c r="AG44" s="200">
        <f t="shared" si="3"/>
        <v>0</v>
      </c>
      <c r="AH44" s="200">
        <f t="shared" si="3"/>
        <v>0</v>
      </c>
      <c r="AI44" s="200">
        <f t="shared" si="3"/>
        <v>0</v>
      </c>
      <c r="AJ44" s="201"/>
      <c r="AK44" s="200">
        <f t="shared" si="4"/>
        <v>0</v>
      </c>
      <c r="AL44" s="200">
        <f t="shared" si="4"/>
        <v>0</v>
      </c>
      <c r="AM44" s="200">
        <f t="shared" si="4"/>
        <v>0</v>
      </c>
    </row>
    <row r="45" spans="2:39" ht="14.1" customHeight="1" thickTop="1" x14ac:dyDescent="0.2">
      <c r="B45" s="189" t="s">
        <v>89</v>
      </c>
      <c r="C45" s="143">
        <f t="shared" si="5"/>
        <v>15</v>
      </c>
      <c r="D45" s="155">
        <v>0</v>
      </c>
      <c r="E45" s="155">
        <v>0</v>
      </c>
      <c r="F45" s="156">
        <v>100</v>
      </c>
      <c r="G45" s="157">
        <v>0</v>
      </c>
      <c r="H45" s="157">
        <v>0</v>
      </c>
      <c r="I45" s="157">
        <v>0</v>
      </c>
      <c r="J45" s="157">
        <v>0</v>
      </c>
      <c r="K45" s="157">
        <v>0</v>
      </c>
      <c r="L45" s="223">
        <f t="shared" ref="L45:M58" si="14">$C45*D45/100</f>
        <v>0</v>
      </c>
      <c r="M45" s="223">
        <f t="shared" si="14"/>
        <v>0</v>
      </c>
      <c r="N45" s="224">
        <f t="shared" si="7"/>
        <v>0</v>
      </c>
      <c r="O45" s="223">
        <f t="shared" ref="O45:Q58" si="15">$C45*F45/100</f>
        <v>15</v>
      </c>
      <c r="P45" s="224">
        <f t="shared" si="15"/>
        <v>0</v>
      </c>
      <c r="Q45" s="224">
        <f t="shared" si="15"/>
        <v>0</v>
      </c>
      <c r="R45" s="217"/>
      <c r="S45" s="225">
        <f t="shared" si="9"/>
        <v>0</v>
      </c>
      <c r="T45" s="183">
        <v>5</v>
      </c>
      <c r="U45" s="184">
        <f t="shared" si="0"/>
        <v>0</v>
      </c>
      <c r="V45" s="184">
        <f t="shared" si="0"/>
        <v>0</v>
      </c>
      <c r="W45" s="184">
        <f t="shared" si="0"/>
        <v>5</v>
      </c>
      <c r="X45" s="185"/>
      <c r="Y45" s="184">
        <f t="shared" si="1"/>
        <v>0</v>
      </c>
      <c r="Z45" s="184">
        <f t="shared" si="1"/>
        <v>0</v>
      </c>
      <c r="AA45" s="184">
        <f t="shared" si="1"/>
        <v>0</v>
      </c>
      <c r="AB45" s="185">
        <v>5</v>
      </c>
      <c r="AC45" s="184">
        <f t="shared" si="2"/>
        <v>0</v>
      </c>
      <c r="AD45" s="184">
        <f t="shared" si="2"/>
        <v>0</v>
      </c>
      <c r="AE45" s="184">
        <f t="shared" si="2"/>
        <v>5</v>
      </c>
      <c r="AF45" s="185"/>
      <c r="AG45" s="184">
        <f t="shared" si="3"/>
        <v>0</v>
      </c>
      <c r="AH45" s="184">
        <f t="shared" si="3"/>
        <v>0</v>
      </c>
      <c r="AI45" s="184">
        <f t="shared" si="3"/>
        <v>0</v>
      </c>
      <c r="AJ45" s="185">
        <v>5</v>
      </c>
      <c r="AK45" s="184">
        <f t="shared" si="4"/>
        <v>0</v>
      </c>
      <c r="AL45" s="184">
        <f t="shared" si="4"/>
        <v>0</v>
      </c>
      <c r="AM45" s="184">
        <f t="shared" si="4"/>
        <v>5</v>
      </c>
    </row>
    <row r="46" spans="2:39" ht="14.1" customHeight="1" x14ac:dyDescent="0.2">
      <c r="B46" s="150" t="s">
        <v>90</v>
      </c>
      <c r="C46" s="143">
        <f t="shared" si="5"/>
        <v>0</v>
      </c>
      <c r="D46" s="144">
        <v>0</v>
      </c>
      <c r="E46" s="144">
        <v>0</v>
      </c>
      <c r="F46" s="145">
        <v>80</v>
      </c>
      <c r="G46" s="146">
        <v>7</v>
      </c>
      <c r="H46" s="146">
        <v>0.1</v>
      </c>
      <c r="I46" s="146">
        <v>0</v>
      </c>
      <c r="J46" s="146">
        <v>0</v>
      </c>
      <c r="K46" s="146">
        <v>0.2</v>
      </c>
      <c r="L46" s="215">
        <f t="shared" si="14"/>
        <v>0</v>
      </c>
      <c r="M46" s="215">
        <f t="shared" si="14"/>
        <v>0</v>
      </c>
      <c r="N46" s="216">
        <f t="shared" si="7"/>
        <v>0</v>
      </c>
      <c r="O46" s="215">
        <f t="shared" si="15"/>
        <v>0</v>
      </c>
      <c r="P46" s="216">
        <f t="shared" si="15"/>
        <v>0</v>
      </c>
      <c r="Q46" s="216">
        <f t="shared" si="15"/>
        <v>0</v>
      </c>
      <c r="R46" s="217"/>
      <c r="S46" s="218">
        <f t="shared" si="9"/>
        <v>0</v>
      </c>
      <c r="T46" s="181"/>
      <c r="U46" s="178">
        <f t="shared" si="0"/>
        <v>0</v>
      </c>
      <c r="V46" s="178">
        <f t="shared" si="0"/>
        <v>0</v>
      </c>
      <c r="W46" s="178">
        <f t="shared" si="0"/>
        <v>0</v>
      </c>
      <c r="X46" s="177"/>
      <c r="Y46" s="178">
        <f t="shared" si="1"/>
        <v>0</v>
      </c>
      <c r="Z46" s="178">
        <f t="shared" si="1"/>
        <v>0</v>
      </c>
      <c r="AA46" s="178">
        <f t="shared" si="1"/>
        <v>0</v>
      </c>
      <c r="AB46" s="177"/>
      <c r="AC46" s="178">
        <f t="shared" si="2"/>
        <v>0</v>
      </c>
      <c r="AD46" s="178">
        <f t="shared" si="2"/>
        <v>0</v>
      </c>
      <c r="AE46" s="178">
        <f t="shared" si="2"/>
        <v>0</v>
      </c>
      <c r="AF46" s="177"/>
      <c r="AG46" s="178">
        <f t="shared" si="3"/>
        <v>0</v>
      </c>
      <c r="AH46" s="178">
        <f t="shared" si="3"/>
        <v>0</v>
      </c>
      <c r="AI46" s="178">
        <f t="shared" si="3"/>
        <v>0</v>
      </c>
      <c r="AJ46" s="177"/>
      <c r="AK46" s="178">
        <f t="shared" si="4"/>
        <v>0</v>
      </c>
      <c r="AL46" s="178">
        <f t="shared" si="4"/>
        <v>0</v>
      </c>
      <c r="AM46" s="178">
        <f t="shared" si="4"/>
        <v>0</v>
      </c>
    </row>
    <row r="47" spans="2:39" ht="14.1" customHeight="1" x14ac:dyDescent="0.2">
      <c r="B47" s="150" t="s">
        <v>91</v>
      </c>
      <c r="C47" s="143">
        <f t="shared" si="5"/>
        <v>0</v>
      </c>
      <c r="D47" s="144">
        <v>0</v>
      </c>
      <c r="E47" s="144">
        <v>0</v>
      </c>
      <c r="F47" s="145">
        <v>68</v>
      </c>
      <c r="G47" s="146">
        <v>0</v>
      </c>
      <c r="H47" s="146">
        <v>0.5</v>
      </c>
      <c r="I47" s="146">
        <v>0</v>
      </c>
      <c r="J47" s="146">
        <v>1</v>
      </c>
      <c r="K47" s="146">
        <v>0.3</v>
      </c>
      <c r="L47" s="215">
        <f t="shared" si="14"/>
        <v>0</v>
      </c>
      <c r="M47" s="215">
        <f t="shared" si="14"/>
        <v>0</v>
      </c>
      <c r="N47" s="216">
        <f t="shared" si="7"/>
        <v>0</v>
      </c>
      <c r="O47" s="215">
        <f t="shared" si="15"/>
        <v>0</v>
      </c>
      <c r="P47" s="216">
        <f t="shared" si="15"/>
        <v>0</v>
      </c>
      <c r="Q47" s="216">
        <f t="shared" si="15"/>
        <v>0</v>
      </c>
      <c r="R47" s="217"/>
      <c r="S47" s="218">
        <f t="shared" si="9"/>
        <v>0</v>
      </c>
      <c r="T47" s="181"/>
      <c r="U47" s="178">
        <f t="shared" si="0"/>
        <v>0</v>
      </c>
      <c r="V47" s="178">
        <f t="shared" si="0"/>
        <v>0</v>
      </c>
      <c r="W47" s="178">
        <f t="shared" si="0"/>
        <v>0</v>
      </c>
      <c r="X47" s="177"/>
      <c r="Y47" s="178">
        <f t="shared" si="1"/>
        <v>0</v>
      </c>
      <c r="Z47" s="178">
        <f t="shared" si="1"/>
        <v>0</v>
      </c>
      <c r="AA47" s="178">
        <f t="shared" si="1"/>
        <v>0</v>
      </c>
      <c r="AB47" s="177"/>
      <c r="AC47" s="178">
        <f t="shared" si="2"/>
        <v>0</v>
      </c>
      <c r="AD47" s="178">
        <f t="shared" si="2"/>
        <v>0</v>
      </c>
      <c r="AE47" s="178">
        <f t="shared" si="2"/>
        <v>0</v>
      </c>
      <c r="AF47" s="177"/>
      <c r="AG47" s="178">
        <f t="shared" si="3"/>
        <v>0</v>
      </c>
      <c r="AH47" s="178">
        <f t="shared" si="3"/>
        <v>0</v>
      </c>
      <c r="AI47" s="178">
        <f t="shared" si="3"/>
        <v>0</v>
      </c>
      <c r="AJ47" s="177"/>
      <c r="AK47" s="178">
        <f t="shared" si="4"/>
        <v>0</v>
      </c>
      <c r="AL47" s="178">
        <f t="shared" si="4"/>
        <v>0</v>
      </c>
      <c r="AM47" s="178">
        <f t="shared" si="4"/>
        <v>0</v>
      </c>
    </row>
    <row r="48" spans="2:39" ht="14.1" customHeight="1" x14ac:dyDescent="0.2">
      <c r="B48" s="150" t="s">
        <v>92</v>
      </c>
      <c r="C48" s="143">
        <f t="shared" si="5"/>
        <v>0</v>
      </c>
      <c r="D48" s="144">
        <v>6.1</v>
      </c>
      <c r="E48" s="144">
        <v>3.8</v>
      </c>
      <c r="F48" s="145">
        <v>80</v>
      </c>
      <c r="G48" s="146">
        <v>2</v>
      </c>
      <c r="H48" s="146">
        <v>11</v>
      </c>
      <c r="I48" s="146">
        <v>7</v>
      </c>
      <c r="J48" s="146">
        <v>6.5</v>
      </c>
      <c r="K48" s="146">
        <v>0</v>
      </c>
      <c r="L48" s="215">
        <f t="shared" si="14"/>
        <v>0</v>
      </c>
      <c r="M48" s="215">
        <f t="shared" si="14"/>
        <v>0</v>
      </c>
      <c r="N48" s="216">
        <f t="shared" si="7"/>
        <v>0</v>
      </c>
      <c r="O48" s="215">
        <f t="shared" si="15"/>
        <v>0</v>
      </c>
      <c r="P48" s="216">
        <f t="shared" si="15"/>
        <v>0</v>
      </c>
      <c r="Q48" s="216">
        <f t="shared" si="15"/>
        <v>0</v>
      </c>
      <c r="R48" s="217"/>
      <c r="S48" s="218">
        <f t="shared" si="9"/>
        <v>0</v>
      </c>
      <c r="T48" s="181"/>
      <c r="U48" s="178">
        <f t="shared" si="0"/>
        <v>0</v>
      </c>
      <c r="V48" s="178">
        <f t="shared" si="0"/>
        <v>0</v>
      </c>
      <c r="W48" s="178">
        <f t="shared" si="0"/>
        <v>0</v>
      </c>
      <c r="X48" s="177"/>
      <c r="Y48" s="178">
        <f t="shared" si="1"/>
        <v>0</v>
      </c>
      <c r="Z48" s="178">
        <f t="shared" si="1"/>
        <v>0</v>
      </c>
      <c r="AA48" s="178">
        <f t="shared" si="1"/>
        <v>0</v>
      </c>
      <c r="AB48" s="177"/>
      <c r="AC48" s="178">
        <f t="shared" si="2"/>
        <v>0</v>
      </c>
      <c r="AD48" s="178">
        <f t="shared" si="2"/>
        <v>0</v>
      </c>
      <c r="AE48" s="178">
        <f t="shared" si="2"/>
        <v>0</v>
      </c>
      <c r="AF48" s="177"/>
      <c r="AG48" s="178">
        <f t="shared" si="3"/>
        <v>0</v>
      </c>
      <c r="AH48" s="178">
        <f t="shared" si="3"/>
        <v>0</v>
      </c>
      <c r="AI48" s="178">
        <f t="shared" si="3"/>
        <v>0</v>
      </c>
      <c r="AJ48" s="177"/>
      <c r="AK48" s="178">
        <f t="shared" si="4"/>
        <v>0</v>
      </c>
      <c r="AL48" s="178">
        <f t="shared" si="4"/>
        <v>0</v>
      </c>
      <c r="AM48" s="178">
        <f t="shared" si="4"/>
        <v>0</v>
      </c>
    </row>
    <row r="49" spans="1:39" ht="14.1" customHeight="1" thickBot="1" x14ac:dyDescent="0.25">
      <c r="B49" s="206" t="s">
        <v>93</v>
      </c>
      <c r="C49" s="195">
        <f t="shared" si="5"/>
        <v>0</v>
      </c>
      <c r="D49" s="196">
        <v>9</v>
      </c>
      <c r="E49" s="196">
        <v>42</v>
      </c>
      <c r="F49" s="197">
        <v>30</v>
      </c>
      <c r="G49" s="198">
        <v>60</v>
      </c>
      <c r="H49" s="198">
        <v>11</v>
      </c>
      <c r="I49" s="198">
        <v>13</v>
      </c>
      <c r="J49" s="198">
        <v>30</v>
      </c>
      <c r="K49" s="198">
        <v>12</v>
      </c>
      <c r="L49" s="219">
        <f t="shared" si="14"/>
        <v>0</v>
      </c>
      <c r="M49" s="219">
        <f t="shared" si="14"/>
        <v>0</v>
      </c>
      <c r="N49" s="220">
        <f t="shared" si="7"/>
        <v>0</v>
      </c>
      <c r="O49" s="219">
        <f t="shared" si="15"/>
        <v>0</v>
      </c>
      <c r="P49" s="220">
        <f t="shared" si="15"/>
        <v>0</v>
      </c>
      <c r="Q49" s="220">
        <f t="shared" si="15"/>
        <v>0</v>
      </c>
      <c r="R49" s="221"/>
      <c r="S49" s="222">
        <f t="shared" si="9"/>
        <v>0</v>
      </c>
      <c r="T49" s="199"/>
      <c r="U49" s="200">
        <f t="shared" si="0"/>
        <v>0</v>
      </c>
      <c r="V49" s="200">
        <f t="shared" si="0"/>
        <v>0</v>
      </c>
      <c r="W49" s="200">
        <f t="shared" si="0"/>
        <v>0</v>
      </c>
      <c r="X49" s="201"/>
      <c r="Y49" s="200">
        <f t="shared" si="1"/>
        <v>0</v>
      </c>
      <c r="Z49" s="200">
        <f t="shared" si="1"/>
        <v>0</v>
      </c>
      <c r="AA49" s="200">
        <f t="shared" si="1"/>
        <v>0</v>
      </c>
      <c r="AB49" s="201"/>
      <c r="AC49" s="200">
        <f t="shared" si="2"/>
        <v>0</v>
      </c>
      <c r="AD49" s="200">
        <f t="shared" si="2"/>
        <v>0</v>
      </c>
      <c r="AE49" s="200">
        <f t="shared" si="2"/>
        <v>0</v>
      </c>
      <c r="AF49" s="201"/>
      <c r="AG49" s="200">
        <f t="shared" si="3"/>
        <v>0</v>
      </c>
      <c r="AH49" s="200">
        <f t="shared" si="3"/>
        <v>0</v>
      </c>
      <c r="AI49" s="200">
        <f t="shared" si="3"/>
        <v>0</v>
      </c>
      <c r="AJ49" s="201"/>
      <c r="AK49" s="200">
        <f t="shared" si="4"/>
        <v>0</v>
      </c>
      <c r="AL49" s="200">
        <f t="shared" si="4"/>
        <v>0</v>
      </c>
      <c r="AM49" s="200">
        <f t="shared" si="4"/>
        <v>0</v>
      </c>
    </row>
    <row r="50" spans="1:39" ht="14.1" customHeight="1" thickTop="1" x14ac:dyDescent="0.2">
      <c r="B50" s="190" t="s">
        <v>63</v>
      </c>
      <c r="C50" s="143">
        <f t="shared" si="5"/>
        <v>0</v>
      </c>
      <c r="D50" s="155">
        <v>0</v>
      </c>
      <c r="E50" s="155">
        <v>0</v>
      </c>
      <c r="F50" s="156">
        <v>0</v>
      </c>
      <c r="G50" s="157">
        <v>0</v>
      </c>
      <c r="H50" s="157">
        <v>0</v>
      </c>
      <c r="I50" s="157">
        <v>0</v>
      </c>
      <c r="J50" s="157">
        <v>0</v>
      </c>
      <c r="K50" s="157">
        <v>1</v>
      </c>
      <c r="L50" s="223">
        <f t="shared" si="14"/>
        <v>0</v>
      </c>
      <c r="M50" s="223">
        <f t="shared" si="14"/>
        <v>0</v>
      </c>
      <c r="N50" s="224">
        <f t="shared" si="7"/>
        <v>0</v>
      </c>
      <c r="O50" s="223">
        <f t="shared" si="15"/>
        <v>0</v>
      </c>
      <c r="P50" s="224">
        <f t="shared" si="15"/>
        <v>0</v>
      </c>
      <c r="Q50" s="224">
        <f t="shared" si="15"/>
        <v>0</v>
      </c>
      <c r="R50" s="217"/>
      <c r="S50" s="225">
        <f t="shared" si="9"/>
        <v>0</v>
      </c>
      <c r="T50" s="183"/>
      <c r="U50" s="184">
        <f t="shared" si="0"/>
        <v>0</v>
      </c>
      <c r="V50" s="184">
        <f t="shared" si="0"/>
        <v>0</v>
      </c>
      <c r="W50" s="184">
        <f t="shared" si="0"/>
        <v>0</v>
      </c>
      <c r="X50" s="185"/>
      <c r="Y50" s="184">
        <f t="shared" si="1"/>
        <v>0</v>
      </c>
      <c r="Z50" s="184">
        <f t="shared" si="1"/>
        <v>0</v>
      </c>
      <c r="AA50" s="184">
        <f t="shared" si="1"/>
        <v>0</v>
      </c>
      <c r="AB50" s="185"/>
      <c r="AC50" s="184">
        <f t="shared" si="2"/>
        <v>0</v>
      </c>
      <c r="AD50" s="184">
        <f t="shared" si="2"/>
        <v>0</v>
      </c>
      <c r="AE50" s="184">
        <f t="shared" si="2"/>
        <v>0</v>
      </c>
      <c r="AF50" s="185"/>
      <c r="AG50" s="184">
        <f t="shared" si="3"/>
        <v>0</v>
      </c>
      <c r="AH50" s="184">
        <f t="shared" si="3"/>
        <v>0</v>
      </c>
      <c r="AI50" s="184">
        <f t="shared" si="3"/>
        <v>0</v>
      </c>
      <c r="AJ50" s="185"/>
      <c r="AK50" s="184">
        <f t="shared" si="4"/>
        <v>0</v>
      </c>
      <c r="AL50" s="184">
        <f t="shared" si="4"/>
        <v>0</v>
      </c>
      <c r="AM50" s="184">
        <f t="shared" si="4"/>
        <v>0</v>
      </c>
    </row>
    <row r="51" spans="1:39" ht="14.1" customHeight="1" x14ac:dyDescent="0.2">
      <c r="B51" s="151" t="s">
        <v>67</v>
      </c>
      <c r="C51" s="143">
        <f t="shared" si="5"/>
        <v>0</v>
      </c>
      <c r="D51" s="144">
        <v>0</v>
      </c>
      <c r="E51" s="144">
        <v>0</v>
      </c>
      <c r="F51" s="145">
        <v>12</v>
      </c>
      <c r="G51" s="146">
        <v>0</v>
      </c>
      <c r="H51" s="146">
        <v>0</v>
      </c>
      <c r="I51" s="146">
        <v>0</v>
      </c>
      <c r="J51" s="146">
        <v>0</v>
      </c>
      <c r="K51" s="146">
        <v>1</v>
      </c>
      <c r="L51" s="215">
        <f t="shared" si="14"/>
        <v>0</v>
      </c>
      <c r="M51" s="215">
        <f t="shared" si="14"/>
        <v>0</v>
      </c>
      <c r="N51" s="216">
        <f t="shared" si="7"/>
        <v>0</v>
      </c>
      <c r="O51" s="215">
        <f t="shared" si="15"/>
        <v>0</v>
      </c>
      <c r="P51" s="216">
        <f t="shared" si="15"/>
        <v>0</v>
      </c>
      <c r="Q51" s="216">
        <f t="shared" si="15"/>
        <v>0</v>
      </c>
      <c r="R51" s="217"/>
      <c r="S51" s="218">
        <f t="shared" si="9"/>
        <v>0</v>
      </c>
      <c r="T51" s="181"/>
      <c r="U51" s="178">
        <f t="shared" si="0"/>
        <v>0</v>
      </c>
      <c r="V51" s="178">
        <f t="shared" si="0"/>
        <v>0</v>
      </c>
      <c r="W51" s="178">
        <f t="shared" si="0"/>
        <v>0</v>
      </c>
      <c r="X51" s="177"/>
      <c r="Y51" s="178">
        <f t="shared" si="1"/>
        <v>0</v>
      </c>
      <c r="Z51" s="178">
        <f t="shared" si="1"/>
        <v>0</v>
      </c>
      <c r="AA51" s="178">
        <f t="shared" si="1"/>
        <v>0</v>
      </c>
      <c r="AB51" s="177"/>
      <c r="AC51" s="178">
        <f t="shared" si="2"/>
        <v>0</v>
      </c>
      <c r="AD51" s="178">
        <f t="shared" si="2"/>
        <v>0</v>
      </c>
      <c r="AE51" s="178">
        <f t="shared" si="2"/>
        <v>0</v>
      </c>
      <c r="AF51" s="177"/>
      <c r="AG51" s="178">
        <f t="shared" si="3"/>
        <v>0</v>
      </c>
      <c r="AH51" s="178">
        <f t="shared" si="3"/>
        <v>0</v>
      </c>
      <c r="AI51" s="178">
        <f t="shared" si="3"/>
        <v>0</v>
      </c>
      <c r="AJ51" s="177"/>
      <c r="AK51" s="178">
        <f t="shared" si="4"/>
        <v>0</v>
      </c>
      <c r="AL51" s="178">
        <f t="shared" si="4"/>
        <v>0</v>
      </c>
      <c r="AM51" s="178">
        <f t="shared" si="4"/>
        <v>0</v>
      </c>
    </row>
    <row r="52" spans="1:39" ht="14.1" customHeight="1" x14ac:dyDescent="0.2">
      <c r="B52" s="151" t="s">
        <v>64</v>
      </c>
      <c r="C52" s="143">
        <f t="shared" si="5"/>
        <v>0</v>
      </c>
      <c r="D52" s="144">
        <v>3.4</v>
      </c>
      <c r="E52" s="144">
        <v>2</v>
      </c>
      <c r="F52" s="145">
        <v>9.4</v>
      </c>
      <c r="G52" s="146">
        <v>120</v>
      </c>
      <c r="H52" s="146">
        <v>0</v>
      </c>
      <c r="I52" s="146">
        <v>1.1000000000000001</v>
      </c>
      <c r="J52" s="146">
        <v>0.5</v>
      </c>
      <c r="K52" s="146">
        <v>1</v>
      </c>
      <c r="L52" s="215">
        <f t="shared" si="14"/>
        <v>0</v>
      </c>
      <c r="M52" s="215">
        <f t="shared" si="14"/>
        <v>0</v>
      </c>
      <c r="N52" s="216">
        <f t="shared" si="7"/>
        <v>0</v>
      </c>
      <c r="O52" s="215">
        <f t="shared" si="15"/>
        <v>0</v>
      </c>
      <c r="P52" s="216">
        <f t="shared" si="15"/>
        <v>0</v>
      </c>
      <c r="Q52" s="216">
        <f t="shared" si="15"/>
        <v>0</v>
      </c>
      <c r="R52" s="217"/>
      <c r="S52" s="218">
        <f t="shared" si="9"/>
        <v>0</v>
      </c>
      <c r="T52" s="181"/>
      <c r="U52" s="178">
        <f t="shared" si="0"/>
        <v>0</v>
      </c>
      <c r="V52" s="178">
        <f t="shared" si="0"/>
        <v>0</v>
      </c>
      <c r="W52" s="178">
        <f t="shared" si="0"/>
        <v>0</v>
      </c>
      <c r="X52" s="177"/>
      <c r="Y52" s="178">
        <f t="shared" si="1"/>
        <v>0</v>
      </c>
      <c r="Z52" s="178">
        <f t="shared" si="1"/>
        <v>0</v>
      </c>
      <c r="AA52" s="178">
        <f t="shared" si="1"/>
        <v>0</v>
      </c>
      <c r="AB52" s="177"/>
      <c r="AC52" s="178">
        <f t="shared" si="2"/>
        <v>0</v>
      </c>
      <c r="AD52" s="178">
        <f t="shared" si="2"/>
        <v>0</v>
      </c>
      <c r="AE52" s="178">
        <f t="shared" si="2"/>
        <v>0</v>
      </c>
      <c r="AF52" s="177"/>
      <c r="AG52" s="178">
        <f t="shared" si="3"/>
        <v>0</v>
      </c>
      <c r="AH52" s="178">
        <f t="shared" si="3"/>
        <v>0</v>
      </c>
      <c r="AI52" s="178">
        <f t="shared" si="3"/>
        <v>0</v>
      </c>
      <c r="AJ52" s="177"/>
      <c r="AK52" s="178">
        <f t="shared" si="4"/>
        <v>0</v>
      </c>
      <c r="AL52" s="178">
        <f t="shared" si="4"/>
        <v>0</v>
      </c>
      <c r="AM52" s="178">
        <f t="shared" si="4"/>
        <v>0</v>
      </c>
    </row>
    <row r="53" spans="1:39" ht="14.1" customHeight="1" x14ac:dyDescent="0.2">
      <c r="B53" s="151" t="s">
        <v>65</v>
      </c>
      <c r="C53" s="143">
        <f t="shared" si="5"/>
        <v>0</v>
      </c>
      <c r="D53" s="144">
        <v>0</v>
      </c>
      <c r="E53" s="144">
        <v>0</v>
      </c>
      <c r="F53" s="145">
        <v>0</v>
      </c>
      <c r="G53" s="146">
        <v>0</v>
      </c>
      <c r="H53" s="146">
        <v>0</v>
      </c>
      <c r="I53" s="146">
        <v>0</v>
      </c>
      <c r="J53" s="146">
        <v>0</v>
      </c>
      <c r="K53" s="146">
        <v>1</v>
      </c>
      <c r="L53" s="215">
        <f t="shared" si="14"/>
        <v>0</v>
      </c>
      <c r="M53" s="215">
        <f t="shared" si="14"/>
        <v>0</v>
      </c>
      <c r="N53" s="216">
        <f t="shared" si="7"/>
        <v>0</v>
      </c>
      <c r="O53" s="215">
        <f t="shared" si="15"/>
        <v>0</v>
      </c>
      <c r="P53" s="216">
        <f t="shared" si="15"/>
        <v>0</v>
      </c>
      <c r="Q53" s="216">
        <f t="shared" si="15"/>
        <v>0</v>
      </c>
      <c r="R53" s="217"/>
      <c r="S53" s="218">
        <f t="shared" si="9"/>
        <v>0</v>
      </c>
      <c r="T53" s="181"/>
      <c r="U53" s="178">
        <f t="shared" si="0"/>
        <v>0</v>
      </c>
      <c r="V53" s="178">
        <f t="shared" si="0"/>
        <v>0</v>
      </c>
      <c r="W53" s="178">
        <f t="shared" si="0"/>
        <v>0</v>
      </c>
      <c r="X53" s="177"/>
      <c r="Y53" s="178">
        <f t="shared" si="1"/>
        <v>0</v>
      </c>
      <c r="Z53" s="178">
        <f t="shared" si="1"/>
        <v>0</v>
      </c>
      <c r="AA53" s="178">
        <f t="shared" si="1"/>
        <v>0</v>
      </c>
      <c r="AB53" s="177"/>
      <c r="AC53" s="178">
        <f t="shared" si="2"/>
        <v>0</v>
      </c>
      <c r="AD53" s="178">
        <f t="shared" si="2"/>
        <v>0</v>
      </c>
      <c r="AE53" s="178">
        <f t="shared" si="2"/>
        <v>0</v>
      </c>
      <c r="AF53" s="177"/>
      <c r="AG53" s="178">
        <f t="shared" si="3"/>
        <v>0</v>
      </c>
      <c r="AH53" s="178">
        <f t="shared" si="3"/>
        <v>0</v>
      </c>
      <c r="AI53" s="178">
        <f t="shared" si="3"/>
        <v>0</v>
      </c>
      <c r="AJ53" s="177"/>
      <c r="AK53" s="178">
        <f t="shared" si="4"/>
        <v>0</v>
      </c>
      <c r="AL53" s="178">
        <f t="shared" si="4"/>
        <v>0</v>
      </c>
      <c r="AM53" s="178">
        <f t="shared" si="4"/>
        <v>0</v>
      </c>
    </row>
    <row r="54" spans="1:39" ht="14.1" customHeight="1" thickBot="1" x14ac:dyDescent="0.25">
      <c r="B54" s="207" t="s">
        <v>111</v>
      </c>
      <c r="C54" s="143">
        <f t="shared" si="5"/>
        <v>0</v>
      </c>
      <c r="D54" s="196">
        <v>1</v>
      </c>
      <c r="E54" s="196">
        <v>0</v>
      </c>
      <c r="F54" s="197">
        <v>5</v>
      </c>
      <c r="G54" s="198">
        <v>40</v>
      </c>
      <c r="H54" s="198">
        <v>0.6</v>
      </c>
      <c r="I54" s="198">
        <v>2.5</v>
      </c>
      <c r="J54" s="198">
        <v>0</v>
      </c>
      <c r="K54" s="198">
        <v>0.8</v>
      </c>
      <c r="L54" s="219">
        <f t="shared" si="14"/>
        <v>0</v>
      </c>
      <c r="M54" s="219">
        <f t="shared" si="14"/>
        <v>0</v>
      </c>
      <c r="N54" s="220">
        <f t="shared" si="7"/>
        <v>0</v>
      </c>
      <c r="O54" s="219">
        <f t="shared" si="15"/>
        <v>0</v>
      </c>
      <c r="P54" s="220">
        <f t="shared" si="15"/>
        <v>0</v>
      </c>
      <c r="Q54" s="220">
        <f t="shared" si="15"/>
        <v>0</v>
      </c>
      <c r="R54" s="221"/>
      <c r="S54" s="222">
        <f t="shared" si="9"/>
        <v>0</v>
      </c>
      <c r="T54" s="199"/>
      <c r="U54" s="200">
        <f t="shared" si="0"/>
        <v>0</v>
      </c>
      <c r="V54" s="200">
        <f t="shared" si="0"/>
        <v>0</v>
      </c>
      <c r="W54" s="200">
        <f t="shared" si="0"/>
        <v>0</v>
      </c>
      <c r="X54" s="201"/>
      <c r="Y54" s="200">
        <f t="shared" si="1"/>
        <v>0</v>
      </c>
      <c r="Z54" s="200">
        <f t="shared" si="1"/>
        <v>0</v>
      </c>
      <c r="AA54" s="200">
        <f t="shared" si="1"/>
        <v>0</v>
      </c>
      <c r="AB54" s="201"/>
      <c r="AC54" s="200">
        <f t="shared" si="2"/>
        <v>0</v>
      </c>
      <c r="AD54" s="200">
        <f t="shared" si="2"/>
        <v>0</v>
      </c>
      <c r="AE54" s="200">
        <f t="shared" si="2"/>
        <v>0</v>
      </c>
      <c r="AF54" s="201"/>
      <c r="AG54" s="200">
        <f t="shared" si="3"/>
        <v>0</v>
      </c>
      <c r="AH54" s="200">
        <f t="shared" si="3"/>
        <v>0</v>
      </c>
      <c r="AI54" s="200">
        <f t="shared" si="3"/>
        <v>0</v>
      </c>
      <c r="AJ54" s="201"/>
      <c r="AK54" s="200">
        <f t="shared" si="4"/>
        <v>0</v>
      </c>
      <c r="AL54" s="200">
        <f t="shared" si="4"/>
        <v>0</v>
      </c>
      <c r="AM54" s="200">
        <f t="shared" si="4"/>
        <v>0</v>
      </c>
    </row>
    <row r="55" spans="1:39" s="10" customFormat="1" ht="14.1" customHeight="1" thickTop="1" x14ac:dyDescent="0.2">
      <c r="B55" s="232" t="s">
        <v>44</v>
      </c>
      <c r="C55" s="233">
        <v>0</v>
      </c>
      <c r="D55" s="191"/>
      <c r="E55" s="192"/>
      <c r="F55" s="193"/>
      <c r="G55" s="194"/>
      <c r="H55" s="194"/>
      <c r="I55" s="194"/>
      <c r="J55" s="194"/>
      <c r="K55" s="194"/>
      <c r="L55" s="223">
        <f>$C55*D55/100</f>
        <v>0</v>
      </c>
      <c r="M55" s="223">
        <f>$C55*E55/100</f>
        <v>0</v>
      </c>
      <c r="N55" s="224">
        <f t="shared" si="7"/>
        <v>0</v>
      </c>
      <c r="O55" s="223">
        <f>$C55*F55/100</f>
        <v>0</v>
      </c>
      <c r="P55" s="224">
        <f>$C55*G55/100</f>
        <v>0</v>
      </c>
      <c r="Q55" s="224">
        <f>$C55*H55/100</f>
        <v>0</v>
      </c>
      <c r="R55" s="217"/>
      <c r="S55" s="225">
        <v>0</v>
      </c>
      <c r="T55" s="183"/>
      <c r="U55" s="184">
        <f t="shared" ref="U55:W55" si="16">$T55*D55/100</f>
        <v>0</v>
      </c>
      <c r="V55" s="184">
        <f t="shared" si="16"/>
        <v>0</v>
      </c>
      <c r="W55" s="184">
        <f t="shared" si="16"/>
        <v>0</v>
      </c>
      <c r="X55" s="185"/>
      <c r="Y55" s="184">
        <f t="shared" ref="Y55:AA55" si="17">$X55*D55/100</f>
        <v>0</v>
      </c>
      <c r="Z55" s="184">
        <f t="shared" si="17"/>
        <v>0</v>
      </c>
      <c r="AA55" s="184">
        <f t="shared" si="17"/>
        <v>0</v>
      </c>
      <c r="AB55" s="185"/>
      <c r="AC55" s="184">
        <f t="shared" ref="AC55:AE55" si="18">$AB55*D55/100</f>
        <v>0</v>
      </c>
      <c r="AD55" s="184">
        <f t="shared" si="18"/>
        <v>0</v>
      </c>
      <c r="AE55" s="184">
        <f t="shared" si="18"/>
        <v>0</v>
      </c>
      <c r="AF55" s="185"/>
      <c r="AG55" s="184">
        <f t="shared" ref="AG55:AI55" si="19">$AF55*D55/100</f>
        <v>0</v>
      </c>
      <c r="AH55" s="184">
        <f t="shared" si="19"/>
        <v>0</v>
      </c>
      <c r="AI55" s="184">
        <f t="shared" si="19"/>
        <v>0</v>
      </c>
      <c r="AJ55" s="185"/>
      <c r="AK55" s="184">
        <f t="shared" ref="AK55:AM55" si="20">$AJ55*D55/100</f>
        <v>0</v>
      </c>
      <c r="AL55" s="184">
        <f t="shared" si="20"/>
        <v>0</v>
      </c>
      <c r="AM55" s="184">
        <f t="shared" si="20"/>
        <v>0</v>
      </c>
    </row>
    <row r="56" spans="1:39" s="10" customFormat="1" ht="9.9499999999999993" customHeight="1" thickBot="1" x14ac:dyDescent="0.25">
      <c r="B56" s="234"/>
      <c r="C56" s="235">
        <v>29</v>
      </c>
      <c r="D56" s="164"/>
      <c r="E56" s="152"/>
      <c r="F56" s="153"/>
      <c r="G56" s="154"/>
      <c r="H56" s="154"/>
      <c r="I56" s="154"/>
      <c r="J56" s="154"/>
      <c r="K56" s="154"/>
      <c r="L56" s="226"/>
      <c r="M56" s="226"/>
      <c r="N56" s="227"/>
      <c r="O56" s="226"/>
      <c r="P56" s="227"/>
      <c r="Q56" s="227"/>
      <c r="R56" s="228"/>
      <c r="S56" s="229">
        <v>0</v>
      </c>
      <c r="T56" s="208"/>
      <c r="U56" s="209"/>
      <c r="V56" s="209"/>
      <c r="W56" s="209"/>
      <c r="X56" s="210"/>
      <c r="Y56" s="209"/>
      <c r="Z56" s="209"/>
      <c r="AA56" s="209"/>
      <c r="AB56" s="210"/>
      <c r="AC56" s="209"/>
      <c r="AD56" s="209"/>
      <c r="AE56" s="209"/>
      <c r="AF56" s="210"/>
      <c r="AG56" s="209"/>
      <c r="AH56" s="209"/>
      <c r="AI56" s="209"/>
      <c r="AJ56" s="210"/>
      <c r="AK56" s="209"/>
      <c r="AL56" s="209"/>
      <c r="AM56" s="209"/>
    </row>
    <row r="57" spans="1:39" ht="15.75" customHeight="1" thickTop="1" thickBot="1" x14ac:dyDescent="0.25">
      <c r="B57" s="238" t="s">
        <v>46</v>
      </c>
      <c r="C57" s="239">
        <f>L58+M58+O58</f>
        <v>6521.5550000000003</v>
      </c>
      <c r="D57" s="130"/>
      <c r="E57" s="130"/>
      <c r="F57" s="131"/>
      <c r="G57" s="132"/>
      <c r="H57" s="133" t="s">
        <v>51</v>
      </c>
      <c r="I57" s="133"/>
      <c r="J57" s="133"/>
      <c r="K57" s="162"/>
      <c r="L57" s="165">
        <f t="shared" ref="L57:S57" si="21">SUM(L6:L56)</f>
        <v>90.149999999999991</v>
      </c>
      <c r="M57" s="165">
        <f t="shared" si="21"/>
        <v>40.272499999999994</v>
      </c>
      <c r="N57" s="165">
        <f t="shared" si="21"/>
        <v>20.429000000000002</v>
      </c>
      <c r="O57" s="165">
        <f t="shared" si="21"/>
        <v>203.45000000000002</v>
      </c>
      <c r="P57" s="242">
        <f t="shared" si="21"/>
        <v>927.35000000000014</v>
      </c>
      <c r="Q57" s="242">
        <f t="shared" si="21"/>
        <v>13.025</v>
      </c>
      <c r="R57" s="242">
        <f t="shared" si="21"/>
        <v>22.284999999999997</v>
      </c>
      <c r="S57" s="176">
        <f t="shared" si="21"/>
        <v>3517.46</v>
      </c>
      <c r="T57" s="212" t="s">
        <v>107</v>
      </c>
      <c r="U57" s="213">
        <f>SUM(U6:U56)</f>
        <v>13</v>
      </c>
      <c r="V57" s="213">
        <f t="shared" ref="V57:AM57" si="22">SUM(V6:V56)</f>
        <v>8.7375000000000007</v>
      </c>
      <c r="W57" s="213">
        <f t="shared" si="22"/>
        <v>44.25</v>
      </c>
      <c r="X57" s="214"/>
      <c r="Y57" s="213">
        <f t="shared" si="22"/>
        <v>0</v>
      </c>
      <c r="Z57" s="213">
        <f t="shared" si="22"/>
        <v>0</v>
      </c>
      <c r="AA57" s="213">
        <f t="shared" si="22"/>
        <v>0</v>
      </c>
      <c r="AB57" s="214"/>
      <c r="AC57" s="213">
        <f t="shared" si="22"/>
        <v>38.549999999999997</v>
      </c>
      <c r="AD57" s="213">
        <f t="shared" si="22"/>
        <v>16.2775</v>
      </c>
      <c r="AE57" s="213">
        <f t="shared" si="22"/>
        <v>69.900000000000006</v>
      </c>
      <c r="AF57" s="214"/>
      <c r="AG57" s="213">
        <f t="shared" si="22"/>
        <v>1.05</v>
      </c>
      <c r="AH57" s="213">
        <f t="shared" si="22"/>
        <v>3.58</v>
      </c>
      <c r="AI57" s="213">
        <f t="shared" si="22"/>
        <v>13.4</v>
      </c>
      <c r="AJ57" s="214"/>
      <c r="AK57" s="213">
        <f t="shared" si="22"/>
        <v>37.549999999999997</v>
      </c>
      <c r="AL57" s="213">
        <f t="shared" si="22"/>
        <v>11.677499999999998</v>
      </c>
      <c r="AM57" s="213">
        <f t="shared" si="22"/>
        <v>75.900000000000006</v>
      </c>
    </row>
    <row r="58" spans="1:39" ht="15" customHeight="1" thickTop="1" x14ac:dyDescent="0.2">
      <c r="B58" s="240" t="s">
        <v>45</v>
      </c>
      <c r="C58" s="241">
        <f>C55*C56</f>
        <v>0</v>
      </c>
      <c r="D58" s="134"/>
      <c r="E58" s="134"/>
      <c r="F58" s="135"/>
      <c r="G58" s="136"/>
      <c r="H58" s="137" t="s">
        <v>50</v>
      </c>
      <c r="I58" s="137"/>
      <c r="J58" s="137"/>
      <c r="K58" s="163"/>
      <c r="L58" s="166">
        <f>L57*17</f>
        <v>1532.55</v>
      </c>
      <c r="M58" s="166">
        <f>M57*38</f>
        <v>1530.3549999999998</v>
      </c>
      <c r="N58" s="138"/>
      <c r="O58" s="166">
        <f>O57*17</f>
        <v>3458.65</v>
      </c>
      <c r="P58" s="138"/>
      <c r="Q58" s="139"/>
      <c r="R58" s="140"/>
      <c r="S58" s="140"/>
      <c r="T58" s="183"/>
      <c r="U58" s="211">
        <f>U57*17</f>
        <v>221</v>
      </c>
      <c r="V58" s="211">
        <f>V57*38</f>
        <v>332.02500000000003</v>
      </c>
      <c r="W58" s="211">
        <f>W57*17</f>
        <v>752.25</v>
      </c>
      <c r="X58" s="158"/>
      <c r="Y58" s="211">
        <f>Y57*17</f>
        <v>0</v>
      </c>
      <c r="Z58" s="211">
        <f>Z57*38</f>
        <v>0</v>
      </c>
      <c r="AA58" s="211">
        <f>AA57*17</f>
        <v>0</v>
      </c>
      <c r="AB58" s="158"/>
      <c r="AC58" s="211">
        <f>AC57*17</f>
        <v>655.34999999999991</v>
      </c>
      <c r="AD58" s="211">
        <f>AD57*38</f>
        <v>618.54499999999996</v>
      </c>
      <c r="AE58" s="211">
        <f>AE57*17</f>
        <v>1188.3000000000002</v>
      </c>
      <c r="AF58" s="158"/>
      <c r="AG58" s="211">
        <f>AG57*17</f>
        <v>17.850000000000001</v>
      </c>
      <c r="AH58" s="211">
        <f>AH57*38</f>
        <v>136.04</v>
      </c>
      <c r="AI58" s="211">
        <f>AI57*17</f>
        <v>227.8</v>
      </c>
      <c r="AJ58" s="158"/>
      <c r="AK58" s="211">
        <f>AK57*17</f>
        <v>638.34999999999991</v>
      </c>
      <c r="AL58" s="211">
        <f>AL57*38</f>
        <v>443.74499999999995</v>
      </c>
      <c r="AM58" s="211">
        <f>AM57*17</f>
        <v>1290.3000000000002</v>
      </c>
    </row>
    <row r="59" spans="1:39" ht="12.75" customHeight="1" x14ac:dyDescent="0.2">
      <c r="B59" s="253" t="s">
        <v>55</v>
      </c>
      <c r="C59" s="253"/>
      <c r="D59" s="104"/>
      <c r="E59" s="104"/>
      <c r="F59" s="104"/>
      <c r="G59" s="105" t="s">
        <v>14</v>
      </c>
      <c r="H59" s="104"/>
      <c r="I59" s="104"/>
      <c r="J59" s="104"/>
      <c r="K59" s="104"/>
      <c r="L59" s="169">
        <f>BILAN!E17</f>
        <v>46.267118891952187</v>
      </c>
      <c r="M59" s="167">
        <f>BILAN!E19</f>
        <v>72.444567738714611</v>
      </c>
      <c r="N59" s="53"/>
      <c r="O59" s="167">
        <f>BILAN!E23</f>
        <v>185.06847556780875</v>
      </c>
      <c r="P59" s="53"/>
      <c r="Q59" s="54"/>
      <c r="R59" s="3"/>
      <c r="S59" s="3"/>
      <c r="T59" s="181" t="s">
        <v>50</v>
      </c>
      <c r="U59" s="255">
        <f>U58+V58+W58</f>
        <v>1305.2750000000001</v>
      </c>
      <c r="V59" s="255"/>
      <c r="W59" s="179">
        <f>U59/X61</f>
        <v>0.20014781750671429</v>
      </c>
      <c r="X59" s="177"/>
      <c r="Y59" s="255">
        <f>Y58+Z58+AA58</f>
        <v>0</v>
      </c>
      <c r="Z59" s="255"/>
      <c r="AA59" s="244">
        <f>Y59*100/X61</f>
        <v>0</v>
      </c>
      <c r="AB59" s="177"/>
      <c r="AC59" s="255">
        <f>AC58+AD58+AE58</f>
        <v>2462.1950000000002</v>
      </c>
      <c r="AD59" s="255"/>
      <c r="AE59" s="179">
        <f>AC59/X61</f>
        <v>0.37754722608334979</v>
      </c>
      <c r="AF59" s="177"/>
      <c r="AG59" s="255">
        <f>AG58+AH58+AI58</f>
        <v>381.69</v>
      </c>
      <c r="AH59" s="255"/>
      <c r="AI59" s="180">
        <f>AG59/X61</f>
        <v>5.8527452425073463E-2</v>
      </c>
      <c r="AJ59" s="177"/>
      <c r="AK59" s="255">
        <f>AK58+AL58+AM58</f>
        <v>2372.395</v>
      </c>
      <c r="AL59" s="255"/>
      <c r="AM59" s="179">
        <f>AK59/X61</f>
        <v>0.36377750398486247</v>
      </c>
    </row>
    <row r="60" spans="1:39" ht="12.75" customHeight="1" x14ac:dyDescent="0.2">
      <c r="B60" s="253"/>
      <c r="C60" s="253"/>
      <c r="D60" s="107"/>
      <c r="E60" s="107"/>
      <c r="F60" s="107"/>
      <c r="G60" s="107"/>
      <c r="H60" s="108" t="s">
        <v>38</v>
      </c>
      <c r="I60" s="108"/>
      <c r="J60" s="108"/>
      <c r="K60" s="108"/>
      <c r="L60" s="167">
        <f>BILAN!F17</f>
        <v>92.534237783904373</v>
      </c>
      <c r="M60" s="167">
        <f>BILAN!F19</f>
        <v>82.79379170138813</v>
      </c>
      <c r="N60" s="167">
        <f>BILAN!E20</f>
        <v>24.838137510416441</v>
      </c>
      <c r="O60" s="167">
        <f>BILAN!F23</f>
        <v>254.46915390573704</v>
      </c>
      <c r="P60" s="167">
        <f>BILAN!F25</f>
        <v>900</v>
      </c>
      <c r="Q60" s="167">
        <f>BILAN!F26</f>
        <v>9</v>
      </c>
      <c r="R60" s="167">
        <f>BILAN!F27</f>
        <v>25</v>
      </c>
      <c r="S60" s="172">
        <f>BILAN!E28</f>
        <v>3500</v>
      </c>
      <c r="T60" s="3"/>
      <c r="AE60" s="3"/>
      <c r="AF60" s="3"/>
      <c r="AG60" s="3"/>
      <c r="AH60" s="3"/>
      <c r="AI60" s="3"/>
      <c r="AJ60" s="3"/>
      <c r="AK60" s="3"/>
      <c r="AL60" s="3"/>
      <c r="AM60" s="3"/>
    </row>
    <row r="61" spans="1:39" ht="15" customHeight="1" x14ac:dyDescent="0.2">
      <c r="A61" s="3"/>
      <c r="B61" s="170" t="s">
        <v>13</v>
      </c>
      <c r="C61" s="171">
        <f>C58+C57</f>
        <v>6521.5550000000003</v>
      </c>
      <c r="D61" s="3"/>
      <c r="E61" s="3"/>
      <c r="F61" s="3"/>
      <c r="G61" s="3"/>
      <c r="H61" s="3"/>
      <c r="I61" s="3"/>
      <c r="J61" s="3"/>
      <c r="K61" s="3"/>
      <c r="L61" s="168">
        <f>L58/C57</f>
        <v>0.23499763476655489</v>
      </c>
      <c r="M61" s="168">
        <f>M58/C57</f>
        <v>0.23466105859722103</v>
      </c>
      <c r="N61" s="168"/>
      <c r="O61" s="168">
        <f>O58/C57</f>
        <v>0.53034130663622403</v>
      </c>
      <c r="P61" s="3"/>
      <c r="Q61" s="2"/>
      <c r="R61" s="3"/>
      <c r="S61" s="173">
        <f>BILAN!F28</f>
        <v>5000</v>
      </c>
      <c r="T61" s="3"/>
      <c r="U61" s="236" t="s">
        <v>105</v>
      </c>
      <c r="V61" s="236"/>
      <c r="W61" s="236"/>
      <c r="X61" s="256">
        <f>U59+Y59+AC59+AG59+AK59</f>
        <v>6521.5550000000003</v>
      </c>
      <c r="Y61" s="256"/>
      <c r="Z61" s="237" t="s">
        <v>19</v>
      </c>
      <c r="AA61" s="236"/>
      <c r="AB61" s="236" t="s">
        <v>106</v>
      </c>
      <c r="AC61" s="256">
        <f>X61/4.18</f>
        <v>1560.1806220095696</v>
      </c>
      <c r="AD61" s="256"/>
      <c r="AE61" s="236" t="s">
        <v>19</v>
      </c>
      <c r="AF61" s="3"/>
      <c r="AG61" s="3"/>
      <c r="AH61" s="3"/>
      <c r="AI61" s="3"/>
      <c r="AJ61" s="3"/>
      <c r="AK61" s="3"/>
      <c r="AL61" s="3"/>
      <c r="AM61" s="3"/>
    </row>
    <row r="62" spans="1:39" x14ac:dyDescent="0.2">
      <c r="A62" s="3"/>
      <c r="B62" s="170" t="s">
        <v>53</v>
      </c>
      <c r="C62" s="171">
        <f>C61/4.18</f>
        <v>1560.1806220095696</v>
      </c>
      <c r="D62" s="3"/>
      <c r="E62" s="3"/>
      <c r="F62" s="3"/>
      <c r="G62" s="3"/>
      <c r="H62" s="3"/>
      <c r="I62" s="3"/>
      <c r="J62" s="3"/>
      <c r="K62" s="3"/>
      <c r="L62" s="174">
        <f>BILAN!F17</f>
        <v>92.534237783904373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</row>
  </sheetData>
  <mergeCells count="16">
    <mergeCell ref="X61:Y61"/>
    <mergeCell ref="AC61:AD61"/>
    <mergeCell ref="B59:C60"/>
    <mergeCell ref="U59:V59"/>
    <mergeCell ref="Y59:Z59"/>
    <mergeCell ref="AC59:AD59"/>
    <mergeCell ref="AG59:AH59"/>
    <mergeCell ref="AK59:AL59"/>
    <mergeCell ref="B2:AM2"/>
    <mergeCell ref="A3:AM3"/>
    <mergeCell ref="B4:P4"/>
    <mergeCell ref="T4:W4"/>
    <mergeCell ref="X4:AA4"/>
    <mergeCell ref="AB4:AE4"/>
    <mergeCell ref="AF4:AI4"/>
    <mergeCell ref="AJ4:AM4"/>
  </mergeCells>
  <conditionalFormatting sqref="N57">
    <cfRule type="cellIs" dxfId="18" priority="10" operator="lessThan">
      <formula>$N$60</formula>
    </cfRule>
    <cfRule type="cellIs" dxfId="17" priority="2" operator="greaterThan">
      <formula>$N$60</formula>
    </cfRule>
  </conditionalFormatting>
  <conditionalFormatting sqref="S57">
    <cfRule type="cellIs" dxfId="0" priority="7" operator="between">
      <formula>$S$60</formula>
      <formula>$S$61</formula>
    </cfRule>
    <cfRule type="cellIs" dxfId="1" priority="8" operator="greaterThan">
      <formula>$S$61</formula>
    </cfRule>
    <cfRule type="cellIs" dxfId="2" priority="9" operator="lessThan">
      <formula>$S$60</formula>
    </cfRule>
  </conditionalFormatting>
  <conditionalFormatting sqref="P57:R57">
    <cfRule type="cellIs" dxfId="16" priority="5" operator="greaterThan">
      <formula>$P$60</formula>
    </cfRule>
    <cfRule type="cellIs" dxfId="15" priority="6" operator="lessThan">
      <formula>$P$60</formula>
    </cfRule>
  </conditionalFormatting>
  <conditionalFormatting sqref="L57">
    <cfRule type="cellIs" dxfId="14" priority="17" operator="greaterThan">
      <formula>$L$60</formula>
    </cfRule>
    <cfRule type="cellIs" dxfId="13" priority="18" operator="lessThan">
      <formula>$L$59</formula>
    </cfRule>
    <cfRule type="cellIs" dxfId="12" priority="19" operator="between">
      <formula>$L$59</formula>
      <formula>$L$60</formula>
    </cfRule>
  </conditionalFormatting>
  <conditionalFormatting sqref="M57">
    <cfRule type="cellIs" dxfId="11" priority="16" operator="between">
      <formula>$M$59</formula>
      <formula>$M$60</formula>
    </cfRule>
    <cfRule type="cellIs" dxfId="10" priority="4" operator="lessThan">
      <formula>$M$59</formula>
    </cfRule>
    <cfRule type="cellIs" dxfId="9" priority="3" operator="greaterThan">
      <formula>$M$60</formula>
    </cfRule>
  </conditionalFormatting>
  <conditionalFormatting sqref="O57">
    <cfRule type="cellIs" dxfId="8" priority="11" operator="greaterThan">
      <formula>$O$60</formula>
    </cfRule>
    <cfRule type="cellIs" dxfId="7" priority="13" operator="between">
      <formula>$O$59</formula>
      <formula>$O$60</formula>
    </cfRule>
    <cfRule type="cellIs" dxfId="6" priority="1" operator="lessThan">
      <formula>$O$59</formula>
    </cfRule>
  </conditionalFormatting>
  <pageMargins left="0.19685039370078741" right="0" top="0" bottom="0" header="0.51181102362204722" footer="0.51181102362204722"/>
  <pageSetup paperSize="9" scale="70" orientation="landscape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5" operator="lessThan" id="{7990FD42-BF21-4DEA-838F-3681F2B55C40}">
            <xm:f>BILAN!$E$19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M59</xm:sqref>
        </x14:conditionalFormatting>
        <x14:conditionalFormatting xmlns:xm="http://schemas.microsoft.com/office/excel/2006/main">
          <x14:cfRule type="cellIs" priority="14" operator="greaterThan" id="{FA456885-1C95-4A2D-9385-9E149EFAC1C7}">
            <xm:f>BILAN!$F$19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M60</xm:sqref>
        </x14:conditionalFormatting>
        <x14:conditionalFormatting xmlns:xm="http://schemas.microsoft.com/office/excel/2006/main">
          <x14:cfRule type="cellIs" priority="12" operator="lessThan" id="{5E1C2CD3-58CF-41C8-AF7C-8C55C60B4143}">
            <xm:f>BILAN!$E$23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O59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0" zoomScaleNormal="9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BILAN</vt:lpstr>
      <vt:lpstr>RATION </vt:lpstr>
      <vt:lpstr>PROPOSITION </vt:lpstr>
      <vt:lpstr>Feuil1</vt:lpstr>
      <vt:lpstr>Feuil2</vt:lpstr>
      <vt:lpstr>Feuil3</vt:lpstr>
      <vt:lpstr>BILAN!Zone_d_impression</vt:lpstr>
      <vt:lpstr>'PROPOSITION '!Zone_d_impression</vt:lpstr>
      <vt:lpstr>'RATION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ophelie</cp:lastModifiedBy>
  <cp:lastPrinted>2017-03-22T13:50:19Z</cp:lastPrinted>
  <dcterms:created xsi:type="dcterms:W3CDTF">2012-05-07T08:17:26Z</dcterms:created>
  <dcterms:modified xsi:type="dcterms:W3CDTF">2017-03-22T14:07:31Z</dcterms:modified>
</cp:coreProperties>
</file>