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fifi\Desktop\"/>
    </mc:Choice>
  </mc:AlternateContent>
  <xr:revisionPtr revIDLastSave="0" documentId="13_ncr:1_{DCB09740-3D6E-44F7-A352-D16528CC900F}" xr6:coauthVersionLast="45" xr6:coauthVersionMax="45" xr10:uidLastSave="{00000000-0000-0000-0000-000000000000}"/>
  <bookViews>
    <workbookView xWindow="-108" yWindow="-108" windowWidth="23256" windowHeight="12576" xr2:uid="{4FF523E0-B9C8-4C72-896D-5921ABE04C83}"/>
  </bookViews>
  <sheets>
    <sheet name="Devis" sheetId="2" r:id="rId1"/>
    <sheet name="Base" sheetId="1" r:id="rId2"/>
  </sheets>
  <definedNames>
    <definedName name="Hauteur">Base!$H$6:$J$14</definedName>
    <definedName name="Soubassement">Base!$H$5:$J$5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2" l="1"/>
  <c r="E10" i="2"/>
  <c r="H14" i="1"/>
  <c r="H13" i="1"/>
  <c r="H12" i="1"/>
  <c r="H11" i="1"/>
  <c r="H10" i="1"/>
  <c r="H9" i="1"/>
  <c r="H8" i="1"/>
  <c r="H7" i="1"/>
  <c r="H6" i="1"/>
  <c r="I14" i="1"/>
  <c r="I13" i="1"/>
  <c r="I12" i="1"/>
  <c r="I11" i="1"/>
  <c r="I10" i="1"/>
  <c r="I9" i="1"/>
  <c r="I8" i="1"/>
  <c r="I7" i="1"/>
  <c r="I6" i="1"/>
  <c r="B59" i="1"/>
  <c r="D59" i="1" s="1"/>
  <c r="B58" i="1"/>
  <c r="D58" i="1" s="1"/>
  <c r="B57" i="1"/>
  <c r="D57" i="1" s="1"/>
  <c r="B56" i="1"/>
  <c r="D56" i="1" s="1"/>
  <c r="B55" i="1"/>
  <c r="D55" i="1" s="1"/>
  <c r="B54" i="1"/>
  <c r="D54" i="1" s="1"/>
  <c r="B53" i="1"/>
  <c r="D53" i="1" s="1"/>
  <c r="B48" i="1"/>
  <c r="D48" i="1" s="1"/>
  <c r="B47" i="1"/>
  <c r="D47" i="1" s="1"/>
  <c r="B46" i="1"/>
  <c r="D46" i="1" s="1"/>
  <c r="B45" i="1"/>
  <c r="D45" i="1" s="1"/>
  <c r="B44" i="1"/>
  <c r="D44" i="1" s="1"/>
  <c r="D43" i="1"/>
  <c r="B43" i="1"/>
  <c r="B42" i="1"/>
  <c r="D42" i="1" s="1"/>
  <c r="C37" i="1"/>
  <c r="B37" i="1"/>
  <c r="C36" i="1"/>
  <c r="B36" i="1" s="1"/>
  <c r="C35" i="1"/>
  <c r="B35" i="1"/>
  <c r="C34" i="1"/>
  <c r="C33" i="1"/>
  <c r="B33" i="1" s="1"/>
  <c r="D33" i="1" s="1"/>
  <c r="C32" i="1"/>
  <c r="B32" i="1"/>
  <c r="C31" i="1"/>
  <c r="B31" i="1"/>
  <c r="C30" i="1"/>
  <c r="B30" i="1"/>
  <c r="D30" i="1" s="1"/>
  <c r="C29" i="1"/>
  <c r="B29" i="1" s="1"/>
  <c r="C28" i="1"/>
  <c r="B28" i="1" s="1"/>
  <c r="C27" i="1"/>
  <c r="B27" i="1"/>
  <c r="B22" i="1"/>
  <c r="D22" i="1" s="1"/>
  <c r="B21" i="1"/>
  <c r="D21" i="1" s="1"/>
  <c r="D20" i="1"/>
  <c r="B20" i="1"/>
  <c r="B19" i="1"/>
  <c r="D19" i="1" s="1"/>
  <c r="B18" i="1"/>
  <c r="D18" i="1" s="1"/>
  <c r="B17" i="1"/>
  <c r="D17" i="1" s="1"/>
  <c r="B16" i="1"/>
  <c r="D16" i="1" s="1"/>
  <c r="B15" i="1"/>
  <c r="D15" i="1" s="1"/>
  <c r="B14" i="1"/>
  <c r="D14" i="1" s="1"/>
  <c r="B9" i="1"/>
  <c r="D9" i="1" s="1"/>
  <c r="B8" i="1"/>
  <c r="D8" i="1" s="1"/>
  <c r="B7" i="1"/>
  <c r="D7" i="1" s="1"/>
  <c r="B6" i="1"/>
  <c r="D6" i="1" s="1"/>
  <c r="D35" i="1" l="1"/>
  <c r="D31" i="1"/>
  <c r="D27" i="1"/>
  <c r="D32" i="1"/>
  <c r="D37" i="1"/>
  <c r="D29" i="1"/>
  <c r="B34" i="1"/>
  <c r="D34" i="1" s="1"/>
  <c r="E5" i="2"/>
  <c r="D28" i="1"/>
  <c r="D36" i="1"/>
  <c r="E11" i="2" l="1"/>
</calcChain>
</file>

<file path=xl/sharedStrings.xml><?xml version="1.0" encoding="utf-8"?>
<sst xmlns="http://schemas.openxmlformats.org/spreadsheetml/2006/main" count="67" uniqueCount="46">
  <si>
    <t>PRIX cmb PROLIANS</t>
  </si>
  <si>
    <t>PLAQUE DE SOUBASSEMENT</t>
  </si>
  <si>
    <t>COEFF</t>
  </si>
  <si>
    <t>PRIX VENTE</t>
  </si>
  <si>
    <t xml:space="preserve">prix achat </t>
  </si>
  <si>
    <t xml:space="preserve">marge </t>
  </si>
  <si>
    <t>Saisir la surface</t>
  </si>
  <si>
    <t>PLAQUE DE SOUBASSEMENT LONGUEUR 2,50 M / HAUTEUR 0,25 / CIMENT</t>
  </si>
  <si>
    <t xml:space="preserve">Plaque de soubassement </t>
  </si>
  <si>
    <t>PLAQUE DE SOUBASSEMENT LONGUEUR 2,50 M / HAUTEUR 0,50 / CIMENT</t>
  </si>
  <si>
    <t>Option couleur soubassement</t>
  </si>
  <si>
    <t>PLAQUE DE SOUBASSEMENT LONGUEUR 2,50 M / HAUTEUR 0,25 / ANTHRACITE</t>
  </si>
  <si>
    <t>Hauteur fini</t>
  </si>
  <si>
    <t>PLAQUE DE SOUBASSEMENT LONGUEUR 2,50 M / HAUTEUR 0,50 / ANTHRACITE</t>
  </si>
  <si>
    <t>Occultant</t>
  </si>
  <si>
    <t>Option occultant bois</t>
  </si>
  <si>
    <t>Moa</t>
  </si>
  <si>
    <t>NYLOFLOR 3D PANNEAU DE 2,50 ML</t>
  </si>
  <si>
    <t>NYLOFLOR 3D PANNEAU DE 2,50 ML / 0,63</t>
  </si>
  <si>
    <t>NYLOFLOR 3D PANNEAU DE 2,50 ML / 0,83</t>
  </si>
  <si>
    <t>NYLOFLOR 3D PANNEAU DE 2,50 ML / 1,03</t>
  </si>
  <si>
    <t>NYLOFLOR 3D PANNEAU DE 2,50 ML / 1,23</t>
  </si>
  <si>
    <t>NYLOFLOR 3D PANNEAU DE 2,50 ML / 1,53</t>
  </si>
  <si>
    <t>NYLOFLOR 3D PANNEAU DE 2,50 ML / 1,73</t>
  </si>
  <si>
    <t>NYLOFLOR 3D PANNEAU DE 2,50 ML / 1,93</t>
  </si>
  <si>
    <t>NYLOFLOR 3D PANNEAU DE 2,50 ML / 2,03</t>
  </si>
  <si>
    <t>NYLOFLOR 3D PANNEAU DE 2,50 ML / 2,43</t>
  </si>
  <si>
    <t>Béton</t>
  </si>
  <si>
    <t>POTEAUX BEKAFIX</t>
  </si>
  <si>
    <t>2,175 POUR HAUTEUR 1,78</t>
  </si>
  <si>
    <t>2,475 POUR HAUTEUR 1,98</t>
  </si>
  <si>
    <t>OCCULTANT NYLOFLOR3D   PANNEAU DE 2,50 ML GRIS OU VERT MEME PRIX</t>
  </si>
  <si>
    <t>OCCULTANT NYLOFLOR3D   PANNEAU DE 2,50 ML BOIS</t>
  </si>
  <si>
    <t>Sans</t>
  </si>
  <si>
    <t>Oui</t>
  </si>
  <si>
    <t>Non</t>
  </si>
  <si>
    <t>Hauteur</t>
  </si>
  <si>
    <t>Total HT</t>
  </si>
  <si>
    <t>Avec 50</t>
  </si>
  <si>
    <t>Avec 25</t>
  </si>
  <si>
    <t xml:space="preserve">LONGUEUR </t>
  </si>
  <si>
    <t>LONGUEUR CORRIGE</t>
  </si>
  <si>
    <t>COULEUR A SAISIR</t>
  </si>
  <si>
    <t xml:space="preserve">J'aimerai que si OUI cela soie en fonction du choix de la plaque de soubassement </t>
  </si>
  <si>
    <t xml:space="preserve">Ici idem en fonction du choix de la plaque ou non de soubassement , j'ai fait un tableau dans l'onglet base avec les differante hauteur </t>
  </si>
  <si>
    <t>du coup ici en fonction de la hateur que le tarif ce calcul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</si>
</sst>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_-* #,##0.00\ [$€-1]_-;\-* #,##0.00\ [$€-1]_-;_-* &quot;-&quot;??\ [$€-1]_-;_-@_-"/>
    <numFmt numFmtId="165" formatCode="#,##0.00\ &quot;€&quot;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Arial"/>
      <family val="2"/>
    </font>
    <font>
      <b/>
      <sz val="8"/>
      <color theme="1"/>
      <name val="Arial"/>
      <family val="2"/>
    </font>
    <font>
      <sz val="12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59999389629810485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34">
    <xf numFmtId="0" fontId="0" fillId="0" borderId="0" xfId="0"/>
    <xf numFmtId="0" fontId="2" fillId="0" borderId="0" xfId="0" applyFont="1"/>
    <xf numFmtId="0" fontId="3" fillId="2" borderId="1" xfId="0" applyFont="1" applyFill="1" applyBorder="1"/>
    <xf numFmtId="0" fontId="4" fillId="2" borderId="2" xfId="0" applyFont="1" applyFill="1" applyBorder="1"/>
    <xf numFmtId="0" fontId="0" fillId="3" borderId="2" xfId="0" applyFill="1" applyBorder="1" applyAlignment="1">
      <alignment horizontal="center" vertical="top"/>
    </xf>
    <xf numFmtId="0" fontId="0" fillId="2" borderId="2" xfId="0" applyFill="1" applyBorder="1"/>
    <xf numFmtId="164" fontId="2" fillId="2" borderId="2" xfId="0" applyNumberFormat="1" applyFont="1" applyFill="1" applyBorder="1"/>
    <xf numFmtId="0" fontId="0" fillId="2" borderId="3" xfId="0" applyFill="1" applyBorder="1"/>
    <xf numFmtId="1" fontId="5" fillId="0" borderId="2" xfId="0" applyNumberFormat="1" applyFont="1" applyBorder="1" applyAlignment="1">
      <alignment horizontal="left" vertical="center"/>
    </xf>
    <xf numFmtId="164" fontId="2" fillId="5" borderId="2" xfId="0" applyNumberFormat="1" applyFont="1" applyFill="1" applyBorder="1" applyAlignment="1">
      <alignment horizontal="center" vertical="center"/>
    </xf>
    <xf numFmtId="44" fontId="0" fillId="0" borderId="2" xfId="1" applyFont="1" applyBorder="1" applyAlignment="1">
      <alignment horizontal="center" vertical="center"/>
    </xf>
    <xf numFmtId="9" fontId="2" fillId="4" borderId="2" xfId="2" applyFont="1" applyFill="1" applyBorder="1" applyAlignment="1">
      <alignment horizontal="center" vertical="center"/>
    </xf>
    <xf numFmtId="0" fontId="6" fillId="0" borderId="4" xfId="0" applyFont="1" applyBorder="1" applyAlignment="1">
      <alignment horizontal="center" wrapText="1"/>
    </xf>
    <xf numFmtId="165" fontId="7" fillId="0" borderId="4" xfId="0" applyNumberFormat="1" applyFont="1" applyBorder="1" applyAlignment="1">
      <alignment horizontal="center" vertical="center" wrapText="1"/>
    </xf>
    <xf numFmtId="165" fontId="0" fillId="0" borderId="4" xfId="0" applyNumberFormat="1" applyBorder="1" applyAlignment="1">
      <alignment horizontal="center"/>
    </xf>
    <xf numFmtId="0" fontId="5" fillId="0" borderId="2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5" fillId="2" borderId="2" xfId="0" applyFont="1" applyFill="1" applyBorder="1" applyAlignment="1">
      <alignment horizontal="center" vertical="center" wrapText="1"/>
    </xf>
    <xf numFmtId="0" fontId="5" fillId="0" borderId="2" xfId="0" applyFont="1" applyBorder="1" applyAlignment="1">
      <alignment horizontal="center"/>
    </xf>
    <xf numFmtId="0" fontId="8" fillId="0" borderId="4" xfId="0" applyFont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9" fillId="0" borderId="4" xfId="0" applyFont="1" applyBorder="1"/>
    <xf numFmtId="0" fontId="9" fillId="3" borderId="4" xfId="0" applyFont="1" applyFill="1" applyBorder="1" applyAlignment="1">
      <alignment horizontal="center"/>
    </xf>
    <xf numFmtId="0" fontId="10" fillId="0" borderId="4" xfId="0" applyFont="1" applyBorder="1"/>
    <xf numFmtId="0" fontId="10" fillId="0" borderId="4" xfId="0" applyFont="1" applyBorder="1" applyAlignment="1">
      <alignment horizontal="center"/>
    </xf>
    <xf numFmtId="165" fontId="10" fillId="0" borderId="4" xfId="0" applyNumberFormat="1" applyFont="1" applyBorder="1" applyAlignment="1">
      <alignment horizontal="center"/>
    </xf>
    <xf numFmtId="0" fontId="10" fillId="3" borderId="4" xfId="0" applyFont="1" applyFill="1" applyBorder="1" applyAlignment="1">
      <alignment horizontal="center"/>
    </xf>
    <xf numFmtId="0" fontId="10" fillId="6" borderId="4" xfId="0" applyFont="1" applyFill="1" applyBorder="1" applyAlignment="1">
      <alignment horizontal="center"/>
    </xf>
    <xf numFmtId="0" fontId="9" fillId="6" borderId="4" xfId="0" applyFont="1" applyFill="1" applyBorder="1" applyAlignment="1">
      <alignment horizontal="center"/>
    </xf>
    <xf numFmtId="0" fontId="2" fillId="3" borderId="0" xfId="0" applyFont="1" applyFill="1" applyAlignment="1">
      <alignment horizontal="center"/>
    </xf>
    <xf numFmtId="0" fontId="0" fillId="0" borderId="0" xfId="0" applyAlignment="1">
      <alignment wrapText="1"/>
    </xf>
    <xf numFmtId="0" fontId="0" fillId="0" borderId="4" xfId="0" quotePrefix="1" applyFont="1" applyBorder="1" applyAlignment="1">
      <alignment horizontal="left" vertical="top" wrapText="1"/>
    </xf>
    <xf numFmtId="165" fontId="0" fillId="0" borderId="4" xfId="0" applyNumberFormat="1" applyFont="1" applyBorder="1" applyAlignment="1">
      <alignment horizontal="left" vertical="top" wrapText="1"/>
    </xf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E8429A-D6EF-4CF6-A68D-DA6DDD31BBAD}">
  <dimension ref="C1:E11"/>
  <sheetViews>
    <sheetView tabSelected="1" workbookViewId="0">
      <selection activeCell="E15" sqref="E15"/>
    </sheetView>
  </sheetViews>
  <sheetFormatPr baseColWidth="10" defaultRowHeight="14.4" x14ac:dyDescent="0.3"/>
  <cols>
    <col min="3" max="3" width="44.88671875" customWidth="1"/>
    <col min="4" max="4" width="20.88671875" style="20" customWidth="1"/>
    <col min="5" max="5" width="27.5546875" style="20" customWidth="1"/>
    <col min="6" max="6" width="52.21875" customWidth="1"/>
  </cols>
  <sheetData>
    <row r="1" spans="3:5" x14ac:dyDescent="0.3">
      <c r="C1" s="30" t="s">
        <v>42</v>
      </c>
      <c r="D1" s="30"/>
      <c r="E1" s="30"/>
    </row>
    <row r="3" spans="3:5" ht="18" x14ac:dyDescent="0.35">
      <c r="D3" s="27" t="s">
        <v>40</v>
      </c>
      <c r="E3" s="28" t="s">
        <v>41</v>
      </c>
    </row>
    <row r="4" spans="3:5" ht="18" x14ac:dyDescent="0.35">
      <c r="C4" s="22" t="s">
        <v>6</v>
      </c>
      <c r="D4" s="23">
        <v>100</v>
      </c>
      <c r="E4" s="29">
        <f>ROUNDUP(D4/2.5,0)</f>
        <v>40</v>
      </c>
    </row>
    <row r="5" spans="3:5" ht="18" x14ac:dyDescent="0.35">
      <c r="C5" s="24" t="s">
        <v>8</v>
      </c>
      <c r="D5" s="25" t="s">
        <v>38</v>
      </c>
      <c r="E5" s="26">
        <f>IF(D5="Avec 25",E4*Base!B6,IF(D5="Avec 50",E4*Base!B7,IF(D5="Sans",0)))</f>
        <v>1377.5400000000002</v>
      </c>
    </row>
    <row r="6" spans="3:5" ht="43.8" x14ac:dyDescent="0.35">
      <c r="C6" s="24" t="s">
        <v>10</v>
      </c>
      <c r="D6" s="25" t="s">
        <v>34</v>
      </c>
      <c r="E6" s="31" t="s">
        <v>43</v>
      </c>
    </row>
    <row r="7" spans="3:5" ht="86.4" x14ac:dyDescent="0.35">
      <c r="C7" s="24" t="s">
        <v>12</v>
      </c>
      <c r="D7" s="32" t="s">
        <v>44</v>
      </c>
      <c r="E7" s="33" t="s">
        <v>45</v>
      </c>
    </row>
    <row r="8" spans="3:5" ht="28.8" x14ac:dyDescent="0.35">
      <c r="C8" s="24" t="s">
        <v>14</v>
      </c>
      <c r="D8" s="25" t="s">
        <v>34</v>
      </c>
      <c r="E8" s="33" t="s">
        <v>45</v>
      </c>
    </row>
    <row r="9" spans="3:5" ht="18" x14ac:dyDescent="0.35">
      <c r="C9" s="24" t="s">
        <v>15</v>
      </c>
      <c r="D9" s="25" t="s">
        <v>35</v>
      </c>
      <c r="E9" s="26"/>
    </row>
    <row r="10" spans="3:5" ht="18" x14ac:dyDescent="0.35">
      <c r="C10" s="24" t="s">
        <v>16</v>
      </c>
      <c r="D10" s="25"/>
      <c r="E10" s="26">
        <f>(D4/20)*560</f>
        <v>2800</v>
      </c>
    </row>
    <row r="11" spans="3:5" ht="18" x14ac:dyDescent="0.35">
      <c r="C11" s="24" t="s">
        <v>37</v>
      </c>
      <c r="D11" s="25"/>
      <c r="E11" s="26">
        <f>SUM(E5:E10)</f>
        <v>4177.54</v>
      </c>
    </row>
  </sheetData>
  <mergeCells count="1">
    <mergeCell ref="C1:E1"/>
  </mergeCells>
  <dataValidations count="1">
    <dataValidation type="list" allowBlank="1" showInputMessage="1" showErrorMessage="1" sqref="D5" xr:uid="{A8D23D31-67F8-4847-95D5-A0793C82D745}">
      <formula1>Soubassement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1937ED60-99D5-4FE6-AFF1-70AEB1B1F6C8}">
          <x14:formula1>
            <xm:f>Base!$L$6:$L$7</xm:f>
          </x14:formula1>
          <xm:sqref>D6 D8:D9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341B5E-0813-42A2-BC0A-5756DCFA85DF}">
  <dimension ref="A2:L59"/>
  <sheetViews>
    <sheetView topLeftCell="A49" workbookViewId="0">
      <selection activeCell="A61" sqref="A61:XFD69"/>
    </sheetView>
  </sheetViews>
  <sheetFormatPr baseColWidth="10" defaultRowHeight="14.4" x14ac:dyDescent="0.3"/>
  <cols>
    <col min="1" max="1" width="57.5546875" bestFit="1" customWidth="1"/>
    <col min="2" max="2" width="11.88671875" bestFit="1" customWidth="1"/>
    <col min="3" max="3" width="9.44140625" bestFit="1" customWidth="1"/>
    <col min="8" max="8" width="12.5546875" customWidth="1"/>
  </cols>
  <sheetData>
    <row r="2" spans="1:12" x14ac:dyDescent="0.3">
      <c r="A2" s="1" t="s">
        <v>0</v>
      </c>
    </row>
    <row r="3" spans="1:12" ht="15" thickBot="1" x14ac:dyDescent="0.35"/>
    <row r="4" spans="1:12" ht="15" thickBot="1" x14ac:dyDescent="0.35">
      <c r="A4" s="2" t="s">
        <v>1</v>
      </c>
      <c r="B4" s="3" t="s">
        <v>2</v>
      </c>
      <c r="C4" s="4">
        <v>1.35</v>
      </c>
      <c r="I4" s="21" t="s">
        <v>36</v>
      </c>
      <c r="J4" s="21"/>
    </row>
    <row r="5" spans="1:12" ht="15" thickBot="1" x14ac:dyDescent="0.35">
      <c r="A5" s="5"/>
      <c r="B5" s="6" t="s">
        <v>3</v>
      </c>
      <c r="C5" s="7" t="s">
        <v>4</v>
      </c>
      <c r="D5" s="7" t="s">
        <v>5</v>
      </c>
      <c r="H5" s="20" t="s">
        <v>38</v>
      </c>
      <c r="I5" s="20" t="s">
        <v>39</v>
      </c>
      <c r="J5" s="20" t="s">
        <v>33</v>
      </c>
    </row>
    <row r="6" spans="1:12" ht="15" thickBot="1" x14ac:dyDescent="0.35">
      <c r="A6" s="8" t="s">
        <v>7</v>
      </c>
      <c r="B6" s="9">
        <f>C6*C4</f>
        <v>21.9375</v>
      </c>
      <c r="C6" s="10">
        <v>16.25</v>
      </c>
      <c r="D6" s="11">
        <f t="shared" ref="D6:D9" si="0">1-(C6/B6)</f>
        <v>0.2592592592592593</v>
      </c>
      <c r="H6" s="19">
        <f>0.63+0.5</f>
        <v>1.1299999999999999</v>
      </c>
      <c r="I6" s="19">
        <f>0.63+0.25</f>
        <v>0.88</v>
      </c>
      <c r="J6" s="19">
        <v>0.63</v>
      </c>
      <c r="L6" t="s">
        <v>34</v>
      </c>
    </row>
    <row r="7" spans="1:12" ht="15" thickBot="1" x14ac:dyDescent="0.35">
      <c r="A7" s="8" t="s">
        <v>9</v>
      </c>
      <c r="B7" s="9">
        <f>C7*C4</f>
        <v>34.438500000000005</v>
      </c>
      <c r="C7" s="10">
        <v>25.51</v>
      </c>
      <c r="D7" s="11">
        <f t="shared" si="0"/>
        <v>0.2592592592592593</v>
      </c>
      <c r="H7" s="19">
        <f>0.83+0.5</f>
        <v>1.33</v>
      </c>
      <c r="I7" s="19">
        <f>0.83+0.25</f>
        <v>1.08</v>
      </c>
      <c r="J7" s="19">
        <v>0.83</v>
      </c>
      <c r="L7" t="s">
        <v>35</v>
      </c>
    </row>
    <row r="8" spans="1:12" ht="15" thickBot="1" x14ac:dyDescent="0.35">
      <c r="A8" s="8" t="s">
        <v>11</v>
      </c>
      <c r="B8" s="9">
        <f>C8*C4</f>
        <v>28.863</v>
      </c>
      <c r="C8" s="10">
        <v>21.38</v>
      </c>
      <c r="D8" s="11">
        <f t="shared" si="0"/>
        <v>0.2592592592592593</v>
      </c>
      <c r="H8" s="19">
        <f>1.03+0.5</f>
        <v>1.53</v>
      </c>
      <c r="I8" s="19">
        <f>1.03+0.25</f>
        <v>1.28</v>
      </c>
      <c r="J8" s="19">
        <v>1.03</v>
      </c>
    </row>
    <row r="9" spans="1:12" ht="15" thickBot="1" x14ac:dyDescent="0.35">
      <c r="A9" s="8" t="s">
        <v>13</v>
      </c>
      <c r="B9" s="9">
        <f>C9*C4</f>
        <v>46.170000000000009</v>
      </c>
      <c r="C9" s="10">
        <v>34.200000000000003</v>
      </c>
      <c r="D9" s="11">
        <f t="shared" si="0"/>
        <v>0.2592592592592593</v>
      </c>
      <c r="H9" s="19">
        <f>1.23+0.5</f>
        <v>1.73</v>
      </c>
      <c r="I9" s="19">
        <f>1.23+0.25</f>
        <v>1.48</v>
      </c>
      <c r="J9" s="19">
        <v>1.23</v>
      </c>
    </row>
    <row r="10" spans="1:12" x14ac:dyDescent="0.3">
      <c r="H10" s="19">
        <f>1.53+0.5</f>
        <v>2.0300000000000002</v>
      </c>
      <c r="I10" s="19">
        <f>1.53+0.25</f>
        <v>1.78</v>
      </c>
      <c r="J10" s="19">
        <v>1.53</v>
      </c>
    </row>
    <row r="11" spans="1:12" ht="15" thickBot="1" x14ac:dyDescent="0.35">
      <c r="H11" s="19">
        <f>1.73+0.5</f>
        <v>2.23</v>
      </c>
      <c r="I11" s="19">
        <f>1.73+0.25</f>
        <v>1.98</v>
      </c>
      <c r="J11" s="19">
        <v>1.73</v>
      </c>
    </row>
    <row r="12" spans="1:12" ht="15" thickBot="1" x14ac:dyDescent="0.35">
      <c r="A12" s="2" t="s">
        <v>17</v>
      </c>
      <c r="B12" s="3" t="s">
        <v>2</v>
      </c>
      <c r="C12" s="4">
        <v>1.35</v>
      </c>
      <c r="H12" s="19">
        <f>1.93+0.5</f>
        <v>2.4299999999999997</v>
      </c>
      <c r="I12" s="19">
        <f>1.93+0.25</f>
        <v>2.1799999999999997</v>
      </c>
      <c r="J12" s="19">
        <v>1.93</v>
      </c>
    </row>
    <row r="13" spans="1:12" ht="15" thickBot="1" x14ac:dyDescent="0.35">
      <c r="A13" s="5"/>
      <c r="B13" s="6" t="s">
        <v>3</v>
      </c>
      <c r="C13" s="7" t="s">
        <v>4</v>
      </c>
      <c r="D13" s="7" t="s">
        <v>5</v>
      </c>
      <c r="H13" s="19">
        <f>2.03+0.5</f>
        <v>2.5299999999999998</v>
      </c>
      <c r="I13" s="19">
        <f>2.03+0.25</f>
        <v>2.2799999999999998</v>
      </c>
      <c r="J13" s="19">
        <v>2.0299999999999998</v>
      </c>
    </row>
    <row r="14" spans="1:12" ht="16.2" thickBot="1" x14ac:dyDescent="0.35">
      <c r="A14" s="12" t="s">
        <v>18</v>
      </c>
      <c r="B14" s="9">
        <f>C14*C12</f>
        <v>24.691500000000001</v>
      </c>
      <c r="C14" s="13">
        <v>18.29</v>
      </c>
      <c r="D14" s="11">
        <f t="shared" ref="D14:D22" si="1">1-(C14/B14)</f>
        <v>0.2592592592592593</v>
      </c>
      <c r="H14" s="19">
        <f>2.43+0.5</f>
        <v>2.93</v>
      </c>
      <c r="I14" s="19">
        <f>2.43+0.25</f>
        <v>2.68</v>
      </c>
      <c r="J14" s="19">
        <v>2.4300000000000002</v>
      </c>
    </row>
    <row r="15" spans="1:12" ht="16.2" thickBot="1" x14ac:dyDescent="0.35">
      <c r="A15" s="12" t="s">
        <v>19</v>
      </c>
      <c r="B15" s="9">
        <f>C15*C12</f>
        <v>26.622</v>
      </c>
      <c r="C15" s="13">
        <v>19.72</v>
      </c>
      <c r="D15" s="11">
        <f t="shared" si="1"/>
        <v>0.2592592592592593</v>
      </c>
    </row>
    <row r="16" spans="1:12" ht="16.2" thickBot="1" x14ac:dyDescent="0.35">
      <c r="A16" s="12" t="s">
        <v>20</v>
      </c>
      <c r="B16" s="9">
        <f>C16*C12</f>
        <v>31.2255</v>
      </c>
      <c r="C16" s="13">
        <v>23.13</v>
      </c>
      <c r="D16" s="11">
        <f t="shared" si="1"/>
        <v>0.2592592592592593</v>
      </c>
    </row>
    <row r="17" spans="1:4" ht="15" thickBot="1" x14ac:dyDescent="0.35">
      <c r="A17" s="12" t="s">
        <v>21</v>
      </c>
      <c r="B17" s="9">
        <f>C17*C12</f>
        <v>35.518500000000003</v>
      </c>
      <c r="C17" s="14">
        <v>26.31</v>
      </c>
      <c r="D17" s="11">
        <f t="shared" si="1"/>
        <v>0.25925925925925941</v>
      </c>
    </row>
    <row r="18" spans="1:4" ht="15" thickBot="1" x14ac:dyDescent="0.35">
      <c r="A18" s="12" t="s">
        <v>22</v>
      </c>
      <c r="B18" s="9">
        <f>C18*C12</f>
        <v>44.860500000000002</v>
      </c>
      <c r="C18" s="14">
        <v>33.229999999999997</v>
      </c>
      <c r="D18" s="11">
        <f t="shared" si="1"/>
        <v>0.25925925925925941</v>
      </c>
    </row>
    <row r="19" spans="1:4" ht="16.2" thickBot="1" x14ac:dyDescent="0.35">
      <c r="A19" s="12" t="s">
        <v>23</v>
      </c>
      <c r="B19" s="9">
        <f>C19*C12</f>
        <v>51.272999999999996</v>
      </c>
      <c r="C19" s="13">
        <v>37.979999999999997</v>
      </c>
      <c r="D19" s="11">
        <f t="shared" si="1"/>
        <v>0.2592592592592593</v>
      </c>
    </row>
    <row r="20" spans="1:4" ht="16.2" thickBot="1" x14ac:dyDescent="0.35">
      <c r="A20" s="12" t="s">
        <v>24</v>
      </c>
      <c r="B20" s="9">
        <f>C20*C12</f>
        <v>53.972999999999999</v>
      </c>
      <c r="C20" s="13">
        <v>39.979999999999997</v>
      </c>
      <c r="D20" s="11">
        <f t="shared" si="1"/>
        <v>0.2592592592592593</v>
      </c>
    </row>
    <row r="21" spans="1:4" ht="16.2" thickBot="1" x14ac:dyDescent="0.35">
      <c r="A21" s="12" t="s">
        <v>25</v>
      </c>
      <c r="B21" s="9">
        <f>C21*C12</f>
        <v>60.223500000000001</v>
      </c>
      <c r="C21" s="13">
        <v>44.61</v>
      </c>
      <c r="D21" s="11">
        <f t="shared" si="1"/>
        <v>0.2592592592592593</v>
      </c>
    </row>
    <row r="22" spans="1:4" ht="16.2" thickBot="1" x14ac:dyDescent="0.35">
      <c r="A22" s="12" t="s">
        <v>26</v>
      </c>
      <c r="B22" s="9">
        <f>C22*C12</f>
        <v>69.713999999999999</v>
      </c>
      <c r="C22" s="13">
        <v>51.64</v>
      </c>
      <c r="D22" s="11">
        <f t="shared" si="1"/>
        <v>0.25925925925925919</v>
      </c>
    </row>
    <row r="23" spans="1:4" ht="15" thickBot="1" x14ac:dyDescent="0.35"/>
    <row r="24" spans="1:4" ht="15" thickBot="1" x14ac:dyDescent="0.35">
      <c r="B24" s="3" t="s">
        <v>27</v>
      </c>
      <c r="C24" s="4">
        <v>8</v>
      </c>
    </row>
    <row r="25" spans="1:4" ht="15" thickBot="1" x14ac:dyDescent="0.35">
      <c r="A25" s="2" t="s">
        <v>28</v>
      </c>
      <c r="B25" s="3" t="s">
        <v>2</v>
      </c>
      <c r="C25" s="4">
        <v>1.5</v>
      </c>
    </row>
    <row r="26" spans="1:4" ht="15" thickBot="1" x14ac:dyDescent="0.35">
      <c r="A26" s="5"/>
      <c r="B26" s="6" t="s">
        <v>3</v>
      </c>
      <c r="C26" s="5" t="s">
        <v>4</v>
      </c>
      <c r="D26" s="5" t="s">
        <v>5</v>
      </c>
    </row>
    <row r="27" spans="1:4" ht="15" thickBot="1" x14ac:dyDescent="0.35">
      <c r="A27" s="15">
        <v>0.67500000000000004</v>
      </c>
      <c r="B27" s="9">
        <f>C27*C25</f>
        <v>27.78</v>
      </c>
      <c r="C27" s="16">
        <f>10.52+C24</f>
        <v>18.52</v>
      </c>
      <c r="D27" s="11">
        <f t="shared" ref="D27:D37" si="2">1-(C27/B27)</f>
        <v>0.33333333333333337</v>
      </c>
    </row>
    <row r="28" spans="1:4" ht="15" thickBot="1" x14ac:dyDescent="0.35">
      <c r="A28" s="15">
        <v>1.2749999999999999</v>
      </c>
      <c r="B28" s="9">
        <f>C28*C25</f>
        <v>32.820000000000007</v>
      </c>
      <c r="C28" s="16">
        <f>13.88+C24</f>
        <v>21.880000000000003</v>
      </c>
      <c r="D28" s="11">
        <f t="shared" si="2"/>
        <v>0.33333333333333337</v>
      </c>
    </row>
    <row r="29" spans="1:4" ht="15" thickBot="1" x14ac:dyDescent="0.35">
      <c r="A29" s="15">
        <v>1.075</v>
      </c>
      <c r="B29" s="9">
        <f>C29*C25</f>
        <v>29.94</v>
      </c>
      <c r="C29" s="16">
        <f>11.96+C24</f>
        <v>19.96</v>
      </c>
      <c r="D29" s="11">
        <f t="shared" si="2"/>
        <v>0.33333333333333337</v>
      </c>
    </row>
    <row r="30" spans="1:4" ht="15" thickBot="1" x14ac:dyDescent="0.35">
      <c r="A30" s="15">
        <v>1.4750000000000001</v>
      </c>
      <c r="B30" s="9">
        <f>C30*C25</f>
        <v>34.14</v>
      </c>
      <c r="C30" s="16">
        <f>14.76+C24</f>
        <v>22.759999999999998</v>
      </c>
      <c r="D30" s="11">
        <f t="shared" si="2"/>
        <v>0.33333333333333337</v>
      </c>
    </row>
    <row r="31" spans="1:4" ht="15" thickBot="1" x14ac:dyDescent="0.35">
      <c r="A31" s="15">
        <v>1.575</v>
      </c>
      <c r="B31" s="9">
        <f>C31*C25</f>
        <v>35.085000000000001</v>
      </c>
      <c r="C31" s="16">
        <f>15.39+C24</f>
        <v>23.39</v>
      </c>
      <c r="D31" s="11">
        <f t="shared" si="2"/>
        <v>0.33333333333333337</v>
      </c>
    </row>
    <row r="32" spans="1:4" ht="15" thickBot="1" x14ac:dyDescent="0.35">
      <c r="A32" s="15">
        <v>1.675</v>
      </c>
      <c r="B32" s="9">
        <f>C32*C25</f>
        <v>36.299999999999997</v>
      </c>
      <c r="C32" s="16">
        <f>16.2+C24</f>
        <v>24.2</v>
      </c>
      <c r="D32" s="11">
        <f t="shared" si="2"/>
        <v>0.33333333333333326</v>
      </c>
    </row>
    <row r="33" spans="1:4" ht="15" thickBot="1" x14ac:dyDescent="0.35">
      <c r="A33" s="15">
        <v>1.9750000000000001</v>
      </c>
      <c r="B33" s="9">
        <f>C33*C25</f>
        <v>40.17</v>
      </c>
      <c r="C33" s="16">
        <f>18.78+C24</f>
        <v>26.78</v>
      </c>
      <c r="D33" s="11">
        <f t="shared" si="2"/>
        <v>0.33333333333333337</v>
      </c>
    </row>
    <row r="34" spans="1:4" ht="15" thickBot="1" x14ac:dyDescent="0.35">
      <c r="A34" s="17" t="s">
        <v>29</v>
      </c>
      <c r="B34" s="9">
        <f>C34*C25</f>
        <v>40.454999999999998</v>
      </c>
      <c r="C34" s="16">
        <f>18.97+C24</f>
        <v>26.97</v>
      </c>
      <c r="D34" s="11">
        <f t="shared" si="2"/>
        <v>0.33333333333333337</v>
      </c>
    </row>
    <row r="35" spans="1:4" ht="15" thickBot="1" x14ac:dyDescent="0.35">
      <c r="A35" s="17" t="s">
        <v>30</v>
      </c>
      <c r="B35" s="9">
        <f>C35*C25</f>
        <v>44.174999999999997</v>
      </c>
      <c r="C35" s="16">
        <f>21.45+C24</f>
        <v>29.45</v>
      </c>
      <c r="D35" s="11">
        <f t="shared" si="2"/>
        <v>0.33333333333333326</v>
      </c>
    </row>
    <row r="36" spans="1:4" ht="15" thickBot="1" x14ac:dyDescent="0.35">
      <c r="A36" s="15">
        <v>3.1749999999999998</v>
      </c>
      <c r="B36" s="9">
        <f>C36*C25</f>
        <v>64.320000000000007</v>
      </c>
      <c r="C36" s="16">
        <f>34.88+C24</f>
        <v>42.88</v>
      </c>
      <c r="D36" s="11">
        <f t="shared" si="2"/>
        <v>0.33333333333333337</v>
      </c>
    </row>
    <row r="37" spans="1:4" ht="15" thickBot="1" x14ac:dyDescent="0.35">
      <c r="A37" s="15">
        <v>2.5750000000000002</v>
      </c>
      <c r="B37" s="9">
        <f>C37*C25</f>
        <v>49.92</v>
      </c>
      <c r="C37" s="16">
        <f>25.28+C24</f>
        <v>33.28</v>
      </c>
      <c r="D37" s="11">
        <f t="shared" si="2"/>
        <v>0.33333333333333337</v>
      </c>
    </row>
    <row r="39" spans="1:4" ht="15" thickBot="1" x14ac:dyDescent="0.35"/>
    <row r="40" spans="1:4" ht="15" thickBot="1" x14ac:dyDescent="0.35">
      <c r="A40" s="2" t="s">
        <v>31</v>
      </c>
      <c r="B40" s="3" t="s">
        <v>2</v>
      </c>
      <c r="C40" s="4">
        <v>1.35</v>
      </c>
    </row>
    <row r="41" spans="1:4" ht="15" thickBot="1" x14ac:dyDescent="0.35">
      <c r="A41" s="5"/>
      <c r="B41" s="6" t="s">
        <v>3</v>
      </c>
      <c r="C41" s="5" t="s">
        <v>4</v>
      </c>
      <c r="D41" s="5" t="s">
        <v>5</v>
      </c>
    </row>
    <row r="42" spans="1:4" ht="15" thickBot="1" x14ac:dyDescent="0.35">
      <c r="A42" s="15">
        <v>1.03</v>
      </c>
      <c r="B42" s="9">
        <f>C42*C40</f>
        <v>57.577500000000001</v>
      </c>
      <c r="C42" s="15">
        <v>42.65</v>
      </c>
      <c r="D42" s="11">
        <f t="shared" ref="D42:D48" si="3">1-(C42/B42)</f>
        <v>0.2592592592592593</v>
      </c>
    </row>
    <row r="43" spans="1:4" ht="15" thickBot="1" x14ac:dyDescent="0.35">
      <c r="A43" s="15">
        <v>1.23</v>
      </c>
      <c r="B43" s="9">
        <f>C43*C40</f>
        <v>66.892499999999998</v>
      </c>
      <c r="C43" s="18">
        <v>49.55</v>
      </c>
      <c r="D43" s="11">
        <f t="shared" si="3"/>
        <v>0.2592592592592593</v>
      </c>
    </row>
    <row r="44" spans="1:4" ht="15" thickBot="1" x14ac:dyDescent="0.35">
      <c r="A44" s="17">
        <v>1.53</v>
      </c>
      <c r="B44" s="9">
        <f>C44*C40</f>
        <v>71.968500000000006</v>
      </c>
      <c r="C44" s="18">
        <v>53.31</v>
      </c>
      <c r="D44" s="11">
        <f t="shared" si="3"/>
        <v>0.2592592592592593</v>
      </c>
    </row>
    <row r="45" spans="1:4" ht="15" thickBot="1" x14ac:dyDescent="0.35">
      <c r="A45" s="15">
        <v>1.73</v>
      </c>
      <c r="B45" s="9">
        <f>C45*C40</f>
        <v>80.446500000000015</v>
      </c>
      <c r="C45" s="15">
        <v>59.59</v>
      </c>
      <c r="D45" s="11">
        <f t="shared" si="3"/>
        <v>0.2592592592592593</v>
      </c>
    </row>
    <row r="46" spans="1:4" ht="15" thickBot="1" x14ac:dyDescent="0.35">
      <c r="A46" s="15">
        <v>1.93</v>
      </c>
      <c r="B46" s="9">
        <f>C46*C40</f>
        <v>97.375500000000002</v>
      </c>
      <c r="C46" s="15">
        <v>72.13</v>
      </c>
      <c r="D46" s="11">
        <f t="shared" si="3"/>
        <v>0.2592592592592593</v>
      </c>
    </row>
    <row r="47" spans="1:4" ht="15" thickBot="1" x14ac:dyDescent="0.35">
      <c r="A47" s="15">
        <v>2.0299999999999998</v>
      </c>
      <c r="B47" s="9">
        <f>C47*C40</f>
        <v>163.0395</v>
      </c>
      <c r="C47" s="15">
        <v>120.77</v>
      </c>
      <c r="D47" s="11">
        <f t="shared" si="3"/>
        <v>0.2592592592592593</v>
      </c>
    </row>
    <row r="48" spans="1:4" ht="15" thickBot="1" x14ac:dyDescent="0.35">
      <c r="A48" s="15">
        <v>2.4300000000000002</v>
      </c>
      <c r="B48" s="9">
        <f>C48*C40</f>
        <v>262.42649999999998</v>
      </c>
      <c r="C48" s="15">
        <v>194.39</v>
      </c>
      <c r="D48" s="11">
        <f t="shared" si="3"/>
        <v>0.25925925925925919</v>
      </c>
    </row>
    <row r="50" spans="1:4" ht="15" thickBot="1" x14ac:dyDescent="0.35"/>
    <row r="51" spans="1:4" ht="15" thickBot="1" x14ac:dyDescent="0.35">
      <c r="A51" s="2" t="s">
        <v>32</v>
      </c>
      <c r="B51" s="3" t="s">
        <v>2</v>
      </c>
      <c r="C51" s="4">
        <v>1.45</v>
      </c>
    </row>
    <row r="52" spans="1:4" ht="15" thickBot="1" x14ac:dyDescent="0.35">
      <c r="A52" s="5"/>
      <c r="B52" s="6" t="s">
        <v>3</v>
      </c>
      <c r="C52" s="5" t="s">
        <v>4</v>
      </c>
      <c r="D52" s="5" t="s">
        <v>5</v>
      </c>
    </row>
    <row r="53" spans="1:4" ht="15" thickBot="1" x14ac:dyDescent="0.35">
      <c r="A53" s="15">
        <v>1.03</v>
      </c>
      <c r="B53" s="9">
        <f>C53*C51</f>
        <v>61.842499999999994</v>
      </c>
      <c r="C53" s="15">
        <v>42.65</v>
      </c>
      <c r="D53" s="11">
        <f t="shared" ref="D53:D59" si="4">1-(C53/B53)</f>
        <v>0.31034482758620685</v>
      </c>
    </row>
    <row r="54" spans="1:4" ht="15" thickBot="1" x14ac:dyDescent="0.35">
      <c r="A54" s="15">
        <v>1.23</v>
      </c>
      <c r="B54" s="9">
        <f>C54*C51</f>
        <v>71.847499999999997</v>
      </c>
      <c r="C54" s="18">
        <v>49.55</v>
      </c>
      <c r="D54" s="11">
        <f t="shared" si="4"/>
        <v>0.31034482758620685</v>
      </c>
    </row>
    <row r="55" spans="1:4" ht="15" thickBot="1" x14ac:dyDescent="0.35">
      <c r="A55" s="17">
        <v>1.53</v>
      </c>
      <c r="B55" s="9">
        <f>C55*C51</f>
        <v>77.299499999999995</v>
      </c>
      <c r="C55" s="18">
        <v>53.31</v>
      </c>
      <c r="D55" s="11">
        <f t="shared" si="4"/>
        <v>0.31034482758620685</v>
      </c>
    </row>
    <row r="56" spans="1:4" ht="15" thickBot="1" x14ac:dyDescent="0.35">
      <c r="A56" s="15">
        <v>1.73</v>
      </c>
      <c r="B56" s="9">
        <f>C56*C51</f>
        <v>86.405500000000004</v>
      </c>
      <c r="C56" s="15">
        <v>59.59</v>
      </c>
      <c r="D56" s="11">
        <f t="shared" si="4"/>
        <v>0.31034482758620685</v>
      </c>
    </row>
    <row r="57" spans="1:4" ht="15" thickBot="1" x14ac:dyDescent="0.35">
      <c r="A57" s="15">
        <v>1.93</v>
      </c>
      <c r="B57" s="9">
        <f>C57*C51</f>
        <v>104.5885</v>
      </c>
      <c r="C57" s="15">
        <v>72.13</v>
      </c>
      <c r="D57" s="11">
        <f t="shared" si="4"/>
        <v>0.31034482758620696</v>
      </c>
    </row>
    <row r="58" spans="1:4" ht="15" thickBot="1" x14ac:dyDescent="0.35">
      <c r="A58" s="15">
        <v>2.0299999999999998</v>
      </c>
      <c r="B58" s="9">
        <f>C58*C51</f>
        <v>175.1165</v>
      </c>
      <c r="C58" s="15">
        <v>120.77</v>
      </c>
      <c r="D58" s="11">
        <f t="shared" si="4"/>
        <v>0.31034482758620696</v>
      </c>
    </row>
    <row r="59" spans="1:4" ht="15" thickBot="1" x14ac:dyDescent="0.35">
      <c r="A59" s="15">
        <v>2.4300000000000002</v>
      </c>
      <c r="B59" s="9">
        <f>C59*C51</f>
        <v>281.8655</v>
      </c>
      <c r="C59" s="15">
        <v>194.39</v>
      </c>
      <c r="D59" s="11">
        <f t="shared" si="4"/>
        <v>0.31034482758620696</v>
      </c>
    </row>
  </sheetData>
  <mergeCells count="1">
    <mergeCell ref="I4:J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Devis</vt:lpstr>
      <vt:lpstr>Base</vt:lpstr>
      <vt:lpstr>Hauteur</vt:lpstr>
      <vt:lpstr>Soubassement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jaffret philippe</dc:creator>
  <cp:lastModifiedBy>jaffret philippe</cp:lastModifiedBy>
  <dcterms:created xsi:type="dcterms:W3CDTF">2020-08-10T09:02:39Z</dcterms:created>
  <dcterms:modified xsi:type="dcterms:W3CDTF">2020-08-10T11:26:33Z</dcterms:modified>
</cp:coreProperties>
</file>