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voarimiA\OneDrive - AptarGroup, Inc\Documents\"/>
    </mc:Choice>
  </mc:AlternateContent>
  <bookViews>
    <workbookView xWindow="0" yWindow="0" windowWidth="28800" windowHeight="12432"/>
  </bookViews>
  <sheets>
    <sheet name="Feuil1" sheetId="1" r:id="rId1"/>
  </sheets>
  <externalReferences>
    <externalReference r:id="rId2"/>
  </externalReferences>
  <definedNames>
    <definedName name="AnneeEnCours">Feuil1!$C$3</definedName>
    <definedName name="Clôture">[1]Feuil2!$C$3</definedName>
    <definedName name="DATE_CLOTURE" localSheetId="0">Feuil1!$C$4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1" l="1"/>
  <c r="W30" i="1"/>
  <c r="O30" i="1"/>
  <c r="N30" i="1"/>
  <c r="H30" i="1"/>
  <c r="U30" i="1" s="1"/>
  <c r="U29" i="1"/>
  <c r="R29" i="1"/>
  <c r="N29" i="1"/>
  <c r="I29" i="1"/>
  <c r="H29" i="1"/>
  <c r="T29" i="1" s="1"/>
  <c r="H28" i="1"/>
  <c r="T28" i="1" s="1"/>
  <c r="W27" i="1"/>
  <c r="H27" i="1"/>
  <c r="R27" i="1" s="1"/>
  <c r="S26" i="1"/>
  <c r="R26" i="1"/>
  <c r="H26" i="1"/>
  <c r="Q26" i="1" s="1"/>
  <c r="V25" i="1"/>
  <c r="Q25" i="1"/>
  <c r="O25" i="1"/>
  <c r="H25" i="1"/>
  <c r="P25" i="1" s="1"/>
  <c r="T24" i="1"/>
  <c r="H24" i="1"/>
  <c r="P24" i="1" s="1"/>
  <c r="H23" i="1"/>
  <c r="W23" i="1" s="1"/>
  <c r="U22" i="1"/>
  <c r="T22" i="1"/>
  <c r="S22" i="1"/>
  <c r="O22" i="1"/>
  <c r="N22" i="1"/>
  <c r="H22" i="1"/>
  <c r="Q22" i="1" s="1"/>
  <c r="Q21" i="1"/>
  <c r="H21" i="1"/>
  <c r="P21" i="1" s="1"/>
  <c r="U20" i="1"/>
  <c r="H20" i="1"/>
  <c r="T20" i="1" s="1"/>
  <c r="W19" i="1"/>
  <c r="T19" i="1"/>
  <c r="H19" i="1"/>
  <c r="R19" i="1" s="1"/>
  <c r="W18" i="1"/>
  <c r="V18" i="1"/>
  <c r="S18" i="1"/>
  <c r="R18" i="1"/>
  <c r="O18" i="1"/>
  <c r="N18" i="1"/>
  <c r="H18" i="1"/>
  <c r="Q18" i="1" s="1"/>
  <c r="V17" i="1"/>
  <c r="Q17" i="1"/>
  <c r="O17" i="1"/>
  <c r="H17" i="1"/>
  <c r="P17" i="1" s="1"/>
  <c r="T16" i="1"/>
  <c r="H16" i="1"/>
  <c r="P16" i="1" s="1"/>
  <c r="H15" i="1"/>
  <c r="U14" i="1"/>
  <c r="T14" i="1"/>
  <c r="S14" i="1"/>
  <c r="O14" i="1"/>
  <c r="N14" i="1"/>
  <c r="H14" i="1"/>
  <c r="Q14" i="1" s="1"/>
  <c r="Q13" i="1"/>
  <c r="H13" i="1"/>
  <c r="P13" i="1" s="1"/>
  <c r="H12" i="1"/>
  <c r="S12" i="1" s="1"/>
  <c r="S11" i="1"/>
  <c r="O11" i="1"/>
  <c r="H11" i="1"/>
  <c r="R11" i="1" s="1"/>
  <c r="V10" i="1"/>
  <c r="T10" i="1"/>
  <c r="O10" i="1"/>
  <c r="N10" i="1"/>
  <c r="H10" i="1"/>
  <c r="Q10" i="1" s="1"/>
  <c r="U9" i="1"/>
  <c r="O9" i="1"/>
  <c r="H9" i="1"/>
  <c r="P9" i="1" s="1"/>
  <c r="Q8" i="1"/>
  <c r="I8" i="1"/>
  <c r="H8" i="1"/>
  <c r="P8" i="1" s="1"/>
  <c r="C4" i="1"/>
  <c r="V9" i="1" l="1"/>
  <c r="T12" i="1"/>
  <c r="R21" i="1"/>
  <c r="I9" i="1"/>
  <c r="W9" i="1"/>
  <c r="W10" i="1"/>
  <c r="U12" i="1"/>
  <c r="S13" i="1"/>
  <c r="R14" i="1"/>
  <c r="I16" i="1"/>
  <c r="R17" i="1"/>
  <c r="S21" i="1"/>
  <c r="R22" i="1"/>
  <c r="I24" i="1"/>
  <c r="R25" i="1"/>
  <c r="V26" i="1"/>
  <c r="U28" i="1"/>
  <c r="V29" i="1"/>
  <c r="R13" i="1"/>
  <c r="N9" i="1"/>
  <c r="V12" i="1"/>
  <c r="T13" i="1"/>
  <c r="Q16" i="1"/>
  <c r="U17" i="1"/>
  <c r="T21" i="1"/>
  <c r="Q24" i="1"/>
  <c r="U25" i="1"/>
  <c r="W26" i="1"/>
  <c r="U21" i="1"/>
  <c r="Q9" i="1"/>
  <c r="V13" i="1"/>
  <c r="W17" i="1"/>
  <c r="I21" i="1"/>
  <c r="R9" i="1"/>
  <c r="R10" i="1"/>
  <c r="T11" i="1"/>
  <c r="N13" i="1"/>
  <c r="W13" i="1"/>
  <c r="V14" i="1"/>
  <c r="I17" i="1"/>
  <c r="O19" i="1"/>
  <c r="N21" i="1"/>
  <c r="W21" i="1"/>
  <c r="V22" i="1"/>
  <c r="I25" i="1"/>
  <c r="N26" i="1"/>
  <c r="S27" i="1"/>
  <c r="O29" i="1"/>
  <c r="R30" i="1"/>
  <c r="U13" i="1"/>
  <c r="I13" i="1"/>
  <c r="V21" i="1"/>
  <c r="O27" i="1"/>
  <c r="S9" i="1"/>
  <c r="S10" i="1"/>
  <c r="W11" i="1"/>
  <c r="O13" i="1"/>
  <c r="W14" i="1"/>
  <c r="N17" i="1"/>
  <c r="S19" i="1"/>
  <c r="O21" i="1"/>
  <c r="W22" i="1"/>
  <c r="N25" i="1"/>
  <c r="O26" i="1"/>
  <c r="T27" i="1"/>
  <c r="Q29" i="1"/>
  <c r="V30" i="1"/>
  <c r="M29" i="1"/>
  <c r="K27" i="1"/>
  <c r="J27" i="1" s="1"/>
  <c r="J26" i="1"/>
  <c r="M21" i="1"/>
  <c r="K19" i="1"/>
  <c r="M13" i="1"/>
  <c r="K11" i="1"/>
  <c r="J11" i="1" s="1"/>
  <c r="K28" i="1"/>
  <c r="M22" i="1"/>
  <c r="K20" i="1"/>
  <c r="J19" i="1"/>
  <c r="M14" i="1"/>
  <c r="K12" i="1"/>
  <c r="M17" i="1"/>
  <c r="K29" i="1"/>
  <c r="J28" i="1"/>
  <c r="K21" i="1"/>
  <c r="J21" i="1" s="1"/>
  <c r="J20" i="1"/>
  <c r="K13" i="1"/>
  <c r="J12" i="1"/>
  <c r="M20" i="1"/>
  <c r="K30" i="1"/>
  <c r="J29" i="1"/>
  <c r="K22" i="1"/>
  <c r="K14" i="1"/>
  <c r="M9" i="1"/>
  <c r="M25" i="1"/>
  <c r="K23" i="1"/>
  <c r="J23" i="1" s="1"/>
  <c r="K15" i="1"/>
  <c r="K24" i="1"/>
  <c r="K16" i="1"/>
  <c r="J16" i="1" s="1"/>
  <c r="K8" i="1"/>
  <c r="K9" i="1"/>
  <c r="J8" i="1"/>
  <c r="M28" i="1"/>
  <c r="K26" i="1"/>
  <c r="K25" i="1"/>
  <c r="J25" i="1" s="1"/>
  <c r="J24" i="1"/>
  <c r="K17" i="1"/>
  <c r="J17" i="1" s="1"/>
  <c r="W15" i="1"/>
  <c r="O15" i="1"/>
  <c r="V15" i="1"/>
  <c r="N15" i="1"/>
  <c r="U15" i="1"/>
  <c r="M15" i="1"/>
  <c r="T15" i="1"/>
  <c r="S15" i="1"/>
  <c r="R15" i="1"/>
  <c r="Q15" i="1"/>
  <c r="I15" i="1"/>
  <c r="H6" i="1"/>
  <c r="P15" i="1"/>
  <c r="K18" i="1"/>
  <c r="J18" i="1" s="1"/>
  <c r="K10" i="1"/>
  <c r="J10" i="1" s="1"/>
  <c r="J9" i="1"/>
  <c r="M12" i="1"/>
  <c r="P14" i="1"/>
  <c r="R16" i="1"/>
  <c r="S17" i="1"/>
  <c r="T18" i="1"/>
  <c r="M19" i="1"/>
  <c r="U19" i="1"/>
  <c r="N20" i="1"/>
  <c r="V20" i="1"/>
  <c r="P22" i="1"/>
  <c r="I23" i="1"/>
  <c r="Q23" i="1"/>
  <c r="R24" i="1"/>
  <c r="S25" i="1"/>
  <c r="T26" i="1"/>
  <c r="M27" i="1"/>
  <c r="U27" i="1"/>
  <c r="N28" i="1"/>
  <c r="V28" i="1"/>
  <c r="W29" i="1"/>
  <c r="P30" i="1"/>
  <c r="R8" i="1"/>
  <c r="M11" i="1"/>
  <c r="U11" i="1"/>
  <c r="N12" i="1"/>
  <c r="S8" i="1"/>
  <c r="T9" i="1"/>
  <c r="M10" i="1"/>
  <c r="U10" i="1"/>
  <c r="N11" i="1"/>
  <c r="V11" i="1"/>
  <c r="O12" i="1"/>
  <c r="W12" i="1"/>
  <c r="I14" i="1"/>
  <c r="S16" i="1"/>
  <c r="T17" i="1"/>
  <c r="M18" i="1"/>
  <c r="U18" i="1"/>
  <c r="N19" i="1"/>
  <c r="V19" i="1"/>
  <c r="O20" i="1"/>
  <c r="W20" i="1"/>
  <c r="I22" i="1"/>
  <c r="R23" i="1"/>
  <c r="S24" i="1"/>
  <c r="T25" i="1"/>
  <c r="M26" i="1"/>
  <c r="U26" i="1"/>
  <c r="N27" i="1"/>
  <c r="V27" i="1"/>
  <c r="O28" i="1"/>
  <c r="W28" i="1"/>
  <c r="P29" i="1"/>
  <c r="I30" i="1"/>
  <c r="Q30" i="1"/>
  <c r="S23" i="1"/>
  <c r="P28" i="1"/>
  <c r="P23" i="1"/>
  <c r="U8" i="1"/>
  <c r="P11" i="1"/>
  <c r="I12" i="1"/>
  <c r="Q12" i="1"/>
  <c r="M16" i="1"/>
  <c r="U16" i="1"/>
  <c r="P19" i="1"/>
  <c r="I20" i="1"/>
  <c r="Q20" i="1"/>
  <c r="T23" i="1"/>
  <c r="M24" i="1"/>
  <c r="U24" i="1"/>
  <c r="P27" i="1"/>
  <c r="I28" i="1"/>
  <c r="Q28" i="1"/>
  <c r="S30" i="1"/>
  <c r="P12" i="1"/>
  <c r="N8" i="1"/>
  <c r="I11" i="1"/>
  <c r="Q11" i="1"/>
  <c r="R12" i="1"/>
  <c r="N16" i="1"/>
  <c r="V16" i="1"/>
  <c r="P18" i="1"/>
  <c r="I19" i="1"/>
  <c r="Q19" i="1"/>
  <c r="R20" i="1"/>
  <c r="M23" i="1"/>
  <c r="U23" i="1"/>
  <c r="N24" i="1"/>
  <c r="V24" i="1"/>
  <c r="W25" i="1"/>
  <c r="P26" i="1"/>
  <c r="I27" i="1"/>
  <c r="Q27" i="1"/>
  <c r="R28" i="1"/>
  <c r="S29" i="1"/>
  <c r="T30" i="1"/>
  <c r="T8" i="1"/>
  <c r="P20" i="1"/>
  <c r="V8" i="1"/>
  <c r="P10" i="1"/>
  <c r="O8" i="1"/>
  <c r="W8" i="1"/>
  <c r="I10" i="1"/>
  <c r="O16" i="1"/>
  <c r="W16" i="1"/>
  <c r="I18" i="1"/>
  <c r="S20" i="1"/>
  <c r="N23" i="1"/>
  <c r="V23" i="1"/>
  <c r="O24" i="1"/>
  <c r="W24" i="1"/>
  <c r="I26" i="1"/>
  <c r="S28" i="1"/>
  <c r="M30" i="1"/>
  <c r="O23" i="1"/>
  <c r="P6" i="1" l="1"/>
  <c r="M6" i="1"/>
  <c r="L14" i="1"/>
  <c r="L13" i="1"/>
  <c r="L26" i="1"/>
  <c r="L24" i="1"/>
  <c r="L12" i="1"/>
  <c r="L11" i="1"/>
  <c r="L22" i="1"/>
  <c r="L23" i="1"/>
  <c r="L10" i="1"/>
  <c r="L9" i="1"/>
  <c r="L30" i="1"/>
  <c r="L29" i="1"/>
  <c r="L20" i="1"/>
  <c r="L19" i="1"/>
  <c r="L15" i="1"/>
  <c r="W6" i="1"/>
  <c r="O6" i="1"/>
  <c r="L8" i="1"/>
  <c r="K6" i="1"/>
  <c r="J30" i="1"/>
  <c r="J14" i="1"/>
  <c r="J15" i="1"/>
  <c r="L21" i="1"/>
  <c r="L18" i="1"/>
  <c r="L17" i="1"/>
  <c r="N6" i="1"/>
  <c r="L16" i="1"/>
  <c r="J13" i="1"/>
  <c r="J22" i="1"/>
  <c r="L28" i="1"/>
  <c r="L27" i="1"/>
  <c r="L25" i="1"/>
  <c r="J6" i="1" l="1"/>
</calcChain>
</file>

<file path=xl/sharedStrings.xml><?xml version="1.0" encoding="utf-8"?>
<sst xmlns="http://schemas.openxmlformats.org/spreadsheetml/2006/main" count="48" uniqueCount="48">
  <si>
    <t>Année en cours</t>
  </si>
  <si>
    <t>Date clôture</t>
  </si>
  <si>
    <t>CCA restantes - calcul prorata en nombre de jours</t>
  </si>
  <si>
    <t>Nom du Fournisseur</t>
  </si>
  <si>
    <t>Libellé</t>
  </si>
  <si>
    <t>Montant en euro</t>
  </si>
  <si>
    <t>Type</t>
  </si>
  <si>
    <t>Période facture Debut</t>
  </si>
  <si>
    <t>Période facture Fin</t>
  </si>
  <si>
    <t>Total</t>
  </si>
  <si>
    <t>Mois</t>
  </si>
  <si>
    <t>CCA consommées au 01/10/21</t>
  </si>
  <si>
    <t>CCA restantes au 01/10/21</t>
  </si>
  <si>
    <t>Mois restant</t>
  </si>
  <si>
    <t>01/02/2021</t>
  </si>
  <si>
    <t>01/03/2021</t>
  </si>
  <si>
    <t>01/04/2021</t>
  </si>
  <si>
    <t>01/05/2021</t>
  </si>
  <si>
    <t>01/06/2021</t>
  </si>
  <si>
    <t>01/07/2021</t>
  </si>
  <si>
    <t>01/08/2021</t>
  </si>
  <si>
    <t>01/09/2021</t>
  </si>
  <si>
    <t>01/10/2021</t>
  </si>
  <si>
    <t>01/11/2021</t>
  </si>
  <si>
    <t>01/12/2021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</si>
  <si>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</si>
  <si>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</si>
  <si>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</si>
  <si>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</si>
  <si>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</si>
  <si>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</si>
  <si>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</si>
  <si>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</si>
  <si>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</si>
  <si>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</si>
  <si>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</si>
  <si>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</si>
  <si>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</si>
  <si>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</si>
  <si>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</si>
  <si>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</si>
  <si>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</si>
  <si>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</si>
  <si>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</si>
  <si>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</si>
  <si>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</si>
  <si>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Type 22</t>
  </si>
  <si>
    <t>Type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</si>
</sst>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[$-40C]d\ mmmm\ yyyy;@"/>
    <numFmt numFmtId="166" formatCode="_-* #,##0\ _€_-;\-* #,##0\ _€_-;_-* &quot;-&quot;??\ _€_-;_-@_-"/>
    <numFmt numFmtId="167" formatCode="dd/mm/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theme="5"/>
      <name val="Arial"/>
      <family val="2"/>
    </font>
    <font>
      <b/>
      <sz val="9"/>
      <color theme="0"/>
      <name val="Arial"/>
      <family val="2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rgb="FF808080"/>
      </top>
      <bottom/>
      <diagonal/>
    </border>
    <border>
      <left style="thin">
        <color theme="0" tint="-0.499984740745262"/>
      </left>
      <right/>
      <top style="thin">
        <color rgb="FF808080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rgb="FF808080"/>
      </top>
      <bottom style="thin">
        <color theme="0" tint="-0.499984740745262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Protection="1">
      <protection locked="0"/>
    </xf>
    <xf numFmtId="0" fontId="2" fillId="0" borderId="0" xfId="0" applyFont="1"/>
    <xf numFmtId="0" fontId="3" fillId="0" borderId="0" xfId="0" applyFont="1" applyFill="1" applyAlignment="1"/>
    <xf numFmtId="0" fontId="4" fillId="2" borderId="1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/>
    </xf>
    <xf numFmtId="164" fontId="4" fillId="2" borderId="1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right"/>
    </xf>
    <xf numFmtId="0" fontId="7" fillId="3" borderId="2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/>
    <xf numFmtId="166" fontId="8" fillId="2" borderId="1" xfId="0" applyNumberFormat="1" applyFont="1" applyFill="1" applyBorder="1" applyAlignment="1">
      <alignment vertical="center" wrapText="1"/>
    </xf>
    <xf numFmtId="0" fontId="8" fillId="2" borderId="1" xfId="0" applyFont="1" applyFill="1" applyBorder="1" applyAlignment="1">
      <alignment vertical="center" wrapText="1"/>
    </xf>
    <xf numFmtId="4" fontId="9" fillId="4" borderId="5" xfId="0" applyNumberFormat="1" applyFont="1" applyFill="1" applyBorder="1" applyAlignment="1">
      <alignment horizontal="center" vertical="center" wrapText="1"/>
    </xf>
    <xf numFmtId="4" fontId="9" fillId="4" borderId="6" xfId="0" applyNumberFormat="1" applyFont="1" applyFill="1" applyBorder="1" applyAlignment="1">
      <alignment horizontal="center" vertical="center" wrapText="1"/>
    </xf>
    <xf numFmtId="4" fontId="7" fillId="3" borderId="7" xfId="0" applyNumberFormat="1" applyFont="1" applyFill="1" applyBorder="1" applyAlignment="1">
      <alignment horizontal="center" vertical="center" wrapText="1"/>
    </xf>
    <xf numFmtId="14" fontId="10" fillId="3" borderId="8" xfId="0" quotePrefix="1" applyNumberFormat="1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44" fontId="6" fillId="0" borderId="10" xfId="2" applyNumberFormat="1" applyFont="1" applyBorder="1" applyAlignment="1">
      <alignment horizontal="right" vertical="center"/>
    </xf>
    <xf numFmtId="0" fontId="6" fillId="0" borderId="10" xfId="0" applyFont="1" applyBorder="1" applyAlignment="1">
      <alignment horizontal="center" vertical="center"/>
    </xf>
    <xf numFmtId="167" fontId="6" fillId="5" borderId="10" xfId="0" applyNumberFormat="1" applyFont="1" applyFill="1" applyBorder="1" applyAlignment="1">
      <alignment horizontal="center" vertical="center"/>
    </xf>
    <xf numFmtId="166" fontId="11" fillId="0" borderId="11" xfId="1" applyNumberFormat="1" applyFont="1" applyFill="1" applyBorder="1" applyAlignment="1">
      <alignment horizontal="center"/>
    </xf>
    <xf numFmtId="166" fontId="11" fillId="6" borderId="11" xfId="1" quotePrefix="1" applyNumberFormat="1" applyFont="1" applyFill="1" applyBorder="1" applyAlignment="1">
      <alignment horizontal="center"/>
    </xf>
    <xf numFmtId="166" fontId="11" fillId="7" borderId="11" xfId="1" quotePrefix="1" applyNumberFormat="1" applyFont="1" applyFill="1" applyBorder="1" applyAlignment="1">
      <alignment horizontal="center"/>
    </xf>
    <xf numFmtId="0" fontId="12" fillId="0" borderId="9" xfId="0" applyFont="1" applyBorder="1" applyAlignment="1">
      <alignment horizontal="center"/>
    </xf>
    <xf numFmtId="14" fontId="12" fillId="5" borderId="10" xfId="0" applyNumberFormat="1" applyFont="1" applyFill="1" applyBorder="1" applyAlignment="1">
      <alignment horizontal="center"/>
    </xf>
    <xf numFmtId="0" fontId="12" fillId="0" borderId="10" xfId="0" applyFont="1" applyBorder="1" applyAlignment="1">
      <alignment horizontal="center"/>
    </xf>
    <xf numFmtId="44" fontId="12" fillId="0" borderId="10" xfId="2" applyNumberFormat="1" applyFont="1" applyBorder="1" applyAlignment="1">
      <alignment horizontal="right"/>
    </xf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44" fontId="12" fillId="0" borderId="13" xfId="2" applyNumberFormat="1" applyFont="1" applyBorder="1" applyAlignment="1">
      <alignment horizontal="right"/>
    </xf>
    <xf numFmtId="14" fontId="12" fillId="5" borderId="13" xfId="0" applyNumberFormat="1" applyFont="1" applyFill="1" applyBorder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border outline="0">
        <top style="thin">
          <color rgb="FF80808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numFmt numFmtId="4" formatCode="#,##0.00"/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G/eli777-reparti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3">
          <cell r="C3">
            <v>44469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24" displayName="Tableau24" ref="B7:W30" totalsRowShown="0" headerRowDxfId="24" dataDxfId="23" tableBorderDxfId="22">
  <autoFilter ref="B7:W30"/>
  <tableColumns count="22">
    <tableColumn id="1" name="Nom du Fournisseur" dataDxfId="21"/>
    <tableColumn id="2" name="Libellé" dataDxfId="20"/>
    <tableColumn id="3" name="Montant en euro" dataDxfId="19" dataCellStyle="Monétaire"/>
    <tableColumn id="4" name="Type" dataDxfId="18"/>
    <tableColumn id="5" name="Période facture Debut" dataDxfId="17"/>
    <tableColumn id="6" name="Période facture Fin" dataDxfId="16"/>
    <tableColumn id="7" name="Total" dataDxfId="15" dataCellStyle="Milliers">
      <calculatedColumnFormula>IF(Tableau24[[#This Row],[Montant en euro]]=0,0,Tableau24[[#This Row],[Période facture Fin]]-Tableau24[[#This Row],[Période facture Debut]])</calculatedColumnFormula>
    </tableColumn>
    <tableColumn id="8" name="Mois" dataDxfId="14" dataCellStyle="Milliers">
      <calculatedColumnFormula>MONTH(Tableau24[[#This Row],[Total]])</calculatedColumnFormula>
    </tableColumn>
    <tableColumn id="9" name="CCA consommées au 01/10/21" dataDxfId="13" dataCellStyle="Milliers">
      <calculatedColumnFormula>IF(Tableau24[[#This Row],[Période facture Debut]]&gt;DATE_CLOTURE,0,Tableau24[[#This Row],[Total]]-Tableau24[[#This Row],[CCA restantes au 01/10/21]])</calculatedColumnFormula>
    </tableColumn>
    <tableColumn id="10" name="CCA restantes au 01/10/21" dataDxfId="12" dataCellStyle="Milliers">
      <calculatedColumnFormula>IF($D8=0,0,
IF(OR($G8&lt;DATE_CLOTURE,$F8&gt;DATE_CLOTURE)=TRUE,0,
$G8-DATE_CLOTURE))</calculatedColumnFormula>
    </tableColumn>
    <tableColumn id="11" name="Mois restant" dataDxfId="11" dataCellStyle="Milliers">
      <calculatedColumnFormula>MONTH(Tableau24[[#This Row],[CCA restantes au 01/10/21]])</calculatedColumnFormula>
    </tableColumn>
    <tableColumn id="13" name="01/02/2021" dataDxfId="10" dataCellStyle="Milliers">
      <calculatedColumnFormula>IF(MEDIAN(M$7,$G8,MIN($H8,DATE_CLOTURE))=M$7,$E8/DATEDIF($G8,$H8+1,"m"),0)</calculatedColumnFormula>
    </tableColumn>
    <tableColumn id="14" name="01/03/2021" dataDxfId="9" dataCellStyle="Milliers">
      <calculatedColumnFormula>IF(MEDIAN(N$7,$G8,MIN($H8,Clôture))=N$7,$E8/DATEDIF($G8,$H8+1,"m"),0)</calculatedColumnFormula>
    </tableColumn>
    <tableColumn id="15" name="01/04/2021" dataDxfId="8" dataCellStyle="Milliers">
      <calculatedColumnFormula>IF(MEDIAN(O$7,$G8,MIN($H8,Clôture))=O$7,$E8/DATEDIF($G8,$H8+1,"m"),0)</calculatedColumnFormula>
    </tableColumn>
    <tableColumn id="16" name="01/05/2021" dataDxfId="7" dataCellStyle="Milliers">
      <calculatedColumnFormula>IF(MEDIAN(P$7,$G8,MIN($H8,Clôture))=P$7,$E8/DATEDIF($G8,$H8+1,"m"),0)</calculatedColumnFormula>
    </tableColumn>
    <tableColumn id="29" name="01/06/2021" dataDxfId="6" dataCellStyle="Milliers">
      <calculatedColumnFormula>IF(MEDIAN(Q$7,$G8,MIN($H8,Clôture))=Q$7,$E8/DATEDIF($G8,$H8+1,"m"),0)</calculatedColumnFormula>
    </tableColumn>
    <tableColumn id="28" name="01/07/2021" dataDxfId="5" dataCellStyle="Milliers">
      <calculatedColumnFormula>IF(MEDIAN(R$7,$G8,MIN($H8,Clôture))=R$7,$E8/DATEDIF($G8,$H8+1,"m"),0)</calculatedColumnFormula>
    </tableColumn>
    <tableColumn id="27" name="01/08/2021" dataDxfId="4" dataCellStyle="Milliers">
      <calculatedColumnFormula>IF(MEDIAN(S$7,$G8,MIN($H8,Clôture))=S$7,$E8/DATEDIF($G8,$H8+1,"m"),0)</calculatedColumnFormula>
    </tableColumn>
    <tableColumn id="26" name="01/09/2021" dataDxfId="3" dataCellStyle="Milliers">
      <calculatedColumnFormula>IF(MEDIAN(T$7,$G8,MIN($H8,Clôture))=T$7,$E8/DATEDIF($G8,$H8+1,"m"),0)</calculatedColumnFormula>
    </tableColumn>
    <tableColumn id="25" name="01/10/2021" dataDxfId="2" dataCellStyle="Milliers">
      <calculatedColumnFormula>IF(MEDIAN(U$7,$G8,MIN($H8,Clôture))=U$7,$E8/DATEDIF($G8,$H8+1,"m"),0)</calculatedColumnFormula>
    </tableColumn>
    <tableColumn id="30" name="01/11/2021" dataDxfId="1" dataCellStyle="Milliers">
      <calculatedColumnFormula>IF(MEDIAN(V$7,$G8,MIN($H8,Clôture))=V$7,$E8/DATEDIF($G8,$H8+1,"m"),0)</calculatedColumnFormula>
    </tableColumn>
    <tableColumn id="17" name="01/12/2021" dataDxfId="0" dataCellStyle="Milliers">
      <calculatedColumnFormula>IF(MEDIAN(W$7,$G8,MIN($H8,Clôture))=W$7,$E8/DATEDIF($G8,$H8+1,"m"),0)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0"/>
  <sheetViews>
    <sheetView tabSelected="1" zoomScale="70" zoomScaleNormal="70" workbookViewId="0">
      <selection activeCell="C37" sqref="C37"/>
    </sheetView>
  </sheetViews>
  <sheetFormatPr baseColWidth="10" defaultColWidth="0" defaultRowHeight="13.8" outlineLevelCol="1" x14ac:dyDescent="0.25"/>
  <cols>
    <col min="1" max="1" width="2.88671875" style="2" customWidth="1"/>
    <col min="2" max="2" width="28.21875" style="2" bestFit="1" customWidth="1"/>
    <col min="3" max="3" width="45.44140625" style="2" bestFit="1" customWidth="1"/>
    <col min="4" max="4" width="20" style="2" customWidth="1"/>
    <col min="5" max="5" width="21.88671875" style="2" customWidth="1"/>
    <col min="6" max="6" width="15.6640625" style="2" customWidth="1"/>
    <col min="7" max="7" width="13.33203125" style="2" customWidth="1"/>
    <col min="8" max="9" width="12.88671875" style="2" customWidth="1" outlineLevel="1"/>
    <col min="10" max="10" width="16.5546875" style="2" customWidth="1" outlineLevel="1"/>
    <col min="11" max="11" width="12.77734375" style="2" customWidth="1" outlineLevel="1"/>
    <col min="12" max="12" width="12.88671875" style="2" customWidth="1" outlineLevel="1"/>
    <col min="13" max="20" width="21.88671875" style="2" bestFit="1" customWidth="1" outlineLevel="1"/>
    <col min="21" max="21" width="21.5546875" style="2" bestFit="1" customWidth="1" outlineLevel="1"/>
    <col min="22" max="22" width="21.109375" style="2" bestFit="1" customWidth="1" outlineLevel="1"/>
    <col min="23" max="23" width="21.5546875" style="2" bestFit="1" customWidth="1" outlineLevel="1"/>
    <col min="24" max="66" width="0" style="2" hidden="1"/>
    <col min="67" max="16384" width="11.44140625" style="2" hidden="1"/>
  </cols>
  <sheetData>
    <row r="1" spans="1:23" s="1" customFormat="1" ht="14.4" x14ac:dyDescent="0.3"/>
    <row r="3" spans="1:23" ht="22.8" x14ac:dyDescent="0.4">
      <c r="B3" s="3" t="s">
        <v>0</v>
      </c>
      <c r="C3" s="4">
        <v>2021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3" ht="20.25" customHeight="1" x14ac:dyDescent="0.4">
      <c r="B4" s="3" t="s">
        <v>1</v>
      </c>
      <c r="C4" s="6">
        <f>DATE(AnneeEnCours,10,1)</f>
        <v>44470</v>
      </c>
      <c r="D4" s="3"/>
      <c r="E4" s="3"/>
      <c r="F4" s="3"/>
      <c r="G4" s="3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</row>
    <row r="5" spans="1:23" ht="24" customHeight="1" x14ac:dyDescent="0.25">
      <c r="B5" s="7"/>
      <c r="C5" s="8"/>
      <c r="D5" s="8"/>
      <c r="E5" s="8"/>
      <c r="F5" s="8"/>
      <c r="G5" s="8"/>
      <c r="H5" s="9" t="s">
        <v>2</v>
      </c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1"/>
    </row>
    <row r="6" spans="1:23" ht="20.25" customHeight="1" x14ac:dyDescent="0.4">
      <c r="A6" s="12"/>
      <c r="B6" s="12"/>
      <c r="C6" s="12"/>
      <c r="D6" s="12"/>
      <c r="E6" s="12"/>
      <c r="F6" s="12"/>
      <c r="G6" s="12"/>
      <c r="H6" s="13">
        <f>SUM(Tableau24[Total])</f>
        <v>6159</v>
      </c>
      <c r="I6" s="14"/>
      <c r="J6" s="13">
        <f>SUM(Tableau24[CCA consommées au 01/10/21])</f>
        <v>4763</v>
      </c>
      <c r="K6" s="13">
        <f>SUM(Tableau24[CCA restantes au 01/10/21])</f>
        <v>1396</v>
      </c>
      <c r="L6" s="14"/>
      <c r="M6" s="13">
        <f>SUM(Tableau24[01/02/2021])</f>
        <v>0</v>
      </c>
      <c r="N6" s="13">
        <f>SUM(Tableau24[01/03/2021])</f>
        <v>0</v>
      </c>
      <c r="O6" s="13">
        <f>SUM(Tableau24[01/04/2021])</f>
        <v>0</v>
      </c>
      <c r="P6" s="13">
        <f>SUM(Tableau24[01/05/2021])</f>
        <v>0</v>
      </c>
      <c r="Q6" s="13"/>
      <c r="R6" s="13"/>
      <c r="S6" s="13"/>
      <c r="T6" s="13"/>
      <c r="U6" s="13"/>
      <c r="V6" s="13"/>
      <c r="W6" s="13">
        <f>SUM(Tableau24[01/12/2021])</f>
        <v>0</v>
      </c>
    </row>
    <row r="7" spans="1:23" ht="41.25" customHeight="1" x14ac:dyDescent="0.25">
      <c r="B7" s="15" t="s">
        <v>3</v>
      </c>
      <c r="C7" s="15" t="s">
        <v>4</v>
      </c>
      <c r="D7" s="15" t="s">
        <v>5</v>
      </c>
      <c r="E7" s="15" t="s">
        <v>6</v>
      </c>
      <c r="F7" s="16" t="s">
        <v>7</v>
      </c>
      <c r="G7" s="16" t="s">
        <v>8</v>
      </c>
      <c r="H7" s="17" t="s">
        <v>9</v>
      </c>
      <c r="I7" s="17" t="s">
        <v>10</v>
      </c>
      <c r="J7" s="17" t="s">
        <v>11</v>
      </c>
      <c r="K7" s="17" t="s">
        <v>12</v>
      </c>
      <c r="L7" s="17" t="s">
        <v>13</v>
      </c>
      <c r="M7" s="18" t="s">
        <v>14</v>
      </c>
      <c r="N7" s="18" t="s">
        <v>15</v>
      </c>
      <c r="O7" s="18" t="s">
        <v>16</v>
      </c>
      <c r="P7" s="18" t="s">
        <v>17</v>
      </c>
      <c r="Q7" s="18" t="s">
        <v>18</v>
      </c>
      <c r="R7" s="18" t="s">
        <v>19</v>
      </c>
      <c r="S7" s="18" t="s">
        <v>20</v>
      </c>
      <c r="T7" s="18" t="s">
        <v>21</v>
      </c>
      <c r="U7" s="18" t="s">
        <v>22</v>
      </c>
      <c r="V7" s="18" t="s">
        <v>23</v>
      </c>
      <c r="W7" s="18" t="s">
        <v>24</v>
      </c>
    </row>
    <row r="8" spans="1:23" x14ac:dyDescent="0.25">
      <c r="B8" s="19"/>
      <c r="C8" s="20"/>
      <c r="D8" s="21">
        <v>11000</v>
      </c>
      <c r="E8" s="22" t="s">
        <v>25</v>
      </c>
      <c r="F8" s="23">
        <v>44197</v>
      </c>
      <c r="G8" s="23">
        <v>44561</v>
      </c>
      <c r="H8" s="24">
        <f>IF(Tableau24[[#This Row],[Montant en euro]]=0,0,Tableau24[[#This Row],[Période facture Fin]]-Tableau24[[#This Row],[Période facture Debut]])</f>
        <v>364</v>
      </c>
      <c r="I8" s="24">
        <f>MONTH(Tableau24[[#This Row],[Total]])</f>
        <v>12</v>
      </c>
      <c r="J8" s="24">
        <f>IF(Tableau24[[#This Row],[Période facture Debut]]&gt;DATE_CLOTURE,0,Tableau24[[#This Row],[Total]]-Tableau24[[#This Row],[CCA restantes au 01/10/21]])</f>
        <v>273</v>
      </c>
      <c r="K8" s="24">
        <f>IF($D8=0,0,
IF(OR($G8&lt;DATE_CLOTURE,$F8&gt;DATE_CLOTURE)=TRUE,0,
$G8-DATE_CLOTURE))</f>
        <v>91</v>
      </c>
      <c r="L8" s="24">
        <f>MONTH(Tableau24[[#This Row],[CCA restantes au 01/10/21]])</f>
        <v>3</v>
      </c>
      <c r="M8" s="25">
        <f>IF(MEDIAN(M$7,$G8,MIN($H8,DATE_CLOTURE))=M$7,$E8/DATEDIF($G8,$H8+1,"m"),0)</f>
        <v>0</v>
      </c>
      <c r="N8" s="25">
        <f t="shared" ref="N8:W17" si="0">IF(MEDIAN(N$7,$G8,MIN($H8,Clôture))=N$7,$E8/DATEDIF($G8,$H8+1,"m"),0)</f>
        <v>0</v>
      </c>
      <c r="O8" s="25">
        <f t="shared" si="0"/>
        <v>0</v>
      </c>
      <c r="P8" s="25">
        <f t="shared" si="0"/>
        <v>0</v>
      </c>
      <c r="Q8" s="25">
        <f t="shared" si="0"/>
        <v>0</v>
      </c>
      <c r="R8" s="25">
        <f t="shared" si="0"/>
        <v>0</v>
      </c>
      <c r="S8" s="25">
        <f t="shared" si="0"/>
        <v>0</v>
      </c>
      <c r="T8" s="25">
        <f t="shared" si="0"/>
        <v>0</v>
      </c>
      <c r="U8" s="26">
        <f t="shared" si="0"/>
        <v>0</v>
      </c>
      <c r="V8" s="26">
        <f t="shared" si="0"/>
        <v>0</v>
      </c>
      <c r="W8" s="26">
        <f t="shared" si="0"/>
        <v>0</v>
      </c>
    </row>
    <row r="9" spans="1:23" x14ac:dyDescent="0.25">
      <c r="B9" s="27"/>
      <c r="C9" s="20"/>
      <c r="D9" s="21">
        <v>2636.21</v>
      </c>
      <c r="E9" s="22" t="s">
        <v>26</v>
      </c>
      <c r="F9" s="28">
        <v>44378</v>
      </c>
      <c r="G9" s="28">
        <v>44469</v>
      </c>
      <c r="H9" s="24">
        <f>IF(Tableau24[[#This Row],[Montant en euro]]=0,0,Tableau24[[#This Row],[Période facture Fin]]-Tableau24[[#This Row],[Période facture Debut]])</f>
        <v>91</v>
      </c>
      <c r="I9" s="24">
        <f>MONTH(Tableau24[[#This Row],[Total]])</f>
        <v>3</v>
      </c>
      <c r="J9" s="24">
        <f>IF(Tableau24[[#This Row],[Période facture Debut]]&gt;DATE_CLOTURE,0,Tableau24[[#This Row],[Total]]-Tableau24[[#This Row],[CCA restantes au 01/10/21]])</f>
        <v>91</v>
      </c>
      <c r="K9" s="24">
        <f t="shared" ref="K9:K30" si="1">IF($D9=0,0,
IF(OR($G9&lt;DATE_CLOTURE,$F9&gt;DATE_CLOTURE)=TRUE,0,
$G9-DATE_CLOTURE))</f>
        <v>0</v>
      </c>
      <c r="L9" s="24">
        <f>MONTH(Tableau24[[#This Row],[CCA restantes au 01/10/21]])</f>
        <v>1</v>
      </c>
      <c r="M9" s="25">
        <f>IF(MEDIAN(M$7,$G9,MIN($H9,DATE_CLOTURE))=M$7,$E9/DATEDIF($G9,$H9+1,"m"),0)</f>
        <v>0</v>
      </c>
      <c r="N9" s="25">
        <f t="shared" si="0"/>
        <v>0</v>
      </c>
      <c r="O9" s="25">
        <f t="shared" si="0"/>
        <v>0</v>
      </c>
      <c r="P9" s="25">
        <f t="shared" si="0"/>
        <v>0</v>
      </c>
      <c r="Q9" s="25">
        <f t="shared" si="0"/>
        <v>0</v>
      </c>
      <c r="R9" s="25">
        <f t="shared" si="0"/>
        <v>0</v>
      </c>
      <c r="S9" s="25">
        <f t="shared" si="0"/>
        <v>0</v>
      </c>
      <c r="T9" s="25">
        <f t="shared" si="0"/>
        <v>0</v>
      </c>
      <c r="U9" s="26">
        <f t="shared" si="0"/>
        <v>0</v>
      </c>
      <c r="V9" s="26">
        <f t="shared" si="0"/>
        <v>0</v>
      </c>
      <c r="W9" s="26">
        <f t="shared" si="0"/>
        <v>0</v>
      </c>
    </row>
    <row r="10" spans="1:23" x14ac:dyDescent="0.25">
      <c r="B10" s="27"/>
      <c r="C10" s="20"/>
      <c r="D10" s="21">
        <v>2403.52</v>
      </c>
      <c r="E10" s="22" t="s">
        <v>27</v>
      </c>
      <c r="F10" s="28">
        <v>44378</v>
      </c>
      <c r="G10" s="28">
        <v>44469</v>
      </c>
      <c r="H10" s="24">
        <f>IF(Tableau24[[#This Row],[Montant en euro]]=0,0,Tableau24[[#This Row],[Période facture Fin]]-Tableau24[[#This Row],[Période facture Debut]])</f>
        <v>91</v>
      </c>
      <c r="I10" s="24">
        <f>MONTH(Tableau24[[#This Row],[Total]])</f>
        <v>3</v>
      </c>
      <c r="J10" s="24">
        <f>IF(Tableau24[[#This Row],[Période facture Debut]]&gt;DATE_CLOTURE,0,Tableau24[[#This Row],[Total]]-Tableau24[[#This Row],[CCA restantes au 01/10/21]])</f>
        <v>91</v>
      </c>
      <c r="K10" s="24">
        <f t="shared" si="1"/>
        <v>0</v>
      </c>
      <c r="L10" s="24">
        <f>MONTH(Tableau24[[#This Row],[CCA restantes au 01/10/21]])</f>
        <v>1</v>
      </c>
      <c r="M10" s="25">
        <f>IF(MEDIAN(M$7,$G10,MIN($H10,DATE_CLOTURE))=M$7,$E10/DATEDIF($G10,$H10+1,"m"),0)</f>
        <v>0</v>
      </c>
      <c r="N10" s="25">
        <f t="shared" si="0"/>
        <v>0</v>
      </c>
      <c r="O10" s="25">
        <f t="shared" si="0"/>
        <v>0</v>
      </c>
      <c r="P10" s="25">
        <f t="shared" si="0"/>
        <v>0</v>
      </c>
      <c r="Q10" s="25">
        <f t="shared" si="0"/>
        <v>0</v>
      </c>
      <c r="R10" s="25">
        <f t="shared" si="0"/>
        <v>0</v>
      </c>
      <c r="S10" s="25">
        <f t="shared" si="0"/>
        <v>0</v>
      </c>
      <c r="T10" s="25">
        <f t="shared" si="0"/>
        <v>0</v>
      </c>
      <c r="U10" s="26">
        <f t="shared" si="0"/>
        <v>0</v>
      </c>
      <c r="V10" s="26">
        <f t="shared" si="0"/>
        <v>0</v>
      </c>
      <c r="W10" s="26">
        <f t="shared" si="0"/>
        <v>0</v>
      </c>
    </row>
    <row r="11" spans="1:23" x14ac:dyDescent="0.25">
      <c r="B11" s="27"/>
      <c r="C11" s="29"/>
      <c r="D11" s="30">
        <v>6375.13</v>
      </c>
      <c r="E11" s="22" t="s">
        <v>28</v>
      </c>
      <c r="F11" s="28">
        <v>44378</v>
      </c>
      <c r="G11" s="28">
        <v>44469</v>
      </c>
      <c r="H11" s="24">
        <f>IF(Tableau24[[#This Row],[Montant en euro]]=0,0,Tableau24[[#This Row],[Période facture Fin]]-Tableau24[[#This Row],[Période facture Debut]])</f>
        <v>91</v>
      </c>
      <c r="I11" s="24">
        <f>MONTH(Tableau24[[#This Row],[Total]])</f>
        <v>3</v>
      </c>
      <c r="J11" s="24">
        <f>IF(Tableau24[[#This Row],[Période facture Debut]]&gt;DATE_CLOTURE,0,Tableau24[[#This Row],[Total]]-Tableau24[[#This Row],[CCA restantes au 01/10/21]])</f>
        <v>91</v>
      </c>
      <c r="K11" s="24">
        <f t="shared" si="1"/>
        <v>0</v>
      </c>
      <c r="L11" s="24">
        <f>MONTH(Tableau24[[#This Row],[CCA restantes au 01/10/21]])</f>
        <v>1</v>
      </c>
      <c r="M11" s="25">
        <f>IF(MEDIAN(M$7,$G11,MIN($H11,DATE_CLOTURE))=M$7,$E11/DATEDIF($G11,$H11+1,"m"),0)</f>
        <v>0</v>
      </c>
      <c r="N11" s="25">
        <f t="shared" si="0"/>
        <v>0</v>
      </c>
      <c r="O11" s="25">
        <f t="shared" si="0"/>
        <v>0</v>
      </c>
      <c r="P11" s="25">
        <f t="shared" si="0"/>
        <v>0</v>
      </c>
      <c r="Q11" s="25">
        <f t="shared" si="0"/>
        <v>0</v>
      </c>
      <c r="R11" s="25">
        <f t="shared" si="0"/>
        <v>0</v>
      </c>
      <c r="S11" s="25">
        <f t="shared" si="0"/>
        <v>0</v>
      </c>
      <c r="T11" s="25">
        <f t="shared" si="0"/>
        <v>0</v>
      </c>
      <c r="U11" s="26">
        <f t="shared" si="0"/>
        <v>0</v>
      </c>
      <c r="V11" s="26">
        <f t="shared" si="0"/>
        <v>0</v>
      </c>
      <c r="W11" s="26">
        <f t="shared" si="0"/>
        <v>0</v>
      </c>
    </row>
    <row r="12" spans="1:23" x14ac:dyDescent="0.25">
      <c r="B12" s="27"/>
      <c r="C12" s="29"/>
      <c r="D12" s="30">
        <v>756.66</v>
      </c>
      <c r="E12" s="22" t="s">
        <v>29</v>
      </c>
      <c r="F12" s="28">
        <v>44378</v>
      </c>
      <c r="G12" s="28">
        <v>44469</v>
      </c>
      <c r="H12" s="24">
        <f>IF(Tableau24[[#This Row],[Montant en euro]]=0,0,Tableau24[[#This Row],[Période facture Fin]]-Tableau24[[#This Row],[Période facture Debut]])</f>
        <v>91</v>
      </c>
      <c r="I12" s="24">
        <f>MONTH(Tableau24[[#This Row],[Total]])</f>
        <v>3</v>
      </c>
      <c r="J12" s="24">
        <f>IF(Tableau24[[#This Row],[Période facture Debut]]&gt;DATE_CLOTURE,0,Tableau24[[#This Row],[Total]]-Tableau24[[#This Row],[CCA restantes au 01/10/21]])</f>
        <v>91</v>
      </c>
      <c r="K12" s="24">
        <f t="shared" si="1"/>
        <v>0</v>
      </c>
      <c r="L12" s="24">
        <f>MONTH(Tableau24[[#This Row],[CCA restantes au 01/10/21]])</f>
        <v>1</v>
      </c>
      <c r="M12" s="25">
        <f>IF(MEDIAN(M$7,$G12,MIN($H12,DATE_CLOTURE))=M$7,$E12/DATEDIF($G12,$H12+1,"m"),0)</f>
        <v>0</v>
      </c>
      <c r="N12" s="25">
        <f t="shared" si="0"/>
        <v>0</v>
      </c>
      <c r="O12" s="25">
        <f t="shared" si="0"/>
        <v>0</v>
      </c>
      <c r="P12" s="25">
        <f t="shared" si="0"/>
        <v>0</v>
      </c>
      <c r="Q12" s="25">
        <f t="shared" si="0"/>
        <v>0</v>
      </c>
      <c r="R12" s="25">
        <f t="shared" si="0"/>
        <v>0</v>
      </c>
      <c r="S12" s="25">
        <f t="shared" si="0"/>
        <v>0</v>
      </c>
      <c r="T12" s="25">
        <f t="shared" si="0"/>
        <v>0</v>
      </c>
      <c r="U12" s="26">
        <f t="shared" si="0"/>
        <v>0</v>
      </c>
      <c r="V12" s="26">
        <f t="shared" si="0"/>
        <v>0</v>
      </c>
      <c r="W12" s="26">
        <f t="shared" si="0"/>
        <v>0</v>
      </c>
    </row>
    <row r="13" spans="1:23" x14ac:dyDescent="0.25">
      <c r="B13" s="27"/>
      <c r="C13" s="29"/>
      <c r="D13" s="30">
        <v>9825</v>
      </c>
      <c r="E13" s="22" t="s">
        <v>30</v>
      </c>
      <c r="F13" s="28">
        <v>44378</v>
      </c>
      <c r="G13" s="28">
        <v>44469</v>
      </c>
      <c r="H13" s="24">
        <f>IF(Tableau24[[#This Row],[Montant en euro]]=0,0,Tableau24[[#This Row],[Période facture Fin]]-Tableau24[[#This Row],[Période facture Debut]])</f>
        <v>91</v>
      </c>
      <c r="I13" s="24">
        <f>MONTH(Tableau24[[#This Row],[Total]])</f>
        <v>3</v>
      </c>
      <c r="J13" s="24">
        <f>IF(Tableau24[[#This Row],[Période facture Debut]]&gt;DATE_CLOTURE,0,Tableau24[[#This Row],[Total]]-Tableau24[[#This Row],[CCA restantes au 01/10/21]])</f>
        <v>91</v>
      </c>
      <c r="K13" s="24">
        <f t="shared" si="1"/>
        <v>0</v>
      </c>
      <c r="L13" s="24">
        <f>MONTH(Tableau24[[#This Row],[CCA restantes au 01/10/21]])</f>
        <v>1</v>
      </c>
      <c r="M13" s="25">
        <f>IF(MEDIAN(M$7,$G13,MIN($H13,DATE_CLOTURE))=M$7,$E13/DATEDIF($G13,$H13+1,"m"),0)</f>
        <v>0</v>
      </c>
      <c r="N13" s="25">
        <f t="shared" si="0"/>
        <v>0</v>
      </c>
      <c r="O13" s="25">
        <f t="shared" si="0"/>
        <v>0</v>
      </c>
      <c r="P13" s="25">
        <f t="shared" si="0"/>
        <v>0</v>
      </c>
      <c r="Q13" s="25">
        <f t="shared" si="0"/>
        <v>0</v>
      </c>
      <c r="R13" s="25">
        <f t="shared" si="0"/>
        <v>0</v>
      </c>
      <c r="S13" s="25">
        <f t="shared" si="0"/>
        <v>0</v>
      </c>
      <c r="T13" s="25">
        <f t="shared" si="0"/>
        <v>0</v>
      </c>
      <c r="U13" s="26">
        <f t="shared" si="0"/>
        <v>0</v>
      </c>
      <c r="V13" s="26">
        <f t="shared" si="0"/>
        <v>0</v>
      </c>
      <c r="W13" s="26">
        <f t="shared" si="0"/>
        <v>0</v>
      </c>
    </row>
    <row r="14" spans="1:23" x14ac:dyDescent="0.25">
      <c r="B14" s="27"/>
      <c r="C14" s="29"/>
      <c r="D14" s="30">
        <v>6300</v>
      </c>
      <c r="E14" s="22" t="s">
        <v>31</v>
      </c>
      <c r="F14" s="28">
        <v>44378</v>
      </c>
      <c r="G14" s="28">
        <v>44469</v>
      </c>
      <c r="H14" s="24">
        <f>IF(Tableau24[[#This Row],[Montant en euro]]=0,0,Tableau24[[#This Row],[Période facture Fin]]-Tableau24[[#This Row],[Période facture Debut]])</f>
        <v>91</v>
      </c>
      <c r="I14" s="24">
        <f>MONTH(Tableau24[[#This Row],[Total]])</f>
        <v>3</v>
      </c>
      <c r="J14" s="24">
        <f>IF(Tableau24[[#This Row],[Période facture Debut]]&gt;DATE_CLOTURE,0,Tableau24[[#This Row],[Total]]-Tableau24[[#This Row],[CCA restantes au 01/10/21]])</f>
        <v>91</v>
      </c>
      <c r="K14" s="24">
        <f t="shared" si="1"/>
        <v>0</v>
      </c>
      <c r="L14" s="24">
        <f>MONTH(Tableau24[[#This Row],[CCA restantes au 01/10/21]])</f>
        <v>1</v>
      </c>
      <c r="M14" s="25">
        <f>IF(MEDIAN(M$7,$G14,MIN($H14,DATE_CLOTURE))=M$7,$E14/DATEDIF($G14,$H14+1,"m"),0)</f>
        <v>0</v>
      </c>
      <c r="N14" s="25">
        <f t="shared" si="0"/>
        <v>0</v>
      </c>
      <c r="O14" s="25">
        <f t="shared" si="0"/>
        <v>0</v>
      </c>
      <c r="P14" s="25">
        <f t="shared" si="0"/>
        <v>0</v>
      </c>
      <c r="Q14" s="25">
        <f t="shared" si="0"/>
        <v>0</v>
      </c>
      <c r="R14" s="25">
        <f t="shared" si="0"/>
        <v>0</v>
      </c>
      <c r="S14" s="25">
        <f t="shared" si="0"/>
        <v>0</v>
      </c>
      <c r="T14" s="25">
        <f t="shared" si="0"/>
        <v>0</v>
      </c>
      <c r="U14" s="26">
        <f t="shared" si="0"/>
        <v>0</v>
      </c>
      <c r="V14" s="26">
        <f t="shared" si="0"/>
        <v>0</v>
      </c>
      <c r="W14" s="26">
        <f t="shared" si="0"/>
        <v>0</v>
      </c>
    </row>
    <row r="15" spans="1:23" x14ac:dyDescent="0.25">
      <c r="B15" s="27"/>
      <c r="C15" s="29"/>
      <c r="D15" s="30">
        <v>4862.38</v>
      </c>
      <c r="E15" s="22" t="s">
        <v>32</v>
      </c>
      <c r="F15" s="28">
        <v>43988</v>
      </c>
      <c r="G15" s="28">
        <v>44353</v>
      </c>
      <c r="H15" s="24">
        <f>IF(Tableau24[[#This Row],[Montant en euro]]=0,0,Tableau24[[#This Row],[Période facture Fin]]-Tableau24[[#This Row],[Période facture Debut]])</f>
        <v>365</v>
      </c>
      <c r="I15" s="24">
        <f>MONTH(Tableau24[[#This Row],[Total]])</f>
        <v>12</v>
      </c>
      <c r="J15" s="24">
        <f>IF(Tableau24[[#This Row],[Période facture Debut]]&gt;DATE_CLOTURE,0,Tableau24[[#This Row],[Total]]-Tableau24[[#This Row],[CCA restantes au 01/10/21]])</f>
        <v>365</v>
      </c>
      <c r="K15" s="24">
        <f t="shared" si="1"/>
        <v>0</v>
      </c>
      <c r="L15" s="24">
        <f>MONTH(Tableau24[[#This Row],[CCA restantes au 01/10/21]])</f>
        <v>1</v>
      </c>
      <c r="M15" s="25">
        <f>IF(MEDIAN(M$7,$G15,MIN($H15,DATE_CLOTURE))=M$7,$E15/DATEDIF($G15,$H15+1,"m"),0)</f>
        <v>0</v>
      </c>
      <c r="N15" s="25">
        <f t="shared" si="0"/>
        <v>0</v>
      </c>
      <c r="O15" s="25">
        <f t="shared" si="0"/>
        <v>0</v>
      </c>
      <c r="P15" s="25">
        <f t="shared" si="0"/>
        <v>0</v>
      </c>
      <c r="Q15" s="25">
        <f t="shared" si="0"/>
        <v>0</v>
      </c>
      <c r="R15" s="25">
        <f t="shared" si="0"/>
        <v>0</v>
      </c>
      <c r="S15" s="25">
        <f t="shared" si="0"/>
        <v>0</v>
      </c>
      <c r="T15" s="25">
        <f t="shared" si="0"/>
        <v>0</v>
      </c>
      <c r="U15" s="26">
        <f t="shared" si="0"/>
        <v>0</v>
      </c>
      <c r="V15" s="26">
        <f t="shared" si="0"/>
        <v>0</v>
      </c>
      <c r="W15" s="26">
        <f t="shared" si="0"/>
        <v>0</v>
      </c>
    </row>
    <row r="16" spans="1:23" x14ac:dyDescent="0.25">
      <c r="B16" s="27"/>
      <c r="C16" s="29"/>
      <c r="D16" s="30">
        <v>19275</v>
      </c>
      <c r="E16" s="22" t="s">
        <v>33</v>
      </c>
      <c r="F16" s="28">
        <v>44348</v>
      </c>
      <c r="G16" s="28">
        <v>44439</v>
      </c>
      <c r="H16" s="24">
        <f>IF(Tableau24[[#This Row],[Montant en euro]]=0,0,Tableau24[[#This Row],[Période facture Fin]]-Tableau24[[#This Row],[Période facture Debut]])</f>
        <v>91</v>
      </c>
      <c r="I16" s="24">
        <f>MONTH(Tableau24[[#This Row],[Total]])</f>
        <v>3</v>
      </c>
      <c r="J16" s="24">
        <f>IF(Tableau24[[#This Row],[Période facture Debut]]&gt;DATE_CLOTURE,0,Tableau24[[#This Row],[Total]]-Tableau24[[#This Row],[CCA restantes au 01/10/21]])</f>
        <v>91</v>
      </c>
      <c r="K16" s="24">
        <f t="shared" si="1"/>
        <v>0</v>
      </c>
      <c r="L16" s="24">
        <f>MONTH(Tableau24[[#This Row],[CCA restantes au 01/10/21]])</f>
        <v>1</v>
      </c>
      <c r="M16" s="25">
        <f>IF(MEDIAN(M$7,$G16,MIN($H16,DATE_CLOTURE))=M$7,$E16/DATEDIF($G16,$H16+1,"m"),0)</f>
        <v>0</v>
      </c>
      <c r="N16" s="25">
        <f t="shared" si="0"/>
        <v>0</v>
      </c>
      <c r="O16" s="25">
        <f t="shared" si="0"/>
        <v>0</v>
      </c>
      <c r="P16" s="25">
        <f t="shared" si="0"/>
        <v>0</v>
      </c>
      <c r="Q16" s="25">
        <f t="shared" si="0"/>
        <v>0</v>
      </c>
      <c r="R16" s="25">
        <f t="shared" si="0"/>
        <v>0</v>
      </c>
      <c r="S16" s="25">
        <f t="shared" si="0"/>
        <v>0</v>
      </c>
      <c r="T16" s="25">
        <f t="shared" si="0"/>
        <v>0</v>
      </c>
      <c r="U16" s="26">
        <f t="shared" si="0"/>
        <v>0</v>
      </c>
      <c r="V16" s="26">
        <f t="shared" si="0"/>
        <v>0</v>
      </c>
      <c r="W16" s="26">
        <f t="shared" si="0"/>
        <v>0</v>
      </c>
    </row>
    <row r="17" spans="2:23" x14ac:dyDescent="0.25">
      <c r="B17" s="27"/>
      <c r="C17" s="29"/>
      <c r="D17" s="30">
        <v>12501</v>
      </c>
      <c r="E17" s="22" t="s">
        <v>34</v>
      </c>
      <c r="F17" s="28">
        <v>44025</v>
      </c>
      <c r="G17" s="28">
        <v>44389</v>
      </c>
      <c r="H17" s="24">
        <f>IF(Tableau24[[#This Row],[Montant en euro]]=0,0,Tableau24[[#This Row],[Période facture Fin]]-Tableau24[[#This Row],[Période facture Debut]])</f>
        <v>364</v>
      </c>
      <c r="I17" s="24">
        <f>MONTH(Tableau24[[#This Row],[Total]])</f>
        <v>12</v>
      </c>
      <c r="J17" s="24">
        <f>IF(Tableau24[[#This Row],[Période facture Debut]]&gt;DATE_CLOTURE,0,Tableau24[[#This Row],[Total]]-Tableau24[[#This Row],[CCA restantes au 01/10/21]])</f>
        <v>364</v>
      </c>
      <c r="K17" s="24">
        <f t="shared" si="1"/>
        <v>0</v>
      </c>
      <c r="L17" s="24">
        <f>MONTH(Tableau24[[#This Row],[CCA restantes au 01/10/21]])</f>
        <v>1</v>
      </c>
      <c r="M17" s="25">
        <f>IF(MEDIAN(M$7,$G17,MIN($H17,DATE_CLOTURE))=M$7,$E17/DATEDIF($G17,$H17+1,"m"),0)</f>
        <v>0</v>
      </c>
      <c r="N17" s="25">
        <f t="shared" si="0"/>
        <v>0</v>
      </c>
      <c r="O17" s="25">
        <f t="shared" si="0"/>
        <v>0</v>
      </c>
      <c r="P17" s="25">
        <f t="shared" si="0"/>
        <v>0</v>
      </c>
      <c r="Q17" s="25">
        <f t="shared" si="0"/>
        <v>0</v>
      </c>
      <c r="R17" s="25">
        <f t="shared" si="0"/>
        <v>0</v>
      </c>
      <c r="S17" s="25">
        <f t="shared" si="0"/>
        <v>0</v>
      </c>
      <c r="T17" s="25">
        <f t="shared" si="0"/>
        <v>0</v>
      </c>
      <c r="U17" s="26">
        <f t="shared" si="0"/>
        <v>0</v>
      </c>
      <c r="V17" s="26">
        <f t="shared" si="0"/>
        <v>0</v>
      </c>
      <c r="W17" s="26">
        <f t="shared" si="0"/>
        <v>0</v>
      </c>
    </row>
    <row r="18" spans="2:23" x14ac:dyDescent="0.25">
      <c r="B18" s="27"/>
      <c r="C18" s="29"/>
      <c r="D18" s="30">
        <v>11805.79</v>
      </c>
      <c r="E18" s="22" t="s">
        <v>35</v>
      </c>
      <c r="F18" s="28">
        <v>44409</v>
      </c>
      <c r="G18" s="28">
        <v>44743</v>
      </c>
      <c r="H18" s="24">
        <f>IF(Tableau24[[#This Row],[Montant en euro]]=0,0,Tableau24[[#This Row],[Période facture Fin]]-Tableau24[[#This Row],[Période facture Debut]])</f>
        <v>334</v>
      </c>
      <c r="I18" s="24">
        <f>MONTH(Tableau24[[#This Row],[Total]])</f>
        <v>11</v>
      </c>
      <c r="J18" s="24">
        <f>IF(Tableau24[[#This Row],[Période facture Debut]]&gt;DATE_CLOTURE,0,Tableau24[[#This Row],[Total]]-Tableau24[[#This Row],[CCA restantes au 01/10/21]])</f>
        <v>61</v>
      </c>
      <c r="K18" s="24">
        <f t="shared" si="1"/>
        <v>273</v>
      </c>
      <c r="L18" s="24">
        <f>MONTH(Tableau24[[#This Row],[CCA restantes au 01/10/21]])</f>
        <v>9</v>
      </c>
      <c r="M18" s="25">
        <f>IF(MEDIAN(M$7,$G18,MIN($H18,DATE_CLOTURE))=M$7,$E18/DATEDIF($G18,$H18+1,"m"),0)</f>
        <v>0</v>
      </c>
      <c r="N18" s="25">
        <f t="shared" ref="N18:W30" si="2">IF(MEDIAN(N$7,$G18,MIN($H18,Clôture))=N$7,$E18/DATEDIF($G18,$H18+1,"m"),0)</f>
        <v>0</v>
      </c>
      <c r="O18" s="25">
        <f t="shared" si="2"/>
        <v>0</v>
      </c>
      <c r="P18" s="25">
        <f t="shared" si="2"/>
        <v>0</v>
      </c>
      <c r="Q18" s="25">
        <f t="shared" si="2"/>
        <v>0</v>
      </c>
      <c r="R18" s="25">
        <f t="shared" si="2"/>
        <v>0</v>
      </c>
      <c r="S18" s="25">
        <f t="shared" si="2"/>
        <v>0</v>
      </c>
      <c r="T18" s="25">
        <f t="shared" si="2"/>
        <v>0</v>
      </c>
      <c r="U18" s="26">
        <f t="shared" si="2"/>
        <v>0</v>
      </c>
      <c r="V18" s="26">
        <f t="shared" si="2"/>
        <v>0</v>
      </c>
      <c r="W18" s="26">
        <f t="shared" si="2"/>
        <v>0</v>
      </c>
    </row>
    <row r="19" spans="2:23" x14ac:dyDescent="0.25">
      <c r="B19" s="27"/>
      <c r="C19" s="29"/>
      <c r="D19" s="30">
        <v>2538.39</v>
      </c>
      <c r="E19" s="22" t="s">
        <v>36</v>
      </c>
      <c r="F19" s="28">
        <v>44197</v>
      </c>
      <c r="G19" s="28">
        <v>44561</v>
      </c>
      <c r="H19" s="24">
        <f>IF(Tableau24[[#This Row],[Montant en euro]]=0,0,Tableau24[[#This Row],[Période facture Fin]]-Tableau24[[#This Row],[Période facture Debut]])</f>
        <v>364</v>
      </c>
      <c r="I19" s="24">
        <f>MONTH(Tableau24[[#This Row],[Total]])</f>
        <v>12</v>
      </c>
      <c r="J19" s="24">
        <f>IF(Tableau24[[#This Row],[Période facture Debut]]&gt;DATE_CLOTURE,0,Tableau24[[#This Row],[Total]]-Tableau24[[#This Row],[CCA restantes au 01/10/21]])</f>
        <v>273</v>
      </c>
      <c r="K19" s="24">
        <f t="shared" si="1"/>
        <v>91</v>
      </c>
      <c r="L19" s="24">
        <f>MONTH(Tableau24[[#This Row],[CCA restantes au 01/10/21]])</f>
        <v>3</v>
      </c>
      <c r="M19" s="25">
        <f>IF(MEDIAN(M$7,$G19,MIN($H19,DATE_CLOTURE))=M$7,$E19/DATEDIF($G19,$H19+1,"m"),0)</f>
        <v>0</v>
      </c>
      <c r="N19" s="25">
        <f t="shared" si="2"/>
        <v>0</v>
      </c>
      <c r="O19" s="25">
        <f t="shared" si="2"/>
        <v>0</v>
      </c>
      <c r="P19" s="25">
        <f t="shared" si="2"/>
        <v>0</v>
      </c>
      <c r="Q19" s="25">
        <f t="shared" si="2"/>
        <v>0</v>
      </c>
      <c r="R19" s="25">
        <f t="shared" si="2"/>
        <v>0</v>
      </c>
      <c r="S19" s="25">
        <f t="shared" si="2"/>
        <v>0</v>
      </c>
      <c r="T19" s="25">
        <f t="shared" si="2"/>
        <v>0</v>
      </c>
      <c r="U19" s="26">
        <f t="shared" si="2"/>
        <v>0</v>
      </c>
      <c r="V19" s="26">
        <f t="shared" si="2"/>
        <v>0</v>
      </c>
      <c r="W19" s="26">
        <f t="shared" si="2"/>
        <v>0</v>
      </c>
    </row>
    <row r="20" spans="2:23" x14ac:dyDescent="0.25">
      <c r="B20" s="27"/>
      <c r="C20" s="29"/>
      <c r="D20" s="30">
        <v>25416</v>
      </c>
      <c r="E20" s="22" t="s">
        <v>37</v>
      </c>
      <c r="F20" s="28">
        <v>44197</v>
      </c>
      <c r="G20" s="28">
        <v>44561</v>
      </c>
      <c r="H20" s="24">
        <f>IF(Tableau24[[#This Row],[Montant en euro]]=0,0,Tableau24[[#This Row],[Période facture Fin]]-Tableau24[[#This Row],[Période facture Debut]])</f>
        <v>364</v>
      </c>
      <c r="I20" s="24">
        <f>MONTH(Tableau24[[#This Row],[Total]])</f>
        <v>12</v>
      </c>
      <c r="J20" s="24">
        <f>IF(Tableau24[[#This Row],[Période facture Debut]]&gt;DATE_CLOTURE,0,Tableau24[[#This Row],[Total]]-Tableau24[[#This Row],[CCA restantes au 01/10/21]])</f>
        <v>273</v>
      </c>
      <c r="K20" s="24">
        <f t="shared" si="1"/>
        <v>91</v>
      </c>
      <c r="L20" s="24">
        <f>MONTH(Tableau24[[#This Row],[CCA restantes au 01/10/21]])</f>
        <v>3</v>
      </c>
      <c r="M20" s="25">
        <f>IF(MEDIAN(M$7,$G20,MIN($H20,DATE_CLOTURE))=M$7,$E20/DATEDIF($G20,$H20+1,"m"),0)</f>
        <v>0</v>
      </c>
      <c r="N20" s="25">
        <f t="shared" si="2"/>
        <v>0</v>
      </c>
      <c r="O20" s="25">
        <f t="shared" si="2"/>
        <v>0</v>
      </c>
      <c r="P20" s="25">
        <f t="shared" si="2"/>
        <v>0</v>
      </c>
      <c r="Q20" s="25">
        <f t="shared" si="2"/>
        <v>0</v>
      </c>
      <c r="R20" s="25">
        <f t="shared" si="2"/>
        <v>0</v>
      </c>
      <c r="S20" s="25">
        <f t="shared" si="2"/>
        <v>0</v>
      </c>
      <c r="T20" s="25">
        <f t="shared" si="2"/>
        <v>0</v>
      </c>
      <c r="U20" s="26">
        <f t="shared" si="2"/>
        <v>0</v>
      </c>
      <c r="V20" s="26">
        <f t="shared" si="2"/>
        <v>0</v>
      </c>
      <c r="W20" s="26">
        <f t="shared" si="2"/>
        <v>0</v>
      </c>
    </row>
    <row r="21" spans="2:23" x14ac:dyDescent="0.25">
      <c r="B21" s="27"/>
      <c r="C21" s="29"/>
      <c r="D21" s="30">
        <v>44040</v>
      </c>
      <c r="E21" s="22" t="s">
        <v>38</v>
      </c>
      <c r="F21" s="28">
        <v>44197</v>
      </c>
      <c r="G21" s="28">
        <v>44561</v>
      </c>
      <c r="H21" s="24">
        <f>IF(Tableau24[[#This Row],[Montant en euro]]=0,0,Tableau24[[#This Row],[Période facture Fin]]-Tableau24[[#This Row],[Période facture Debut]])</f>
        <v>364</v>
      </c>
      <c r="I21" s="24">
        <f>MONTH(Tableau24[[#This Row],[Total]])</f>
        <v>12</v>
      </c>
      <c r="J21" s="24">
        <f>IF(Tableau24[[#This Row],[Période facture Debut]]&gt;DATE_CLOTURE,0,Tableau24[[#This Row],[Total]]-Tableau24[[#This Row],[CCA restantes au 01/10/21]])</f>
        <v>273</v>
      </c>
      <c r="K21" s="24">
        <f t="shared" si="1"/>
        <v>91</v>
      </c>
      <c r="L21" s="24">
        <f>MONTH(Tableau24[[#This Row],[CCA restantes au 01/10/21]])</f>
        <v>3</v>
      </c>
      <c r="M21" s="25">
        <f>IF(MEDIAN(M$7,$G21,MIN($H21,DATE_CLOTURE))=M$7,$E21/DATEDIF($G21,$H21+1,"m"),0)</f>
        <v>0</v>
      </c>
      <c r="N21" s="25">
        <f t="shared" si="2"/>
        <v>0</v>
      </c>
      <c r="O21" s="25">
        <f t="shared" si="2"/>
        <v>0</v>
      </c>
      <c r="P21" s="25">
        <f t="shared" si="2"/>
        <v>0</v>
      </c>
      <c r="Q21" s="25">
        <f t="shared" si="2"/>
        <v>0</v>
      </c>
      <c r="R21" s="25">
        <f t="shared" si="2"/>
        <v>0</v>
      </c>
      <c r="S21" s="25">
        <f t="shared" si="2"/>
        <v>0</v>
      </c>
      <c r="T21" s="25">
        <f t="shared" si="2"/>
        <v>0</v>
      </c>
      <c r="U21" s="26">
        <f t="shared" si="2"/>
        <v>0</v>
      </c>
      <c r="V21" s="26">
        <f t="shared" si="2"/>
        <v>0</v>
      </c>
      <c r="W21" s="26">
        <f t="shared" si="2"/>
        <v>0</v>
      </c>
    </row>
    <row r="22" spans="2:23" x14ac:dyDescent="0.25">
      <c r="B22" s="27"/>
      <c r="C22" s="29"/>
      <c r="D22" s="30">
        <v>8827</v>
      </c>
      <c r="E22" s="22" t="s">
        <v>39</v>
      </c>
      <c r="F22" s="28">
        <v>44197</v>
      </c>
      <c r="G22" s="28">
        <v>44561</v>
      </c>
      <c r="H22" s="24">
        <f>IF(Tableau24[[#This Row],[Montant en euro]]=0,0,Tableau24[[#This Row],[Période facture Fin]]-Tableau24[[#This Row],[Période facture Debut]])</f>
        <v>364</v>
      </c>
      <c r="I22" s="24">
        <f>MONTH(Tableau24[[#This Row],[Total]])</f>
        <v>12</v>
      </c>
      <c r="J22" s="24">
        <f>IF(Tableau24[[#This Row],[Période facture Debut]]&gt;DATE_CLOTURE,0,Tableau24[[#This Row],[Total]]-Tableau24[[#This Row],[CCA restantes au 01/10/21]])</f>
        <v>273</v>
      </c>
      <c r="K22" s="24">
        <f t="shared" si="1"/>
        <v>91</v>
      </c>
      <c r="L22" s="24">
        <f>MONTH(Tableau24[[#This Row],[CCA restantes au 01/10/21]])</f>
        <v>3</v>
      </c>
      <c r="M22" s="25">
        <f>IF(MEDIAN(M$7,$G22,MIN($H22,DATE_CLOTURE))=M$7,$E22/DATEDIF($G22,$H22+1,"m"),0)</f>
        <v>0</v>
      </c>
      <c r="N22" s="25">
        <f t="shared" si="2"/>
        <v>0</v>
      </c>
      <c r="O22" s="25">
        <f t="shared" si="2"/>
        <v>0</v>
      </c>
      <c r="P22" s="25">
        <f t="shared" si="2"/>
        <v>0</v>
      </c>
      <c r="Q22" s="25">
        <f t="shared" si="2"/>
        <v>0</v>
      </c>
      <c r="R22" s="25">
        <f t="shared" si="2"/>
        <v>0</v>
      </c>
      <c r="S22" s="25">
        <f t="shared" si="2"/>
        <v>0</v>
      </c>
      <c r="T22" s="25">
        <f t="shared" si="2"/>
        <v>0</v>
      </c>
      <c r="U22" s="26">
        <f t="shared" si="2"/>
        <v>0</v>
      </c>
      <c r="V22" s="26">
        <f t="shared" si="2"/>
        <v>0</v>
      </c>
      <c r="W22" s="26">
        <f t="shared" si="2"/>
        <v>0</v>
      </c>
    </row>
    <row r="23" spans="2:23" x14ac:dyDescent="0.25">
      <c r="B23" s="27"/>
      <c r="C23" s="29"/>
      <c r="D23" s="30">
        <v>191846.24</v>
      </c>
      <c r="E23" s="22" t="s">
        <v>40</v>
      </c>
      <c r="F23" s="28">
        <v>44228</v>
      </c>
      <c r="G23" s="28">
        <v>44592</v>
      </c>
      <c r="H23" s="24">
        <f>IF(Tableau24[[#This Row],[Montant en euro]]=0,0,Tableau24[[#This Row],[Période facture Fin]]-Tableau24[[#This Row],[Période facture Debut]])</f>
        <v>364</v>
      </c>
      <c r="I23" s="24">
        <f>MONTH(Tableau24[[#This Row],[Total]])</f>
        <v>12</v>
      </c>
      <c r="J23" s="24">
        <f>IF(Tableau24[[#This Row],[Période facture Debut]]&gt;DATE_CLOTURE,0,Tableau24[[#This Row],[Total]]-Tableau24[[#This Row],[CCA restantes au 01/10/21]])</f>
        <v>242</v>
      </c>
      <c r="K23" s="24">
        <f t="shared" si="1"/>
        <v>122</v>
      </c>
      <c r="L23" s="24">
        <f>MONTH(Tableau24[[#This Row],[CCA restantes au 01/10/21]])</f>
        <v>5</v>
      </c>
      <c r="M23" s="25">
        <f>IF(MEDIAN(M$7,$G23,MIN($H23,DATE_CLOTURE))=M$7,$E23/DATEDIF($G23,$H23+1,"m"),0)</f>
        <v>0</v>
      </c>
      <c r="N23" s="25">
        <f t="shared" si="2"/>
        <v>0</v>
      </c>
      <c r="O23" s="25">
        <f t="shared" si="2"/>
        <v>0</v>
      </c>
      <c r="P23" s="25">
        <f t="shared" si="2"/>
        <v>0</v>
      </c>
      <c r="Q23" s="25">
        <f t="shared" si="2"/>
        <v>0</v>
      </c>
      <c r="R23" s="25">
        <f t="shared" si="2"/>
        <v>0</v>
      </c>
      <c r="S23" s="25">
        <f t="shared" si="2"/>
        <v>0</v>
      </c>
      <c r="T23" s="25">
        <f t="shared" si="2"/>
        <v>0</v>
      </c>
      <c r="U23" s="26">
        <f t="shared" si="2"/>
        <v>0</v>
      </c>
      <c r="V23" s="26">
        <f t="shared" si="2"/>
        <v>0</v>
      </c>
      <c r="W23" s="26">
        <f t="shared" si="2"/>
        <v>0</v>
      </c>
    </row>
    <row r="24" spans="2:23" x14ac:dyDescent="0.25">
      <c r="B24" s="27"/>
      <c r="C24" s="29"/>
      <c r="D24" s="30">
        <v>13913.04</v>
      </c>
      <c r="E24" s="22" t="s">
        <v>41</v>
      </c>
      <c r="F24" s="28">
        <v>44197</v>
      </c>
      <c r="G24" s="28">
        <v>44561</v>
      </c>
      <c r="H24" s="24">
        <f>IF(Tableau24[[#This Row],[Montant en euro]]=0,0,Tableau24[[#This Row],[Période facture Fin]]-Tableau24[[#This Row],[Période facture Debut]])</f>
        <v>364</v>
      </c>
      <c r="I24" s="24">
        <f>MONTH(Tableau24[[#This Row],[Total]])</f>
        <v>12</v>
      </c>
      <c r="J24" s="24">
        <f>IF(Tableau24[[#This Row],[Période facture Debut]]&gt;DATE_CLOTURE,0,Tableau24[[#This Row],[Total]]-Tableau24[[#This Row],[CCA restantes au 01/10/21]])</f>
        <v>273</v>
      </c>
      <c r="K24" s="24">
        <f t="shared" si="1"/>
        <v>91</v>
      </c>
      <c r="L24" s="24">
        <f>MONTH(Tableau24[[#This Row],[CCA restantes au 01/10/21]])</f>
        <v>3</v>
      </c>
      <c r="M24" s="25">
        <f>IF(MEDIAN(M$7,$G24,MIN($H24,DATE_CLOTURE))=M$7,$E24/DATEDIF($G24,$H24+1,"m"),0)</f>
        <v>0</v>
      </c>
      <c r="N24" s="25">
        <f t="shared" si="2"/>
        <v>0</v>
      </c>
      <c r="O24" s="25">
        <f t="shared" si="2"/>
        <v>0</v>
      </c>
      <c r="P24" s="25">
        <f t="shared" si="2"/>
        <v>0</v>
      </c>
      <c r="Q24" s="25">
        <f t="shared" si="2"/>
        <v>0</v>
      </c>
      <c r="R24" s="25">
        <f t="shared" si="2"/>
        <v>0</v>
      </c>
      <c r="S24" s="25">
        <f t="shared" si="2"/>
        <v>0</v>
      </c>
      <c r="T24" s="25">
        <f t="shared" si="2"/>
        <v>0</v>
      </c>
      <c r="U24" s="26">
        <f t="shared" si="2"/>
        <v>0</v>
      </c>
      <c r="V24" s="26">
        <f t="shared" si="2"/>
        <v>0</v>
      </c>
      <c r="W24" s="26">
        <f t="shared" si="2"/>
        <v>0</v>
      </c>
    </row>
    <row r="25" spans="2:23" x14ac:dyDescent="0.25">
      <c r="B25" s="27"/>
      <c r="C25" s="29"/>
      <c r="D25" s="30">
        <v>11769.73</v>
      </c>
      <c r="E25" s="22" t="s">
        <v>42</v>
      </c>
      <c r="F25" s="28">
        <v>44197</v>
      </c>
      <c r="G25" s="28">
        <v>44561</v>
      </c>
      <c r="H25" s="24">
        <f>IF(Tableau24[[#This Row],[Montant en euro]]=0,0,Tableau24[[#This Row],[Période facture Fin]]-Tableau24[[#This Row],[Période facture Debut]])</f>
        <v>364</v>
      </c>
      <c r="I25" s="24">
        <f>MONTH(Tableau24[[#This Row],[Total]])</f>
        <v>12</v>
      </c>
      <c r="J25" s="24">
        <f>IF(Tableau24[[#This Row],[Période facture Debut]]&gt;DATE_CLOTURE,0,Tableau24[[#This Row],[Total]]-Tableau24[[#This Row],[CCA restantes au 01/10/21]])</f>
        <v>273</v>
      </c>
      <c r="K25" s="24">
        <f t="shared" si="1"/>
        <v>91</v>
      </c>
      <c r="L25" s="24">
        <f>MONTH(Tableau24[[#This Row],[CCA restantes au 01/10/21]])</f>
        <v>3</v>
      </c>
      <c r="M25" s="25">
        <f>IF(MEDIAN(M$7,$G25,MIN($H25,DATE_CLOTURE))=M$7,$E25/DATEDIF($G25,$H25+1,"m"),0)</f>
        <v>0</v>
      </c>
      <c r="N25" s="25">
        <f t="shared" si="2"/>
        <v>0</v>
      </c>
      <c r="O25" s="25">
        <f t="shared" si="2"/>
        <v>0</v>
      </c>
      <c r="P25" s="25">
        <f t="shared" si="2"/>
        <v>0</v>
      </c>
      <c r="Q25" s="25">
        <f t="shared" si="2"/>
        <v>0</v>
      </c>
      <c r="R25" s="25">
        <f t="shared" si="2"/>
        <v>0</v>
      </c>
      <c r="S25" s="25">
        <f t="shared" si="2"/>
        <v>0</v>
      </c>
      <c r="T25" s="25">
        <f t="shared" si="2"/>
        <v>0</v>
      </c>
      <c r="U25" s="26">
        <f t="shared" si="2"/>
        <v>0</v>
      </c>
      <c r="V25" s="26">
        <f t="shared" si="2"/>
        <v>0</v>
      </c>
      <c r="W25" s="26">
        <f t="shared" si="2"/>
        <v>0</v>
      </c>
    </row>
    <row r="26" spans="2:23" x14ac:dyDescent="0.25">
      <c r="B26" s="27"/>
      <c r="C26" s="29"/>
      <c r="D26" s="30">
        <v>16271.41</v>
      </c>
      <c r="E26" s="22" t="s">
        <v>43</v>
      </c>
      <c r="F26" s="28">
        <v>44197</v>
      </c>
      <c r="G26" s="28">
        <v>44561</v>
      </c>
      <c r="H26" s="24">
        <f>IF(Tableau24[[#This Row],[Montant en euro]]=0,0,Tableau24[[#This Row],[Période facture Fin]]-Tableau24[[#This Row],[Période facture Debut]])</f>
        <v>364</v>
      </c>
      <c r="I26" s="24">
        <f>MONTH(Tableau24[[#This Row],[Total]])</f>
        <v>12</v>
      </c>
      <c r="J26" s="24">
        <f>IF(Tableau24[[#This Row],[Période facture Debut]]&gt;DATE_CLOTURE,0,Tableau24[[#This Row],[Total]]-Tableau24[[#This Row],[CCA restantes au 01/10/21]])</f>
        <v>273</v>
      </c>
      <c r="K26" s="24">
        <f t="shared" si="1"/>
        <v>91</v>
      </c>
      <c r="L26" s="24">
        <f>MONTH(Tableau24[[#This Row],[CCA restantes au 01/10/21]])</f>
        <v>3</v>
      </c>
      <c r="M26" s="25">
        <f>IF(MEDIAN(M$7,$G26,MIN($H26,DATE_CLOTURE))=M$7,$E26/DATEDIF($G26,$H26+1,"m"),0)</f>
        <v>0</v>
      </c>
      <c r="N26" s="25">
        <f t="shared" si="2"/>
        <v>0</v>
      </c>
      <c r="O26" s="25">
        <f t="shared" si="2"/>
        <v>0</v>
      </c>
      <c r="P26" s="25">
        <f t="shared" si="2"/>
        <v>0</v>
      </c>
      <c r="Q26" s="25">
        <f t="shared" si="2"/>
        <v>0</v>
      </c>
      <c r="R26" s="25">
        <f t="shared" si="2"/>
        <v>0</v>
      </c>
      <c r="S26" s="25">
        <f t="shared" si="2"/>
        <v>0</v>
      </c>
      <c r="T26" s="25">
        <f t="shared" si="2"/>
        <v>0</v>
      </c>
      <c r="U26" s="26">
        <f t="shared" si="2"/>
        <v>0</v>
      </c>
      <c r="V26" s="26">
        <f t="shared" si="2"/>
        <v>0</v>
      </c>
      <c r="W26" s="26">
        <f t="shared" si="2"/>
        <v>0</v>
      </c>
    </row>
    <row r="27" spans="2:23" x14ac:dyDescent="0.25">
      <c r="B27" s="27"/>
      <c r="C27" s="29"/>
      <c r="D27" s="30">
        <v>4889</v>
      </c>
      <c r="E27" s="22" t="s">
        <v>44</v>
      </c>
      <c r="F27" s="28">
        <v>44378</v>
      </c>
      <c r="G27" s="28">
        <v>44469</v>
      </c>
      <c r="H27" s="24">
        <f>IF(Tableau24[[#This Row],[Montant en euro]]=0,0,Tableau24[[#This Row],[Période facture Fin]]-Tableau24[[#This Row],[Période facture Debut]])</f>
        <v>91</v>
      </c>
      <c r="I27" s="24">
        <f>MONTH(Tableau24[[#This Row],[Total]])</f>
        <v>3</v>
      </c>
      <c r="J27" s="24">
        <f>IF(Tableau24[[#This Row],[Période facture Debut]]&gt;DATE_CLOTURE,0,Tableau24[[#This Row],[Total]]-Tableau24[[#This Row],[CCA restantes au 01/10/21]])</f>
        <v>91</v>
      </c>
      <c r="K27" s="24">
        <f t="shared" si="1"/>
        <v>0</v>
      </c>
      <c r="L27" s="24">
        <f>MONTH(Tableau24[[#This Row],[CCA restantes au 01/10/21]])</f>
        <v>1</v>
      </c>
      <c r="M27" s="25">
        <f>IF(MEDIAN(M$7,$G27,MIN($H27,DATE_CLOTURE))=M$7,$E27/DATEDIF($G27,$H27+1,"m"),0)</f>
        <v>0</v>
      </c>
      <c r="N27" s="25">
        <f t="shared" si="2"/>
        <v>0</v>
      </c>
      <c r="O27" s="25">
        <f t="shared" si="2"/>
        <v>0</v>
      </c>
      <c r="P27" s="25">
        <f t="shared" si="2"/>
        <v>0</v>
      </c>
      <c r="Q27" s="25">
        <f t="shared" si="2"/>
        <v>0</v>
      </c>
      <c r="R27" s="25">
        <f t="shared" si="2"/>
        <v>0</v>
      </c>
      <c r="S27" s="25">
        <f t="shared" si="2"/>
        <v>0</v>
      </c>
      <c r="T27" s="25">
        <f t="shared" si="2"/>
        <v>0</v>
      </c>
      <c r="U27" s="26">
        <f t="shared" si="2"/>
        <v>0</v>
      </c>
      <c r="V27" s="26">
        <f t="shared" si="2"/>
        <v>0</v>
      </c>
      <c r="W27" s="26">
        <f t="shared" si="2"/>
        <v>0</v>
      </c>
    </row>
    <row r="28" spans="2:23" x14ac:dyDescent="0.25">
      <c r="B28" s="27"/>
      <c r="C28" s="29"/>
      <c r="D28" s="30">
        <v>20190.439999999999</v>
      </c>
      <c r="E28" s="22" t="s">
        <v>45</v>
      </c>
      <c r="F28" s="28">
        <v>44197</v>
      </c>
      <c r="G28" s="28">
        <v>44561</v>
      </c>
      <c r="H28" s="24">
        <f>IF(Tableau24[[#This Row],[Montant en euro]]=0,0,Tableau24[[#This Row],[Période facture Fin]]-Tableau24[[#This Row],[Période facture Debut]])</f>
        <v>364</v>
      </c>
      <c r="I28" s="24">
        <f>MONTH(Tableau24[[#This Row],[Total]])</f>
        <v>12</v>
      </c>
      <c r="J28" s="24">
        <f>IF(Tableau24[[#This Row],[Période facture Debut]]&gt;DATE_CLOTURE,0,Tableau24[[#This Row],[Total]]-Tableau24[[#This Row],[CCA restantes au 01/10/21]])</f>
        <v>273</v>
      </c>
      <c r="K28" s="24">
        <f t="shared" si="1"/>
        <v>91</v>
      </c>
      <c r="L28" s="24">
        <f>MONTH(Tableau24[[#This Row],[CCA restantes au 01/10/21]])</f>
        <v>3</v>
      </c>
      <c r="M28" s="25">
        <f>IF(MEDIAN(M$7,$G28,MIN($H28,DATE_CLOTURE))=M$7,$E28/DATEDIF($G28,$H28+1,"m"),0)</f>
        <v>0</v>
      </c>
      <c r="N28" s="25">
        <f t="shared" si="2"/>
        <v>0</v>
      </c>
      <c r="O28" s="25">
        <f t="shared" si="2"/>
        <v>0</v>
      </c>
      <c r="P28" s="25">
        <f t="shared" si="2"/>
        <v>0</v>
      </c>
      <c r="Q28" s="25">
        <f t="shared" si="2"/>
        <v>0</v>
      </c>
      <c r="R28" s="25">
        <f t="shared" si="2"/>
        <v>0</v>
      </c>
      <c r="S28" s="25">
        <f t="shared" si="2"/>
        <v>0</v>
      </c>
      <c r="T28" s="25">
        <f t="shared" si="2"/>
        <v>0</v>
      </c>
      <c r="U28" s="26">
        <f t="shared" si="2"/>
        <v>0</v>
      </c>
      <c r="V28" s="26">
        <f t="shared" si="2"/>
        <v>0</v>
      </c>
      <c r="W28" s="26">
        <f t="shared" si="2"/>
        <v>0</v>
      </c>
    </row>
    <row r="29" spans="2:23" x14ac:dyDescent="0.25">
      <c r="B29" s="27"/>
      <c r="C29" s="29"/>
      <c r="D29" s="30">
        <v>8874</v>
      </c>
      <c r="E29" s="22" t="s">
        <v>46</v>
      </c>
      <c r="F29" s="28">
        <v>44197</v>
      </c>
      <c r="G29" s="28">
        <v>44561</v>
      </c>
      <c r="H29" s="24">
        <f>IF(Tableau24[[#This Row],[Montant en euro]]=0,0,Tableau24[[#This Row],[Période facture Fin]]-Tableau24[[#This Row],[Période facture Debut]])</f>
        <v>364</v>
      </c>
      <c r="I29" s="24">
        <f>MONTH(Tableau24[[#This Row],[Total]])</f>
        <v>12</v>
      </c>
      <c r="J29" s="24">
        <f>IF(Tableau24[[#This Row],[Période facture Debut]]&gt;DATE_CLOTURE,0,Tableau24[[#This Row],[Total]]-Tableau24[[#This Row],[CCA restantes au 01/10/21]])</f>
        <v>273</v>
      </c>
      <c r="K29" s="24">
        <f t="shared" si="1"/>
        <v>91</v>
      </c>
      <c r="L29" s="24">
        <f>MONTH(Tableau24[[#This Row],[CCA restantes au 01/10/21]])</f>
        <v>3</v>
      </c>
      <c r="M29" s="25">
        <f>IF(MEDIAN(M$7,$G29,MIN($H29,DATE_CLOTURE))=M$7,$E29/DATEDIF($G29,$H29+1,"m"),0)</f>
        <v>0</v>
      </c>
      <c r="N29" s="25">
        <f t="shared" si="2"/>
        <v>0</v>
      </c>
      <c r="O29" s="25">
        <f t="shared" si="2"/>
        <v>0</v>
      </c>
      <c r="P29" s="25">
        <f t="shared" si="2"/>
        <v>0</v>
      </c>
      <c r="Q29" s="25">
        <f t="shared" si="2"/>
        <v>0</v>
      </c>
      <c r="R29" s="25">
        <f t="shared" si="2"/>
        <v>0</v>
      </c>
      <c r="S29" s="25">
        <f t="shared" si="2"/>
        <v>0</v>
      </c>
      <c r="T29" s="25">
        <f t="shared" si="2"/>
        <v>0</v>
      </c>
      <c r="U29" s="26">
        <f t="shared" si="2"/>
        <v>0</v>
      </c>
      <c r="V29" s="26">
        <f t="shared" si="2"/>
        <v>0</v>
      </c>
      <c r="W29" s="26">
        <f t="shared" si="2"/>
        <v>0</v>
      </c>
    </row>
    <row r="30" spans="2:23" x14ac:dyDescent="0.25">
      <c r="B30" s="31"/>
      <c r="C30" s="32"/>
      <c r="D30" s="33">
        <v>14697.5</v>
      </c>
      <c r="E30" s="22" t="s">
        <v>47</v>
      </c>
      <c r="F30" s="34">
        <v>44197</v>
      </c>
      <c r="G30" s="34">
        <v>44561</v>
      </c>
      <c r="H30" s="24">
        <f>IF(Tableau24[[#This Row],[Montant en euro]]=0,0,Tableau24[[#This Row],[Période facture Fin]]-Tableau24[[#This Row],[Période facture Debut]])</f>
        <v>364</v>
      </c>
      <c r="I30" s="24">
        <f>MONTH(Tableau24[[#This Row],[Total]])</f>
        <v>12</v>
      </c>
      <c r="J30" s="24">
        <f>IF(Tableau24[[#This Row],[Période facture Debut]]&gt;DATE_CLOTURE,0,Tableau24[[#This Row],[Total]]-Tableau24[[#This Row],[CCA restantes au 01/10/21]])</f>
        <v>273</v>
      </c>
      <c r="K30" s="24">
        <f t="shared" si="1"/>
        <v>91</v>
      </c>
      <c r="L30" s="24">
        <f>MONTH(Tableau24[[#This Row],[CCA restantes au 01/10/21]])</f>
        <v>3</v>
      </c>
      <c r="M30" s="25">
        <f>IF(MEDIAN(M$7,$G30,MIN($H30,DATE_CLOTURE))=M$7,$E30/DATEDIF($G30,$H30+1,"m"),0)</f>
        <v>0</v>
      </c>
      <c r="N30" s="25">
        <f t="shared" si="2"/>
        <v>0</v>
      </c>
      <c r="O30" s="25">
        <f t="shared" si="2"/>
        <v>0</v>
      </c>
      <c r="P30" s="25">
        <f t="shared" si="2"/>
        <v>0</v>
      </c>
      <c r="Q30" s="25">
        <f t="shared" si="2"/>
        <v>0</v>
      </c>
      <c r="R30" s="25">
        <f t="shared" si="2"/>
        <v>0</v>
      </c>
      <c r="S30" s="25">
        <f t="shared" si="2"/>
        <v>0</v>
      </c>
      <c r="T30" s="25">
        <f t="shared" si="2"/>
        <v>0</v>
      </c>
      <c r="U30" s="26">
        <f t="shared" si="2"/>
        <v>0</v>
      </c>
      <c r="V30" s="26">
        <f t="shared" si="2"/>
        <v>0</v>
      </c>
      <c r="W30" s="26">
        <f t="shared" si="2"/>
        <v>0</v>
      </c>
    </row>
  </sheetData>
  <mergeCells count="1">
    <mergeCell ref="H5:W5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AnneeEnCours</vt:lpstr>
      <vt:lpstr>Feuil1!DATE_CLOTURE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Tovoarimino, Amiel</dc:creator>
  <cp:lastModifiedBy>Tovoarimino, Amiel</cp:lastModifiedBy>
  <dcterms:created xsi:type="dcterms:W3CDTF">2021-10-19T09:06:06Z</dcterms:created>
  <dcterms:modified xsi:type="dcterms:W3CDTF">2021-10-19T09:07:43Z</dcterms:modified>
</cp:coreProperties>
</file>