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drawings/drawing3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 codeName="{AE6600E7-7A62-396C-DE95-9942FA9DD81E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LAURENT\Desktop\version 3gb\"/>
    </mc:Choice>
  </mc:AlternateContent>
  <xr:revisionPtr revIDLastSave="0" documentId="13_ncr:1_{05797F24-E5C4-4421-A681-B0C1A7134261}" xr6:coauthVersionLast="47" xr6:coauthVersionMax="47" xr10:uidLastSave="{00000000-0000-0000-0000-000000000000}"/>
  <bookViews>
    <workbookView xWindow="-1260" yWindow="390" windowWidth="10200" windowHeight="10185" activeTab="1" xr2:uid="{00000000-000D-0000-FFFF-FFFF00000000}"/>
  </bookViews>
  <sheets>
    <sheet name="ETAT" sheetId="3" r:id="rId1"/>
    <sheet name="JOURNAL" sheetId="1" r:id="rId2"/>
    <sheet name="AJOUTER" sheetId="5" r:id="rId3"/>
    <sheet name="PARAMETRER MAIL" sheetId="6" r:id="rId4"/>
    <sheet name="PASSWORD" sheetId="4" r:id="rId5"/>
    <sheet name="Liste" sheetId="10" r:id="rId6"/>
  </sheets>
  <functionGroups builtInGroupCount="19"/>
  <definedNames>
    <definedName name="DestinataireCC">'PARAMETRER MAIL'!$B$9</definedName>
    <definedName name="DestinataireCCI">'PARAMETRER MAIL'!$B$10</definedName>
    <definedName name="DestinataireTo">'PARAMETRER MAIL'!$B$4:$B$8</definedName>
    <definedName name="Ligne1">'PARAMETRER MAIL'!$B$15</definedName>
    <definedName name="Ligne2">'PARAMETRER MAIL'!$B$16</definedName>
    <definedName name="Ligne3">'PARAMETRER MAIL'!$B$17</definedName>
    <definedName name="LigneDebut">'PARAMETRER MAIL'!$B$14</definedName>
    <definedName name="LigneFin">'PARAMETRER MAIL'!$B$18</definedName>
    <definedName name="MDP">PASSWORD!$B$1</definedName>
    <definedName name="NvProduit">AJOUTER!$A$4:$E$4</definedName>
    <definedName name="ObjetMail">'PARAMETRER MAIL'!$B$11</definedName>
    <definedName name="_xlnm.Print_Area" localSheetId="0">ETAT!$A$2:$K$59</definedName>
    <definedName name="_xlnm.Print_Area" localSheetId="1">Journal[#All]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62" i="3" l="1"/>
  <c r="H62" i="3"/>
  <c r="G61" i="3"/>
  <c r="H61" i="3"/>
  <c r="J61" i="3" s="1"/>
  <c r="G60" i="3"/>
  <c r="H60" i="3"/>
  <c r="J60" i="3" s="1"/>
  <c r="G18" i="3"/>
  <c r="H18" i="3"/>
  <c r="J18" i="3" s="1"/>
  <c r="M8" i="3"/>
  <c r="M10" i="3"/>
  <c r="G46" i="3"/>
  <c r="H46" i="3"/>
  <c r="H39" i="3"/>
  <c r="G39" i="3"/>
  <c r="H59" i="3"/>
  <c r="J59" i="3" s="1"/>
  <c r="G59" i="3"/>
  <c r="H58" i="3"/>
  <c r="J58" i="3" s="1"/>
  <c r="G58" i="3"/>
  <c r="H57" i="3"/>
  <c r="J57" i="3" s="1"/>
  <c r="G57" i="3"/>
  <c r="H56" i="3"/>
  <c r="G56" i="3"/>
  <c r="H8" i="3"/>
  <c r="J8" i="3" s="1"/>
  <c r="G8" i="3"/>
  <c r="G55" i="3"/>
  <c r="H55" i="3"/>
  <c r="J55" i="3" s="1"/>
  <c r="H54" i="3"/>
  <c r="J54" i="3" s="1"/>
  <c r="G54" i="3"/>
  <c r="H53" i="3"/>
  <c r="G53" i="3"/>
  <c r="H52" i="3"/>
  <c r="J52" i="3" s="1"/>
  <c r="G52" i="3"/>
  <c r="H51" i="3"/>
  <c r="G51" i="3"/>
  <c r="H50" i="3"/>
  <c r="J50" i="3" s="1"/>
  <c r="G50" i="3"/>
  <c r="H48" i="3"/>
  <c r="G48" i="3"/>
  <c r="H47" i="3"/>
  <c r="J47" i="3" s="1"/>
  <c r="G47" i="3"/>
  <c r="H49" i="3"/>
  <c r="J49" i="3" s="1"/>
  <c r="G49" i="3"/>
  <c r="H45" i="3"/>
  <c r="J45" i="3" s="1"/>
  <c r="G45" i="3"/>
  <c r="H44" i="3"/>
  <c r="G44" i="3"/>
  <c r="H43" i="3"/>
  <c r="J43" i="3" s="1"/>
  <c r="G43" i="3"/>
  <c r="H42" i="3"/>
  <c r="J42" i="3" s="1"/>
  <c r="G42" i="3"/>
  <c r="H41" i="3"/>
  <c r="J41" i="3" s="1"/>
  <c r="G41" i="3"/>
  <c r="H40" i="3"/>
  <c r="J40" i="3" s="1"/>
  <c r="G40" i="3"/>
  <c r="H38" i="3"/>
  <c r="J38" i="3" s="1"/>
  <c r="G38" i="3"/>
  <c r="G37" i="3"/>
  <c r="H37" i="3"/>
  <c r="H36" i="3"/>
  <c r="J36" i="3" s="1"/>
  <c r="G36" i="3"/>
  <c r="H35" i="3"/>
  <c r="G35" i="3"/>
  <c r="H34" i="3"/>
  <c r="J34" i="3" s="1"/>
  <c r="G34" i="3"/>
  <c r="H33" i="3"/>
  <c r="J33" i="3" s="1"/>
  <c r="G33" i="3"/>
  <c r="H32" i="3"/>
  <c r="J32" i="3" s="1"/>
  <c r="G32" i="3"/>
  <c r="H31" i="3"/>
  <c r="G31" i="3"/>
  <c r="H30" i="3"/>
  <c r="J30" i="3" s="1"/>
  <c r="G30" i="3"/>
  <c r="H29" i="3"/>
  <c r="J29" i="3" s="1"/>
  <c r="G29" i="3"/>
  <c r="H28" i="3"/>
  <c r="J28" i="3" s="1"/>
  <c r="G28" i="3"/>
  <c r="H27" i="3"/>
  <c r="J27" i="3" s="1"/>
  <c r="G27" i="3"/>
  <c r="H26" i="3"/>
  <c r="J26" i="3" s="1"/>
  <c r="G26" i="3"/>
  <c r="H25" i="3"/>
  <c r="J25" i="3" s="1"/>
  <c r="G25" i="3"/>
  <c r="H24" i="3"/>
  <c r="J24" i="3" s="1"/>
  <c r="G24" i="3"/>
  <c r="H23" i="3"/>
  <c r="J23" i="3" s="1"/>
  <c r="G23" i="3"/>
  <c r="H22" i="3"/>
  <c r="J22" i="3" s="1"/>
  <c r="G22" i="3"/>
  <c r="H21" i="3"/>
  <c r="J21" i="3" s="1"/>
  <c r="G21" i="3"/>
  <c r="H20" i="3"/>
  <c r="J20" i="3" s="1"/>
  <c r="G20" i="3"/>
  <c r="H19" i="3"/>
  <c r="J19" i="3" s="1"/>
  <c r="G19" i="3"/>
  <c r="H17" i="3"/>
  <c r="G17" i="3"/>
  <c r="H16" i="3"/>
  <c r="J16" i="3" s="1"/>
  <c r="G16" i="3"/>
  <c r="H15" i="3"/>
  <c r="J15" i="3" s="1"/>
  <c r="G15" i="3"/>
  <c r="H14" i="3"/>
  <c r="J14" i="3" s="1"/>
  <c r="G14" i="3"/>
  <c r="H13" i="3"/>
  <c r="G13" i="3"/>
  <c r="H12" i="3"/>
  <c r="J12" i="3" s="1"/>
  <c r="G12" i="3"/>
  <c r="H11" i="3"/>
  <c r="J11" i="3" s="1"/>
  <c r="G11" i="3"/>
  <c r="H9" i="3"/>
  <c r="J9" i="3" s="1"/>
  <c r="G9" i="3"/>
  <c r="H10" i="3"/>
  <c r="J10" i="3" s="1"/>
  <c r="G10" i="3"/>
  <c r="K3" i="1"/>
  <c r="K57" i="1"/>
  <c r="K56" i="1"/>
  <c r="K55" i="1"/>
  <c r="K54" i="1"/>
  <c r="K53" i="1"/>
  <c r="K52" i="1"/>
  <c r="K51" i="1"/>
  <c r="K50" i="1"/>
  <c r="K49" i="1"/>
  <c r="K48" i="1"/>
  <c r="K47" i="1"/>
  <c r="K46" i="1"/>
  <c r="K45" i="1"/>
  <c r="K44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D3" i="3"/>
  <c r="I62" i="3" l="1"/>
  <c r="K62" i="3" s="1"/>
  <c r="L62" i="3"/>
  <c r="I60" i="3"/>
  <c r="K60" i="3" s="1"/>
  <c r="J62" i="3"/>
  <c r="I61" i="3"/>
  <c r="K61" i="3" s="1"/>
  <c r="L61" i="3"/>
  <c r="L60" i="3"/>
  <c r="I54" i="3"/>
  <c r="K54" i="3" s="1"/>
  <c r="L35" i="3"/>
  <c r="I37" i="3"/>
  <c r="K37" i="3" s="1"/>
  <c r="L44" i="3"/>
  <c r="L48" i="3"/>
  <c r="I51" i="3"/>
  <c r="K51" i="3" s="1"/>
  <c r="L53" i="3"/>
  <c r="M9" i="3"/>
  <c r="I34" i="3"/>
  <c r="K34" i="3" s="1"/>
  <c r="I57" i="3"/>
  <c r="K57" i="3" s="1"/>
  <c r="L43" i="3"/>
  <c r="I52" i="3"/>
  <c r="K52" i="3" s="1"/>
  <c r="L57" i="3"/>
  <c r="L54" i="3"/>
  <c r="L56" i="3"/>
  <c r="I39" i="3"/>
  <c r="K39" i="3" s="1"/>
  <c r="L24" i="3"/>
  <c r="I38" i="3"/>
  <c r="K38" i="3" s="1"/>
  <c r="L47" i="3"/>
  <c r="L50" i="3"/>
  <c r="I8" i="3"/>
  <c r="K8" i="3" s="1"/>
  <c r="L59" i="3"/>
  <c r="I50" i="3"/>
  <c r="K50" i="3" s="1"/>
  <c r="I24" i="3"/>
  <c r="K24" i="3" s="1"/>
  <c r="I17" i="3"/>
  <c r="K17" i="3" s="1"/>
  <c r="L20" i="3"/>
  <c r="L22" i="3"/>
  <c r="I26" i="3"/>
  <c r="K26" i="3" s="1"/>
  <c r="L36" i="3"/>
  <c r="I43" i="3"/>
  <c r="K43" i="3" s="1"/>
  <c r="J48" i="3"/>
  <c r="J44" i="3"/>
  <c r="L42" i="3"/>
  <c r="L17" i="3"/>
  <c r="L34" i="3"/>
  <c r="J35" i="3"/>
  <c r="L26" i="3"/>
  <c r="J17" i="3"/>
  <c r="I14" i="3"/>
  <c r="K14" i="3" s="1"/>
  <c r="I19" i="3"/>
  <c r="K19" i="3" s="1"/>
  <c r="I21" i="3"/>
  <c r="K21" i="3" s="1"/>
  <c r="I23" i="3"/>
  <c r="K23" i="3" s="1"/>
  <c r="L29" i="3"/>
  <c r="I35" i="3"/>
  <c r="K35" i="3" s="1"/>
  <c r="I40" i="3"/>
  <c r="K40" i="3" s="1"/>
  <c r="L18" i="3"/>
  <c r="L41" i="3"/>
  <c r="J39" i="3"/>
  <c r="I53" i="3"/>
  <c r="K53" i="3" s="1"/>
  <c r="L30" i="3"/>
  <c r="I12" i="3"/>
  <c r="K12" i="3" s="1"/>
  <c r="L14" i="3"/>
  <c r="L16" i="3"/>
  <c r="L27" i="3"/>
  <c r="L52" i="3"/>
  <c r="L46" i="3"/>
  <c r="I41" i="3"/>
  <c r="K41" i="3" s="1"/>
  <c r="J56" i="3"/>
  <c r="L21" i="3"/>
  <c r="L58" i="3"/>
  <c r="J51" i="3"/>
  <c r="L49" i="3"/>
  <c r="I32" i="3"/>
  <c r="K32" i="3" s="1"/>
  <c r="J53" i="3"/>
  <c r="I48" i="3"/>
  <c r="K48" i="3" s="1"/>
  <c r="L19" i="3"/>
  <c r="I11" i="3"/>
  <c r="K11" i="3" s="1"/>
  <c r="I13" i="3"/>
  <c r="K13" i="3" s="1"/>
  <c r="I30" i="3"/>
  <c r="K30" i="3" s="1"/>
  <c r="L32" i="3"/>
  <c r="L37" i="3"/>
  <c r="I49" i="3"/>
  <c r="K49" i="3" s="1"/>
  <c r="L55" i="3"/>
  <c r="I56" i="3"/>
  <c r="K56" i="3" s="1"/>
  <c r="I58" i="3"/>
  <c r="K58" i="3" s="1"/>
  <c r="I10" i="3"/>
  <c r="K10" i="3" s="1"/>
  <c r="I9" i="3"/>
  <c r="K9" i="3" s="1"/>
  <c r="I15" i="3"/>
  <c r="K15" i="3" s="1"/>
  <c r="I20" i="3"/>
  <c r="K20" i="3" s="1"/>
  <c r="I36" i="3"/>
  <c r="K36" i="3" s="1"/>
  <c r="L38" i="3"/>
  <c r="L40" i="3"/>
  <c r="I44" i="3"/>
  <c r="K44" i="3" s="1"/>
  <c r="I47" i="3"/>
  <c r="K47" i="3" s="1"/>
  <c r="L51" i="3"/>
  <c r="I59" i="3"/>
  <c r="K59" i="3" s="1"/>
  <c r="L9" i="3"/>
  <c r="L13" i="3"/>
  <c r="L15" i="3"/>
  <c r="L23" i="3"/>
  <c r="I27" i="3"/>
  <c r="K27" i="3" s="1"/>
  <c r="I29" i="3"/>
  <c r="K29" i="3" s="1"/>
  <c r="I42" i="3"/>
  <c r="K42" i="3" s="1"/>
  <c r="L45" i="3"/>
  <c r="I46" i="3"/>
  <c r="K46" i="3" s="1"/>
  <c r="L11" i="3"/>
  <c r="L12" i="3"/>
  <c r="I31" i="3"/>
  <c r="K31" i="3" s="1"/>
  <c r="I55" i="3"/>
  <c r="K55" i="3" s="1"/>
  <c r="L39" i="3"/>
  <c r="J13" i="3"/>
  <c r="I16" i="3"/>
  <c r="K16" i="3" s="1"/>
  <c r="I22" i="3"/>
  <c r="K22" i="3" s="1"/>
  <c r="I25" i="3"/>
  <c r="K25" i="3" s="1"/>
  <c r="I33" i="3"/>
  <c r="K33" i="3" s="1"/>
  <c r="L8" i="3"/>
  <c r="L10" i="3"/>
  <c r="L25" i="3"/>
  <c r="J37" i="3"/>
  <c r="L31" i="3"/>
  <c r="L33" i="3"/>
  <c r="J46" i="3"/>
  <c r="I18" i="3"/>
  <c r="K18" i="3" s="1"/>
  <c r="I45" i="3"/>
  <c r="K45" i="3" s="1"/>
  <c r="I28" i="3"/>
  <c r="K28" i="3" s="1"/>
  <c r="L28" i="3"/>
  <c r="J31" i="3"/>
  <c r="M11" i="3" l="1"/>
  <c r="M12" i="3" s="1"/>
  <c r="M13" i="3" l="1"/>
  <c r="M14" i="3" l="1"/>
  <c r="M15" i="3" s="1"/>
  <c r="M16" i="3" s="1"/>
  <c r="M17" i="3" l="1"/>
  <c r="M18" i="3"/>
  <c r="M19" i="3" l="1"/>
  <c r="M20" i="3" s="1"/>
  <c r="M21" i="3" l="1"/>
  <c r="M22" i="3" s="1"/>
  <c r="M23" i="3" s="1"/>
  <c r="M24" i="3" s="1"/>
  <c r="M25" i="3" s="1"/>
  <c r="M26" i="3" s="1"/>
  <c r="M27" i="3" s="1"/>
  <c r="M28" i="3" s="1"/>
  <c r="M29" i="3" s="1"/>
  <c r="M30" i="3" s="1"/>
  <c r="M31" i="3" s="1"/>
  <c r="M32" i="3" s="1"/>
  <c r="M33" i="3" s="1"/>
  <c r="M34" i="3" s="1"/>
  <c r="M35" i="3" s="1"/>
  <c r="M36" i="3" s="1"/>
  <c r="M37" i="3" s="1"/>
  <c r="M38" i="3" s="1"/>
  <c r="M39" i="3" s="1"/>
  <c r="M40" i="3" s="1"/>
  <c r="M41" i="3" s="1"/>
  <c r="M42" i="3" s="1"/>
  <c r="M43" i="3" s="1"/>
  <c r="M44" i="3" s="1"/>
  <c r="M46" i="3" l="1"/>
  <c r="M45" i="3"/>
  <c r="M47" i="3" l="1"/>
  <c r="M48" i="3" s="1"/>
  <c r="M49" i="3" s="1"/>
  <c r="M50" i="3" s="1"/>
  <c r="M51" i="3" s="1"/>
  <c r="M52" i="3" s="1"/>
  <c r="M53" i="3" s="1"/>
  <c r="M54" i="3" s="1"/>
  <c r="M55" i="3" s="1"/>
  <c r="M56" i="3" s="1"/>
  <c r="M57" i="3" s="1"/>
  <c r="M58" i="3" s="1"/>
  <c r="M59" i="3" s="1"/>
  <c r="M60" i="3" s="1"/>
  <c r="M61" i="3" s="1"/>
  <c r="M62" i="3" s="1"/>
</calcChain>
</file>

<file path=xl/sharedStrings.xml><?xml version="1.0" encoding="utf-8"?>
<sst xmlns="http://schemas.openxmlformats.org/spreadsheetml/2006/main" count="240" uniqueCount="153">
  <si>
    <t>BOUTEILLE</t>
  </si>
  <si>
    <t>ROULEAU</t>
  </si>
  <si>
    <t>PAQUET</t>
  </si>
  <si>
    <t>BOITE</t>
  </si>
  <si>
    <t>PRODUIT</t>
  </si>
  <si>
    <t>DESCRIPTION</t>
  </si>
  <si>
    <t>CARTON</t>
  </si>
  <si>
    <t>ETUI</t>
  </si>
  <si>
    <t xml:space="preserve"> MISE A JOUR CAVE LE </t>
  </si>
  <si>
    <t>DOSETTE</t>
  </si>
  <si>
    <t>PIECE</t>
  </si>
  <si>
    <t>COMMANDE A FAIRE</t>
  </si>
  <si>
    <t>ENTREES</t>
  </si>
  <si>
    <t>SORTIES</t>
  </si>
  <si>
    <t>ALERTE</t>
  </si>
  <si>
    <t>CPT</t>
  </si>
  <si>
    <t>Nouveau produit</t>
  </si>
  <si>
    <t>OBS</t>
  </si>
  <si>
    <t>Mot de passe</t>
  </si>
  <si>
    <t>Feuille à masquer</t>
  </si>
  <si>
    <t>Clic droit sur le nom de la feuille, "Masquer"</t>
  </si>
  <si>
    <t>OU</t>
  </si>
  <si>
    <t>volet "Développeur", "Editeur", Dans l'explorateur de projets : cliquer sur la feuille "PASSWORD", Dans la fenêtre propriétés : cliquer sur la propriété "Visible" et choisir</t>
  </si>
  <si>
    <t>xlSheetVisible pour rendre la feuille visible</t>
  </si>
  <si>
    <t>xlSheetHidden pour masquer la feuille</t>
  </si>
  <si>
    <t>BOITE/100</t>
  </si>
  <si>
    <t xml:space="preserve">Stock min </t>
  </si>
  <si>
    <t xml:space="preserve">Stock max </t>
  </si>
  <si>
    <t xml:space="preserve">Description </t>
  </si>
  <si>
    <t>BIDON</t>
  </si>
  <si>
    <t>FLACON</t>
  </si>
  <si>
    <t>CANETTE</t>
  </si>
  <si>
    <t>DATE MOUVEMENT</t>
  </si>
  <si>
    <t>AJOUTER UN NOUVEAU PRODUIT A LA BASE DES PRODUITS DE LA FEUILLE "ETAT"</t>
  </si>
  <si>
    <t>Afin que le nouveau produit soit correctement ajouté, veillez à bien remplir les 4 champs, tous obligatoires.</t>
  </si>
  <si>
    <t>Objet</t>
  </si>
  <si>
    <t>Ligne1</t>
  </si>
  <si>
    <t>Ligne3</t>
  </si>
  <si>
    <t>Etat du dernier stock mis à jour</t>
  </si>
  <si>
    <t>Bonjour,</t>
  </si>
  <si>
    <t>Cordialement,</t>
  </si>
  <si>
    <t>LigneDébut</t>
  </si>
  <si>
    <t>LigneFin</t>
  </si>
  <si>
    <t>Paramétrer les caractéristiques d'envoi du mail automatique</t>
  </si>
  <si>
    <t>Objet et destinataires</t>
  </si>
  <si>
    <t>Contenu (avec sauts de ligne gérés directement dans le code)</t>
  </si>
  <si>
    <t>Destinataire .To</t>
  </si>
  <si>
    <t>Destinataire .Cc</t>
  </si>
  <si>
    <t>Destinataire .Cci</t>
  </si>
  <si>
    <t>lmauconduit@outlook.fr</t>
  </si>
  <si>
    <r>
      <t xml:space="preserve">ETUI </t>
    </r>
    <r>
      <rPr>
        <b/>
        <sz val="10"/>
        <color rgb="FFFF0000"/>
        <rFont val="Arial Black"/>
        <family val="2"/>
      </rPr>
      <t xml:space="preserve">/ </t>
    </r>
    <r>
      <rPr>
        <b/>
        <sz val="10"/>
        <color theme="1"/>
        <rFont val="Arial Black"/>
        <family val="2"/>
      </rPr>
      <t>100</t>
    </r>
  </si>
  <si>
    <r>
      <t>PAQUET</t>
    </r>
    <r>
      <rPr>
        <b/>
        <sz val="10"/>
        <color rgb="FFFF0000"/>
        <rFont val="Arial Black"/>
        <family val="2"/>
      </rPr>
      <t xml:space="preserve"> /</t>
    </r>
  </si>
  <si>
    <r>
      <t xml:space="preserve">ROULEAU </t>
    </r>
    <r>
      <rPr>
        <b/>
        <sz val="10"/>
        <color rgb="FFFF0000"/>
        <rFont val="Arial Black"/>
        <family val="2"/>
      </rPr>
      <t>/</t>
    </r>
  </si>
  <si>
    <r>
      <t xml:space="preserve">BOITE </t>
    </r>
    <r>
      <rPr>
        <b/>
        <sz val="10"/>
        <color rgb="FFFF0000"/>
        <rFont val="Arial Black"/>
        <family val="2"/>
      </rPr>
      <t xml:space="preserve">/ </t>
    </r>
    <r>
      <rPr>
        <b/>
        <sz val="10"/>
        <color theme="1"/>
        <rFont val="Arial Black"/>
        <family val="2"/>
      </rPr>
      <t>25</t>
    </r>
  </si>
  <si>
    <r>
      <t xml:space="preserve">CARTON </t>
    </r>
    <r>
      <rPr>
        <b/>
        <sz val="10"/>
        <color rgb="FFFF0000"/>
        <rFont val="Arial Black"/>
        <family val="2"/>
      </rPr>
      <t xml:space="preserve">/ </t>
    </r>
    <r>
      <rPr>
        <b/>
        <sz val="10"/>
        <color theme="1"/>
        <rFont val="Arial Black"/>
        <family val="2"/>
      </rPr>
      <t>12</t>
    </r>
  </si>
  <si>
    <r>
      <rPr>
        <b/>
        <i/>
        <sz val="11"/>
        <color rgb="FFFF0000"/>
        <rFont val="Calibri"/>
        <family val="2"/>
        <scheme val="minor"/>
      </rPr>
      <t>(</t>
    </r>
    <r>
      <rPr>
        <b/>
        <i/>
        <sz val="11"/>
        <color theme="1" tint="0.249977111117893"/>
        <rFont val="Calibri"/>
        <family val="2"/>
        <scheme val="minor"/>
      </rPr>
      <t xml:space="preserve">y compris   pertes                   </t>
    </r>
    <r>
      <rPr>
        <b/>
        <i/>
        <sz val="11"/>
        <color theme="1" tint="0.499984740745262"/>
        <rFont val="Calibri"/>
        <family val="2"/>
        <scheme val="minor"/>
      </rPr>
      <t xml:space="preserve"> </t>
    </r>
    <r>
      <rPr>
        <b/>
        <i/>
        <sz val="11"/>
        <color theme="1" tint="0.249977111117893"/>
        <rFont val="Calibri"/>
        <family val="2"/>
        <scheme val="minor"/>
      </rPr>
      <t>et casse</t>
    </r>
    <r>
      <rPr>
        <b/>
        <i/>
        <sz val="11"/>
        <color rgb="FFFF0000"/>
        <rFont val="Calibri"/>
        <family val="2"/>
        <scheme val="minor"/>
      </rPr>
      <t>)</t>
    </r>
  </si>
  <si>
    <r>
      <rPr>
        <b/>
        <sz val="18"/>
        <rFont val="Arial Black"/>
        <family val="2"/>
      </rPr>
      <t>STOCK</t>
    </r>
    <r>
      <rPr>
        <b/>
        <sz val="14"/>
        <rFont val="Arial Black"/>
        <family val="2"/>
      </rPr>
      <t xml:space="preserve">       </t>
    </r>
    <r>
      <rPr>
        <b/>
        <sz val="14"/>
        <color rgb="FFFF0000"/>
        <rFont val="Arial Black"/>
        <family val="2"/>
      </rPr>
      <t>MINI</t>
    </r>
  </si>
  <si>
    <r>
      <rPr>
        <b/>
        <sz val="18"/>
        <rFont val="Arial Black"/>
        <family val="2"/>
      </rPr>
      <t xml:space="preserve">STOCK </t>
    </r>
    <r>
      <rPr>
        <b/>
        <sz val="14"/>
        <rFont val="Arial Black"/>
        <family val="2"/>
      </rPr>
      <t xml:space="preserve">     </t>
    </r>
    <r>
      <rPr>
        <b/>
        <sz val="14"/>
        <color rgb="FFFF0000"/>
        <rFont val="Arial Black"/>
        <family val="2"/>
      </rPr>
      <t>MAXI</t>
    </r>
  </si>
  <si>
    <r>
      <rPr>
        <b/>
        <sz val="18"/>
        <rFont val="Arial Black"/>
        <family val="2"/>
      </rPr>
      <t>STOCK</t>
    </r>
    <r>
      <rPr>
        <b/>
        <sz val="14"/>
        <rFont val="Arial Black"/>
        <family val="2"/>
      </rPr>
      <t xml:space="preserve"> </t>
    </r>
    <r>
      <rPr>
        <b/>
        <sz val="18"/>
        <rFont val="Arial Black"/>
        <family val="2"/>
      </rPr>
      <t>FINAL</t>
    </r>
  </si>
  <si>
    <t>DESCRIPTIF</t>
  </si>
  <si>
    <t>STOCK CAVE</t>
  </si>
  <si>
    <t xml:space="preserve">PIECE </t>
  </si>
  <si>
    <t>DLC</t>
  </si>
  <si>
    <t xml:space="preserve">DLC </t>
  </si>
  <si>
    <t>Veuillez trouver ci-joint le stock cave</t>
  </si>
  <si>
    <t>MAJ_DLC</t>
  </si>
  <si>
    <t>COMMENTAIRES</t>
  </si>
  <si>
    <t>ENTREE</t>
  </si>
  <si>
    <t xml:space="preserve">  </t>
  </si>
  <si>
    <t xml:space="preserve">    PRET DIVERS</t>
  </si>
  <si>
    <t>Type</t>
  </si>
  <si>
    <t>Format</t>
  </si>
  <si>
    <t>Produits</t>
  </si>
  <si>
    <t>Buffet</t>
  </si>
  <si>
    <t>Badoit  100 CL</t>
  </si>
  <si>
    <t>Vin d'honneur</t>
  </si>
  <si>
    <t>Café</t>
  </si>
  <si>
    <t>Repas</t>
  </si>
  <si>
    <t>Cassis</t>
  </si>
  <si>
    <t xml:space="preserve">Verre de l'amitié </t>
  </si>
  <si>
    <t>Chemin de Table Rouge</t>
  </si>
  <si>
    <t>Acceuil Café</t>
  </si>
  <si>
    <t>Cidre</t>
  </si>
  <si>
    <t>Collation</t>
  </si>
  <si>
    <t>Coca 100 CL</t>
  </si>
  <si>
    <t xml:space="preserve">Coca 33 CL </t>
  </si>
  <si>
    <t>Compte de Ribeaucourt</t>
  </si>
  <si>
    <t>Eau 150 CL</t>
  </si>
  <si>
    <t>Eau 50 CL</t>
  </si>
  <si>
    <t>Evian</t>
  </si>
  <si>
    <t xml:space="preserve">Gant Vynile </t>
  </si>
  <si>
    <t>Gateau Sucré</t>
  </si>
  <si>
    <t>Gel Hydroalcoolique</t>
  </si>
  <si>
    <t>Gobelet Café</t>
  </si>
  <si>
    <t>Gobelet Dose Café</t>
  </si>
  <si>
    <t>Gobelet Dose Chocolat</t>
  </si>
  <si>
    <t>Gobelet Recyclable</t>
  </si>
  <si>
    <t>Jus d'ananas</t>
  </si>
  <si>
    <t>Jus D'orange</t>
  </si>
  <si>
    <t>Madeleine</t>
  </si>
  <si>
    <t>Nappe Papier</t>
  </si>
  <si>
    <t>Grde Assiette Rde Recyclable</t>
  </si>
  <si>
    <t>Petite Assiette Rde Recyclable</t>
  </si>
  <si>
    <t>Sac Poubelle</t>
  </si>
  <si>
    <t>Savon Liquide</t>
  </si>
  <si>
    <t>Serviette Blanche (grde)</t>
  </si>
  <si>
    <t>Serviette Blanche (pt)</t>
  </si>
  <si>
    <t>Serviette Bleu (grde)</t>
  </si>
  <si>
    <t>Serviette Bleu (pt)</t>
  </si>
  <si>
    <t>Serviette Rouge (grde)</t>
  </si>
  <si>
    <t>Serviette Rouge (pt)</t>
  </si>
  <si>
    <t xml:space="preserve">Sucre </t>
  </si>
  <si>
    <t>Thé</t>
  </si>
  <si>
    <t>Touillette</t>
  </si>
  <si>
    <t>Vauclerc</t>
  </si>
  <si>
    <t>Villers Petillante</t>
  </si>
  <si>
    <t>Villers Plate</t>
  </si>
  <si>
    <t>Vin 1</t>
  </si>
  <si>
    <t>Vin 2</t>
  </si>
  <si>
    <t>Vin 3</t>
  </si>
  <si>
    <t xml:space="preserve"> Bac Transport</t>
  </si>
  <si>
    <t>Ballon (Verre)</t>
  </si>
  <si>
    <r>
      <t xml:space="preserve">Bassine </t>
    </r>
    <r>
      <rPr>
        <b/>
        <sz val="14"/>
        <color rgb="FFFF0000"/>
        <rFont val="Arial Black"/>
        <family val="2"/>
      </rPr>
      <t>/</t>
    </r>
    <r>
      <rPr>
        <b/>
        <sz val="14"/>
        <color theme="1"/>
        <rFont val="Arial Black"/>
        <family val="2"/>
      </rPr>
      <t xml:space="preserve"> Glace</t>
    </r>
  </si>
  <si>
    <t>Bouilloire</t>
  </si>
  <si>
    <t>Sachet</t>
  </si>
  <si>
    <t>Coca 33 CL</t>
  </si>
  <si>
    <t>Couteau a pain</t>
  </si>
  <si>
    <t>Flute (Verre)</t>
  </si>
  <si>
    <r>
      <t>ETUI</t>
    </r>
    <r>
      <rPr>
        <b/>
        <sz val="10"/>
        <color rgb="FFFF0000"/>
        <rFont val="Arial Black"/>
        <family val="2"/>
      </rPr>
      <t xml:space="preserve"> /</t>
    </r>
  </si>
  <si>
    <r>
      <t xml:space="preserve">ETUI </t>
    </r>
    <r>
      <rPr>
        <b/>
        <sz val="10"/>
        <color rgb="FFFF0000"/>
        <rFont val="Arial Black"/>
        <family val="2"/>
      </rPr>
      <t>/</t>
    </r>
  </si>
  <si>
    <t>Carton</t>
  </si>
  <si>
    <t>Masque</t>
  </si>
  <si>
    <t>Nappe Noir</t>
  </si>
  <si>
    <t>Nappe Tissu</t>
  </si>
  <si>
    <t>Norvegienne</t>
  </si>
  <si>
    <t>Paire de Ciseaux</t>
  </si>
  <si>
    <t>Percolateur</t>
  </si>
  <si>
    <t>Petite Assiettes Ronde Recyclable</t>
  </si>
  <si>
    <t>Planche a pain</t>
  </si>
  <si>
    <t>Plateau Service Rectangle</t>
  </si>
  <si>
    <t>Plateau Service Rond</t>
  </si>
  <si>
    <t>Rallonge Electrique</t>
  </si>
  <si>
    <r>
      <t xml:space="preserve">PAQUET </t>
    </r>
    <r>
      <rPr>
        <b/>
        <sz val="10"/>
        <color rgb="FFFF0000"/>
        <rFont val="Arial Black"/>
        <family val="2"/>
      </rPr>
      <t xml:space="preserve">/ </t>
    </r>
  </si>
  <si>
    <r>
      <t xml:space="preserve">PAQUET </t>
    </r>
    <r>
      <rPr>
        <b/>
        <sz val="10"/>
        <color rgb="FFFF0000"/>
        <rFont val="Arial Black"/>
        <family val="2"/>
      </rPr>
      <t>/</t>
    </r>
  </si>
  <si>
    <r>
      <t>CARTON</t>
    </r>
    <r>
      <rPr>
        <b/>
        <sz val="10"/>
        <color rgb="FFFF0000"/>
        <rFont val="Arial Black"/>
        <family val="2"/>
      </rPr>
      <t xml:space="preserve"> /</t>
    </r>
  </si>
  <si>
    <t xml:space="preserve">Table Service </t>
  </si>
  <si>
    <t>PIECES</t>
  </si>
  <si>
    <t>N° Pot</t>
  </si>
  <si>
    <t>Pax</t>
  </si>
  <si>
    <t>Bouteille</t>
  </si>
  <si>
    <t>hhhhh</t>
  </si>
  <si>
    <t>PRESTATIONS</t>
  </si>
  <si>
    <t>PRODUITS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</si>
</sst>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General;;"/>
    <numFmt numFmtId="165" formatCode="[$-40C]dddd\ d\ mmmm"/>
  </numFmts>
  <fonts count="4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i/>
      <sz val="14"/>
      <color theme="9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0"/>
      <color theme="1"/>
      <name val="Arial Black"/>
      <family val="2"/>
    </font>
    <font>
      <sz val="16"/>
      <color theme="1"/>
      <name val="Arial Black"/>
      <family val="2"/>
    </font>
    <font>
      <sz val="16"/>
      <color rgb="FFFF0000"/>
      <name val="Arial Black"/>
      <family val="2"/>
    </font>
    <font>
      <b/>
      <sz val="14"/>
      <color theme="1"/>
      <name val="Arial Black"/>
      <family val="2"/>
    </font>
    <font>
      <sz val="14"/>
      <color theme="1"/>
      <name val="Arial Black"/>
      <family val="2"/>
    </font>
    <font>
      <b/>
      <sz val="16"/>
      <color theme="1"/>
      <name val="Arial Black"/>
      <family val="2"/>
    </font>
    <font>
      <b/>
      <sz val="14"/>
      <color rgb="FFFF0000"/>
      <name val="Arial Black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i/>
      <sz val="11"/>
      <color theme="1" tint="0.499984740745262"/>
      <name val="Calibri"/>
      <family val="2"/>
      <scheme val="minor"/>
    </font>
    <font>
      <sz val="14"/>
      <color rgb="FF0000FF"/>
      <name val="Arial Black"/>
      <family val="2"/>
    </font>
    <font>
      <b/>
      <sz val="18"/>
      <name val="Arial Black"/>
      <family val="2"/>
    </font>
    <font>
      <b/>
      <sz val="14"/>
      <name val="Arial Black"/>
      <family val="2"/>
    </font>
    <font>
      <sz val="8"/>
      <name val="Calibri"/>
      <family val="2"/>
      <scheme val="minor"/>
    </font>
    <font>
      <b/>
      <i/>
      <sz val="14"/>
      <color theme="1"/>
      <name val="Arial Black"/>
      <family val="2"/>
    </font>
    <font>
      <b/>
      <sz val="10"/>
      <color rgb="FFFF0000"/>
      <name val="Arial Black"/>
      <family val="2"/>
    </font>
    <font>
      <b/>
      <sz val="11"/>
      <color theme="1"/>
      <name val="Arial Black"/>
      <family val="2"/>
    </font>
    <font>
      <b/>
      <sz val="18"/>
      <color rgb="FFFF0000"/>
      <name val="Arial Black"/>
      <family val="2"/>
    </font>
    <font>
      <sz val="14"/>
      <name val="Arial Black"/>
      <family val="2"/>
    </font>
    <font>
      <b/>
      <sz val="16"/>
      <name val="Arial Black"/>
      <family val="2"/>
    </font>
    <font>
      <b/>
      <sz val="22"/>
      <name val="Arial Black"/>
      <family val="2"/>
    </font>
    <font>
      <i/>
      <sz val="14"/>
      <name val="Arial Black"/>
      <family val="2"/>
    </font>
    <font>
      <sz val="16"/>
      <color rgb="FF000000"/>
      <name val="Arial Black"/>
      <family val="2"/>
    </font>
    <font>
      <sz val="14"/>
      <color rgb="FF000000"/>
      <name val="Arial Black"/>
      <family val="2"/>
    </font>
    <font>
      <b/>
      <u val="double"/>
      <sz val="16"/>
      <color theme="1"/>
      <name val="Calibri"/>
      <family val="2"/>
      <scheme val="minor"/>
    </font>
    <font>
      <b/>
      <i/>
      <sz val="11"/>
      <color theme="4" tint="-0.499984740745262"/>
      <name val="Calibri"/>
      <family val="2"/>
      <scheme val="minor"/>
    </font>
    <font>
      <b/>
      <u/>
      <sz val="16"/>
      <color theme="4" tint="-0.499984740745262"/>
      <name val="Calibri"/>
      <family val="2"/>
      <scheme val="minor"/>
    </font>
    <font>
      <b/>
      <i/>
      <sz val="9"/>
      <color rgb="FFFF0000"/>
      <name val="Calibri"/>
      <family val="2"/>
      <scheme val="minor"/>
    </font>
    <font>
      <b/>
      <i/>
      <sz val="10"/>
      <color theme="1" tint="0.499984740745262"/>
      <name val="Arial Black"/>
      <family val="2"/>
    </font>
    <font>
      <sz val="8"/>
      <color theme="1"/>
      <name val="Arial Black"/>
      <family val="2"/>
    </font>
    <font>
      <sz val="14"/>
      <color rgb="FFFF0000"/>
      <name val="Arial Black"/>
      <family val="2"/>
    </font>
    <font>
      <b/>
      <i/>
      <sz val="11"/>
      <color rgb="FFFF0000"/>
      <name val="Calibri"/>
      <family val="2"/>
      <scheme val="minor"/>
    </font>
    <font>
      <b/>
      <i/>
      <sz val="11"/>
      <color theme="1" tint="0.249977111117893"/>
      <name val="Calibri"/>
      <family val="2"/>
      <scheme val="minor"/>
    </font>
    <font>
      <b/>
      <sz val="12"/>
      <color theme="1"/>
      <name val="Arial Black"/>
      <family val="2"/>
    </font>
    <font>
      <b/>
      <sz val="12"/>
      <color theme="0"/>
      <name val="Arial Black"/>
      <family val="2"/>
    </font>
    <font>
      <sz val="11"/>
      <color theme="1"/>
      <name val="Arial Black"/>
      <family val="2"/>
    </font>
    <font>
      <sz val="12"/>
      <name val="Arial Black"/>
      <family val="2"/>
    </font>
  </fonts>
  <fills count="21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/>
        <bgColor indexed="64"/>
      </patternFill>
    </fill>
  </fills>
  <borders count="61">
    <border>
      <left/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/>
      <diagonal/>
    </border>
    <border>
      <left/>
      <right style="thick">
        <color auto="1"/>
      </right>
      <top/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ck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ck">
        <color auto="1"/>
      </top>
      <bottom/>
      <diagonal/>
    </border>
    <border>
      <left/>
      <right/>
      <top/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mediumDashed">
        <color auto="1"/>
      </bottom>
      <diagonal/>
    </border>
    <border>
      <left style="thick">
        <color auto="1"/>
      </left>
      <right style="mediumDashed">
        <color auto="1"/>
      </right>
      <top style="mediumDashed">
        <color auto="1"/>
      </top>
      <bottom style="dashed">
        <color auto="1"/>
      </bottom>
      <diagonal/>
    </border>
    <border>
      <left style="mediumDashed">
        <color auto="1"/>
      </left>
      <right/>
      <top style="mediumDashed">
        <color auto="1"/>
      </top>
      <bottom style="dashed">
        <color auto="1"/>
      </bottom>
      <diagonal/>
    </border>
    <border>
      <left style="mediumDashed">
        <color auto="1"/>
      </left>
      <right style="mediumDashed">
        <color auto="1"/>
      </right>
      <top style="mediumDashed">
        <color auto="1"/>
      </top>
      <bottom style="thin">
        <color auto="1"/>
      </bottom>
      <diagonal/>
    </border>
    <border>
      <left style="thick">
        <color auto="1"/>
      </left>
      <right style="mediumDashed">
        <color auto="1"/>
      </right>
      <top style="dashed">
        <color auto="1"/>
      </top>
      <bottom style="dashed">
        <color auto="1"/>
      </bottom>
      <diagonal/>
    </border>
    <border>
      <left style="mediumDashed">
        <color auto="1"/>
      </left>
      <right/>
      <top style="dashed">
        <color auto="1"/>
      </top>
      <bottom style="dashed">
        <color auto="1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mediumDashed">
        <color auto="1"/>
      </right>
      <top style="dashed">
        <color auto="1"/>
      </top>
      <bottom/>
      <diagonal/>
    </border>
    <border>
      <left style="mediumDashed">
        <color auto="1"/>
      </left>
      <right/>
      <top style="dashed">
        <color auto="1"/>
      </top>
      <bottom/>
      <diagonal/>
    </border>
    <border>
      <left style="mediumDashed">
        <color auto="1"/>
      </left>
      <right style="mediumDashed">
        <color auto="1"/>
      </right>
      <top style="thin">
        <color auto="1"/>
      </top>
      <bottom style="thin">
        <color theme="0"/>
      </bottom>
      <diagonal/>
    </border>
    <border>
      <left style="mediumDashed">
        <color auto="1"/>
      </left>
      <right style="mediumDashed">
        <color auto="1"/>
      </right>
      <top style="thin">
        <color auto="1"/>
      </top>
      <bottom/>
      <diagonal/>
    </border>
    <border>
      <left style="thick">
        <color auto="1"/>
      </left>
      <right style="thick">
        <color auto="1"/>
      </right>
      <top/>
      <bottom style="mediumDashed">
        <color auto="1"/>
      </bottom>
      <diagonal/>
    </border>
    <border>
      <left/>
      <right style="dashed">
        <color auto="1"/>
      </right>
      <top style="mediumDashed">
        <color auto="1"/>
      </top>
      <bottom/>
      <diagonal/>
    </border>
    <border>
      <left style="dashed">
        <color auto="1"/>
      </left>
      <right style="dashed">
        <color auto="1"/>
      </right>
      <top style="mediumDashed">
        <color auto="1"/>
      </top>
      <bottom/>
      <diagonal/>
    </border>
    <border>
      <left style="dashed">
        <color auto="1"/>
      </left>
      <right/>
      <top style="mediumDashed">
        <color auto="1"/>
      </top>
      <bottom/>
      <diagonal/>
    </border>
    <border>
      <left/>
      <right style="dashed">
        <color auto="1"/>
      </right>
      <top/>
      <bottom/>
      <diagonal/>
    </border>
    <border>
      <left style="dashed">
        <color auto="1"/>
      </left>
      <right style="dashed">
        <color auto="1"/>
      </right>
      <top/>
      <bottom/>
      <diagonal/>
    </border>
    <border>
      <left style="dashed">
        <color auto="1"/>
      </left>
      <right/>
      <top/>
      <bottom/>
      <diagonal/>
    </border>
    <border>
      <left style="dashed">
        <color auto="1"/>
      </left>
      <right style="thick">
        <color auto="1"/>
      </right>
      <top style="thick">
        <color auto="1"/>
      </top>
      <bottom/>
      <diagonal/>
    </border>
    <border>
      <left style="dashed">
        <color auto="1"/>
      </left>
      <right style="thick">
        <color auto="1"/>
      </right>
      <top/>
      <bottom/>
      <diagonal/>
    </border>
    <border>
      <left style="dashed">
        <color auto="1"/>
      </left>
      <right style="thick">
        <color auto="1"/>
      </right>
      <top/>
      <bottom style="thick">
        <color auto="1"/>
      </bottom>
      <diagonal/>
    </border>
    <border>
      <left style="dashed">
        <color auto="1"/>
      </left>
      <right style="dashed">
        <color auto="1"/>
      </right>
      <top/>
      <bottom style="thick">
        <color auto="1"/>
      </bottom>
      <diagonal/>
    </border>
    <border>
      <left style="dashed">
        <color auto="1"/>
      </left>
      <right/>
      <top/>
      <bottom style="thick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</borders>
  <cellStyleXfs count="216">
    <xf numFmtId="0" fontId="0" fillId="0" borderId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5" fillId="0" borderId="0" applyNumberFormat="0" applyFill="0" applyBorder="0" applyAlignment="0" applyProtection="0"/>
  </cellStyleXfs>
  <cellXfs count="160">
    <xf numFmtId="0" fontId="0" fillId="0" borderId="0" xfId="0"/>
    <xf numFmtId="0" fontId="3" fillId="0" borderId="0" xfId="0" applyFont="1" applyAlignment="1">
      <alignment vertical="center"/>
    </xf>
    <xf numFmtId="0" fontId="2" fillId="0" borderId="0" xfId="0" applyFont="1"/>
    <xf numFmtId="14" fontId="2" fillId="0" borderId="0" xfId="0" applyNumberFormat="1" applyFont="1"/>
    <xf numFmtId="0" fontId="1" fillId="0" borderId="0" xfId="0" applyFont="1"/>
    <xf numFmtId="0" fontId="6" fillId="0" borderId="0" xfId="0" applyFont="1"/>
    <xf numFmtId="0" fontId="3" fillId="0" borderId="0" xfId="0" applyFont="1" applyAlignment="1">
      <alignment horizontal="left" vertical="top"/>
    </xf>
    <xf numFmtId="0" fontId="0" fillId="0" borderId="0" xfId="0" applyAlignment="1">
      <alignment wrapText="1"/>
    </xf>
    <xf numFmtId="0" fontId="0" fillId="0" borderId="0" xfId="0" applyAlignment="1">
      <alignment horizontal="center" vertical="center" wrapText="1"/>
    </xf>
    <xf numFmtId="0" fontId="16" fillId="0" borderId="0" xfId="0" applyFont="1"/>
    <xf numFmtId="0" fontId="16" fillId="0" borderId="0" xfId="0" applyFont="1" applyAlignment="1">
      <alignment horizontal="center" vertical="center" wrapText="1"/>
    </xf>
    <xf numFmtId="164" fontId="10" fillId="5" borderId="7" xfId="0" applyNumberFormat="1" applyFont="1" applyFill="1" applyBorder="1" applyAlignment="1">
      <alignment horizontal="center" vertical="center"/>
    </xf>
    <xf numFmtId="164" fontId="17" fillId="6" borderId="7" xfId="0" applyNumberFormat="1" applyFont="1" applyFill="1" applyBorder="1" applyAlignment="1">
      <alignment horizontal="center" vertical="center"/>
    </xf>
    <xf numFmtId="164" fontId="18" fillId="0" borderId="7" xfId="0" applyNumberFormat="1" applyFont="1" applyBorder="1" applyAlignment="1">
      <alignment horizontal="center" vertical="center"/>
    </xf>
    <xf numFmtId="164" fontId="13" fillId="8" borderId="7" xfId="0" applyNumberFormat="1" applyFont="1" applyFill="1" applyBorder="1" applyAlignment="1">
      <alignment horizontal="center" vertical="center" wrapText="1"/>
    </xf>
    <xf numFmtId="164" fontId="11" fillId="5" borderId="7" xfId="0" applyNumberFormat="1" applyFont="1" applyFill="1" applyBorder="1" applyAlignment="1" applyProtection="1">
      <alignment horizontal="center" vertical="center"/>
      <protection locked="0"/>
    </xf>
    <xf numFmtId="164" fontId="10" fillId="0" borderId="7" xfId="0" applyNumberFormat="1" applyFont="1" applyBorder="1" applyAlignment="1" applyProtection="1">
      <alignment horizontal="center" vertical="center"/>
      <protection locked="0"/>
    </xf>
    <xf numFmtId="164" fontId="7" fillId="0" borderId="7" xfId="0" applyNumberFormat="1" applyFont="1" applyBorder="1" applyAlignment="1" applyProtection="1">
      <alignment horizontal="center" vertical="center"/>
      <protection locked="0"/>
    </xf>
    <xf numFmtId="164" fontId="21" fillId="0" borderId="7" xfId="0" applyNumberFormat="1" applyFont="1" applyBorder="1" applyAlignment="1" applyProtection="1">
      <alignment horizontal="center" vertical="center"/>
      <protection locked="0"/>
    </xf>
    <xf numFmtId="0" fontId="23" fillId="0" borderId="7" xfId="0" applyFont="1" applyBorder="1" applyAlignment="1" applyProtection="1">
      <alignment horizontal="center" vertical="center"/>
      <protection locked="0"/>
    </xf>
    <xf numFmtId="0" fontId="22" fillId="9" borderId="7" xfId="0" applyFont="1" applyFill="1" applyBorder="1" applyAlignment="1">
      <alignment horizontal="center" vertical="center"/>
    </xf>
    <xf numFmtId="0" fontId="18" fillId="11" borderId="11" xfId="0" applyFont="1" applyFill="1" applyBorder="1" applyAlignment="1">
      <alignment horizontal="center" vertical="center"/>
    </xf>
    <xf numFmtId="0" fontId="19" fillId="12" borderId="11" xfId="0" applyFont="1" applyFill="1" applyBorder="1" applyAlignment="1" applyProtection="1">
      <alignment horizontal="center" vertical="center"/>
      <protection locked="0"/>
    </xf>
    <xf numFmtId="0" fontId="25" fillId="12" borderId="11" xfId="0" applyFont="1" applyFill="1" applyBorder="1" applyAlignment="1" applyProtection="1">
      <alignment horizontal="center" vertical="center"/>
      <protection locked="0"/>
    </xf>
    <xf numFmtId="164" fontId="10" fillId="0" borderId="9" xfId="0" applyNumberFormat="1" applyFont="1" applyBorder="1" applyAlignment="1" applyProtection="1">
      <alignment horizontal="center" vertical="center"/>
      <protection locked="0"/>
    </xf>
    <xf numFmtId="164" fontId="11" fillId="5" borderId="9" xfId="0" applyNumberFormat="1" applyFont="1" applyFill="1" applyBorder="1" applyAlignment="1" applyProtection="1">
      <alignment horizontal="center" vertical="center"/>
      <protection locked="0"/>
    </xf>
    <xf numFmtId="164" fontId="17" fillId="6" borderId="9" xfId="0" applyNumberFormat="1" applyFont="1" applyFill="1" applyBorder="1" applyAlignment="1">
      <alignment horizontal="center" vertical="center"/>
    </xf>
    <xf numFmtId="164" fontId="13" fillId="8" borderId="9" xfId="0" applyNumberFormat="1" applyFont="1" applyFill="1" applyBorder="1" applyAlignment="1">
      <alignment horizontal="center" vertical="center" wrapText="1"/>
    </xf>
    <xf numFmtId="164" fontId="10" fillId="5" borderId="9" xfId="0" applyNumberFormat="1" applyFont="1" applyFill="1" applyBorder="1" applyAlignment="1">
      <alignment horizontal="center" vertical="center"/>
    </xf>
    <xf numFmtId="164" fontId="18" fillId="0" borderId="9" xfId="0" applyNumberFormat="1" applyFont="1" applyBorder="1" applyAlignment="1">
      <alignment horizontal="center" vertical="center"/>
    </xf>
    <xf numFmtId="0" fontId="31" fillId="0" borderId="0" xfId="0" applyFont="1"/>
    <xf numFmtId="0" fontId="4" fillId="0" borderId="0" xfId="0" applyFont="1"/>
    <xf numFmtId="0" fontId="33" fillId="0" borderId="0" xfId="0" applyFont="1"/>
    <xf numFmtId="0" fontId="34" fillId="0" borderId="0" xfId="0" applyFont="1"/>
    <xf numFmtId="0" fontId="5" fillId="0" borderId="0" xfId="0" applyFont="1"/>
    <xf numFmtId="0" fontId="5" fillId="13" borderId="12" xfId="0" applyFont="1" applyFill="1" applyBorder="1"/>
    <xf numFmtId="0" fontId="5" fillId="13" borderId="13" xfId="0" applyFont="1" applyFill="1" applyBorder="1"/>
    <xf numFmtId="0" fontId="5" fillId="2" borderId="14" xfId="0" applyFont="1" applyFill="1" applyBorder="1"/>
    <xf numFmtId="0" fontId="0" fillId="0" borderId="15" xfId="0" applyBorder="1" applyAlignment="1">
      <alignment horizontal="center"/>
    </xf>
    <xf numFmtId="0" fontId="5" fillId="2" borderId="16" xfId="0" applyFont="1" applyFill="1" applyBorder="1"/>
    <xf numFmtId="0" fontId="5" fillId="2" borderId="18" xfId="0" applyFont="1" applyFill="1" applyBorder="1"/>
    <xf numFmtId="0" fontId="5" fillId="2" borderId="20" xfId="0" applyFont="1" applyFill="1" applyBorder="1"/>
    <xf numFmtId="0" fontId="5" fillId="0" borderId="21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32" fillId="0" borderId="21" xfId="0" applyFont="1" applyBorder="1" applyAlignment="1">
      <alignment horizontal="left"/>
    </xf>
    <xf numFmtId="0" fontId="5" fillId="2" borderId="22" xfId="0" applyFont="1" applyFill="1" applyBorder="1"/>
    <xf numFmtId="0" fontId="32" fillId="0" borderId="17" xfId="0" applyFont="1" applyBorder="1" applyAlignment="1">
      <alignment horizontal="left"/>
    </xf>
    <xf numFmtId="0" fontId="32" fillId="0" borderId="19" xfId="0" applyFont="1" applyBorder="1" applyAlignment="1">
      <alignment horizontal="left"/>
    </xf>
    <xf numFmtId="0" fontId="14" fillId="0" borderId="17" xfId="213" applyBorder="1" applyAlignment="1">
      <alignment horizontal="center"/>
    </xf>
    <xf numFmtId="0" fontId="35" fillId="0" borderId="0" xfId="0" applyFont="1" applyAlignment="1">
      <alignment horizontal="center" vertical="center" wrapText="1"/>
    </xf>
    <xf numFmtId="0" fontId="36" fillId="6" borderId="7" xfId="0" applyFont="1" applyFill="1" applyBorder="1"/>
    <xf numFmtId="164" fontId="4" fillId="0" borderId="10" xfId="0" applyNumberFormat="1" applyFont="1" applyBorder="1" applyAlignment="1">
      <alignment horizontal="center" vertical="center"/>
    </xf>
    <xf numFmtId="164" fontId="19" fillId="0" borderId="27" xfId="0" applyNumberFormat="1" applyFont="1" applyBorder="1" applyAlignment="1">
      <alignment horizontal="center" vertical="center"/>
    </xf>
    <xf numFmtId="164" fontId="19" fillId="0" borderId="28" xfId="0" applyNumberFormat="1" applyFont="1" applyBorder="1" applyAlignment="1">
      <alignment horizontal="center" vertical="center"/>
    </xf>
    <xf numFmtId="0" fontId="24" fillId="10" borderId="29" xfId="0" applyFont="1" applyFill="1" applyBorder="1" applyAlignment="1">
      <alignment horizontal="center" vertical="center" wrapText="1"/>
    </xf>
    <xf numFmtId="0" fontId="27" fillId="4" borderId="29" xfId="0" applyFont="1" applyFill="1" applyBorder="1" applyAlignment="1">
      <alignment horizontal="center" vertical="center" wrapText="1"/>
    </xf>
    <xf numFmtId="0" fontId="28" fillId="4" borderId="29" xfId="0" applyFont="1" applyFill="1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12" fillId="0" borderId="24" xfId="0" applyFont="1" applyBorder="1" applyAlignment="1">
      <alignment horizontal="center" vertical="center" wrapText="1"/>
    </xf>
    <xf numFmtId="164" fontId="10" fillId="0" borderId="30" xfId="0" applyNumberFormat="1" applyFont="1" applyBorder="1" applyAlignment="1">
      <alignment horizontal="center" vertical="center"/>
    </xf>
    <xf numFmtId="164" fontId="19" fillId="0" borderId="30" xfId="0" applyNumberFormat="1" applyFont="1" applyBorder="1" applyAlignment="1">
      <alignment horizontal="center" vertical="center"/>
    </xf>
    <xf numFmtId="164" fontId="10" fillId="0" borderId="31" xfId="0" applyNumberFormat="1" applyFont="1" applyBorder="1" applyAlignment="1" applyProtection="1">
      <alignment horizontal="center" vertical="center"/>
      <protection locked="0"/>
    </xf>
    <xf numFmtId="164" fontId="11" fillId="5" borderId="31" xfId="0" applyNumberFormat="1" applyFont="1" applyFill="1" applyBorder="1" applyAlignment="1" applyProtection="1">
      <alignment horizontal="center" vertical="center"/>
      <protection locked="0"/>
    </xf>
    <xf numFmtId="164" fontId="17" fillId="6" borderId="31" xfId="0" applyNumberFormat="1" applyFont="1" applyFill="1" applyBorder="1" applyAlignment="1">
      <alignment horizontal="center" vertical="center"/>
    </xf>
    <xf numFmtId="164" fontId="13" fillId="8" borderId="31" xfId="0" applyNumberFormat="1" applyFont="1" applyFill="1" applyBorder="1" applyAlignment="1">
      <alignment horizontal="center" vertical="center" wrapText="1"/>
    </xf>
    <xf numFmtId="164" fontId="10" fillId="5" borderId="31" xfId="0" applyNumberFormat="1" applyFont="1" applyFill="1" applyBorder="1" applyAlignment="1">
      <alignment horizontal="center" vertical="center"/>
    </xf>
    <xf numFmtId="164" fontId="18" fillId="0" borderId="31" xfId="0" applyNumberFormat="1" applyFont="1" applyBorder="1" applyAlignment="1">
      <alignment horizontal="center" vertical="center"/>
    </xf>
    <xf numFmtId="164" fontId="19" fillId="0" borderId="32" xfId="0" applyNumberFormat="1" applyFont="1" applyBorder="1" applyAlignment="1">
      <alignment horizontal="center" vertical="center"/>
    </xf>
    <xf numFmtId="0" fontId="19" fillId="14" borderId="29" xfId="0" applyFont="1" applyFill="1" applyBorder="1" applyAlignment="1">
      <alignment horizontal="center" vertical="center" wrapText="1"/>
    </xf>
    <xf numFmtId="0" fontId="27" fillId="0" borderId="6" xfId="0" applyFont="1" applyBorder="1" applyAlignment="1">
      <alignment horizontal="center" vertical="center" wrapText="1"/>
    </xf>
    <xf numFmtId="0" fontId="18" fillId="10" borderId="29" xfId="0" applyFont="1" applyFill="1" applyBorder="1" applyAlignment="1">
      <alignment horizontal="center" vertical="center" wrapText="1"/>
    </xf>
    <xf numFmtId="0" fontId="26" fillId="0" borderId="29" xfId="0" applyFont="1" applyBorder="1" applyAlignment="1">
      <alignment horizontal="center" vertical="center" wrapText="1"/>
    </xf>
    <xf numFmtId="0" fontId="14" fillId="0" borderId="19" xfId="213" applyBorder="1" applyAlignment="1">
      <alignment horizontal="center"/>
    </xf>
    <xf numFmtId="164" fontId="4" fillId="0" borderId="26" xfId="0" applyNumberFormat="1" applyFont="1" applyBorder="1" applyAlignment="1">
      <alignment horizontal="center" vertical="center"/>
    </xf>
    <xf numFmtId="164" fontId="10" fillId="0" borderId="25" xfId="0" applyNumberFormat="1" applyFont="1" applyBorder="1" applyAlignment="1">
      <alignment horizontal="center" vertical="center"/>
    </xf>
    <xf numFmtId="14" fontId="7" fillId="0" borderId="7" xfId="0" applyNumberFormat="1" applyFont="1" applyBorder="1" applyAlignment="1" applyProtection="1">
      <alignment horizontal="center" vertical="center"/>
      <protection locked="0"/>
    </xf>
    <xf numFmtId="14" fontId="7" fillId="0" borderId="31" xfId="0" applyNumberFormat="1" applyFont="1" applyBorder="1" applyAlignment="1" applyProtection="1">
      <alignment horizontal="center" vertical="center"/>
      <protection locked="0"/>
    </xf>
    <xf numFmtId="14" fontId="40" fillId="0" borderId="7" xfId="0" applyNumberFormat="1" applyFont="1" applyBorder="1" applyAlignment="1" applyProtection="1">
      <alignment horizontal="center" vertical="center"/>
      <protection locked="0"/>
    </xf>
    <xf numFmtId="14" fontId="40" fillId="0" borderId="9" xfId="0" applyNumberFormat="1" applyFont="1" applyBorder="1" applyAlignment="1" applyProtection="1">
      <alignment horizontal="center" vertical="center"/>
      <protection locked="0"/>
    </xf>
    <xf numFmtId="0" fontId="32" fillId="0" borderId="23" xfId="0" applyFont="1" applyBorder="1" applyAlignment="1">
      <alignment horizontal="left" wrapText="1"/>
    </xf>
    <xf numFmtId="0" fontId="0" fillId="15" borderId="0" xfId="0" applyFill="1"/>
    <xf numFmtId="0" fontId="25" fillId="15" borderId="0" xfId="0" applyFont="1" applyFill="1" applyAlignment="1">
      <alignment horizontal="center" vertical="center" wrapText="1"/>
    </xf>
    <xf numFmtId="0" fontId="0" fillId="15" borderId="0" xfId="0" applyFill="1" applyAlignment="1" applyProtection="1">
      <alignment horizontal="center" vertical="center"/>
      <protection locked="0"/>
    </xf>
    <xf numFmtId="0" fontId="41" fillId="15" borderId="0" xfId="0" applyFont="1" applyFill="1" applyAlignment="1" applyProtection="1">
      <alignment horizontal="center" vertical="center"/>
      <protection locked="0"/>
    </xf>
    <xf numFmtId="0" fontId="41" fillId="15" borderId="0" xfId="0" applyFont="1" applyFill="1" applyProtection="1">
      <protection locked="0"/>
    </xf>
    <xf numFmtId="14" fontId="10" fillId="0" borderId="7" xfId="0" applyNumberFormat="1" applyFont="1" applyBorder="1" applyAlignment="1" applyProtection="1">
      <alignment horizontal="center" vertical="center"/>
      <protection locked="0"/>
    </xf>
    <xf numFmtId="164" fontId="19" fillId="0" borderId="7" xfId="0" applyNumberFormat="1" applyFont="1" applyBorder="1" applyAlignment="1">
      <alignment horizontal="center" vertical="center"/>
    </xf>
    <xf numFmtId="164" fontId="13" fillId="0" borderId="10" xfId="0" applyNumberFormat="1" applyFont="1" applyBorder="1" applyAlignment="1">
      <alignment horizontal="center" vertical="center"/>
    </xf>
    <xf numFmtId="0" fontId="11" fillId="0" borderId="0" xfId="0" applyFont="1"/>
    <xf numFmtId="0" fontId="0" fillId="7" borderId="0" xfId="0" applyFill="1"/>
    <xf numFmtId="0" fontId="18" fillId="18" borderId="29" xfId="0" applyFont="1" applyFill="1" applyBorder="1" applyAlignment="1">
      <alignment horizontal="center" vertical="center" wrapText="1"/>
    </xf>
    <xf numFmtId="0" fontId="19" fillId="18" borderId="29" xfId="0" applyFont="1" applyFill="1" applyBorder="1" applyAlignment="1">
      <alignment horizontal="center" vertical="center" wrapText="1"/>
    </xf>
    <xf numFmtId="0" fontId="42" fillId="19" borderId="37" xfId="0" applyFont="1" applyFill="1" applyBorder="1" applyAlignment="1">
      <alignment horizontal="center" vertical="center"/>
    </xf>
    <xf numFmtId="0" fontId="42" fillId="18" borderId="37" xfId="0" applyFont="1" applyFill="1" applyBorder="1" applyAlignment="1">
      <alignment horizontal="center" vertical="center"/>
    </xf>
    <xf numFmtId="0" fontId="42" fillId="12" borderId="38" xfId="0" applyFont="1" applyFill="1" applyBorder="1" applyAlignment="1">
      <alignment horizontal="center" vertical="center"/>
    </xf>
    <xf numFmtId="0" fontId="1" fillId="20" borderId="39" xfId="0" applyFont="1" applyFill="1" applyBorder="1" applyAlignment="1">
      <alignment horizontal="center" vertical="center"/>
    </xf>
    <xf numFmtId="164" fontId="1" fillId="17" borderId="40" xfId="0" applyNumberFormat="1" applyFont="1" applyFill="1" applyBorder="1" applyAlignment="1">
      <alignment horizontal="center" vertical="center"/>
    </xf>
    <xf numFmtId="0" fontId="42" fillId="12" borderId="41" xfId="0" applyFont="1" applyFill="1" applyBorder="1" applyAlignment="1">
      <alignment horizontal="center" vertical="center"/>
    </xf>
    <xf numFmtId="0" fontId="1" fillId="20" borderId="42" xfId="0" applyFont="1" applyFill="1" applyBorder="1" applyAlignment="1">
      <alignment horizontal="center" vertical="center"/>
    </xf>
    <xf numFmtId="164" fontId="1" fillId="17" borderId="43" xfId="0" applyNumberFormat="1" applyFont="1" applyFill="1" applyBorder="1" applyAlignment="1">
      <alignment horizontal="center" vertical="center"/>
    </xf>
    <xf numFmtId="0" fontId="0" fillId="12" borderId="41" xfId="0" applyFill="1" applyBorder="1"/>
    <xf numFmtId="164" fontId="1" fillId="16" borderId="43" xfId="0" applyNumberFormat="1" applyFont="1" applyFill="1" applyBorder="1" applyAlignment="1">
      <alignment horizontal="center" vertical="center"/>
    </xf>
    <xf numFmtId="0" fontId="0" fillId="12" borderId="44" xfId="0" applyFill="1" applyBorder="1"/>
    <xf numFmtId="0" fontId="0" fillId="20" borderId="45" xfId="0" applyFill="1" applyBorder="1"/>
    <xf numFmtId="164" fontId="1" fillId="16" borderId="46" xfId="0" applyNumberFormat="1" applyFont="1" applyFill="1" applyBorder="1" applyAlignment="1">
      <alignment horizontal="center" vertical="center"/>
    </xf>
    <xf numFmtId="164" fontId="1" fillId="17" borderId="46" xfId="0" applyNumberFormat="1" applyFont="1" applyFill="1" applyBorder="1" applyAlignment="1">
      <alignment horizontal="center" vertical="center"/>
    </xf>
    <xf numFmtId="164" fontId="1" fillId="17" borderId="47" xfId="0" applyNumberFormat="1" applyFont="1" applyFill="1" applyBorder="1" applyAlignment="1">
      <alignment horizontal="center" vertical="center"/>
    </xf>
    <xf numFmtId="164" fontId="10" fillId="0" borderId="8" xfId="0" applyNumberFormat="1" applyFont="1" applyBorder="1" applyAlignment="1" applyProtection="1">
      <alignment horizontal="center" vertical="center"/>
      <protection locked="0"/>
    </xf>
    <xf numFmtId="164" fontId="10" fillId="0" borderId="10" xfId="0" applyNumberFormat="1" applyFont="1" applyBorder="1" applyAlignment="1" applyProtection="1">
      <alignment horizontal="center" vertical="center"/>
      <protection locked="0"/>
    </xf>
    <xf numFmtId="164" fontId="10" fillId="0" borderId="26" xfId="0" applyNumberFormat="1" applyFont="1" applyBorder="1" applyAlignment="1" applyProtection="1">
      <alignment horizontal="center" vertical="center"/>
      <protection locked="0"/>
    </xf>
    <xf numFmtId="0" fontId="25" fillId="2" borderId="37" xfId="0" applyFont="1" applyFill="1" applyBorder="1" applyAlignment="1">
      <alignment horizontal="center" vertical="center" wrapText="1"/>
    </xf>
    <xf numFmtId="0" fontId="25" fillId="11" borderId="37" xfId="0" applyFont="1" applyFill="1" applyBorder="1" applyAlignment="1">
      <alignment horizontal="center" vertical="center" wrapText="1"/>
    </xf>
    <xf numFmtId="0" fontId="37" fillId="10" borderId="37" xfId="0" applyFont="1" applyFill="1" applyBorder="1" applyAlignment="1">
      <alignment horizontal="center" vertical="center" wrapText="1"/>
    </xf>
    <xf numFmtId="0" fontId="25" fillId="2" borderId="48" xfId="0" applyFont="1" applyFill="1" applyBorder="1" applyAlignment="1">
      <alignment horizontal="center" vertical="center" wrapText="1"/>
    </xf>
    <xf numFmtId="22" fontId="0" fillId="3" borderId="50" xfId="0" applyNumberFormat="1" applyFill="1" applyBorder="1" applyAlignment="1" applyProtection="1">
      <alignment horizontal="center" vertical="center"/>
      <protection locked="0"/>
    </xf>
    <xf numFmtId="0" fontId="0" fillId="3" borderId="50" xfId="0" applyFill="1" applyBorder="1" applyAlignment="1" applyProtection="1">
      <alignment horizontal="center" vertical="center"/>
      <protection locked="0"/>
    </xf>
    <xf numFmtId="16" fontId="0" fillId="3" borderId="50" xfId="0" applyNumberFormat="1" applyFill="1" applyBorder="1" applyAlignment="1" applyProtection="1">
      <alignment horizontal="center" vertical="center"/>
      <protection locked="0"/>
    </xf>
    <xf numFmtId="0" fontId="0" fillId="0" borderId="50" xfId="0" applyBorder="1" applyAlignment="1">
      <alignment horizontal="center" vertical="center"/>
    </xf>
    <xf numFmtId="0" fontId="0" fillId="3" borderId="51" xfId="0" applyFill="1" applyBorder="1" applyAlignment="1" applyProtection="1">
      <alignment horizontal="center" vertical="center"/>
      <protection locked="0"/>
    </xf>
    <xf numFmtId="22" fontId="0" fillId="3" borderId="52" xfId="0" applyNumberFormat="1" applyFill="1" applyBorder="1" applyAlignment="1" applyProtection="1">
      <alignment horizontal="center" vertical="center"/>
      <protection locked="0"/>
    </xf>
    <xf numFmtId="22" fontId="0" fillId="3" borderId="53" xfId="0" applyNumberFormat="1" applyFill="1" applyBorder="1" applyAlignment="1" applyProtection="1">
      <alignment horizontal="center" vertical="center"/>
      <protection locked="0"/>
    </xf>
    <xf numFmtId="0" fontId="0" fillId="3" borderId="53" xfId="0" applyFill="1" applyBorder="1" applyAlignment="1" applyProtection="1">
      <alignment horizontal="center" vertical="center"/>
      <protection locked="0"/>
    </xf>
    <xf numFmtId="16" fontId="0" fillId="3" borderId="53" xfId="0" applyNumberFormat="1" applyFill="1" applyBorder="1" applyAlignment="1" applyProtection="1">
      <alignment horizontal="center" vertical="center"/>
      <protection locked="0"/>
    </xf>
    <xf numFmtId="0" fontId="0" fillId="0" borderId="53" xfId="0" applyBorder="1" applyAlignment="1">
      <alignment horizontal="center" vertical="center"/>
    </xf>
    <xf numFmtId="0" fontId="0" fillId="3" borderId="54" xfId="0" applyFill="1" applyBorder="1" applyAlignment="1" applyProtection="1">
      <alignment horizontal="center" vertical="center"/>
      <protection locked="0"/>
    </xf>
    <xf numFmtId="20" fontId="0" fillId="3" borderId="52" xfId="0" applyNumberFormat="1" applyFill="1" applyBorder="1" applyAlignment="1" applyProtection="1">
      <alignment horizontal="center" vertical="center"/>
      <protection locked="0"/>
    </xf>
    <xf numFmtId="20" fontId="0" fillId="3" borderId="53" xfId="0" applyNumberFormat="1" applyFill="1" applyBorder="1" applyAlignment="1" applyProtection="1">
      <alignment horizontal="center" vertical="center"/>
      <protection locked="0"/>
    </xf>
    <xf numFmtId="14" fontId="0" fillId="3" borderId="52" xfId="0" applyNumberFormat="1" applyFill="1" applyBorder="1" applyAlignment="1" applyProtection="1">
      <alignment horizontal="center" vertical="center"/>
      <protection locked="0"/>
    </xf>
    <xf numFmtId="14" fontId="0" fillId="3" borderId="53" xfId="0" applyNumberFormat="1" applyFill="1" applyBorder="1" applyAlignment="1" applyProtection="1">
      <alignment horizontal="center" vertical="center"/>
      <protection locked="0"/>
    </xf>
    <xf numFmtId="0" fontId="41" fillId="3" borderId="54" xfId="0" applyFont="1" applyFill="1" applyBorder="1" applyAlignment="1" applyProtection="1">
      <alignment horizontal="center" vertical="center"/>
      <protection locked="0"/>
    </xf>
    <xf numFmtId="0" fontId="41" fillId="11" borderId="55" xfId="0" applyFont="1" applyFill="1" applyBorder="1" applyAlignment="1">
      <alignment horizontal="center" vertical="center"/>
    </xf>
    <xf numFmtId="0" fontId="41" fillId="11" borderId="56" xfId="0" applyFont="1" applyFill="1" applyBorder="1" applyAlignment="1">
      <alignment horizontal="center" vertical="center"/>
    </xf>
    <xf numFmtId="0" fontId="0" fillId="3" borderId="53" xfId="0" applyFill="1" applyBorder="1" applyProtection="1">
      <protection locked="0"/>
    </xf>
    <xf numFmtId="0" fontId="41" fillId="11" borderId="57" xfId="0" applyFont="1" applyFill="1" applyBorder="1" applyAlignment="1">
      <alignment horizontal="center" vertical="center"/>
    </xf>
    <xf numFmtId="0" fontId="5" fillId="3" borderId="53" xfId="0" applyFont="1" applyFill="1" applyBorder="1" applyAlignment="1" applyProtection="1">
      <alignment horizontal="center"/>
      <protection locked="0"/>
    </xf>
    <xf numFmtId="0" fontId="5" fillId="3" borderId="58" xfId="0" applyFont="1" applyFill="1" applyBorder="1" applyAlignment="1" applyProtection="1">
      <alignment horizontal="center"/>
      <protection locked="0"/>
    </xf>
    <xf numFmtId="0" fontId="0" fillId="0" borderId="58" xfId="0" applyBorder="1" applyAlignment="1">
      <alignment horizontal="center" vertical="center"/>
    </xf>
    <xf numFmtId="0" fontId="0" fillId="3" borderId="59" xfId="0" applyFill="1" applyBorder="1" applyAlignment="1" applyProtection="1">
      <alignment horizontal="center" vertical="center"/>
      <protection locked="0"/>
    </xf>
    <xf numFmtId="164" fontId="19" fillId="0" borderId="33" xfId="0" applyNumberFormat="1" applyFont="1" applyBorder="1" applyAlignment="1">
      <alignment horizontal="center" vertical="center"/>
    </xf>
    <xf numFmtId="164" fontId="4" fillId="0" borderId="7" xfId="0" applyNumberFormat="1" applyFont="1" applyBorder="1" applyAlignment="1">
      <alignment horizontal="center" vertical="center"/>
    </xf>
    <xf numFmtId="164" fontId="19" fillId="0" borderId="60" xfId="0" applyNumberFormat="1" applyFont="1" applyBorder="1" applyAlignment="1">
      <alignment horizontal="center" vertical="center"/>
    </xf>
    <xf numFmtId="164" fontId="10" fillId="17" borderId="43" xfId="0" applyNumberFormat="1" applyFont="1" applyFill="1" applyBorder="1" applyAlignment="1">
      <alignment horizontal="center" vertical="center"/>
    </xf>
    <xf numFmtId="164" fontId="10" fillId="16" borderId="43" xfId="0" applyNumberFormat="1" applyFont="1" applyFill="1" applyBorder="1" applyAlignment="1">
      <alignment horizontal="center" vertical="center"/>
    </xf>
    <xf numFmtId="164" fontId="10" fillId="17" borderId="47" xfId="0" applyNumberFormat="1" applyFont="1" applyFill="1" applyBorder="1" applyAlignment="1">
      <alignment horizontal="center" vertical="center"/>
    </xf>
    <xf numFmtId="165" fontId="0" fillId="3" borderId="49" xfId="0" applyNumberFormat="1" applyFill="1" applyBorder="1" applyAlignment="1" applyProtection="1">
      <alignment horizontal="center" vertical="center"/>
      <protection locked="0"/>
    </xf>
    <xf numFmtId="0" fontId="5" fillId="0" borderId="53" xfId="0" applyFont="1" applyBorder="1" applyAlignment="1" applyProtection="1">
      <alignment horizontal="center" vertical="center"/>
      <protection locked="0"/>
    </xf>
    <xf numFmtId="22" fontId="5" fillId="0" borderId="50" xfId="0" applyNumberFormat="1" applyFont="1" applyBorder="1" applyAlignment="1" applyProtection="1">
      <alignment horizontal="center" vertical="center"/>
      <protection locked="0"/>
    </xf>
    <xf numFmtId="0" fontId="5" fillId="0" borderId="58" xfId="0" applyFont="1" applyBorder="1" applyAlignment="1" applyProtection="1">
      <alignment horizontal="center" vertical="center"/>
      <protection locked="0"/>
    </xf>
    <xf numFmtId="0" fontId="25" fillId="18" borderId="37" xfId="0" applyFont="1" applyFill="1" applyBorder="1" applyAlignment="1">
      <alignment horizontal="center" vertical="center" wrapText="1"/>
    </xf>
    <xf numFmtId="0" fontId="43" fillId="18" borderId="37" xfId="0" applyFont="1" applyFill="1" applyBorder="1" applyAlignment="1">
      <alignment horizontal="center" vertical="center" wrapText="1"/>
    </xf>
    <xf numFmtId="14" fontId="25" fillId="12" borderId="11" xfId="0" applyNumberFormat="1" applyFont="1" applyFill="1" applyBorder="1" applyAlignment="1" applyProtection="1">
      <alignment horizontal="center" vertical="center"/>
      <protection locked="0"/>
    </xf>
    <xf numFmtId="0" fontId="8" fillId="6" borderId="1" xfId="0" applyFont="1" applyFill="1" applyBorder="1" applyAlignment="1">
      <alignment horizontal="center"/>
    </xf>
    <xf numFmtId="0" fontId="8" fillId="6" borderId="36" xfId="0" applyFont="1" applyFill="1" applyBorder="1" applyAlignment="1">
      <alignment horizontal="center"/>
    </xf>
    <xf numFmtId="0" fontId="0" fillId="6" borderId="4" xfId="0" applyFill="1" applyBorder="1" applyAlignment="1">
      <alignment horizontal="center"/>
    </xf>
    <xf numFmtId="22" fontId="9" fillId="7" borderId="2" xfId="0" applyNumberFormat="1" applyFont="1" applyFill="1" applyBorder="1" applyAlignment="1">
      <alignment horizontal="center" vertical="center"/>
    </xf>
    <xf numFmtId="22" fontId="9" fillId="7" borderId="34" xfId="0" applyNumberFormat="1" applyFont="1" applyFill="1" applyBorder="1" applyAlignment="1">
      <alignment horizontal="center" vertical="center"/>
    </xf>
    <xf numFmtId="22" fontId="9" fillId="7" borderId="5" xfId="0" applyNumberFormat="1" applyFont="1" applyFill="1" applyBorder="1" applyAlignment="1">
      <alignment horizontal="center" vertical="center"/>
    </xf>
    <xf numFmtId="22" fontId="9" fillId="7" borderId="3" xfId="0" applyNumberFormat="1" applyFont="1" applyFill="1" applyBorder="1" applyAlignment="1">
      <alignment horizontal="center" vertical="center"/>
    </xf>
    <xf numFmtId="22" fontId="9" fillId="7" borderId="35" xfId="0" applyNumberFormat="1" applyFont="1" applyFill="1" applyBorder="1" applyAlignment="1">
      <alignment horizontal="center" vertical="center"/>
    </xf>
    <xf numFmtId="22" fontId="9" fillId="7" borderId="6" xfId="0" applyNumberFormat="1" applyFont="1" applyFill="1" applyBorder="1" applyAlignment="1">
      <alignment horizontal="center" vertical="center"/>
    </xf>
  </cellXfs>
  <cellStyles count="216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5" builtinId="9" hidden="1"/>
    <cellStyle name="Normal" xfId="0" builtinId="0"/>
  </cellStyles>
  <dxfs count="38"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/>
        <top/>
        <bottom/>
        <vertical style="dashed">
          <color auto="1"/>
        </vertical>
        <horizontal/>
      </border>
      <protection locked="0" hidden="0"/>
    </dxf>
    <dxf>
      <numFmt numFmtId="0" formatCode="General"/>
      <fill>
        <patternFill patternType="none">
          <fgColor indexed="64"/>
          <bgColor indexed="65"/>
        </patternFill>
      </fill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/>
      </border>
      <protection locked="1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/>
      </border>
      <protection locked="0" hidden="0"/>
    </dxf>
    <dxf>
      <fill>
        <patternFill patternType="solid">
          <fgColor indexed="64"/>
          <bgColor theme="9" tint="0.59999389629810485"/>
        </patternFill>
      </fill>
      <border diagonalUp="0" diagonalDown="0" outline="0">
        <left style="dashed">
          <color auto="1"/>
        </left>
        <right style="dashed">
          <color auto="1"/>
        </right>
        <top/>
        <bottom/>
      </border>
      <protection locked="0" hidden="0"/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/>
      </border>
      <protection locked="0" hidden="0"/>
    </dxf>
    <dxf>
      <font>
        <b/>
      </font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bottom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/>
      </border>
      <protection locked="0" hidden="0"/>
    </dxf>
    <dxf>
      <numFmt numFmtId="19" formatCode="dd/mm/yyyy"/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>
        <left/>
        <right style="dashed">
          <color auto="1"/>
        </right>
        <vertical style="dashed">
          <color auto="1"/>
        </vertical>
      </border>
      <protection locked="0" hidden="0"/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border>
        <bottom style="mediumDashed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Arial Black"/>
        <scheme val="none"/>
      </font>
      <fill>
        <patternFill patternType="solid">
          <fgColor indexed="64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>
        <left style="thick">
          <color auto="1"/>
        </left>
        <right style="thick">
          <color auto="1"/>
        </right>
        <top/>
        <bottom/>
        <vertical style="thick">
          <color auto="1"/>
        </vertical>
        <horizontal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/>
        <top style="thin">
          <color auto="1"/>
        </top>
        <bottom style="thin">
          <color auto="1"/>
        </bottom>
      </border>
      <protection locked="1" hidden="0"/>
    </dxf>
    <dxf>
      <font>
        <b/>
        <strike val="0"/>
        <outline val="0"/>
        <shadow val="0"/>
        <u val="none"/>
        <vertAlign val="baseline"/>
        <sz val="11"/>
        <color rgb="FFFF0000"/>
        <name val="Calibri"/>
        <scheme val="minor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8"/>
        <color auto="1"/>
        <name val="Arial Black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rgb="FFFF0000"/>
        <name val="Arial Black"/>
        <scheme val="none"/>
      </font>
      <numFmt numFmtId="164" formatCode="General;;"/>
      <fill>
        <patternFill patternType="solid">
          <fgColor indexed="64"/>
          <bgColor theme="5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rgb="FF0000FF"/>
        <name val="Arial Black"/>
        <scheme val="none"/>
      </font>
      <numFmt numFmtId="164" formatCode="General;;"/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scheme val="none"/>
      </font>
      <numFmt numFmtId="164" formatCode="General;;"/>
      <fill>
        <patternFill patternType="solid">
          <fgColor indexed="64"/>
          <bgColor theme="2" tint="-9.9978637043366805E-2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scheme val="none"/>
      </font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 Black"/>
        <family val="2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family val="2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family val="2"/>
        <scheme val="none"/>
      </font>
      <numFmt numFmtId="164" formatCode="General;;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 Black"/>
        <family val="2"/>
        <scheme val="none"/>
      </font>
      <numFmt numFmtId="164" formatCode="General;;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numFmt numFmtId="164" formatCode="General;;"/>
      <protection locked="1" hidden="0"/>
    </dxf>
    <dxf>
      <border>
        <bottom style="thin">
          <color auto="1"/>
        </bottom>
      </border>
    </dxf>
    <dxf>
      <alignment textRotation="0" wrapText="1" justifyLastLine="0" shrinkToFit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  <protection locked="1" hidden="0"/>
    </dxf>
    <dxf>
      <font>
        <color theme="1"/>
      </font>
      <fill>
        <patternFill>
          <bgColor rgb="FF00B050"/>
        </patternFill>
      </fill>
    </dxf>
    <dxf>
      <font>
        <color theme="1"/>
      </font>
      <fill>
        <patternFill>
          <bgColor rgb="FFFFC000"/>
        </patternFill>
      </fill>
    </dxf>
    <dxf>
      <font>
        <color theme="1"/>
      </font>
      <fill>
        <patternFill>
          <bgColor rgb="FFFF0000"/>
        </patternFill>
      </fill>
    </dxf>
    <dxf>
      <font>
        <b/>
        <i val="0"/>
        <color rgb="FFFF0000"/>
      </font>
      <fill>
        <patternFill patternType="solid">
          <fgColor indexed="64"/>
          <bgColor rgb="FFFFFF00"/>
        </patternFill>
      </fill>
    </dxf>
    <dxf>
      <font>
        <b/>
        <i val="0"/>
        <color rgb="FF006100"/>
      </font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523875</xdr:colOff>
          <xdr:row>1</xdr:row>
          <xdr:rowOff>66675</xdr:rowOff>
        </xdr:from>
        <xdr:to>
          <xdr:col>9</xdr:col>
          <xdr:colOff>333375</xdr:colOff>
          <xdr:row>3</xdr:row>
          <xdr:rowOff>180975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50292" rIns="45720" bIns="50292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Arial Black"/>
                </a:rPr>
                <a:t>ENVOI MAIL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76200</xdr:colOff>
          <xdr:row>0</xdr:row>
          <xdr:rowOff>47625</xdr:rowOff>
        </xdr:from>
        <xdr:to>
          <xdr:col>6</xdr:col>
          <xdr:colOff>1533525</xdr:colOff>
          <xdr:row>0</xdr:row>
          <xdr:rowOff>542925</xdr:rowOff>
        </xdr:to>
        <xdr:sp macro="" textlink="">
          <xdr:nvSpPr>
            <xdr:cNvPr id="3073" name="CommandButton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142875</xdr:colOff>
          <xdr:row>2</xdr:row>
          <xdr:rowOff>152400</xdr:rowOff>
        </xdr:from>
        <xdr:to>
          <xdr:col>9</xdr:col>
          <xdr:colOff>28575</xdr:colOff>
          <xdr:row>3</xdr:row>
          <xdr:rowOff>295275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2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0000"/>
                  </a:solidFill>
                  <a:latin typeface="Arial Black"/>
                </a:rPr>
                <a:t>Ajouter produit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RECAP" displayName="RECAP" ref="A7:M62" totalsRowShown="0" headerRowDxfId="32" dataDxfId="30" headerRowBorderDxfId="31" tableBorderDxfId="29" totalsRowBorderDxfId="28">
  <autoFilter ref="A7:M62" xr:uid="{00000000-0009-0000-0100-000001000000}"/>
  <sortState xmlns:xlrd2="http://schemas.microsoft.com/office/spreadsheetml/2017/richdata2" ref="A8:M59">
    <sortCondition ref="A7:A59"/>
  </sortState>
  <tableColumns count="13">
    <tableColumn id="1" xr3:uid="{00000000-0010-0000-0000-000001000000}" name="PRODUIT" dataDxfId="27"/>
    <tableColumn id="2" xr3:uid="{00000000-0010-0000-0000-000002000000}" name="STOCK       MINI" dataDxfId="26"/>
    <tableColumn id="3" xr3:uid="{00000000-0010-0000-0000-000003000000}" name="STOCK      MAXI" dataDxfId="25"/>
    <tableColumn id="4" xr3:uid="{00000000-0010-0000-0000-000004000000}" name="DESCRIPTIF" dataDxfId="24"/>
    <tableColumn id="13" xr3:uid="{00000000-0010-0000-0000-00000D000000}" name="DLC" dataDxfId="23"/>
    <tableColumn id="5" xr3:uid="{00000000-0010-0000-0000-000005000000}" name="STOCK CAVE" dataDxfId="22"/>
    <tableColumn id="10" xr3:uid="{00000000-0010-0000-0000-00000A000000}" name="ENTREES" dataDxfId="21">
      <calculatedColumnFormula>SUMIFS(Journal[ENTREE],Journal[PRODUITS],RECAP[[#This Row],[PRODUIT]])</calculatedColumnFormula>
    </tableColumn>
    <tableColumn id="6" xr3:uid="{00000000-0010-0000-0000-000006000000}" name="SORTIES" dataDxfId="20">
      <calculatedColumnFormula>SUMIFS(Journal[SORTIES],Journal[PRODUITS],RECAP[[#This Row],[PRODUIT]])</calculatedColumnFormula>
    </tableColumn>
    <tableColumn id="7" xr3:uid="{00000000-0010-0000-0000-000007000000}" name="STOCK FINAL" dataDxfId="19">
      <calculatedColumnFormula>IFERROR(MAX(RECAP[[#This Row],[STOCK CAVE]]+RECAP[[#This Row],[ENTREES]]-RECAP[[#This Row],[SORTIES]],0),0)</calculatedColumnFormula>
    </tableColumn>
    <tableColumn id="8" xr3:uid="{00000000-0010-0000-0000-000008000000}" name="ALERTE" dataDxfId="18">
      <calculatedColumnFormula>IFERROR(IF(RECAP[[#This Row],[STOCK CAVE]]-RECAP[[#This Row],[SORTIES]]&lt;RECAP[[#This Row],[STOCK       MINI]],"URGENT","OK"),"OK")</calculatedColumnFormula>
    </tableColumn>
    <tableColumn id="9" xr3:uid="{00000000-0010-0000-0000-000009000000}" name="COMMANDE A FAIRE" dataDxfId="17">
      <calculatedColumnFormula>IFERROR(MAX(RECAP[[#This Row],[STOCK      MAXI]]-RECAP[[#This Row],[STOCK FINAL]],0),)</calculatedColumnFormula>
    </tableColumn>
    <tableColumn id="12" xr3:uid="{00000000-0010-0000-0000-00000C000000}" name="OBS" dataDxfId="16">
      <calculatedColumnFormula>IF(RECAP[[#This Row],[SORTIES]]&gt;RECAP[[#This Row],[STOCK CAVE]]+RECAP[[#This Row],[ENTREES]],"PROBLEME : Nombre de sorties supérieur aux capacités de départ (Stock + Entrées)",)</calculatedColumnFormula>
    </tableColumn>
    <tableColumn id="11" xr3:uid="{00000000-0010-0000-0000-00000B000000}" name="CPT" dataDxfId="15">
      <calculatedColumnFormula>MAX($M$7:$M7)+1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Journal" displayName="Journal" ref="A2:L57" totalsRowShown="0" headerRowDxfId="14" headerRowBorderDxfId="13" tableBorderDxfId="12">
  <autoFilter ref="A2:L57" xr:uid="{00000000-0009-0000-0100-000002000000}"/>
  <tableColumns count="12">
    <tableColumn id="1" xr3:uid="{00000000-0010-0000-0100-000001000000}" name="DATE MOUVEMENT" dataDxfId="11"/>
    <tableColumn id="7" xr3:uid="{F91FBFE3-7DC9-4A8C-9196-77F4BF9994DD}" name="PRESTATIONS" dataDxfId="10"/>
    <tableColumn id="12" xr3:uid="{578295CC-3D5A-4937-A852-0855F46E006C}" name="N° Pot" dataDxfId="9"/>
    <tableColumn id="11" xr3:uid="{AD27D554-8C10-4BCC-8866-08FDB6060DE2}" name="Format" dataDxfId="8"/>
    <tableColumn id="10" xr3:uid="{5EECFC92-DB1E-464B-B4B5-34006C7928ED}" name="Type" dataDxfId="7"/>
    <tableColumn id="9" xr3:uid="{E2EFABCA-F985-4F77-BB9F-C29D8963D61C}" name="Pax" dataDxfId="6"/>
    <tableColumn id="2" xr3:uid="{00000000-0010-0000-0100-000002000000}" name="PRODUITS" dataDxfId="5"/>
    <tableColumn id="4" xr3:uid="{00000000-0010-0000-0100-000004000000}" name="ENTREE" dataDxfId="4"/>
    <tableColumn id="5" xr3:uid="{00000000-0010-0000-0100-000005000000}" name="SORTIES" dataDxfId="3"/>
    <tableColumn id="6" xr3:uid="{00000000-0010-0000-0100-000006000000}" name="MAJ_DLC" dataDxfId="2"/>
    <tableColumn id="3" xr3:uid="{00000000-0010-0000-0100-000003000000}" name="DESCRIPTION" dataDxfId="1">
      <calculatedColumnFormula>IFERROR(INDEX(RECAP[DESCRIPTIF],MATCH(Journal[[#This Row],[PRODUITS]],RECAP[PRODUIT],0)),"")</calculatedColumnFormula>
    </tableColumn>
    <tableColumn id="8" xr3:uid="{415FA2DD-C903-41EC-9446-794843C6CB14}" name="COMMENTAIR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3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theme="8" tint="-0.249977111117893"/>
    <pageSetUpPr fitToPage="1"/>
  </sheetPr>
  <dimension ref="A1:N66"/>
  <sheetViews>
    <sheetView showGridLines="0" topLeftCell="A4" zoomScale="71" zoomScaleNormal="71" zoomScalePageLayoutView="80" workbookViewId="0">
      <selection activeCell="F12" sqref="F12"/>
    </sheetView>
  </sheetViews>
  <sheetFormatPr baseColWidth="10" defaultColWidth="10.7109375" defaultRowHeight="46.5" customHeight="1" outlineLevelCol="1" x14ac:dyDescent="0.25"/>
  <cols>
    <col min="1" max="1" width="58" customWidth="1"/>
    <col min="2" max="2" width="21" customWidth="1"/>
    <col min="3" max="3" width="19.140625" customWidth="1"/>
    <col min="4" max="4" width="22.7109375" bestFit="1" customWidth="1"/>
    <col min="5" max="5" width="17.7109375" customWidth="1"/>
    <col min="6" max="6" width="29.140625" customWidth="1"/>
    <col min="7" max="7" width="24.140625" customWidth="1" outlineLevel="1"/>
    <col min="8" max="8" width="21" customWidth="1"/>
    <col min="9" max="9" width="20.7109375" customWidth="1"/>
    <col min="10" max="10" width="20.28515625" customWidth="1"/>
    <col min="11" max="11" width="23" style="4" customWidth="1"/>
    <col min="12" max="12" width="65" hidden="1" customWidth="1" outlineLevel="1"/>
    <col min="13" max="13" width="14.28515625" hidden="1" customWidth="1" outlineLevel="1"/>
    <col min="14" max="14" width="10.7109375" collapsed="1"/>
    <col min="15" max="15" width="24.7109375" bestFit="1" customWidth="1"/>
    <col min="16" max="16" width="21.7109375" bestFit="1" customWidth="1"/>
    <col min="19" max="19" width="15.140625" bestFit="1" customWidth="1"/>
  </cols>
  <sheetData>
    <row r="1" spans="1:14" ht="46.5" customHeight="1" thickBot="1" x14ac:dyDescent="0.4">
      <c r="A1" s="2"/>
      <c r="B1" s="2"/>
      <c r="C1" s="2"/>
      <c r="F1" s="3"/>
      <c r="K1"/>
      <c r="M1" s="2"/>
    </row>
    <row r="2" spans="1:14" ht="46.5" customHeight="1" thickTop="1" thickBot="1" x14ac:dyDescent="0.55000000000000004">
      <c r="A2" s="2"/>
      <c r="B2" s="2"/>
      <c r="C2" s="2"/>
      <c r="D2" s="151" t="s">
        <v>8</v>
      </c>
      <c r="E2" s="152"/>
      <c r="F2" s="153"/>
      <c r="K2"/>
      <c r="M2" s="2"/>
    </row>
    <row r="3" spans="1:14" ht="46.5" customHeight="1" thickTop="1" x14ac:dyDescent="0.25">
      <c r="A3" s="6"/>
      <c r="B3" s="1"/>
      <c r="C3" s="1"/>
      <c r="D3" s="154">
        <f ca="1">NOW()</f>
        <v>44904.377226273151</v>
      </c>
      <c r="E3" s="155"/>
      <c r="F3" s="156"/>
      <c r="K3"/>
      <c r="M3" s="6"/>
    </row>
    <row r="4" spans="1:14" ht="46.5" customHeight="1" thickBot="1" x14ac:dyDescent="0.3">
      <c r="A4" s="1"/>
      <c r="B4" s="1"/>
      <c r="C4" s="1"/>
      <c r="D4" s="157"/>
      <c r="E4" s="158"/>
      <c r="F4" s="159"/>
      <c r="K4"/>
      <c r="M4" s="1"/>
    </row>
    <row r="5" spans="1:14" ht="46.5" customHeight="1" thickTop="1" x14ac:dyDescent="0.25">
      <c r="A5" s="1"/>
      <c r="B5" s="1"/>
      <c r="C5" s="1"/>
      <c r="H5" s="4"/>
      <c r="K5"/>
      <c r="M5" s="1"/>
    </row>
    <row r="6" spans="1:14" ht="46.5" customHeight="1" x14ac:dyDescent="0.25">
      <c r="H6" s="5"/>
      <c r="K6"/>
    </row>
    <row r="7" spans="1:14" s="7" customFormat="1" ht="46.5" customHeight="1" thickBot="1" x14ac:dyDescent="0.3">
      <c r="A7" s="69" t="s">
        <v>4</v>
      </c>
      <c r="B7" s="68" t="s">
        <v>56</v>
      </c>
      <c r="C7" s="68" t="s">
        <v>57</v>
      </c>
      <c r="D7" s="71" t="s">
        <v>59</v>
      </c>
      <c r="E7" s="71" t="s">
        <v>62</v>
      </c>
      <c r="F7" s="90" t="s">
        <v>60</v>
      </c>
      <c r="G7" s="70" t="s">
        <v>12</v>
      </c>
      <c r="H7" s="54" t="s">
        <v>13</v>
      </c>
      <c r="I7" s="91" t="s">
        <v>58</v>
      </c>
      <c r="J7" s="55" t="s">
        <v>14</v>
      </c>
      <c r="K7" s="56" t="s">
        <v>11</v>
      </c>
      <c r="L7" s="57" t="s">
        <v>17</v>
      </c>
      <c r="M7" s="58" t="s">
        <v>15</v>
      </c>
      <c r="N7"/>
    </row>
    <row r="8" spans="1:14" ht="46.5" customHeight="1" thickTop="1" x14ac:dyDescent="0.25">
      <c r="A8" s="107" t="s">
        <v>120</v>
      </c>
      <c r="B8" s="24">
        <v>10</v>
      </c>
      <c r="C8" s="24">
        <v>10</v>
      </c>
      <c r="D8" s="17" t="s">
        <v>61</v>
      </c>
      <c r="E8" s="75"/>
      <c r="F8" s="15">
        <v>2200</v>
      </c>
      <c r="G8" s="12">
        <f>SUMIFS(Journal[ENTREE],Journal[PRODUITS],RECAP[[#This Row],[PRODUIT]])</f>
        <v>0</v>
      </c>
      <c r="H8" s="14">
        <f>SUMIFS(Journal[SORTIES],Journal[PRODUITS],RECAP[[#This Row],[PRODUIT]])</f>
        <v>0</v>
      </c>
      <c r="I8" s="11">
        <f>IFERROR(MAX(RECAP[[#This Row],[STOCK CAVE]]+RECAP[[#This Row],[ENTREES]]-RECAP[[#This Row],[SORTIES]],0),0)</f>
        <v>2200</v>
      </c>
      <c r="J8" s="13" t="str">
        <f>IFERROR(IF(RECAP[[#This Row],[STOCK CAVE]]-RECAP[[#This Row],[SORTIES]]&lt;RECAP[[#This Row],[STOCK       MINI]],"URGENT","OK"),"OK")</f>
        <v>OK</v>
      </c>
      <c r="K8" s="53">
        <f>IFERROR(MAX(RECAP[[#This Row],[STOCK      MAXI]]-RECAP[[#This Row],[STOCK FINAL]],0),)</f>
        <v>0</v>
      </c>
      <c r="L8" s="51">
        <f>IF(RECAP[[#This Row],[SORTIES]]&gt;RECAP[[#This Row],[STOCK CAVE]]+RECAP[[#This Row],[ENTREES]],"PROBLEME : Nombre de sorties supérieur aux capacités de départ (Stock + Entrées)",)</f>
        <v>0</v>
      </c>
      <c r="M8" s="59">
        <f>MAX($M$7:$M7)+1</f>
        <v>1</v>
      </c>
    </row>
    <row r="9" spans="1:14" ht="46.5" customHeight="1" x14ac:dyDescent="0.25">
      <c r="A9" s="108" t="s">
        <v>74</v>
      </c>
      <c r="B9" s="16">
        <v>18</v>
      </c>
      <c r="C9" s="16">
        <v>36</v>
      </c>
      <c r="D9" s="17" t="s">
        <v>0</v>
      </c>
      <c r="E9" s="77"/>
      <c r="F9" s="15">
        <v>629</v>
      </c>
      <c r="G9" s="12">
        <f>SUMIFS(Journal[ENTREE],Journal[PRODUITS],RECAP[[#This Row],[PRODUIT]])</f>
        <v>0</v>
      </c>
      <c r="H9" s="14">
        <f>SUMIFS(Journal[SORTIES],Journal[PRODUITS],RECAP[[#This Row],[PRODUIT]])</f>
        <v>5</v>
      </c>
      <c r="I9" s="11">
        <f>IFERROR(MAX(RECAP[[#This Row],[STOCK CAVE]]+RECAP[[#This Row],[ENTREES]]-RECAP[[#This Row],[SORTIES]],0),0)</f>
        <v>624</v>
      </c>
      <c r="J9" s="13" t="str">
        <f>IFERROR(IF(RECAP[[#This Row],[STOCK CAVE]]-RECAP[[#This Row],[SORTIES]]&lt;RECAP[[#This Row],[STOCK       MINI]],"URGENT","OK"),"OK")</f>
        <v>OK</v>
      </c>
      <c r="K9" s="53">
        <f>IFERROR(MAX(RECAP[[#This Row],[STOCK      MAXI]]-RECAP[[#This Row],[STOCK FINAL]],0),)</f>
        <v>0</v>
      </c>
      <c r="L9" s="51">
        <f>IF(RECAP[[#This Row],[SORTIES]]&gt;RECAP[[#This Row],[STOCK CAVE]]+RECAP[[#This Row],[ENTREES]],"PROBLEME : Nombre de sorties supérieur aux capacités de départ (Stock + Entrées)",)</f>
        <v>0</v>
      </c>
      <c r="M9" s="59">
        <f>MAX($M$7:$M8)+1</f>
        <v>2</v>
      </c>
    </row>
    <row r="10" spans="1:14" ht="46.5" customHeight="1" x14ac:dyDescent="0.25">
      <c r="A10" s="108" t="s">
        <v>121</v>
      </c>
      <c r="B10" s="16">
        <v>120</v>
      </c>
      <c r="C10" s="16">
        <v>180</v>
      </c>
      <c r="D10" s="17" t="s">
        <v>54</v>
      </c>
      <c r="E10" s="78"/>
      <c r="F10" s="25">
        <v>250</v>
      </c>
      <c r="G10" s="26">
        <f>SUMIFS(Journal[ENTREE],Journal[PRODUITS],RECAP[[#This Row],[PRODUIT]])</f>
        <v>0</v>
      </c>
      <c r="H10" s="27">
        <f>SUMIFS(Journal[SORTIES],Journal[PRODUITS],RECAP[[#This Row],[PRODUIT]])</f>
        <v>0</v>
      </c>
      <c r="I10" s="28">
        <f>IFERROR(MAX(RECAP[[#This Row],[STOCK CAVE]]+RECAP[[#This Row],[ENTREES]]-RECAP[[#This Row],[SORTIES]],0),0)</f>
        <v>250</v>
      </c>
      <c r="J10" s="29" t="str">
        <f>IFERROR(IF(RECAP[[#This Row],[STOCK CAVE]]-RECAP[[#This Row],[SORTIES]]&lt;RECAP[[#This Row],[STOCK       MINI]],"URGENT","OK"),"OK")</f>
        <v>OK</v>
      </c>
      <c r="K10" s="52">
        <f>IFERROR(MAX(RECAP[[#This Row],[STOCK      MAXI]]-RECAP[[#This Row],[STOCK FINAL]],0),)</f>
        <v>0</v>
      </c>
      <c r="L10" s="51">
        <f>IF(RECAP[[#This Row],[SORTIES]]&gt;RECAP[[#This Row],[STOCK CAVE]]+RECAP[[#This Row],[ENTREES]],"PROBLEME : Nombre de sorties supérieur aux capacités de départ (Stock + Entrées)",)</f>
        <v>0</v>
      </c>
      <c r="M10" s="60">
        <f>MAX($M$7:$M7)+1</f>
        <v>1</v>
      </c>
    </row>
    <row r="11" spans="1:14" ht="46.5" customHeight="1" x14ac:dyDescent="0.25">
      <c r="A11" s="108" t="s">
        <v>122</v>
      </c>
      <c r="B11" s="16">
        <v>10</v>
      </c>
      <c r="C11" s="16">
        <v>15</v>
      </c>
      <c r="D11" s="17" t="s">
        <v>10</v>
      </c>
      <c r="E11" s="77"/>
      <c r="F11" s="15">
        <v>10</v>
      </c>
      <c r="G11" s="12">
        <f>SUMIFS(Journal[ENTREE],Journal[PRODUITS],RECAP[[#This Row],[PRODUIT]])</f>
        <v>0</v>
      </c>
      <c r="H11" s="14">
        <f>SUMIFS(Journal[SORTIES],Journal[PRODUITS],RECAP[[#This Row],[PRODUIT]])</f>
        <v>0</v>
      </c>
      <c r="I11" s="11">
        <f>IFERROR(MAX(RECAP[[#This Row],[STOCK CAVE]]+RECAP[[#This Row],[ENTREES]]-RECAP[[#This Row],[SORTIES]],0),0)</f>
        <v>10</v>
      </c>
      <c r="J11" s="13" t="str">
        <f>IFERROR(IF(RECAP[[#This Row],[STOCK CAVE]]-RECAP[[#This Row],[SORTIES]]&lt;RECAP[[#This Row],[STOCK       MINI]],"URGENT","OK"),"OK")</f>
        <v>OK</v>
      </c>
      <c r="K11" s="53">
        <f>IFERROR(MAX(RECAP[[#This Row],[STOCK      MAXI]]-RECAP[[#This Row],[STOCK FINAL]],0),)</f>
        <v>5</v>
      </c>
      <c r="L11" s="51">
        <f>IF(RECAP[[#This Row],[SORTIES]]&gt;RECAP[[#This Row],[STOCK CAVE]]+RECAP[[#This Row],[ENTREES]],"PROBLEME : Nombre de sorties supérieur aux capacités de départ (Stock + Entrées)",)</f>
        <v>0</v>
      </c>
      <c r="M11" s="59">
        <f>MAX($M$7:$M10)+1</f>
        <v>3</v>
      </c>
    </row>
    <row r="12" spans="1:14" ht="46.5" customHeight="1" x14ac:dyDescent="0.25">
      <c r="A12" s="108" t="s">
        <v>123</v>
      </c>
      <c r="B12" s="16">
        <v>2</v>
      </c>
      <c r="C12" s="16">
        <v>5</v>
      </c>
      <c r="D12" s="17" t="s">
        <v>61</v>
      </c>
      <c r="E12" s="77"/>
      <c r="F12" s="15">
        <v>3</v>
      </c>
      <c r="G12" s="12">
        <f>SUMIFS(Journal[ENTREE],Journal[PRODUITS],RECAP[[#This Row],[PRODUIT]])</f>
        <v>0</v>
      </c>
      <c r="H12" s="14">
        <f>SUMIFS(Journal[SORTIES],Journal[PRODUITS],RECAP[[#This Row],[PRODUIT]])</f>
        <v>0</v>
      </c>
      <c r="I12" s="11">
        <f>IFERROR(MAX(RECAP[[#This Row],[STOCK CAVE]]+RECAP[[#This Row],[ENTREES]]-RECAP[[#This Row],[SORTIES]],0),0)</f>
        <v>3</v>
      </c>
      <c r="J12" s="13" t="str">
        <f>IFERROR(IF(RECAP[[#This Row],[STOCK CAVE]]-RECAP[[#This Row],[SORTIES]]&lt;RECAP[[#This Row],[STOCK       MINI]],"URGENT","OK"),"OK")</f>
        <v>OK</v>
      </c>
      <c r="K12" s="53">
        <f>IFERROR(MAX(RECAP[[#This Row],[STOCK      MAXI]]-RECAP[[#This Row],[STOCK FINAL]],0),)</f>
        <v>2</v>
      </c>
      <c r="L12" s="51">
        <f>IF(RECAP[[#This Row],[SORTIES]]&gt;RECAP[[#This Row],[STOCK CAVE]]+RECAP[[#This Row],[ENTREES]],"PROBLEME : Nombre de sorties supérieur aux capacités de départ (Stock + Entrées)",)</f>
        <v>0</v>
      </c>
      <c r="M12" s="59">
        <f>MAX($M$7:$M11)+1</f>
        <v>4</v>
      </c>
    </row>
    <row r="13" spans="1:14" ht="46.5" customHeight="1" x14ac:dyDescent="0.25">
      <c r="A13" s="108" t="s">
        <v>76</v>
      </c>
      <c r="B13" s="16">
        <v>10</v>
      </c>
      <c r="C13" s="16">
        <v>50</v>
      </c>
      <c r="D13" s="17" t="s">
        <v>124</v>
      </c>
      <c r="E13" s="75"/>
      <c r="F13" s="15">
        <v>15</v>
      </c>
      <c r="G13" s="12">
        <f>SUMIFS(Journal[ENTREE],Journal[PRODUITS],RECAP[[#This Row],[PRODUIT]])</f>
        <v>0</v>
      </c>
      <c r="H13" s="14">
        <f>SUMIFS(Journal[SORTIES],Journal[PRODUITS],RECAP[[#This Row],[PRODUIT]])</f>
        <v>2</v>
      </c>
      <c r="I13" s="11">
        <f>IFERROR(MAX(RECAP[[#This Row],[STOCK CAVE]]+RECAP[[#This Row],[ENTREES]]-RECAP[[#This Row],[SORTIES]],0),0)</f>
        <v>13</v>
      </c>
      <c r="J13" s="13" t="str">
        <f>IFERROR(IF(RECAP[[#This Row],[STOCK CAVE]]-RECAP[[#This Row],[SORTIES]]&lt;RECAP[[#This Row],[STOCK       MINI]],"URGENT","OK"),"OK")</f>
        <v>OK</v>
      </c>
      <c r="K13" s="53">
        <f>IFERROR(MAX(RECAP[[#This Row],[STOCK      MAXI]]-RECAP[[#This Row],[STOCK FINAL]],0),)</f>
        <v>37</v>
      </c>
      <c r="L13" s="51">
        <f>IF(RECAP[[#This Row],[SORTIES]]&gt;RECAP[[#This Row],[STOCK CAVE]]+RECAP[[#This Row],[ENTREES]],"PROBLEME : Nombre de sorties supérieur aux capacités de départ (Stock + Entrées)",)</f>
        <v>0</v>
      </c>
      <c r="M13" s="59">
        <f>MAX($M$7:$M12)+1</f>
        <v>5</v>
      </c>
    </row>
    <row r="14" spans="1:14" ht="46.5" customHeight="1" x14ac:dyDescent="0.25">
      <c r="A14" s="108" t="s">
        <v>78</v>
      </c>
      <c r="B14" s="16">
        <v>6</v>
      </c>
      <c r="C14" s="16">
        <v>36</v>
      </c>
      <c r="D14" s="17" t="s">
        <v>0</v>
      </c>
      <c r="E14" s="77"/>
      <c r="F14" s="15">
        <v>30</v>
      </c>
      <c r="G14" s="12">
        <f>SUMIFS(Journal[ENTREE],Journal[PRODUITS],RECAP[[#This Row],[PRODUIT]])</f>
        <v>0</v>
      </c>
      <c r="H14" s="14">
        <f>SUMIFS(Journal[SORTIES],Journal[PRODUITS],RECAP[[#This Row],[PRODUIT]])</f>
        <v>1</v>
      </c>
      <c r="I14" s="11">
        <f>IFERROR(MAX(RECAP[[#This Row],[STOCK CAVE]]+RECAP[[#This Row],[ENTREES]]-RECAP[[#This Row],[SORTIES]],0),0)</f>
        <v>29</v>
      </c>
      <c r="J14" s="13" t="str">
        <f>IFERROR(IF(RECAP[[#This Row],[STOCK CAVE]]-RECAP[[#This Row],[SORTIES]]&lt;RECAP[[#This Row],[STOCK       MINI]],"URGENT","OK"),"OK")</f>
        <v>OK</v>
      </c>
      <c r="K14" s="53">
        <f>IFERROR(MAX(RECAP[[#This Row],[STOCK      MAXI]]-RECAP[[#This Row],[STOCK FINAL]],0),)</f>
        <v>7</v>
      </c>
      <c r="L14" s="51">
        <f>IF(RECAP[[#This Row],[SORTIES]]&gt;RECAP[[#This Row],[STOCK CAVE]]+RECAP[[#This Row],[ENTREES]],"PROBLEME : Nombre de sorties supérieur aux capacités de départ (Stock + Entrées)",)</f>
        <v>0</v>
      </c>
      <c r="M14" s="59">
        <f>MAX($M$7:$M13)+1</f>
        <v>6</v>
      </c>
    </row>
    <row r="15" spans="1:14" ht="46.5" customHeight="1" x14ac:dyDescent="0.25">
      <c r="A15" s="108" t="s">
        <v>80</v>
      </c>
      <c r="B15" s="16">
        <v>4</v>
      </c>
      <c r="C15" s="16">
        <v>12</v>
      </c>
      <c r="D15" s="17" t="s">
        <v>1</v>
      </c>
      <c r="E15" s="77"/>
      <c r="F15" s="15">
        <v>53</v>
      </c>
      <c r="G15" s="12">
        <f>SUMIFS(Journal[ENTREE],Journal[PRODUITS],RECAP[[#This Row],[PRODUIT]])</f>
        <v>0</v>
      </c>
      <c r="H15" s="14">
        <f>SUMIFS(Journal[SORTIES],Journal[PRODUITS],RECAP[[#This Row],[PRODUIT]])</f>
        <v>0</v>
      </c>
      <c r="I15" s="11">
        <f>IFERROR(MAX(RECAP[[#This Row],[STOCK CAVE]]+RECAP[[#This Row],[ENTREES]]-RECAP[[#This Row],[SORTIES]],0),0)</f>
        <v>53</v>
      </c>
      <c r="J15" s="13" t="str">
        <f>IFERROR(IF(RECAP[[#This Row],[STOCK CAVE]]-RECAP[[#This Row],[SORTIES]]&lt;RECAP[[#This Row],[STOCK       MINI]],"URGENT","OK"),"OK")</f>
        <v>OK</v>
      </c>
      <c r="K15" s="53">
        <f>IFERROR(MAX(RECAP[[#This Row],[STOCK      MAXI]]-RECAP[[#This Row],[STOCK FINAL]],0),)</f>
        <v>0</v>
      </c>
      <c r="L15" s="51">
        <f>IF(RECAP[[#This Row],[SORTIES]]&gt;RECAP[[#This Row],[STOCK CAVE]]+RECAP[[#This Row],[ENTREES]],"PROBLEME : Nombre de sorties supérieur aux capacités de départ (Stock + Entrées)",)</f>
        <v>0</v>
      </c>
      <c r="M15" s="59">
        <f>MAX($M$7:$M14)+1</f>
        <v>7</v>
      </c>
    </row>
    <row r="16" spans="1:14" ht="46.5" customHeight="1" x14ac:dyDescent="0.25">
      <c r="A16" s="108" t="s">
        <v>82</v>
      </c>
      <c r="B16" s="16">
        <v>18</v>
      </c>
      <c r="C16" s="16">
        <v>108</v>
      </c>
      <c r="D16" s="17" t="s">
        <v>0</v>
      </c>
      <c r="E16" s="77"/>
      <c r="F16" s="15">
        <v>140</v>
      </c>
      <c r="G16" s="12">
        <f>SUMIFS(Journal[ENTREE],Journal[PRODUITS],RECAP[[#This Row],[PRODUIT]])</f>
        <v>0</v>
      </c>
      <c r="H16" s="14">
        <f>SUMIFS(Journal[SORTIES],Journal[PRODUITS],RECAP[[#This Row],[PRODUIT]])</f>
        <v>0</v>
      </c>
      <c r="I16" s="11">
        <f>IFERROR(MAX(RECAP[[#This Row],[STOCK CAVE]]+RECAP[[#This Row],[ENTREES]]-RECAP[[#This Row],[SORTIES]],0),0)</f>
        <v>140</v>
      </c>
      <c r="J16" s="13" t="str">
        <f>IFERROR(IF(RECAP[[#This Row],[STOCK CAVE]]-RECAP[[#This Row],[SORTIES]]&lt;RECAP[[#This Row],[STOCK       MINI]],"URGENT","OK"),"OK")</f>
        <v>OK</v>
      </c>
      <c r="K16" s="53">
        <f>IFERROR(MAX(RECAP[[#This Row],[STOCK      MAXI]]-RECAP[[#This Row],[STOCK FINAL]],0),)</f>
        <v>0</v>
      </c>
      <c r="L16" s="51">
        <f>IF(RECAP[[#This Row],[SORTIES]]&gt;RECAP[[#This Row],[STOCK CAVE]]+RECAP[[#This Row],[ENTREES]],"PROBLEME : Nombre de sorties supérieur aux capacités de départ (Stock + Entrées)",)</f>
        <v>0</v>
      </c>
      <c r="M16" s="59">
        <f>MAX($M$7:$M15)+1</f>
        <v>8</v>
      </c>
    </row>
    <row r="17" spans="1:13" ht="46.5" customHeight="1" x14ac:dyDescent="0.25">
      <c r="A17" s="108" t="s">
        <v>84</v>
      </c>
      <c r="B17" s="16">
        <v>6</v>
      </c>
      <c r="C17" s="16">
        <v>12</v>
      </c>
      <c r="D17" s="17" t="s">
        <v>0</v>
      </c>
      <c r="E17" s="77"/>
      <c r="F17" s="15">
        <v>44</v>
      </c>
      <c r="G17" s="12">
        <f>SUMIFS(Journal[ENTREE],Journal[PRODUITS],RECAP[[#This Row],[PRODUIT]])</f>
        <v>0</v>
      </c>
      <c r="H17" s="14">
        <f>SUMIFS(Journal[SORTIES],Journal[PRODUITS],RECAP[[#This Row],[PRODUIT]])</f>
        <v>0</v>
      </c>
      <c r="I17" s="11">
        <f>IFERROR(MAX(RECAP[[#This Row],[STOCK CAVE]]+RECAP[[#This Row],[ENTREES]]-RECAP[[#This Row],[SORTIES]],0),0)</f>
        <v>44</v>
      </c>
      <c r="J17" s="13" t="str">
        <f>IFERROR(IF(RECAP[[#This Row],[STOCK CAVE]]-RECAP[[#This Row],[SORTIES]]&lt;RECAP[[#This Row],[STOCK       MINI]],"URGENT","OK"),"OK")</f>
        <v>OK</v>
      </c>
      <c r="K17" s="53">
        <f>IFERROR(MAX(RECAP[[#This Row],[STOCK      MAXI]]-RECAP[[#This Row],[STOCK FINAL]],0),)</f>
        <v>0</v>
      </c>
      <c r="L17" s="51">
        <f>IF(RECAP[[#This Row],[SORTIES]]&gt;RECAP[[#This Row],[STOCK CAVE]]+RECAP[[#This Row],[ENTREES]],"PROBLEME : Nombre de sorties supérieur aux capacités de départ (Stock + Entrées)",)</f>
        <v>0</v>
      </c>
      <c r="M17" s="59">
        <f>MAX($M$7:$M16)+1</f>
        <v>9</v>
      </c>
    </row>
    <row r="18" spans="1:13" ht="46.5" customHeight="1" x14ac:dyDescent="0.25">
      <c r="A18" s="108" t="s">
        <v>125</v>
      </c>
      <c r="B18" s="16">
        <v>24</v>
      </c>
      <c r="C18" s="16">
        <v>24</v>
      </c>
      <c r="D18" s="17" t="s">
        <v>31</v>
      </c>
      <c r="E18" s="75"/>
      <c r="F18" s="15">
        <v>25</v>
      </c>
      <c r="G18" s="12">
        <f>SUMIFS(Journal[ENTREE],Journal[PRODUITS],RECAP[[#This Row],[PRODUIT]])</f>
        <v>0</v>
      </c>
      <c r="H18" s="14">
        <f>SUMIFS(Journal[SORTIES],Journal[PRODUITS],RECAP[[#This Row],[PRODUIT]])</f>
        <v>0</v>
      </c>
      <c r="I18" s="11">
        <f>IFERROR(MAX(RECAP[[#This Row],[STOCK CAVE]]+RECAP[[#This Row],[ENTREES]]-RECAP[[#This Row],[SORTIES]],0),0)</f>
        <v>25</v>
      </c>
      <c r="J18" s="13" t="str">
        <f>IFERROR(IF(RECAP[[#This Row],[STOCK CAVE]]-RECAP[[#This Row],[SORTIES]]&lt;RECAP[[#This Row],[STOCK       MINI]],"URGENT","OK"),"OK")</f>
        <v>OK</v>
      </c>
      <c r="K18" s="53">
        <f>IFERROR(MAX(RECAP[[#This Row],[STOCK      MAXI]]-RECAP[[#This Row],[STOCK FINAL]],0),)</f>
        <v>0</v>
      </c>
      <c r="L18" s="51">
        <f>IF(RECAP[[#This Row],[SORTIES]]&gt;RECAP[[#This Row],[STOCK CAVE]]+RECAP[[#This Row],[ENTREES]],"PROBLEME : Nombre de sorties supérieur aux capacités de départ (Stock + Entrées)",)</f>
        <v>0</v>
      </c>
      <c r="M18" s="60">
        <f>MAX($M$7:$M17)+1</f>
        <v>10</v>
      </c>
    </row>
    <row r="19" spans="1:13" ht="46.5" customHeight="1" x14ac:dyDescent="0.25">
      <c r="A19" s="108" t="s">
        <v>86</v>
      </c>
      <c r="B19" s="16">
        <v>20</v>
      </c>
      <c r="C19" s="16">
        <v>100</v>
      </c>
      <c r="D19" s="17" t="s">
        <v>0</v>
      </c>
      <c r="E19" s="75"/>
      <c r="F19" s="15">
        <v>100</v>
      </c>
      <c r="G19" s="12">
        <f>SUMIFS(Journal[ENTREE],Journal[PRODUITS],RECAP[[#This Row],[PRODUIT]])</f>
        <v>0</v>
      </c>
      <c r="H19" s="14">
        <f>SUMIFS(Journal[SORTIES],Journal[PRODUITS],RECAP[[#This Row],[PRODUIT]])</f>
        <v>0</v>
      </c>
      <c r="I19" s="11">
        <f>IFERROR(MAX(RECAP[[#This Row],[STOCK CAVE]]+RECAP[[#This Row],[ENTREES]]-RECAP[[#This Row],[SORTIES]],0),0)</f>
        <v>100</v>
      </c>
      <c r="J19" s="13" t="str">
        <f>IFERROR(IF(RECAP[[#This Row],[STOCK CAVE]]-RECAP[[#This Row],[SORTIES]]&lt;RECAP[[#This Row],[STOCK       MINI]],"URGENT","OK"),"OK")</f>
        <v>OK</v>
      </c>
      <c r="K19" s="53">
        <f>IFERROR(MAX(RECAP[[#This Row],[STOCK      MAXI]]-RECAP[[#This Row],[STOCK FINAL]],0),)</f>
        <v>0</v>
      </c>
      <c r="L19" s="51">
        <f>IF(RECAP[[#This Row],[SORTIES]]&gt;RECAP[[#This Row],[STOCK CAVE]]+RECAP[[#This Row],[ENTREES]],"PROBLEME : Nombre de sorties supérieur aux capacités de départ (Stock + Entrées)",)</f>
        <v>0</v>
      </c>
      <c r="M19" s="59">
        <f>MAX($M$7:$M18)+1</f>
        <v>11</v>
      </c>
    </row>
    <row r="20" spans="1:13" ht="46.5" customHeight="1" x14ac:dyDescent="0.25">
      <c r="A20" s="108" t="s">
        <v>126</v>
      </c>
      <c r="B20" s="16">
        <v>2</v>
      </c>
      <c r="C20" s="16">
        <v>2</v>
      </c>
      <c r="D20" s="17" t="s">
        <v>61</v>
      </c>
      <c r="E20" s="75"/>
      <c r="F20" s="15">
        <v>66</v>
      </c>
      <c r="G20" s="12">
        <f>SUMIFS(Journal[ENTREE],Journal[PRODUITS],RECAP[[#This Row],[PRODUIT]])</f>
        <v>0</v>
      </c>
      <c r="H20" s="14">
        <f>SUMIFS(Journal[SORTIES],Journal[PRODUITS],RECAP[[#This Row],[PRODUIT]])</f>
        <v>0</v>
      </c>
      <c r="I20" s="11">
        <f>IFERROR(MAX(RECAP[[#This Row],[STOCK CAVE]]+RECAP[[#This Row],[ENTREES]]-RECAP[[#This Row],[SORTIES]],0),0)</f>
        <v>66</v>
      </c>
      <c r="J20" s="13" t="str">
        <f>IFERROR(IF(RECAP[[#This Row],[STOCK CAVE]]-RECAP[[#This Row],[SORTIES]]&lt;RECAP[[#This Row],[STOCK       MINI]],"URGENT","OK"),"OK")</f>
        <v>OK</v>
      </c>
      <c r="K20" s="53">
        <f>IFERROR(MAX(RECAP[[#This Row],[STOCK      MAXI]]-RECAP[[#This Row],[STOCK FINAL]],0),)</f>
        <v>0</v>
      </c>
      <c r="L20" s="51">
        <f>IF(RECAP[[#This Row],[SORTIES]]&gt;RECAP[[#This Row],[STOCK CAVE]]+RECAP[[#This Row],[ENTREES]],"PROBLEME : Nombre de sorties supérieur aux capacités de départ (Stock + Entrées)",)</f>
        <v>0</v>
      </c>
      <c r="M20" s="59">
        <f>MAX($M$7:$M19)+1</f>
        <v>12</v>
      </c>
    </row>
    <row r="21" spans="1:13" ht="46.5" customHeight="1" x14ac:dyDescent="0.25">
      <c r="A21" s="108" t="s">
        <v>87</v>
      </c>
      <c r="B21" s="16">
        <v>20</v>
      </c>
      <c r="C21" s="16">
        <v>120</v>
      </c>
      <c r="D21" s="17" t="s">
        <v>0</v>
      </c>
      <c r="E21" s="75"/>
      <c r="F21" s="15">
        <v>40</v>
      </c>
      <c r="G21" s="12">
        <f>SUMIFS(Journal[ENTREE],Journal[PRODUITS],RECAP[[#This Row],[PRODUIT]])</f>
        <v>0</v>
      </c>
      <c r="H21" s="14">
        <f>SUMIFS(Journal[SORTIES],Journal[PRODUITS],RECAP[[#This Row],[PRODUIT]])</f>
        <v>0</v>
      </c>
      <c r="I21" s="11">
        <f>IFERROR(MAX(RECAP[[#This Row],[STOCK CAVE]]+RECAP[[#This Row],[ENTREES]]-RECAP[[#This Row],[SORTIES]],0),0)</f>
        <v>40</v>
      </c>
      <c r="J21" s="13" t="str">
        <f>IFERROR(IF(RECAP[[#This Row],[STOCK CAVE]]-RECAP[[#This Row],[SORTIES]]&lt;RECAP[[#This Row],[STOCK       MINI]],"URGENT","OK"),"OK")</f>
        <v>OK</v>
      </c>
      <c r="K21" s="53">
        <f>IFERROR(MAX(RECAP[[#This Row],[STOCK      MAXI]]-RECAP[[#This Row],[STOCK FINAL]],0),)</f>
        <v>80</v>
      </c>
      <c r="L21" s="51">
        <f>IF(RECAP[[#This Row],[SORTIES]]&gt;RECAP[[#This Row],[STOCK CAVE]]+RECAP[[#This Row],[ENTREES]],"PROBLEME : Nombre de sorties supérieur aux capacités de départ (Stock + Entrées)",)</f>
        <v>0</v>
      </c>
      <c r="M21" s="60">
        <f>MAX($M$7:$M20)+1</f>
        <v>13</v>
      </c>
    </row>
    <row r="22" spans="1:13" ht="46.5" customHeight="1" x14ac:dyDescent="0.25">
      <c r="A22" s="108" t="s">
        <v>88</v>
      </c>
      <c r="B22" s="16">
        <v>96</v>
      </c>
      <c r="C22" s="16">
        <v>240</v>
      </c>
      <c r="D22" s="17" t="s">
        <v>0</v>
      </c>
      <c r="E22" s="77"/>
      <c r="F22" s="15">
        <v>150</v>
      </c>
      <c r="G22" s="12">
        <f>SUMIFS(Journal[ENTREE],Journal[PRODUITS],RECAP[[#This Row],[PRODUIT]])</f>
        <v>0</v>
      </c>
      <c r="H22" s="14">
        <f>SUMIFS(Journal[SORTIES],Journal[PRODUITS],RECAP[[#This Row],[PRODUIT]])</f>
        <v>0</v>
      </c>
      <c r="I22" s="11">
        <f>IFERROR(MAX(RECAP[[#This Row],[STOCK CAVE]]+RECAP[[#This Row],[ENTREES]]-RECAP[[#This Row],[SORTIES]],0),0)</f>
        <v>150</v>
      </c>
      <c r="J22" s="13" t="str">
        <f>IFERROR(IF(RECAP[[#This Row],[STOCK CAVE]]-RECAP[[#This Row],[SORTIES]]&lt;RECAP[[#This Row],[STOCK       MINI]],"URGENT","OK"),"OK")</f>
        <v>OK</v>
      </c>
      <c r="K22" s="53">
        <f>IFERROR(MAX(RECAP[[#This Row],[STOCK      MAXI]]-RECAP[[#This Row],[STOCK FINAL]],0),)</f>
        <v>90</v>
      </c>
      <c r="L22" s="51">
        <f>IF(RECAP[[#This Row],[SORTIES]]&gt;RECAP[[#This Row],[STOCK CAVE]]+RECAP[[#This Row],[ENTREES]],"PROBLEME : Nombre de sorties supérieur aux capacités de départ (Stock + Entrées)",)</f>
        <v>0</v>
      </c>
      <c r="M22" s="59">
        <f>MAX($M$7:$M21)+1</f>
        <v>14</v>
      </c>
    </row>
    <row r="23" spans="1:13" ht="46.5" customHeight="1" x14ac:dyDescent="0.25">
      <c r="A23" s="108" t="s">
        <v>89</v>
      </c>
      <c r="B23" s="16"/>
      <c r="C23" s="16"/>
      <c r="D23" s="17"/>
      <c r="E23" s="77"/>
      <c r="F23" s="15">
        <v>0</v>
      </c>
      <c r="G23" s="12">
        <f>SUMIFS(Journal[ENTREE],Journal[PRODUITS],RECAP[[#This Row],[PRODUIT]])</f>
        <v>0</v>
      </c>
      <c r="H23" s="14">
        <f>SUMIFS(Journal[SORTIES],Journal[PRODUITS],RECAP[[#This Row],[PRODUIT]])</f>
        <v>0</v>
      </c>
      <c r="I23" s="11">
        <f>IFERROR(MAX(RECAP[[#This Row],[STOCK CAVE]]+RECAP[[#This Row],[ENTREES]]-RECAP[[#This Row],[SORTIES]],0),0)</f>
        <v>0</v>
      </c>
      <c r="J23" s="13" t="str">
        <f>IFERROR(IF(RECAP[[#This Row],[STOCK CAVE]]-RECAP[[#This Row],[SORTIES]]&lt;RECAP[[#This Row],[STOCK       MINI]],"URGENT","OK"),"OK")</f>
        <v>OK</v>
      </c>
      <c r="K23" s="53">
        <f>IFERROR(MAX(RECAP[[#This Row],[STOCK      MAXI]]-RECAP[[#This Row],[STOCK FINAL]],0),)</f>
        <v>0</v>
      </c>
      <c r="L23" s="51">
        <f>IF(RECAP[[#This Row],[SORTIES]]&gt;RECAP[[#This Row],[STOCK CAVE]]+RECAP[[#This Row],[ENTREES]],"PROBLEME : Nombre de sorties supérieur aux capacités de départ (Stock + Entrées)",)</f>
        <v>0</v>
      </c>
      <c r="M23" s="59">
        <f>MAX($M$7:$M22)+1</f>
        <v>15</v>
      </c>
    </row>
    <row r="24" spans="1:13" ht="46.5" customHeight="1" x14ac:dyDescent="0.25">
      <c r="A24" s="108" t="s">
        <v>127</v>
      </c>
      <c r="B24" s="16">
        <v>120</v>
      </c>
      <c r="C24" s="16">
        <v>180</v>
      </c>
      <c r="D24" s="17" t="s">
        <v>54</v>
      </c>
      <c r="E24" s="75"/>
      <c r="F24" s="15">
        <v>220</v>
      </c>
      <c r="G24" s="12">
        <f>SUMIFS(Journal[ENTREE],Journal[PRODUITS],RECAP[[#This Row],[PRODUIT]])</f>
        <v>0</v>
      </c>
      <c r="H24" s="14">
        <f>SUMIFS(Journal[SORTIES],Journal[PRODUITS],RECAP[[#This Row],[PRODUIT]])</f>
        <v>0</v>
      </c>
      <c r="I24" s="11">
        <f>IFERROR(MAX(RECAP[[#This Row],[STOCK CAVE]]+RECAP[[#This Row],[ENTREES]]-RECAP[[#This Row],[SORTIES]],0),0)</f>
        <v>220</v>
      </c>
      <c r="J24" s="13" t="str">
        <f>IFERROR(IF(RECAP[[#This Row],[STOCK CAVE]]-RECAP[[#This Row],[SORTIES]]&lt;RECAP[[#This Row],[STOCK       MINI]],"URGENT","OK"),"OK")</f>
        <v>OK</v>
      </c>
      <c r="K24" s="53">
        <f>IFERROR(MAX(RECAP[[#This Row],[STOCK      MAXI]]-RECAP[[#This Row],[STOCK FINAL]],0),)</f>
        <v>0</v>
      </c>
      <c r="L24" s="51">
        <f>IF(RECAP[[#This Row],[SORTIES]]&gt;RECAP[[#This Row],[STOCK CAVE]]+RECAP[[#This Row],[ENTREES]],"PROBLEME : Nombre de sorties supérieur aux capacités de départ (Stock + Entrées)",)</f>
        <v>0</v>
      </c>
      <c r="M24" s="59">
        <f>MAX($M$7:$M23)+1</f>
        <v>16</v>
      </c>
    </row>
    <row r="25" spans="1:13" ht="46.5" customHeight="1" x14ac:dyDescent="0.25">
      <c r="A25" s="108" t="s">
        <v>90</v>
      </c>
      <c r="B25" s="16">
        <v>100</v>
      </c>
      <c r="C25" s="16">
        <v>500</v>
      </c>
      <c r="D25" s="17" t="s">
        <v>25</v>
      </c>
      <c r="E25" s="75"/>
      <c r="F25" s="15">
        <v>102</v>
      </c>
      <c r="G25" s="12">
        <f>SUMIFS(Journal[ENTREE],Journal[PRODUITS],RECAP[[#This Row],[PRODUIT]])</f>
        <v>0</v>
      </c>
      <c r="H25" s="14">
        <f>SUMIFS(Journal[SORTIES],Journal[PRODUITS],RECAP[[#This Row],[PRODUIT]])</f>
        <v>0</v>
      </c>
      <c r="I25" s="11">
        <f>IFERROR(MAX(RECAP[[#This Row],[STOCK CAVE]]+RECAP[[#This Row],[ENTREES]]-RECAP[[#This Row],[SORTIES]],0),0)</f>
        <v>102</v>
      </c>
      <c r="J25" s="13" t="str">
        <f>IFERROR(IF(RECAP[[#This Row],[STOCK CAVE]]-RECAP[[#This Row],[SORTIES]]&lt;RECAP[[#This Row],[STOCK       MINI]],"URGENT","OK"),"OK")</f>
        <v>OK</v>
      </c>
      <c r="K25" s="53">
        <f>IFERROR(MAX(RECAP[[#This Row],[STOCK      MAXI]]-RECAP[[#This Row],[STOCK FINAL]],0),)</f>
        <v>398</v>
      </c>
      <c r="L25" s="51">
        <f>IF(RECAP[[#This Row],[SORTIES]]&gt;RECAP[[#This Row],[STOCK CAVE]]+RECAP[[#This Row],[ENTREES]],"PROBLEME : Nombre de sorties supérieur aux capacités de départ (Stock + Entrées)",)</f>
        <v>0</v>
      </c>
      <c r="M25" s="59">
        <f>MAX($M$7:$M24)+1</f>
        <v>17</v>
      </c>
    </row>
    <row r="26" spans="1:13" ht="46.5" customHeight="1" x14ac:dyDescent="0.25">
      <c r="A26" s="108" t="s">
        <v>91</v>
      </c>
      <c r="B26" s="16">
        <v>20</v>
      </c>
      <c r="C26" s="16">
        <v>30</v>
      </c>
      <c r="D26" s="17" t="s">
        <v>3</v>
      </c>
      <c r="E26" s="75"/>
      <c r="F26" s="15">
        <v>144</v>
      </c>
      <c r="G26" s="12">
        <f>SUMIFS(Journal[ENTREE],Journal[PRODUITS],RECAP[[#This Row],[PRODUIT]])</f>
        <v>0</v>
      </c>
      <c r="H26" s="14">
        <f>SUMIFS(Journal[SORTIES],Journal[PRODUITS],RECAP[[#This Row],[PRODUIT]])</f>
        <v>0</v>
      </c>
      <c r="I26" s="11">
        <f>IFERROR(MAX(RECAP[[#This Row],[STOCK CAVE]]+RECAP[[#This Row],[ENTREES]]-RECAP[[#This Row],[SORTIES]],0),0)</f>
        <v>144</v>
      </c>
      <c r="J26" s="13" t="str">
        <f>IFERROR(IF(RECAP[[#This Row],[STOCK CAVE]]-RECAP[[#This Row],[SORTIES]]&lt;RECAP[[#This Row],[STOCK       MINI]],"URGENT","OK"),"OK")</f>
        <v>OK</v>
      </c>
      <c r="K26" s="53">
        <f>IFERROR(MAX(RECAP[[#This Row],[STOCK      MAXI]]-RECAP[[#This Row],[STOCK FINAL]],0),)</f>
        <v>0</v>
      </c>
      <c r="L26" s="51">
        <f>IF(RECAP[[#This Row],[SORTIES]]&gt;RECAP[[#This Row],[STOCK CAVE]]+RECAP[[#This Row],[ENTREES]],"PROBLEME : Nombre de sorties supérieur aux capacités de départ (Stock + Entrées)",)</f>
        <v>0</v>
      </c>
      <c r="M26" s="59">
        <f>MAX($M$7:$M25)+1</f>
        <v>18</v>
      </c>
    </row>
    <row r="27" spans="1:13" ht="46.5" customHeight="1" x14ac:dyDescent="0.25">
      <c r="A27" s="108" t="s">
        <v>92</v>
      </c>
      <c r="B27" s="16">
        <v>3</v>
      </c>
      <c r="C27" s="16">
        <v>6</v>
      </c>
      <c r="D27" s="17" t="s">
        <v>30</v>
      </c>
      <c r="E27" s="75"/>
      <c r="F27" s="15">
        <v>300</v>
      </c>
      <c r="G27" s="12">
        <f>SUMIFS(Journal[ENTREE],Journal[PRODUITS],RECAP[[#This Row],[PRODUIT]])</f>
        <v>0</v>
      </c>
      <c r="H27" s="14">
        <f>SUMIFS(Journal[SORTIES],Journal[PRODUITS],RECAP[[#This Row],[PRODUIT]])</f>
        <v>0</v>
      </c>
      <c r="I27" s="11">
        <f>IFERROR(MAX(RECAP[[#This Row],[STOCK CAVE]]+RECAP[[#This Row],[ENTREES]]-RECAP[[#This Row],[SORTIES]],0),0)</f>
        <v>300</v>
      </c>
      <c r="J27" s="13" t="str">
        <f>IFERROR(IF(RECAP[[#This Row],[STOCK CAVE]]-RECAP[[#This Row],[SORTIES]]&lt;RECAP[[#This Row],[STOCK       MINI]],"URGENT","OK"),"OK")</f>
        <v>OK</v>
      </c>
      <c r="K27" s="53">
        <f>IFERROR(MAX(RECAP[[#This Row],[STOCK      MAXI]]-RECAP[[#This Row],[STOCK FINAL]],0),)</f>
        <v>0</v>
      </c>
      <c r="L27" s="51">
        <f>IF(RECAP[[#This Row],[SORTIES]]&gt;RECAP[[#This Row],[STOCK CAVE]]+RECAP[[#This Row],[ENTREES]],"PROBLEME : Nombre de sorties supérieur aux capacités de départ (Stock + Entrées)",)</f>
        <v>0</v>
      </c>
      <c r="M27" s="59">
        <f>MAX($M$7:$M26)+1</f>
        <v>19</v>
      </c>
    </row>
    <row r="28" spans="1:13" ht="46.5" customHeight="1" x14ac:dyDescent="0.25">
      <c r="A28" s="108" t="s">
        <v>93</v>
      </c>
      <c r="B28" s="16">
        <v>1</v>
      </c>
      <c r="C28" s="16">
        <v>2</v>
      </c>
      <c r="D28" s="17" t="s">
        <v>128</v>
      </c>
      <c r="E28" s="77"/>
      <c r="F28" s="15">
        <v>24</v>
      </c>
      <c r="G28" s="12">
        <f>SUMIFS(Journal[ENTREE],Journal[PRODUITS],RECAP[[#This Row],[PRODUIT]])</f>
        <v>0</v>
      </c>
      <c r="H28" s="14">
        <f>SUMIFS(Journal[SORTIES],Journal[PRODUITS],RECAP[[#This Row],[PRODUIT]])</f>
        <v>0</v>
      </c>
      <c r="I28" s="11">
        <f>IFERROR(MAX(RECAP[[#This Row],[STOCK CAVE]]+RECAP[[#This Row],[ENTREES]]-RECAP[[#This Row],[SORTIES]],0),0)</f>
        <v>24</v>
      </c>
      <c r="J28" s="13" t="str">
        <f>IFERROR(IF(RECAP[[#This Row],[STOCK CAVE]]-RECAP[[#This Row],[SORTIES]]&lt;RECAP[[#This Row],[STOCK       MINI]],"URGENT","OK"),"OK")</f>
        <v>OK</v>
      </c>
      <c r="K28" s="53">
        <f>IFERROR(MAX(RECAP[[#This Row],[STOCK      MAXI]]-RECAP[[#This Row],[STOCK FINAL]],0),)</f>
        <v>0</v>
      </c>
      <c r="L28" s="51">
        <f>IF(RECAP[[#This Row],[SORTIES]]&gt;RECAP[[#This Row],[STOCK CAVE]]+RECAP[[#This Row],[ENTREES]],"PROBLEME : Nombre de sorties supérieur aux capacités de départ (Stock + Entrées)",)</f>
        <v>0</v>
      </c>
      <c r="M28" s="59">
        <f>MAX($M$7:$M27)+1</f>
        <v>20</v>
      </c>
    </row>
    <row r="29" spans="1:13" ht="46.5" customHeight="1" x14ac:dyDescent="0.25">
      <c r="A29" s="108" t="s">
        <v>94</v>
      </c>
      <c r="B29" s="16">
        <v>15</v>
      </c>
      <c r="C29" s="16">
        <v>30</v>
      </c>
      <c r="D29" s="17" t="s">
        <v>129</v>
      </c>
      <c r="E29" s="75"/>
      <c r="F29" s="15">
        <v>0</v>
      </c>
      <c r="G29" s="12">
        <f>SUMIFS(Journal[ENTREE],Journal[PRODUITS],RECAP[[#This Row],[PRODUIT]])</f>
        <v>0</v>
      </c>
      <c r="H29" s="14">
        <f>SUMIFS(Journal[SORTIES],Journal[PRODUITS],RECAP[[#This Row],[PRODUIT]])</f>
        <v>0</v>
      </c>
      <c r="I29" s="11">
        <f>IFERROR(MAX(RECAP[[#This Row],[STOCK CAVE]]+RECAP[[#This Row],[ENTREES]]-RECAP[[#This Row],[SORTIES]],0),0)</f>
        <v>0</v>
      </c>
      <c r="J29" s="13" t="str">
        <f>IFERROR(IF(RECAP[[#This Row],[STOCK CAVE]]-RECAP[[#This Row],[SORTIES]]&lt;RECAP[[#This Row],[STOCK       MINI]],"URGENT","OK"),"OK")</f>
        <v>URGENT</v>
      </c>
      <c r="K29" s="53">
        <f>IFERROR(MAX(RECAP[[#This Row],[STOCK      MAXI]]-RECAP[[#This Row],[STOCK FINAL]],0),)</f>
        <v>30</v>
      </c>
      <c r="L29" s="51">
        <f>IF(RECAP[[#This Row],[SORTIES]]&gt;RECAP[[#This Row],[STOCK CAVE]]+RECAP[[#This Row],[ENTREES]],"PROBLEME : Nombre de sorties supérieur aux capacités de départ (Stock + Entrées)",)</f>
        <v>0</v>
      </c>
      <c r="M29" s="60">
        <f>MAX($M$7:$M28)+1</f>
        <v>21</v>
      </c>
    </row>
    <row r="30" spans="1:13" ht="46.5" customHeight="1" x14ac:dyDescent="0.25">
      <c r="A30" s="108" t="s">
        <v>95</v>
      </c>
      <c r="B30" s="16">
        <v>1</v>
      </c>
      <c r="C30" s="16">
        <v>6</v>
      </c>
      <c r="D30" s="17" t="s">
        <v>129</v>
      </c>
      <c r="E30" s="75"/>
      <c r="F30" s="15"/>
      <c r="G30" s="12">
        <f>SUMIFS(Journal[ENTREE],Journal[PRODUITS],RECAP[[#This Row],[PRODUIT]])</f>
        <v>0</v>
      </c>
      <c r="H30" s="14">
        <f>SUMIFS(Journal[SORTIES],Journal[PRODUITS],RECAP[[#This Row],[PRODUIT]])</f>
        <v>0</v>
      </c>
      <c r="I30" s="11">
        <f>IFERROR(MAX(RECAP[[#This Row],[STOCK CAVE]]+RECAP[[#This Row],[ENTREES]]-RECAP[[#This Row],[SORTIES]],0),0)</f>
        <v>0</v>
      </c>
      <c r="J30" s="13" t="str">
        <f>IFERROR(IF(RECAP[[#This Row],[STOCK CAVE]]-RECAP[[#This Row],[SORTIES]]&lt;RECAP[[#This Row],[STOCK       MINI]],"URGENT","OK"),"OK")</f>
        <v>URGENT</v>
      </c>
      <c r="K30" s="53">
        <f>IFERROR(MAX(RECAP[[#This Row],[STOCK      MAXI]]-RECAP[[#This Row],[STOCK FINAL]],0),)</f>
        <v>6</v>
      </c>
      <c r="L30" s="51">
        <f>IF(RECAP[[#This Row],[SORTIES]]&gt;RECAP[[#This Row],[STOCK CAVE]]+RECAP[[#This Row],[ENTREES]],"PROBLEME : Nombre de sorties supérieur aux capacités de départ (Stock + Entrées)",)</f>
        <v>0</v>
      </c>
      <c r="M30" s="59">
        <f>MAX($M$7:$M29)+1</f>
        <v>22</v>
      </c>
    </row>
    <row r="31" spans="1:13" ht="46.5" customHeight="1" x14ac:dyDescent="0.25">
      <c r="A31" s="108" t="s">
        <v>96</v>
      </c>
      <c r="B31" s="16">
        <v>100</v>
      </c>
      <c r="C31" s="16">
        <v>5000</v>
      </c>
      <c r="D31" s="17" t="s">
        <v>50</v>
      </c>
      <c r="E31" s="77"/>
      <c r="F31" s="15">
        <v>580</v>
      </c>
      <c r="G31" s="12">
        <f>SUMIFS(Journal[ENTREE],Journal[PRODUITS],RECAP[[#This Row],[PRODUIT]])</f>
        <v>0</v>
      </c>
      <c r="H31" s="14">
        <f>SUMIFS(Journal[SORTIES],Journal[PRODUITS],RECAP[[#This Row],[PRODUIT]])</f>
        <v>0</v>
      </c>
      <c r="I31" s="11">
        <f>IFERROR(MAX(RECAP[[#This Row],[STOCK CAVE]]+RECAP[[#This Row],[ENTREES]]-RECAP[[#This Row],[SORTIES]],0),0)</f>
        <v>580</v>
      </c>
      <c r="J31" s="13" t="str">
        <f>IFERROR(IF(RECAP[[#This Row],[STOCK CAVE]]-RECAP[[#This Row],[SORTIES]]&lt;RECAP[[#This Row],[STOCK       MINI]],"URGENT","OK"),"OK")</f>
        <v>OK</v>
      </c>
      <c r="K31" s="53">
        <f>IFERROR(MAX(RECAP[[#This Row],[STOCK      MAXI]]-RECAP[[#This Row],[STOCK FINAL]],0),)</f>
        <v>4420</v>
      </c>
      <c r="L31" s="51">
        <f>IF(RECAP[[#This Row],[SORTIES]]&gt;RECAP[[#This Row],[STOCK CAVE]]+RECAP[[#This Row],[ENTREES]],"PROBLEME : Nombre de sorties supérieur aux capacités de départ (Stock + Entrées)",)</f>
        <v>0</v>
      </c>
      <c r="M31" s="59">
        <f>MAX($M$7:$M30)+1</f>
        <v>23</v>
      </c>
    </row>
    <row r="32" spans="1:13" ht="46.5" customHeight="1" x14ac:dyDescent="0.25">
      <c r="A32" s="108" t="s">
        <v>97</v>
      </c>
      <c r="B32" s="16">
        <v>10</v>
      </c>
      <c r="C32" s="16">
        <v>20</v>
      </c>
      <c r="D32" s="17" t="s">
        <v>0</v>
      </c>
      <c r="E32" s="77"/>
      <c r="F32" s="15">
        <v>1498</v>
      </c>
      <c r="G32" s="12">
        <f>SUMIFS(Journal[ENTREE],Journal[PRODUITS],RECAP[[#This Row],[PRODUIT]])</f>
        <v>0</v>
      </c>
      <c r="H32" s="14">
        <f>SUMIFS(Journal[SORTIES],Journal[PRODUITS],RECAP[[#This Row],[PRODUIT]])</f>
        <v>2</v>
      </c>
      <c r="I32" s="11">
        <f>IFERROR(MAX(RECAP[[#This Row],[STOCK CAVE]]+RECAP[[#This Row],[ENTREES]]-RECAP[[#This Row],[SORTIES]],0),0)</f>
        <v>1496</v>
      </c>
      <c r="J32" s="13" t="str">
        <f>IFERROR(IF(RECAP[[#This Row],[STOCK CAVE]]-RECAP[[#This Row],[SORTIES]]&lt;RECAP[[#This Row],[STOCK       MINI]],"URGENT","OK"),"OK")</f>
        <v>OK</v>
      </c>
      <c r="K32" s="53">
        <f>IFERROR(MAX(RECAP[[#This Row],[STOCK      MAXI]]-RECAP[[#This Row],[STOCK FINAL]],0),)</f>
        <v>0</v>
      </c>
      <c r="L32" s="51">
        <f>IF(RECAP[[#This Row],[SORTIES]]&gt;RECAP[[#This Row],[STOCK CAVE]]+RECAP[[#This Row],[ENTREES]],"PROBLEME : Nombre de sorties supérieur aux capacités de départ (Stock + Entrées)",)</f>
        <v>0</v>
      </c>
      <c r="M32" s="59">
        <f>MAX($M$7:$M31)+1</f>
        <v>24</v>
      </c>
    </row>
    <row r="33" spans="1:13" ht="46.5" customHeight="1" x14ac:dyDescent="0.25">
      <c r="A33" s="108" t="s">
        <v>98</v>
      </c>
      <c r="B33" s="16">
        <v>36</v>
      </c>
      <c r="C33" s="16">
        <v>144</v>
      </c>
      <c r="D33" s="17" t="s">
        <v>0</v>
      </c>
      <c r="E33" s="75"/>
      <c r="F33" s="15">
        <v>4895</v>
      </c>
      <c r="G33" s="12">
        <f>SUMIFS(Journal[ENTREE],Journal[PRODUITS],RECAP[[#This Row],[PRODUIT]])</f>
        <v>0</v>
      </c>
      <c r="H33" s="14">
        <f>SUMIFS(Journal[SORTIES],Journal[PRODUITS],RECAP[[#This Row],[PRODUIT]])</f>
        <v>3</v>
      </c>
      <c r="I33" s="11">
        <f>IFERROR(MAX(RECAP[[#This Row],[STOCK CAVE]]+RECAP[[#This Row],[ENTREES]]-RECAP[[#This Row],[SORTIES]],0),0)</f>
        <v>4892</v>
      </c>
      <c r="J33" s="13" t="str">
        <f>IFERROR(IF(RECAP[[#This Row],[STOCK CAVE]]-RECAP[[#This Row],[SORTIES]]&lt;RECAP[[#This Row],[STOCK       MINI]],"URGENT","OK"),"OK")</f>
        <v>OK</v>
      </c>
      <c r="K33" s="53">
        <f>IFERROR(MAX(RECAP[[#This Row],[STOCK      MAXI]]-RECAP[[#This Row],[STOCK FINAL]],0),)</f>
        <v>0</v>
      </c>
      <c r="L33" s="51">
        <f>IF(RECAP[[#This Row],[SORTIES]]&gt;RECAP[[#This Row],[STOCK CAVE]]+RECAP[[#This Row],[ENTREES]],"PROBLEME : Nombre de sorties supérieur aux capacités de départ (Stock + Entrées)",)</f>
        <v>0</v>
      </c>
      <c r="M33" s="59">
        <f>MAX($M$7:$M32)+1</f>
        <v>25</v>
      </c>
    </row>
    <row r="34" spans="1:13" ht="46.5" customHeight="1" x14ac:dyDescent="0.25">
      <c r="A34" s="108" t="s">
        <v>99</v>
      </c>
      <c r="B34" s="16">
        <v>1</v>
      </c>
      <c r="C34" s="16">
        <v>3</v>
      </c>
      <c r="D34" s="17" t="s">
        <v>130</v>
      </c>
      <c r="E34" s="77"/>
      <c r="F34" s="15">
        <v>200</v>
      </c>
      <c r="G34" s="12">
        <f>SUMIFS(Journal[ENTREE],Journal[PRODUITS],RECAP[[#This Row],[PRODUIT]])</f>
        <v>0</v>
      </c>
      <c r="H34" s="14">
        <f>SUMIFS(Journal[SORTIES],Journal[PRODUITS],RECAP[[#This Row],[PRODUIT]])</f>
        <v>0</v>
      </c>
      <c r="I34" s="11">
        <f>IFERROR(MAX(RECAP[[#This Row],[STOCK CAVE]]+RECAP[[#This Row],[ENTREES]]-RECAP[[#This Row],[SORTIES]],0),0)</f>
        <v>200</v>
      </c>
      <c r="J34" s="13" t="str">
        <f>IFERROR(IF(RECAP[[#This Row],[STOCK CAVE]]-RECAP[[#This Row],[SORTIES]]&lt;RECAP[[#This Row],[STOCK       MINI]],"URGENT","OK"),"OK")</f>
        <v>OK</v>
      </c>
      <c r="K34" s="53">
        <f>IFERROR(MAX(RECAP[[#This Row],[STOCK      MAXI]]-RECAP[[#This Row],[STOCK FINAL]],0),)</f>
        <v>0</v>
      </c>
      <c r="L34" s="51">
        <f>IF(RECAP[[#This Row],[SORTIES]]&gt;RECAP[[#This Row],[STOCK CAVE]]+RECAP[[#This Row],[ENTREES]],"PROBLEME : Nombre de sorties supérieur aux capacités de départ (Stock + Entrées)",)</f>
        <v>0</v>
      </c>
      <c r="M34" s="59">
        <f>MAX($M$7:$M33)+1</f>
        <v>26</v>
      </c>
    </row>
    <row r="35" spans="1:13" s="88" customFormat="1" ht="46.5" customHeight="1" x14ac:dyDescent="0.45">
      <c r="A35" s="108" t="s">
        <v>131</v>
      </c>
      <c r="B35" s="16">
        <v>3</v>
      </c>
      <c r="C35" s="16">
        <v>5</v>
      </c>
      <c r="D35" s="17" t="s">
        <v>51</v>
      </c>
      <c r="E35" s="77"/>
      <c r="F35" s="15">
        <v>100</v>
      </c>
      <c r="G35" s="12">
        <f>SUMIFS(Journal[ENTREE],Journal[PRODUITS],RECAP[[#This Row],[PRODUIT]])</f>
        <v>0</v>
      </c>
      <c r="H35" s="14">
        <f>SUMIFS(Journal[SORTIES],Journal[PRODUITS],RECAP[[#This Row],[PRODUIT]])</f>
        <v>0</v>
      </c>
      <c r="I35" s="11">
        <f>IFERROR(MAX(RECAP[[#This Row],[STOCK CAVE]]+RECAP[[#This Row],[ENTREES]]-RECAP[[#This Row],[SORTIES]],0),0)</f>
        <v>100</v>
      </c>
      <c r="J35" s="13" t="str">
        <f>IFERROR(IF(RECAP[[#This Row],[STOCK CAVE]]-RECAP[[#This Row],[SORTIES]]&lt;RECAP[[#This Row],[STOCK       MINI]],"URGENT","OK"),"OK")</f>
        <v>OK</v>
      </c>
      <c r="K35" s="53">
        <f>IFERROR(MAX(RECAP[[#This Row],[STOCK      MAXI]]-RECAP[[#This Row],[STOCK FINAL]],0),)</f>
        <v>0</v>
      </c>
      <c r="L35" s="51">
        <f>IF(RECAP[[#This Row],[SORTIES]]&gt;RECAP[[#This Row],[STOCK CAVE]]+RECAP[[#This Row],[ENTREES]],"PROBLEME : Nombre de sorties supérieur aux capacités de départ (Stock + Entrées)",)</f>
        <v>0</v>
      </c>
      <c r="M35" s="59">
        <f>MAX($M$7:$M34)+1</f>
        <v>27</v>
      </c>
    </row>
    <row r="36" spans="1:13" ht="46.5" customHeight="1" x14ac:dyDescent="0.25">
      <c r="A36" s="108" t="s">
        <v>132</v>
      </c>
      <c r="B36" s="16">
        <v>15</v>
      </c>
      <c r="C36" s="16">
        <v>20</v>
      </c>
      <c r="D36" s="17" t="s">
        <v>1</v>
      </c>
      <c r="E36" s="85"/>
      <c r="F36" s="15">
        <v>288</v>
      </c>
      <c r="G36" s="12">
        <f>SUMIFS(Journal[ENTREE],Journal[PRODUITS],RECAP[[#This Row],[PRODUIT]])</f>
        <v>0</v>
      </c>
      <c r="H36" s="14">
        <f>SUMIFS(Journal[SORTIES],Journal[PRODUITS],RECAP[[#This Row],[PRODUIT]])</f>
        <v>0</v>
      </c>
      <c r="I36" s="11">
        <f>IFERROR(MAX(RECAP[[#This Row],[STOCK CAVE]]+RECAP[[#This Row],[ENTREES]]-RECAP[[#This Row],[SORTIES]],0),0)</f>
        <v>288</v>
      </c>
      <c r="J36" s="86" t="str">
        <f>IFERROR(IF(RECAP[[#This Row],[STOCK CAVE]]-RECAP[[#This Row],[SORTIES]]&lt;RECAP[[#This Row],[STOCK       MINI]],"URGENT","OK"),"OK")</f>
        <v>OK</v>
      </c>
      <c r="K36" s="53">
        <f>IFERROR(MAX(RECAP[[#This Row],[STOCK      MAXI]]-RECAP[[#This Row],[STOCK FINAL]],0),)</f>
        <v>0</v>
      </c>
      <c r="L36" s="87">
        <f>IF(RECAP[[#This Row],[SORTIES]]&gt;RECAP[[#This Row],[STOCK CAVE]]+RECAP[[#This Row],[ENTREES]],"PROBLEME : Nombre de sorties supérieur aux capacités de départ (Stock + Entrées)",)</f>
        <v>0</v>
      </c>
      <c r="M36" s="59">
        <f>MAX($M$7:$M35)+1</f>
        <v>28</v>
      </c>
    </row>
    <row r="37" spans="1:13" ht="46.5" customHeight="1" x14ac:dyDescent="0.25">
      <c r="A37" s="108" t="s">
        <v>100</v>
      </c>
      <c r="B37" s="16">
        <v>4</v>
      </c>
      <c r="C37" s="16">
        <v>6</v>
      </c>
      <c r="D37" s="17" t="s">
        <v>1</v>
      </c>
      <c r="E37" s="77"/>
      <c r="F37" s="15">
        <v>120</v>
      </c>
      <c r="G37" s="12">
        <f>SUMIFS(Journal[ENTREE],Journal[PRODUITS],RECAP[[#This Row],[PRODUIT]])</f>
        <v>0</v>
      </c>
      <c r="H37" s="14">
        <f>SUMIFS(Journal[SORTIES],Journal[PRODUITS],RECAP[[#This Row],[PRODUIT]])</f>
        <v>0</v>
      </c>
      <c r="I37" s="11">
        <f>IFERROR(MAX(RECAP[[#This Row],[STOCK CAVE]]+RECAP[[#This Row],[ENTREES]]-RECAP[[#This Row],[SORTIES]],0),0)</f>
        <v>120</v>
      </c>
      <c r="J37" s="13" t="str">
        <f>IFERROR(IF(RECAP[[#This Row],[STOCK CAVE]]-RECAP[[#This Row],[SORTIES]]&lt;RECAP[[#This Row],[STOCK       MINI]],"URGENT","OK"),"OK")</f>
        <v>OK</v>
      </c>
      <c r="K37" s="53">
        <f>IFERROR(MAX(RECAP[[#This Row],[STOCK      MAXI]]-RECAP[[#This Row],[STOCK FINAL]],0),)</f>
        <v>0</v>
      </c>
      <c r="L37" s="51">
        <f>IF(RECAP[[#This Row],[SORTIES]]&gt;RECAP[[#This Row],[STOCK CAVE]]+RECAP[[#This Row],[ENTREES]],"PROBLEME : Nombre de sorties supérieur aux capacités de départ (Stock + Entrées)",)</f>
        <v>0</v>
      </c>
      <c r="M37" s="59">
        <f>MAX($M$7:$M36)+1</f>
        <v>29</v>
      </c>
    </row>
    <row r="38" spans="1:13" ht="46.5" customHeight="1" x14ac:dyDescent="0.25">
      <c r="A38" s="108" t="s">
        <v>133</v>
      </c>
      <c r="B38" s="16"/>
      <c r="C38" s="16"/>
      <c r="D38" s="17"/>
      <c r="E38" s="77"/>
      <c r="F38" s="15">
        <v>9</v>
      </c>
      <c r="G38" s="12">
        <f>SUMIFS(Journal[ENTREE],Journal[PRODUITS],RECAP[[#This Row],[PRODUIT]])</f>
        <v>0</v>
      </c>
      <c r="H38" s="14">
        <f>SUMIFS(Journal[SORTIES],Journal[PRODUITS],RECAP[[#This Row],[PRODUIT]])</f>
        <v>0</v>
      </c>
      <c r="I38" s="11">
        <f>IFERROR(MAX(RECAP[[#This Row],[STOCK CAVE]]+RECAP[[#This Row],[ENTREES]]-RECAP[[#This Row],[SORTIES]],0),0)</f>
        <v>9</v>
      </c>
      <c r="J38" s="13" t="str">
        <f>IFERROR(IF(RECAP[[#This Row],[STOCK CAVE]]-RECAP[[#This Row],[SORTIES]]&lt;RECAP[[#This Row],[STOCK       MINI]],"URGENT","OK"),"OK")</f>
        <v>OK</v>
      </c>
      <c r="K38" s="53">
        <f>IFERROR(MAX(RECAP[[#This Row],[STOCK      MAXI]]-RECAP[[#This Row],[STOCK FINAL]],0),)</f>
        <v>0</v>
      </c>
      <c r="L38" s="51">
        <f>IF(RECAP[[#This Row],[SORTIES]]&gt;RECAP[[#This Row],[STOCK CAVE]]+RECAP[[#This Row],[ENTREES]],"PROBLEME : Nombre de sorties supérieur aux capacités de départ (Stock + Entrées)",)</f>
        <v>0</v>
      </c>
      <c r="M38" s="60">
        <f>MAX($M$7:$M37)+1</f>
        <v>30</v>
      </c>
    </row>
    <row r="39" spans="1:13" ht="46.5" customHeight="1" x14ac:dyDescent="0.25">
      <c r="A39" s="108" t="s">
        <v>134</v>
      </c>
      <c r="B39" s="16">
        <v>2</v>
      </c>
      <c r="C39" s="16">
        <v>6</v>
      </c>
      <c r="D39" s="17" t="s">
        <v>10</v>
      </c>
      <c r="E39" s="77"/>
      <c r="F39" s="15">
        <v>3</v>
      </c>
      <c r="G39" s="12">
        <f>SUMIFS(Journal[ENTREE],Journal[PRODUITS],RECAP[[#This Row],[PRODUIT]])</f>
        <v>0</v>
      </c>
      <c r="H39" s="14">
        <f>SUMIFS(Journal[SORTIES],Journal[PRODUITS],RECAP[[#This Row],[PRODUIT]])</f>
        <v>0</v>
      </c>
      <c r="I39" s="11">
        <f>IFERROR(MAX(RECAP[[#This Row],[STOCK CAVE]]+RECAP[[#This Row],[ENTREES]]-RECAP[[#This Row],[SORTIES]],0),0)</f>
        <v>3</v>
      </c>
      <c r="J39" s="13" t="str">
        <f>IFERROR(IF(RECAP[[#This Row],[STOCK CAVE]]-RECAP[[#This Row],[SORTIES]]&lt;RECAP[[#This Row],[STOCK       MINI]],"URGENT","OK"),"OK")</f>
        <v>OK</v>
      </c>
      <c r="K39" s="53">
        <f>IFERROR(MAX(RECAP[[#This Row],[STOCK      MAXI]]-RECAP[[#This Row],[STOCK FINAL]],0),)</f>
        <v>3</v>
      </c>
      <c r="L39" s="51">
        <f>IF(RECAP[[#This Row],[SORTIES]]&gt;RECAP[[#This Row],[STOCK CAVE]]+RECAP[[#This Row],[ENTREES]],"PROBLEME : Nombre de sorties supérieur aux capacités de départ (Stock + Entrées)",)</f>
        <v>0</v>
      </c>
      <c r="M39" s="60">
        <f>MAX($M$7:$M38)+1</f>
        <v>31</v>
      </c>
    </row>
    <row r="40" spans="1:13" ht="46.5" customHeight="1" x14ac:dyDescent="0.25">
      <c r="A40" s="108" t="s">
        <v>135</v>
      </c>
      <c r="B40" s="16">
        <v>2</v>
      </c>
      <c r="C40" s="16">
        <v>10</v>
      </c>
      <c r="D40" s="17" t="s">
        <v>10</v>
      </c>
      <c r="E40" s="75"/>
      <c r="F40" s="15">
        <v>3</v>
      </c>
      <c r="G40" s="12">
        <f>SUMIFS(Journal[ENTREE],Journal[PRODUITS],RECAP[[#This Row],[PRODUIT]])</f>
        <v>0</v>
      </c>
      <c r="H40" s="14">
        <f>SUMIFS(Journal[SORTIES],Journal[PRODUITS],RECAP[[#This Row],[PRODUIT]])</f>
        <v>0</v>
      </c>
      <c r="I40" s="11">
        <f>IFERROR(MAX(RECAP[[#This Row],[STOCK CAVE]]+RECAP[[#This Row],[ENTREES]]-RECAP[[#This Row],[SORTIES]],0),0)</f>
        <v>3</v>
      </c>
      <c r="J40" s="13" t="str">
        <f>IFERROR(IF(RECAP[[#This Row],[STOCK CAVE]]-RECAP[[#This Row],[SORTIES]]&lt;RECAP[[#This Row],[STOCK       MINI]],"URGENT","OK"),"OK")</f>
        <v>OK</v>
      </c>
      <c r="K40" s="53">
        <f>IFERROR(MAX(RECAP[[#This Row],[STOCK      MAXI]]-RECAP[[#This Row],[STOCK FINAL]],0),)</f>
        <v>7</v>
      </c>
      <c r="L40" s="51">
        <f>IF(RECAP[[#This Row],[SORTIES]]&gt;RECAP[[#This Row],[STOCK CAVE]]+RECAP[[#This Row],[ENTREES]],"PROBLEME : Nombre de sorties supérieur aux capacités de départ (Stock + Entrées)",)</f>
        <v>0</v>
      </c>
      <c r="M40" s="60">
        <f>MAX($M$7:$M39)+1</f>
        <v>32</v>
      </c>
    </row>
    <row r="41" spans="1:13" ht="46.5" customHeight="1" x14ac:dyDescent="0.25">
      <c r="A41" s="108" t="s">
        <v>136</v>
      </c>
      <c r="B41" s="16">
        <v>3</v>
      </c>
      <c r="C41" s="16">
        <v>5</v>
      </c>
      <c r="D41" s="17" t="s">
        <v>10</v>
      </c>
      <c r="E41" s="77"/>
      <c r="F41" s="15">
        <v>5</v>
      </c>
      <c r="G41" s="12">
        <f>SUMIFS(Journal[ENTREE],Journal[PRODUITS],RECAP[[#This Row],[PRODUIT]])</f>
        <v>0</v>
      </c>
      <c r="H41" s="14">
        <f>SUMIFS(Journal[SORTIES],Journal[PRODUITS],RECAP[[#This Row],[PRODUIT]])</f>
        <v>0</v>
      </c>
      <c r="I41" s="11">
        <f>IFERROR(MAX(RECAP[[#This Row],[STOCK CAVE]]+RECAP[[#This Row],[ENTREES]]-RECAP[[#This Row],[SORTIES]],0),0)</f>
        <v>5</v>
      </c>
      <c r="J41" s="13" t="str">
        <f>IFERROR(IF(RECAP[[#This Row],[STOCK CAVE]]-RECAP[[#This Row],[SORTIES]]&lt;RECAP[[#This Row],[STOCK       MINI]],"URGENT","OK"),"OK")</f>
        <v>OK</v>
      </c>
      <c r="K41" s="53">
        <f>IFERROR(MAX(RECAP[[#This Row],[STOCK      MAXI]]-RECAP[[#This Row],[STOCK FINAL]],0),)</f>
        <v>0</v>
      </c>
      <c r="L41" s="51">
        <f>IF(RECAP[[#This Row],[SORTIES]]&gt;RECAP[[#This Row],[STOCK CAVE]]+RECAP[[#This Row],[ENTREES]],"PROBLEME : Nombre de sorties supérieur aux capacités de départ (Stock + Entrées)",)</f>
        <v>0</v>
      </c>
      <c r="M41" s="60">
        <f>MAX($M$7:$M40)+1</f>
        <v>33</v>
      </c>
    </row>
    <row r="42" spans="1:13" ht="46.5" customHeight="1" x14ac:dyDescent="0.25">
      <c r="A42" s="108" t="s">
        <v>137</v>
      </c>
      <c r="B42" s="16">
        <v>500</v>
      </c>
      <c r="C42" s="16">
        <v>1000</v>
      </c>
      <c r="D42" s="17"/>
      <c r="E42" s="75"/>
      <c r="F42" s="15">
        <v>600</v>
      </c>
      <c r="G42" s="12">
        <f>SUMIFS(Journal[ENTREE],Journal[PRODUITS],RECAP[[#This Row],[PRODUIT]])</f>
        <v>0</v>
      </c>
      <c r="H42" s="14">
        <f>SUMIFS(Journal[SORTIES],Journal[PRODUITS],RECAP[[#This Row],[PRODUIT]])</f>
        <v>0</v>
      </c>
      <c r="I42" s="11">
        <f>IFERROR(MAX(RECAP[[#This Row],[STOCK CAVE]]+RECAP[[#This Row],[ENTREES]]-RECAP[[#This Row],[SORTIES]],0),0)</f>
        <v>600</v>
      </c>
      <c r="J42" s="13" t="str">
        <f>IFERROR(IF(RECAP[[#This Row],[STOCK CAVE]]-RECAP[[#This Row],[SORTIES]]&lt;RECAP[[#This Row],[STOCK       MINI]],"URGENT","OK"),"OK")</f>
        <v>OK</v>
      </c>
      <c r="K42" s="53">
        <f>IFERROR(MAX(RECAP[[#This Row],[STOCK      MAXI]]-RECAP[[#This Row],[STOCK FINAL]],0),)</f>
        <v>400</v>
      </c>
      <c r="L42" s="51">
        <f>IF(RECAP[[#This Row],[SORTIES]]&gt;RECAP[[#This Row],[STOCK CAVE]]+RECAP[[#This Row],[ENTREES]],"PROBLEME : Nombre de sorties supérieur aux capacités de départ (Stock + Entrées)",)</f>
        <v>0</v>
      </c>
      <c r="M42" s="59">
        <f>MAX($M$7:$M41)+1</f>
        <v>34</v>
      </c>
    </row>
    <row r="43" spans="1:13" ht="46.5" customHeight="1" x14ac:dyDescent="0.25">
      <c r="A43" s="108" t="s">
        <v>138</v>
      </c>
      <c r="B43" s="16">
        <v>2</v>
      </c>
      <c r="C43" s="16">
        <v>2</v>
      </c>
      <c r="D43" s="17" t="s">
        <v>61</v>
      </c>
      <c r="E43" s="75"/>
      <c r="F43" s="15">
        <v>8</v>
      </c>
      <c r="G43" s="12">
        <f>SUMIFS(Journal[ENTREE],Journal[PRODUITS],RECAP[[#This Row],[PRODUIT]])</f>
        <v>0</v>
      </c>
      <c r="H43" s="14">
        <f>SUMIFS(Journal[SORTIES],Journal[PRODUITS],RECAP[[#This Row],[PRODUIT]])</f>
        <v>0</v>
      </c>
      <c r="I43" s="11">
        <f>IFERROR(MAX(RECAP[[#This Row],[STOCK CAVE]]+RECAP[[#This Row],[ENTREES]]-RECAP[[#This Row],[SORTIES]],0),0)</f>
        <v>8</v>
      </c>
      <c r="J43" s="13" t="str">
        <f>IFERROR(IF(RECAP[[#This Row],[STOCK CAVE]]-RECAP[[#This Row],[SORTIES]]&lt;RECAP[[#This Row],[STOCK       MINI]],"URGENT","OK"),"OK")</f>
        <v>OK</v>
      </c>
      <c r="K43" s="53">
        <f>IFERROR(MAX(RECAP[[#This Row],[STOCK      MAXI]]-RECAP[[#This Row],[STOCK FINAL]],0),)</f>
        <v>0</v>
      </c>
      <c r="L43" s="51">
        <f>IF(RECAP[[#This Row],[SORTIES]]&gt;RECAP[[#This Row],[STOCK CAVE]]+RECAP[[#This Row],[ENTREES]],"PROBLEME : Nombre de sorties supérieur aux capacités de départ (Stock + Entrées)",)</f>
        <v>0</v>
      </c>
      <c r="M43" s="59">
        <f>MAX($M$7:$M42)+1</f>
        <v>35</v>
      </c>
    </row>
    <row r="44" spans="1:13" ht="46.5" customHeight="1" x14ac:dyDescent="0.25">
      <c r="A44" s="108" t="s">
        <v>139</v>
      </c>
      <c r="B44" s="16">
        <v>5</v>
      </c>
      <c r="C44" s="16">
        <v>10</v>
      </c>
      <c r="D44" s="17" t="s">
        <v>61</v>
      </c>
      <c r="E44" s="75"/>
      <c r="F44" s="15">
        <v>5</v>
      </c>
      <c r="G44" s="12">
        <f>SUMIFS(Journal[ENTREE],Journal[PRODUITS],RECAP[[#This Row],[PRODUIT]])</f>
        <v>0</v>
      </c>
      <c r="H44" s="14">
        <f>SUMIFS(Journal[SORTIES],Journal[PRODUITS],RECAP[[#This Row],[PRODUIT]])</f>
        <v>0</v>
      </c>
      <c r="I44" s="11">
        <f>IFERROR(MAX(RECAP[[#This Row],[STOCK CAVE]]+RECAP[[#This Row],[ENTREES]]-RECAP[[#This Row],[SORTIES]],0),0)</f>
        <v>5</v>
      </c>
      <c r="J44" s="13" t="str">
        <f>IFERROR(IF(RECAP[[#This Row],[STOCK CAVE]]-RECAP[[#This Row],[SORTIES]]&lt;RECAP[[#This Row],[STOCK       MINI]],"URGENT","OK"),"OK")</f>
        <v>OK</v>
      </c>
      <c r="K44" s="53">
        <f>IFERROR(MAX(RECAP[[#This Row],[STOCK      MAXI]]-RECAP[[#This Row],[STOCK FINAL]],0),)</f>
        <v>5</v>
      </c>
      <c r="L44" s="51">
        <f>IF(RECAP[[#This Row],[SORTIES]]&gt;RECAP[[#This Row],[STOCK CAVE]]+RECAP[[#This Row],[ENTREES]],"PROBLEME : Nombre de sorties supérieur aux capacités de départ (Stock + Entrées)",)</f>
        <v>0</v>
      </c>
      <c r="M44" s="60">
        <f>MAX($M$7:$M43)+1</f>
        <v>36</v>
      </c>
    </row>
    <row r="45" spans="1:13" ht="46.5" customHeight="1" x14ac:dyDescent="0.25">
      <c r="A45" s="108" t="s">
        <v>140</v>
      </c>
      <c r="B45" s="16">
        <v>10</v>
      </c>
      <c r="C45" s="16">
        <v>15</v>
      </c>
      <c r="D45" s="17" t="s">
        <v>61</v>
      </c>
      <c r="E45" s="75"/>
      <c r="F45" s="15">
        <v>10</v>
      </c>
      <c r="G45" s="12">
        <f>SUMIFS(Journal[ENTREE],Journal[PRODUITS],RECAP[[#This Row],[PRODUIT]])</f>
        <v>0</v>
      </c>
      <c r="H45" s="14">
        <f>SUMIFS(Journal[SORTIES],Journal[PRODUITS],RECAP[[#This Row],[PRODUIT]])</f>
        <v>0</v>
      </c>
      <c r="I45" s="11">
        <f>IFERROR(MAX(RECAP[[#This Row],[STOCK CAVE]]+RECAP[[#This Row],[ENTREES]]-RECAP[[#This Row],[SORTIES]],0),0)</f>
        <v>10</v>
      </c>
      <c r="J45" s="13" t="str">
        <f>IFERROR(IF(RECAP[[#This Row],[STOCK CAVE]]-RECAP[[#This Row],[SORTIES]]&lt;RECAP[[#This Row],[STOCK       MINI]],"URGENT","OK"),"OK")</f>
        <v>OK</v>
      </c>
      <c r="K45" s="53">
        <f>IFERROR(MAX(RECAP[[#This Row],[STOCK      MAXI]]-RECAP[[#This Row],[STOCK FINAL]],0),)</f>
        <v>5</v>
      </c>
      <c r="L45" s="51">
        <f>IF(RECAP[[#This Row],[SORTIES]]&gt;RECAP[[#This Row],[STOCK CAVE]]+RECAP[[#This Row],[ENTREES]],"PROBLEME : Nombre de sorties supérieur aux capacités de départ (Stock + Entrées)",)</f>
        <v>0</v>
      </c>
      <c r="M45" s="60">
        <f>MAX($M$7:$M44)+1</f>
        <v>37</v>
      </c>
    </row>
    <row r="46" spans="1:13" ht="46.5" customHeight="1" x14ac:dyDescent="0.25">
      <c r="A46" s="108" t="s">
        <v>141</v>
      </c>
      <c r="B46" s="16">
        <v>0</v>
      </c>
      <c r="C46" s="16">
        <v>0</v>
      </c>
      <c r="D46" s="17" t="s">
        <v>10</v>
      </c>
      <c r="E46" s="75"/>
      <c r="F46" s="15">
        <v>0</v>
      </c>
      <c r="G46" s="12">
        <f>SUMIFS(Journal[ENTREE],Journal[PRODUITS],RECAP[[#This Row],[PRODUIT]])</f>
        <v>0</v>
      </c>
      <c r="H46" s="14">
        <f>SUMIFS(Journal[SORTIES],Journal[PRODUITS],RECAP[[#This Row],[PRODUIT]])</f>
        <v>0</v>
      </c>
      <c r="I46" s="11">
        <f>IFERROR(MAX(RECAP[[#This Row],[STOCK CAVE]]+RECAP[[#This Row],[ENTREES]]-RECAP[[#This Row],[SORTIES]],0),0)</f>
        <v>0</v>
      </c>
      <c r="J46" s="13" t="str">
        <f>IFERROR(IF(RECAP[[#This Row],[STOCK CAVE]]-RECAP[[#This Row],[SORTIES]]&lt;RECAP[[#This Row],[STOCK       MINI]],"URGENT","OK"),"OK")</f>
        <v>OK</v>
      </c>
      <c r="K46" s="53">
        <f>IFERROR(MAX(RECAP[[#This Row],[STOCK      MAXI]]-RECAP[[#This Row],[STOCK FINAL]],0),)</f>
        <v>0</v>
      </c>
      <c r="L46" s="51">
        <f>IF(RECAP[[#This Row],[SORTIES]]&gt;RECAP[[#This Row],[STOCK CAVE]]+RECAP[[#This Row],[ENTREES]],"PROBLEME : Nombre de sorties supérieur aux capacités de départ (Stock + Entrées)",)</f>
        <v>0</v>
      </c>
      <c r="M46" s="60">
        <f>MAX($M$7:$M44)+1</f>
        <v>37</v>
      </c>
    </row>
    <row r="47" spans="1:13" ht="46.5" customHeight="1" x14ac:dyDescent="0.25">
      <c r="A47" s="108" t="s">
        <v>103</v>
      </c>
      <c r="B47" s="16">
        <v>3</v>
      </c>
      <c r="C47" s="16">
        <v>5</v>
      </c>
      <c r="D47" s="17" t="s">
        <v>52</v>
      </c>
      <c r="E47" s="75"/>
      <c r="F47" s="15">
        <v>11</v>
      </c>
      <c r="G47" s="12">
        <f>SUMIFS(Journal[ENTREE],Journal[PRODUITS],RECAP[[#This Row],[PRODUIT]])</f>
        <v>0</v>
      </c>
      <c r="H47" s="14">
        <f>SUMIFS(Journal[SORTIES],Journal[PRODUITS],RECAP[[#This Row],[PRODUIT]])</f>
        <v>0</v>
      </c>
      <c r="I47" s="11">
        <f>IFERROR(MAX(RECAP[[#This Row],[STOCK CAVE]]+RECAP[[#This Row],[ENTREES]]-RECAP[[#This Row],[SORTIES]],0),0)</f>
        <v>11</v>
      </c>
      <c r="J47" s="13" t="str">
        <f>IFERROR(IF(RECAP[[#This Row],[STOCK CAVE]]-RECAP[[#This Row],[SORTIES]]&lt;RECAP[[#This Row],[STOCK       MINI]],"URGENT","OK"),"OK")</f>
        <v>OK</v>
      </c>
      <c r="K47" s="53">
        <f>IFERROR(MAX(RECAP[[#This Row],[STOCK      MAXI]]-RECAP[[#This Row],[STOCK FINAL]],0),)</f>
        <v>0</v>
      </c>
      <c r="L47" s="51">
        <f>IF(RECAP[[#This Row],[SORTIES]]&gt;RECAP[[#This Row],[STOCK CAVE]]+RECAP[[#This Row],[ENTREES]],"PROBLEME : Nombre de sorties supérieur aux capacités de départ (Stock + Entrées)",)</f>
        <v>0</v>
      </c>
      <c r="M47" s="60">
        <f>MAX($M$7:$M46)+1</f>
        <v>38</v>
      </c>
    </row>
    <row r="48" spans="1:13" ht="46.5" customHeight="1" x14ac:dyDescent="0.25">
      <c r="A48" s="108" t="s">
        <v>104</v>
      </c>
      <c r="B48" s="16">
        <v>3</v>
      </c>
      <c r="C48" s="16">
        <v>5</v>
      </c>
      <c r="D48" s="17" t="s">
        <v>29</v>
      </c>
      <c r="E48" s="75"/>
      <c r="F48" s="15">
        <v>12</v>
      </c>
      <c r="G48" s="12">
        <f>SUMIFS(Journal[ENTREE],Journal[PRODUITS],RECAP[[#This Row],[PRODUIT]])</f>
        <v>0</v>
      </c>
      <c r="H48" s="14">
        <f>SUMIFS(Journal[SORTIES],Journal[PRODUITS],RECAP[[#This Row],[PRODUIT]])</f>
        <v>0</v>
      </c>
      <c r="I48" s="11">
        <f>IFERROR(MAX(RECAP[[#This Row],[STOCK CAVE]]+RECAP[[#This Row],[ENTREES]]-RECAP[[#This Row],[SORTIES]],0),0)</f>
        <v>12</v>
      </c>
      <c r="J48" s="13" t="str">
        <f>IFERROR(IF(RECAP[[#This Row],[STOCK CAVE]]-RECAP[[#This Row],[SORTIES]]&lt;RECAP[[#This Row],[STOCK       MINI]],"URGENT","OK"),"OK")</f>
        <v>OK</v>
      </c>
      <c r="K48" s="53">
        <f>IFERROR(MAX(RECAP[[#This Row],[STOCK      MAXI]]-RECAP[[#This Row],[STOCK FINAL]],0),)</f>
        <v>0</v>
      </c>
      <c r="L48" s="51">
        <f>IF(RECAP[[#This Row],[SORTIES]]&gt;RECAP[[#This Row],[STOCK CAVE]]+RECAP[[#This Row],[ENTREES]],"PROBLEME : Nombre de sorties supérieur aux capacités de départ (Stock + Entrées)",)</f>
        <v>0</v>
      </c>
      <c r="M48" s="59">
        <f>MAX($M$7:$M47)+1</f>
        <v>39</v>
      </c>
    </row>
    <row r="49" spans="1:13" ht="46.5" customHeight="1" x14ac:dyDescent="0.25">
      <c r="A49" s="109" t="s">
        <v>105</v>
      </c>
      <c r="B49" s="61"/>
      <c r="C49" s="61"/>
      <c r="D49" s="17" t="s">
        <v>142</v>
      </c>
      <c r="E49" s="75"/>
      <c r="F49" s="15">
        <v>9</v>
      </c>
      <c r="G49" s="12">
        <f>SUMIFS(Journal[ENTREE],Journal[PRODUITS],RECAP[[#This Row],[PRODUIT]])</f>
        <v>0</v>
      </c>
      <c r="H49" s="14">
        <f>SUMIFS(Journal[SORTIES],Journal[PRODUITS],RECAP[[#This Row],[PRODUIT]])</f>
        <v>0</v>
      </c>
      <c r="I49" s="11">
        <f>IFERROR(MAX(RECAP[[#This Row],[STOCK CAVE]]+RECAP[[#This Row],[ENTREES]]-RECAP[[#This Row],[SORTIES]],0),0)</f>
        <v>9</v>
      </c>
      <c r="J49" s="13" t="str">
        <f>IFERROR(IF(RECAP[[#This Row],[STOCK CAVE]]-RECAP[[#This Row],[SORTIES]]&lt;RECAP[[#This Row],[STOCK       MINI]],"URGENT","OK"),"OK")</f>
        <v>OK</v>
      </c>
      <c r="K49" s="53">
        <f>IFERROR(MAX(RECAP[[#This Row],[STOCK      MAXI]]-RECAP[[#This Row],[STOCK FINAL]],0),)</f>
        <v>0</v>
      </c>
      <c r="L49" s="51">
        <f>IF(RECAP[[#This Row],[SORTIES]]&gt;RECAP[[#This Row],[STOCK CAVE]]+RECAP[[#This Row],[ENTREES]],"PROBLEME : Nombre de sorties supérieur aux capacités de départ (Stock + Entrées)",)</f>
        <v>0</v>
      </c>
      <c r="M49" s="60">
        <f>MAX($M$7:$M48)+1</f>
        <v>40</v>
      </c>
    </row>
    <row r="50" spans="1:13" ht="46.5" customHeight="1" x14ac:dyDescent="0.25">
      <c r="A50" s="109" t="s">
        <v>106</v>
      </c>
      <c r="B50" s="16"/>
      <c r="C50" s="16"/>
      <c r="D50" s="17" t="s">
        <v>142</v>
      </c>
      <c r="E50" s="75"/>
      <c r="F50" s="15">
        <v>2</v>
      </c>
      <c r="G50" s="12">
        <f>SUMIFS(Journal[ENTREE],Journal[PRODUITS],RECAP[[#This Row],[PRODUIT]])</f>
        <v>0</v>
      </c>
      <c r="H50" s="14">
        <f>SUMIFS(Journal[SORTIES],Journal[PRODUITS],RECAP[[#This Row],[PRODUIT]])</f>
        <v>0</v>
      </c>
      <c r="I50" s="11">
        <f>IFERROR(MAX(RECAP[[#This Row],[STOCK CAVE]]+RECAP[[#This Row],[ENTREES]]-RECAP[[#This Row],[SORTIES]],0),0)</f>
        <v>2</v>
      </c>
      <c r="J50" s="13" t="str">
        <f>IFERROR(IF(RECAP[[#This Row],[STOCK CAVE]]-RECAP[[#This Row],[SORTIES]]&lt;RECAP[[#This Row],[STOCK       MINI]],"URGENT","OK"),"OK")</f>
        <v>OK</v>
      </c>
      <c r="K50" s="53">
        <f>IFERROR(MAX(RECAP[[#This Row],[STOCK      MAXI]]-RECAP[[#This Row],[STOCK FINAL]],0),)</f>
        <v>0</v>
      </c>
      <c r="L50" s="51">
        <f>IF(RECAP[[#This Row],[SORTIES]]&gt;RECAP[[#This Row],[STOCK CAVE]]+RECAP[[#This Row],[ENTREES]],"PROBLEME : Nombre de sorties supérieur aux capacités de départ (Stock + Entrées)",)</f>
        <v>0</v>
      </c>
      <c r="M50" s="60">
        <f>MAX($M$7:$M49)+1</f>
        <v>41</v>
      </c>
    </row>
    <row r="51" spans="1:13" ht="46.5" customHeight="1" x14ac:dyDescent="0.25">
      <c r="A51" s="109" t="s">
        <v>107</v>
      </c>
      <c r="B51" s="18"/>
      <c r="C51" s="16"/>
      <c r="D51" s="17" t="s">
        <v>143</v>
      </c>
      <c r="E51" s="75"/>
      <c r="F51" s="15">
        <v>528</v>
      </c>
      <c r="G51" s="12">
        <f>SUMIFS(Journal[ENTREE],Journal[PRODUITS],RECAP[[#This Row],[PRODUIT]])</f>
        <v>0</v>
      </c>
      <c r="H51" s="14">
        <f>SUMIFS(Journal[SORTIES],Journal[PRODUITS],RECAP[[#This Row],[PRODUIT]])</f>
        <v>50</v>
      </c>
      <c r="I51" s="11">
        <f>IFERROR(MAX(RECAP[[#This Row],[STOCK CAVE]]+RECAP[[#This Row],[ENTREES]]-RECAP[[#This Row],[SORTIES]],0),0)</f>
        <v>478</v>
      </c>
      <c r="J51" s="13" t="str">
        <f>IFERROR(IF(RECAP[[#This Row],[STOCK CAVE]]-RECAP[[#This Row],[SORTIES]]&lt;RECAP[[#This Row],[STOCK       MINI]],"URGENT","OK"),"OK")</f>
        <v>OK</v>
      </c>
      <c r="K51" s="53">
        <f>IFERROR(MAX(RECAP[[#This Row],[STOCK      MAXI]]-RECAP[[#This Row],[STOCK FINAL]],0),)</f>
        <v>0</v>
      </c>
      <c r="L51" s="51">
        <f>IF(RECAP[[#This Row],[SORTIES]]&gt;RECAP[[#This Row],[STOCK CAVE]]+RECAP[[#This Row],[ENTREES]],"PROBLEME : Nombre de sorties supérieur aux capacités de départ (Stock + Entrées)",)</f>
        <v>0</v>
      </c>
      <c r="M51" s="59">
        <f>MAX($M$7:$M50)+1</f>
        <v>42</v>
      </c>
    </row>
    <row r="52" spans="1:13" ht="46.5" customHeight="1" x14ac:dyDescent="0.25">
      <c r="A52" s="109" t="s">
        <v>108</v>
      </c>
      <c r="B52" s="16"/>
      <c r="C52" s="16"/>
      <c r="D52" s="17" t="s">
        <v>142</v>
      </c>
      <c r="E52" s="76"/>
      <c r="F52" s="62">
        <v>0</v>
      </c>
      <c r="G52" s="63">
        <f>SUMIFS(Journal[ENTREE],Journal[PRODUITS],RECAP[[#This Row],[PRODUIT]])</f>
        <v>0</v>
      </c>
      <c r="H52" s="64">
        <f>SUMIFS(Journal[SORTIES],Journal[PRODUITS],RECAP[[#This Row],[PRODUIT]])</f>
        <v>0</v>
      </c>
      <c r="I52" s="65">
        <f>IFERROR(MAX(RECAP[[#This Row],[STOCK CAVE]]+RECAP[[#This Row],[ENTREES]]-RECAP[[#This Row],[SORTIES]],0),0)</f>
        <v>0</v>
      </c>
      <c r="J52" s="66" t="str">
        <f>IFERROR(IF(RECAP[[#This Row],[STOCK CAVE]]-RECAP[[#This Row],[SORTIES]]&lt;RECAP[[#This Row],[STOCK       MINI]],"URGENT","OK"),"OK")</f>
        <v>OK</v>
      </c>
      <c r="K52" s="67">
        <f>IFERROR(MAX(RECAP[[#This Row],[STOCK      MAXI]]-RECAP[[#This Row],[STOCK FINAL]],0),)</f>
        <v>0</v>
      </c>
      <c r="L52" s="73">
        <f>IF(RECAP[[#This Row],[SORTIES]]&gt;RECAP[[#This Row],[STOCK CAVE]]+RECAP[[#This Row],[ENTREES]],"PROBLEME : Nombre de sorties supérieur aux capacités de départ (Stock + Entrées)",)</f>
        <v>0</v>
      </c>
      <c r="M52" s="74">
        <f>MAX($M$7:$M51)+1</f>
        <v>43</v>
      </c>
    </row>
    <row r="53" spans="1:13" ht="46.5" customHeight="1" x14ac:dyDescent="0.25">
      <c r="A53" s="108" t="s">
        <v>109</v>
      </c>
      <c r="B53" s="16">
        <v>50</v>
      </c>
      <c r="C53" s="16">
        <v>3000</v>
      </c>
      <c r="D53" s="17" t="s">
        <v>142</v>
      </c>
      <c r="E53" s="75"/>
      <c r="F53" s="15">
        <v>57</v>
      </c>
      <c r="G53" s="12">
        <f>SUMIFS(Journal[ENTREE],Journal[PRODUITS],RECAP[[#This Row],[PRODUIT]])</f>
        <v>0</v>
      </c>
      <c r="H53" s="14">
        <f>SUMIFS(Journal[SORTIES],Journal[PRODUITS],RECAP[[#This Row],[PRODUIT]])</f>
        <v>0</v>
      </c>
      <c r="I53" s="11">
        <f>IFERROR(MAX(RECAP[[#This Row],[STOCK CAVE]]+RECAP[[#This Row],[ENTREES]]-RECAP[[#This Row],[SORTIES]],0),0)</f>
        <v>57</v>
      </c>
      <c r="J53" s="13" t="str">
        <f>IFERROR(IF(RECAP[[#This Row],[STOCK CAVE]]-RECAP[[#This Row],[SORTIES]]&lt;RECAP[[#This Row],[STOCK       MINI]],"URGENT","OK"),"OK")</f>
        <v>OK</v>
      </c>
      <c r="K53" s="53">
        <f>IFERROR(MAX(RECAP[[#This Row],[STOCK      MAXI]]-RECAP[[#This Row],[STOCK FINAL]],0),)</f>
        <v>2943</v>
      </c>
      <c r="L53" s="51">
        <f>IF(RECAP[[#This Row],[SORTIES]]&gt;RECAP[[#This Row],[STOCK CAVE]]+RECAP[[#This Row],[ENTREES]],"PROBLEME : Nombre de sorties supérieur aux capacités de départ (Stock + Entrées)",)</f>
        <v>0</v>
      </c>
      <c r="M53" s="59">
        <f>MAX($M$7:$M52)+1</f>
        <v>44</v>
      </c>
    </row>
    <row r="54" spans="1:13" ht="46.5" customHeight="1" x14ac:dyDescent="0.25">
      <c r="A54" s="108" t="s">
        <v>110</v>
      </c>
      <c r="B54" s="16">
        <v>50</v>
      </c>
      <c r="C54" s="16">
        <v>9000</v>
      </c>
      <c r="D54" s="17" t="s">
        <v>142</v>
      </c>
      <c r="E54" s="75"/>
      <c r="F54" s="15">
        <v>65</v>
      </c>
      <c r="G54" s="12">
        <f>SUMIFS(Journal[ENTREE],Journal[PRODUITS],RECAP[[#This Row],[PRODUIT]])</f>
        <v>0</v>
      </c>
      <c r="H54" s="14">
        <f>SUMIFS(Journal[SORTIES],Journal[PRODUITS],RECAP[[#This Row],[PRODUIT]])</f>
        <v>0</v>
      </c>
      <c r="I54" s="11">
        <f>IFERROR(MAX(RECAP[[#This Row],[STOCK CAVE]]+RECAP[[#This Row],[ENTREES]]-RECAP[[#This Row],[SORTIES]],0),0)</f>
        <v>65</v>
      </c>
      <c r="J54" s="13" t="str">
        <f>IFERROR(IF(RECAP[[#This Row],[STOCK CAVE]]-RECAP[[#This Row],[SORTIES]]&lt;RECAP[[#This Row],[STOCK       MINI]],"URGENT","OK"),"OK")</f>
        <v>OK</v>
      </c>
      <c r="K54" s="53">
        <f>IFERROR(MAX(RECAP[[#This Row],[STOCK      MAXI]]-RECAP[[#This Row],[STOCK FINAL]],0),)</f>
        <v>8935</v>
      </c>
      <c r="L54" s="51">
        <f>IF(RECAP[[#This Row],[SORTIES]]&gt;RECAP[[#This Row],[STOCK CAVE]]+RECAP[[#This Row],[ENTREES]],"PROBLEME : Nombre de sorties supérieur aux capacités de départ (Stock + Entrées)",)</f>
        <v>0</v>
      </c>
      <c r="M54" s="60">
        <f>MAX($M$7:$M53)+1</f>
        <v>45</v>
      </c>
    </row>
    <row r="55" spans="1:13" ht="46.5" customHeight="1" x14ac:dyDescent="0.25">
      <c r="A55" s="108" t="s">
        <v>111</v>
      </c>
      <c r="B55" s="16">
        <v>1</v>
      </c>
      <c r="C55" s="16">
        <v>2</v>
      </c>
      <c r="D55" s="17" t="s">
        <v>144</v>
      </c>
      <c r="E55" s="75"/>
      <c r="F55" s="15">
        <v>11000</v>
      </c>
      <c r="G55" s="12">
        <f>SUMIFS(Journal[ENTREE],Journal[PRODUITS],RECAP[[#This Row],[PRODUIT]])</f>
        <v>0</v>
      </c>
      <c r="H55" s="14">
        <f>SUMIFS(Journal[SORTIES],Journal[PRODUITS],RECAP[[#This Row],[PRODUIT]])</f>
        <v>0</v>
      </c>
      <c r="I55" s="11">
        <f>IFERROR(MAX(RECAP[[#This Row],[STOCK CAVE]]+RECAP[[#This Row],[ENTREES]]-RECAP[[#This Row],[SORTIES]],0),0)</f>
        <v>11000</v>
      </c>
      <c r="J55" s="13" t="str">
        <f>IFERROR(IF(RECAP[[#This Row],[STOCK CAVE]]-RECAP[[#This Row],[SORTIES]]&lt;RECAP[[#This Row],[STOCK       MINI]],"URGENT","OK"),"OK")</f>
        <v>OK</v>
      </c>
      <c r="K55" s="53">
        <f>IFERROR(MAX(RECAP[[#This Row],[STOCK      MAXI]]-RECAP[[#This Row],[STOCK FINAL]],0),)</f>
        <v>0</v>
      </c>
      <c r="L55" s="51">
        <f>IF(RECAP[[#This Row],[SORTIES]]&gt;RECAP[[#This Row],[STOCK CAVE]]+RECAP[[#This Row],[ENTREES]],"PROBLEME : Nombre de sorties supérieur aux capacités de départ (Stock + Entrées)",)</f>
        <v>0</v>
      </c>
      <c r="M55" s="59">
        <f>MAX($M$7:$M54)+1</f>
        <v>46</v>
      </c>
    </row>
    <row r="56" spans="1:13" ht="46.5" customHeight="1" x14ac:dyDescent="0.25">
      <c r="A56" s="108" t="s">
        <v>145</v>
      </c>
      <c r="B56" s="16">
        <v>10</v>
      </c>
      <c r="C56" s="16">
        <v>10</v>
      </c>
      <c r="D56" s="17" t="s">
        <v>146</v>
      </c>
      <c r="E56" s="77"/>
      <c r="F56" s="15">
        <v>125</v>
      </c>
      <c r="G56" s="12">
        <f>SUMIFS(Journal[ENTREE],Journal[PRODUITS],RECAP[[#This Row],[PRODUIT]])</f>
        <v>0</v>
      </c>
      <c r="H56" s="14">
        <f>SUMIFS(Journal[SORTIES],Journal[PRODUITS],RECAP[[#This Row],[PRODUIT]])</f>
        <v>0</v>
      </c>
      <c r="I56" s="11">
        <f>IFERROR(MAX(RECAP[[#This Row],[STOCK CAVE]]+RECAP[[#This Row],[ENTREES]]-RECAP[[#This Row],[SORTIES]],0),0)</f>
        <v>125</v>
      </c>
      <c r="J56" s="13" t="str">
        <f>IFERROR(IF(RECAP[[#This Row],[STOCK CAVE]]-RECAP[[#This Row],[SORTIES]]&lt;RECAP[[#This Row],[STOCK       MINI]],"URGENT","OK"),"OK")</f>
        <v>OK</v>
      </c>
      <c r="K56" s="53">
        <f>IFERROR(MAX(RECAP[[#This Row],[STOCK      MAXI]]-RECAP[[#This Row],[STOCK FINAL]],0),)</f>
        <v>0</v>
      </c>
      <c r="L56" s="51">
        <f>IF(RECAP[[#This Row],[SORTIES]]&gt;RECAP[[#This Row],[STOCK CAVE]]+RECAP[[#This Row],[ENTREES]],"PROBLEME : Nombre de sorties supérieur aux capacités de départ (Stock + Entrées)",)</f>
        <v>0</v>
      </c>
      <c r="M56" s="59">
        <f>MAX($M$7:$M55)+1</f>
        <v>47</v>
      </c>
    </row>
    <row r="57" spans="1:13" ht="46.5" customHeight="1" x14ac:dyDescent="0.25">
      <c r="A57" s="108" t="s">
        <v>112</v>
      </c>
      <c r="B57" s="16">
        <v>25</v>
      </c>
      <c r="C57" s="16">
        <v>50</v>
      </c>
      <c r="D57" s="17" t="s">
        <v>53</v>
      </c>
      <c r="E57" s="75"/>
      <c r="F57" s="15">
        <v>142</v>
      </c>
      <c r="G57" s="12">
        <f>SUMIFS(Journal[ENTREE],Journal[PRODUITS],RECAP[[#This Row],[PRODUIT]])</f>
        <v>0</v>
      </c>
      <c r="H57" s="14">
        <f>SUMIFS(Journal[SORTIES],Journal[PRODUITS],RECAP[[#This Row],[PRODUIT]])</f>
        <v>0</v>
      </c>
      <c r="I57" s="11">
        <f>IFERROR(MAX(RECAP[[#This Row],[STOCK CAVE]]+RECAP[[#This Row],[ENTREES]]-RECAP[[#This Row],[SORTIES]],0),0)</f>
        <v>142</v>
      </c>
      <c r="J57" s="13" t="str">
        <f>IFERROR(IF(RECAP[[#This Row],[STOCK CAVE]]-RECAP[[#This Row],[SORTIES]]&lt;RECAP[[#This Row],[STOCK       MINI]],"URGENT","OK"),"OK")</f>
        <v>OK</v>
      </c>
      <c r="K57" s="53">
        <f>IFERROR(MAX(RECAP[[#This Row],[STOCK      MAXI]]-RECAP[[#This Row],[STOCK FINAL]],0),)</f>
        <v>0</v>
      </c>
      <c r="L57" s="51">
        <f>IF(RECAP[[#This Row],[SORTIES]]&gt;RECAP[[#This Row],[STOCK CAVE]]+RECAP[[#This Row],[ENTREES]],"PROBLEME : Nombre de sorties supérieur aux capacités de départ (Stock + Entrées)",)</f>
        <v>0</v>
      </c>
      <c r="M57" s="59">
        <f>MAX($M$7:$M56)+1</f>
        <v>48</v>
      </c>
    </row>
    <row r="58" spans="1:13" ht="46.5" customHeight="1" x14ac:dyDescent="0.25">
      <c r="A58" s="108" t="s">
        <v>113</v>
      </c>
      <c r="B58" s="16">
        <v>2</v>
      </c>
      <c r="C58" s="16">
        <v>3</v>
      </c>
      <c r="D58" s="17" t="s">
        <v>144</v>
      </c>
      <c r="E58" s="75"/>
      <c r="F58" s="15">
        <v>552</v>
      </c>
      <c r="G58" s="12">
        <f>SUMIFS(Journal[ENTREE],Journal[PRODUITS],RECAP[[#This Row],[PRODUIT]])</f>
        <v>0</v>
      </c>
      <c r="H58" s="14">
        <f>SUMIFS(Journal[SORTIES],Journal[PRODUITS],RECAP[[#This Row],[PRODUIT]])</f>
        <v>10</v>
      </c>
      <c r="I58" s="11">
        <f>IFERROR(MAX(RECAP[[#This Row],[STOCK CAVE]]+RECAP[[#This Row],[ENTREES]]-RECAP[[#This Row],[SORTIES]],0),0)</f>
        <v>542</v>
      </c>
      <c r="J58" s="13" t="str">
        <f>IFERROR(IF(RECAP[[#This Row],[STOCK CAVE]]-RECAP[[#This Row],[SORTIES]]&lt;RECAP[[#This Row],[STOCK       MINI]],"URGENT","OK"),"OK")</f>
        <v>OK</v>
      </c>
      <c r="K58" s="53">
        <f>IFERROR(MAX(RECAP[[#This Row],[STOCK      MAXI]]-RECAP[[#This Row],[STOCK FINAL]],0),)</f>
        <v>0</v>
      </c>
      <c r="L58" s="51">
        <f>IF(RECAP[[#This Row],[SORTIES]]&gt;RECAP[[#This Row],[STOCK CAVE]]+RECAP[[#This Row],[ENTREES]],"PROBLEME : Nombre de sorties supérieur aux capacités de départ (Stock + Entrées)",)</f>
        <v>0</v>
      </c>
      <c r="M58" s="60">
        <f>MAX($M$7:$M57)+1</f>
        <v>49</v>
      </c>
    </row>
    <row r="59" spans="1:13" ht="46.5" customHeight="1" x14ac:dyDescent="0.25">
      <c r="A59" s="108" t="s">
        <v>114</v>
      </c>
      <c r="B59" s="16">
        <v>60</v>
      </c>
      <c r="C59" s="16">
        <v>210</v>
      </c>
      <c r="D59" s="17" t="s">
        <v>0</v>
      </c>
      <c r="E59" s="75"/>
      <c r="F59" s="15">
        <v>774</v>
      </c>
      <c r="G59" s="12">
        <f>SUMIFS(Journal[ENTREE],Journal[PRODUITS],RECAP[[#This Row],[PRODUIT]])</f>
        <v>0</v>
      </c>
      <c r="H59" s="14">
        <f>SUMIFS(Journal[SORTIES],Journal[PRODUITS],RECAP[[#This Row],[PRODUIT]])</f>
        <v>10</v>
      </c>
      <c r="I59" s="11">
        <f>IFERROR(MAX(RECAP[[#This Row],[STOCK CAVE]]+RECAP[[#This Row],[ENTREES]]-RECAP[[#This Row],[SORTIES]],0),0)</f>
        <v>764</v>
      </c>
      <c r="J59" s="13" t="str">
        <f>IFERROR(IF(RECAP[[#This Row],[STOCK CAVE]]-RECAP[[#This Row],[SORTIES]]&lt;RECAP[[#This Row],[STOCK       MINI]],"URGENT","OK"),"OK")</f>
        <v>OK</v>
      </c>
      <c r="K59" s="53">
        <f>IFERROR(MAX(RECAP[[#This Row],[STOCK      MAXI]]-RECAP[[#This Row],[STOCK FINAL]],0),)</f>
        <v>0</v>
      </c>
      <c r="L59" s="51">
        <f>IF(RECAP[[#This Row],[SORTIES]]&gt;RECAP[[#This Row],[STOCK CAVE]]+RECAP[[#This Row],[ENTREES]],"PROBLEME : Nombre de sorties supérieur aux capacités de départ (Stock + Entrées)",)</f>
        <v>0</v>
      </c>
      <c r="M59" s="60">
        <f>MAX($M$7:$M58)+1</f>
        <v>50</v>
      </c>
    </row>
    <row r="60" spans="1:13" ht="46.5" customHeight="1" x14ac:dyDescent="0.25">
      <c r="A60" s="141" t="s">
        <v>117</v>
      </c>
      <c r="B60" s="16">
        <v>2</v>
      </c>
      <c r="C60" s="16">
        <v>10</v>
      </c>
      <c r="D60" s="17" t="s">
        <v>0</v>
      </c>
      <c r="E60" s="75"/>
      <c r="F60" s="15">
        <v>10</v>
      </c>
      <c r="G60" s="12">
        <f>SUMIFS(Journal[ENTREE],Journal[PRODUITS],RECAP[[#This Row],[PRODUIT]])</f>
        <v>0</v>
      </c>
      <c r="H60" s="14">
        <f>SUMIFS(Journal[SORTIES],Journal[PRODUITS],RECAP[[#This Row],[PRODUIT]])</f>
        <v>0</v>
      </c>
      <c r="I60" s="11">
        <f>IFERROR(MAX(RECAP[[#This Row],[STOCK CAVE]]+RECAP[[#This Row],[ENTREES]]-RECAP[[#This Row],[SORTIES]],0),0)</f>
        <v>10</v>
      </c>
      <c r="J60" s="13" t="str">
        <f>IFERROR(IF(RECAP[[#This Row],[STOCK CAVE]]-RECAP[[#This Row],[SORTIES]]&lt;RECAP[[#This Row],[STOCK       MINI]],"URGENT","OK"),"OK")</f>
        <v>OK</v>
      </c>
      <c r="K60" s="140">
        <f>IFERROR(MAX(RECAP[[#This Row],[STOCK      MAXI]]-RECAP[[#This Row],[STOCK FINAL]],0),)</f>
        <v>0</v>
      </c>
      <c r="L60" s="139">
        <f>IF(RECAP[[#This Row],[SORTIES]]&gt;RECAP[[#This Row],[STOCK CAVE]]+RECAP[[#This Row],[ENTREES]],"PROBLEME : Nombre de sorties supérieur aux capacités de départ (Stock + Entrées)",)</f>
        <v>0</v>
      </c>
      <c r="M60" s="60">
        <f>MAX($M$7:$M59)+1</f>
        <v>51</v>
      </c>
    </row>
    <row r="61" spans="1:13" ht="46.5" customHeight="1" x14ac:dyDescent="0.25">
      <c r="A61" s="142" t="s">
        <v>118</v>
      </c>
      <c r="B61" s="16">
        <v>2</v>
      </c>
      <c r="C61" s="16">
        <v>10</v>
      </c>
      <c r="D61" s="17" t="s">
        <v>0</v>
      </c>
      <c r="E61" s="75"/>
      <c r="F61" s="15">
        <v>10</v>
      </c>
      <c r="G61" s="12">
        <f>SUMIFS(Journal[ENTREE],Journal[PRODUITS],RECAP[[#This Row],[PRODUIT]])</f>
        <v>0</v>
      </c>
      <c r="H61" s="14">
        <f>SUMIFS(Journal[SORTIES],Journal[PRODUITS],RECAP[[#This Row],[PRODUIT]])</f>
        <v>0</v>
      </c>
      <c r="I61" s="11">
        <f>IFERROR(MAX(RECAP[[#This Row],[STOCK CAVE]]+RECAP[[#This Row],[ENTREES]]-RECAP[[#This Row],[SORTIES]],0),0)</f>
        <v>10</v>
      </c>
      <c r="J61" s="13" t="str">
        <f>IFERROR(IF(RECAP[[#This Row],[STOCK CAVE]]-RECAP[[#This Row],[SORTIES]]&lt;RECAP[[#This Row],[STOCK       MINI]],"URGENT","OK"),"OK")</f>
        <v>OK</v>
      </c>
      <c r="K61" s="138">
        <f>IFERROR(MAX(RECAP[[#This Row],[STOCK      MAXI]]-RECAP[[#This Row],[STOCK FINAL]],0),)</f>
        <v>0</v>
      </c>
      <c r="L61" s="139">
        <f>IF(RECAP[[#This Row],[SORTIES]]&gt;RECAP[[#This Row],[STOCK CAVE]]+RECAP[[#This Row],[ENTREES]],"PROBLEME : Nombre de sorties supérieur aux capacités de départ (Stock + Entrées)",)</f>
        <v>0</v>
      </c>
      <c r="M61" s="60">
        <f>MAX($M$7:$M60)+1</f>
        <v>52</v>
      </c>
    </row>
    <row r="62" spans="1:13" ht="46.5" customHeight="1" x14ac:dyDescent="0.25">
      <c r="A62" s="143" t="s">
        <v>119</v>
      </c>
      <c r="B62" s="16">
        <v>2</v>
      </c>
      <c r="C62" s="16">
        <v>10</v>
      </c>
      <c r="D62" s="17" t="s">
        <v>0</v>
      </c>
      <c r="E62" s="75"/>
      <c r="F62" s="15">
        <v>10</v>
      </c>
      <c r="G62" s="12">
        <f>SUMIFS(Journal[ENTREE],Journal[PRODUITS],RECAP[[#This Row],[PRODUIT]])</f>
        <v>0</v>
      </c>
      <c r="H62" s="14">
        <f>SUMIFS(Journal[SORTIES],Journal[PRODUITS],RECAP[[#This Row],[PRODUIT]])</f>
        <v>0</v>
      </c>
      <c r="I62" s="11">
        <f>IFERROR(MAX(RECAP[[#This Row],[STOCK CAVE]]+RECAP[[#This Row],[ENTREES]]-RECAP[[#This Row],[SORTIES]],0),0)</f>
        <v>10</v>
      </c>
      <c r="J62" s="13" t="str">
        <f>IFERROR(IF(RECAP[[#This Row],[STOCK CAVE]]-RECAP[[#This Row],[SORTIES]]&lt;RECAP[[#This Row],[STOCK       MINI]],"URGENT","OK"),"OK")</f>
        <v>OK</v>
      </c>
      <c r="K62" s="138">
        <f>IFERROR(MAX(RECAP[[#This Row],[STOCK      MAXI]]-RECAP[[#This Row],[STOCK FINAL]],0),)</f>
        <v>0</v>
      </c>
      <c r="L62" s="139">
        <f>IF(RECAP[[#This Row],[SORTIES]]&gt;RECAP[[#This Row],[STOCK CAVE]]+RECAP[[#This Row],[ENTREES]],"PROBLEME : Nombre de sorties supérieur aux capacités de départ (Stock + Entrées)",)</f>
        <v>0</v>
      </c>
      <c r="M62" s="60">
        <f>MAX($M$7:$M61)+1</f>
        <v>53</v>
      </c>
    </row>
    <row r="65" spans="8:13" ht="46.5" customHeight="1" x14ac:dyDescent="0.35">
      <c r="H65" s="4"/>
      <c r="I65" s="89"/>
      <c r="K65"/>
      <c r="M65" s="2"/>
    </row>
    <row r="66" spans="8:13" ht="46.5" customHeight="1" x14ac:dyDescent="0.35">
      <c r="H66" s="4"/>
      <c r="K66"/>
      <c r="M66" s="2"/>
    </row>
  </sheetData>
  <sheetProtection selectLockedCells="1" selectUnlockedCells="1"/>
  <mergeCells count="2">
    <mergeCell ref="D2:F2"/>
    <mergeCell ref="D3:F4"/>
  </mergeCells>
  <phoneticPr fontId="20" type="noConversion"/>
  <conditionalFormatting sqref="J8:K62">
    <cfRule type="expression" dxfId="37" priority="4">
      <formula>$J8="OK"</formula>
    </cfRule>
    <cfRule type="expression" dxfId="36" priority="6">
      <formula>$J8="URGENT"</formula>
    </cfRule>
  </conditionalFormatting>
  <conditionalFormatting sqref="E8:E62">
    <cfRule type="expression" dxfId="35" priority="1">
      <formula>AND($E8&gt;0,$E8&lt;TODAY()+15)</formula>
    </cfRule>
    <cfRule type="expression" dxfId="34" priority="2">
      <formula>AND($E8&gt;0,$E8&gt;=TODAY()+15,$E8&lt;TODAY()+30)</formula>
    </cfRule>
    <cfRule type="expression" dxfId="33" priority="3">
      <formula>OR($E8&gt;=TODAY()+30,$E8=0)</formula>
    </cfRule>
  </conditionalFormatting>
  <dataValidations count="1">
    <dataValidation type="decimal" operator="greaterThanOrEqual" allowBlank="1" showInputMessage="1" showErrorMessage="1" errorTitle="Erreur" error="La saisie nécessite un nombre positif !" sqref="B8:C62 K8:K62 F8:I62" xr:uid="{00000000-0002-0000-0000-000000000000}">
      <formula1>0</formula1>
    </dataValidation>
  </dataValidations>
  <printOptions horizontalCentered="1" verticalCentered="1"/>
  <pageMargins left="0" right="0" top="0" bottom="0" header="0" footer="0"/>
  <pageSetup paperSize="9" scale="31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ArreteStockJournalier">
                <anchor moveWithCells="1" sizeWithCells="1">
                  <from>
                    <xdr:col>7</xdr:col>
                    <xdr:colOff>523875</xdr:colOff>
                    <xdr:row>1</xdr:row>
                    <xdr:rowOff>66675</xdr:rowOff>
                  </from>
                  <to>
                    <xdr:col>9</xdr:col>
                    <xdr:colOff>333375</xdr:colOff>
                    <xdr:row>3</xdr:row>
                    <xdr:rowOff>180975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  <extLs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theme="0"/>
    <pageSetUpPr fitToPage="1"/>
  </sheetPr>
  <dimension ref="A1:N86"/>
  <sheetViews>
    <sheetView showGridLines="0" tabSelected="1" topLeftCell="D3" workbookViewId="0">
      <selection activeCell="D3" sqref="D3"/>
    </sheetView>
  </sheetViews>
  <sheetFormatPr baseColWidth="10" defaultColWidth="10.7109375" defaultRowHeight="15" outlineLevelCol="1" x14ac:dyDescent="0.25"/>
  <cols>
    <col min="1" max="1" width="30.140625" customWidth="1"/>
    <col min="2" max="2" width="30.7109375" customWidth="1"/>
    <col min="3" max="3" width="7.85546875" customWidth="1"/>
    <col min="4" max="4" width="15.7109375" customWidth="1"/>
    <col min="5" max="5" width="15.85546875" customWidth="1"/>
    <col min="6" max="6" width="11" customWidth="1"/>
    <col min="7" max="7" width="23.28515625" customWidth="1"/>
    <col min="8" max="8" width="15" customWidth="1" outlineLevel="1"/>
    <col min="9" max="9" width="15.42578125" customWidth="1"/>
    <col min="10" max="10" width="0.28515625" customWidth="1"/>
    <col min="11" max="11" width="23.28515625" customWidth="1"/>
    <col min="12" max="13" width="34.7109375" customWidth="1"/>
    <col min="19" max="19" width="28.140625" bestFit="1" customWidth="1"/>
  </cols>
  <sheetData>
    <row r="1" spans="1:14" ht="45.75" thickBot="1" x14ac:dyDescent="0.3">
      <c r="A1" s="49"/>
      <c r="B1" s="49"/>
      <c r="C1" s="49"/>
      <c r="D1" s="49"/>
      <c r="E1" s="49"/>
      <c r="F1" s="49"/>
      <c r="G1" s="9"/>
      <c r="H1" s="9"/>
      <c r="I1" s="10" t="s">
        <v>55</v>
      </c>
      <c r="J1" s="10"/>
      <c r="K1" s="9"/>
      <c r="M1" s="80"/>
    </row>
    <row r="2" spans="1:14" ht="60.75" customHeight="1" thickTop="1" thickBot="1" x14ac:dyDescent="0.3">
      <c r="A2" s="148" t="s">
        <v>32</v>
      </c>
      <c r="B2" s="110" t="s">
        <v>151</v>
      </c>
      <c r="C2" s="148" t="s">
        <v>147</v>
      </c>
      <c r="D2" s="110" t="s">
        <v>71</v>
      </c>
      <c r="E2" s="149" t="s">
        <v>70</v>
      </c>
      <c r="F2" s="110" t="s">
        <v>148</v>
      </c>
      <c r="G2" s="148" t="s">
        <v>152</v>
      </c>
      <c r="H2" s="111" t="s">
        <v>67</v>
      </c>
      <c r="I2" s="112" t="s">
        <v>13</v>
      </c>
      <c r="J2" s="112" t="s">
        <v>65</v>
      </c>
      <c r="K2" s="148" t="s">
        <v>5</v>
      </c>
      <c r="L2" s="113" t="s">
        <v>66</v>
      </c>
      <c r="M2" s="81"/>
    </row>
    <row r="3" spans="1:14" x14ac:dyDescent="0.25">
      <c r="A3" s="144">
        <v>44562</v>
      </c>
      <c r="B3" s="114" t="s">
        <v>150</v>
      </c>
      <c r="C3" s="115">
        <v>1</v>
      </c>
      <c r="D3" s="114" t="s">
        <v>75</v>
      </c>
      <c r="E3" s="115">
        <v>2</v>
      </c>
      <c r="F3" s="115">
        <v>150</v>
      </c>
      <c r="G3" s="146" t="s">
        <v>74</v>
      </c>
      <c r="H3" s="115"/>
      <c r="I3" s="115">
        <v>5</v>
      </c>
      <c r="J3" s="116"/>
      <c r="K3" s="117" t="str">
        <f>IFERROR(INDEX(RECAP[DESCRIPTIF],MATCH(Journal[[#This Row],[PRODUITS]],RECAP[PRODUIT],0)),"")</f>
        <v>BOUTEILLE</v>
      </c>
      <c r="L3" s="118"/>
      <c r="M3" s="82"/>
    </row>
    <row r="4" spans="1:14" x14ac:dyDescent="0.25">
      <c r="A4" s="119"/>
      <c r="B4" s="120"/>
      <c r="C4" s="120"/>
      <c r="D4" s="120"/>
      <c r="E4" s="120"/>
      <c r="F4" s="120"/>
      <c r="G4" s="145" t="s">
        <v>76</v>
      </c>
      <c r="H4" s="121"/>
      <c r="I4" s="121">
        <v>2</v>
      </c>
      <c r="J4" s="122"/>
      <c r="K4" s="123" t="str">
        <f>IFERROR(INDEX(RECAP[DESCRIPTIF],MATCH(Journal[[#This Row],[PRODUITS]],RECAP[PRODUIT],0)),"")</f>
        <v>Sachet</v>
      </c>
      <c r="L4" s="124"/>
      <c r="M4" s="82"/>
    </row>
    <row r="5" spans="1:14" s="9" customFormat="1" x14ac:dyDescent="0.25">
      <c r="A5" s="119"/>
      <c r="B5" s="120"/>
      <c r="C5" s="120"/>
      <c r="D5" s="120"/>
      <c r="E5" s="120"/>
      <c r="F5" s="120"/>
      <c r="G5" s="145" t="s">
        <v>78</v>
      </c>
      <c r="H5" s="121"/>
      <c r="I5" s="121">
        <v>1</v>
      </c>
      <c r="J5" s="122"/>
      <c r="K5" s="123" t="str">
        <f>IFERROR(INDEX(RECAP[DESCRIPTIF],MATCH(Journal[[#This Row],[PRODUITS]],RECAP[PRODUIT],0)),"")</f>
        <v>BOUTEILLE</v>
      </c>
      <c r="L5" s="124"/>
      <c r="M5" s="82"/>
    </row>
    <row r="6" spans="1:14" s="8" customFormat="1" ht="15" customHeight="1" x14ac:dyDescent="0.25">
      <c r="A6" s="119"/>
      <c r="B6" s="120"/>
      <c r="C6" s="120"/>
      <c r="D6" s="120"/>
      <c r="E6" s="120"/>
      <c r="F6" s="120"/>
      <c r="G6" s="145" t="s">
        <v>114</v>
      </c>
      <c r="H6" s="121"/>
      <c r="I6" s="121">
        <v>10</v>
      </c>
      <c r="J6" s="122"/>
      <c r="K6" s="123" t="str">
        <f>IFERROR(INDEX(RECAP[DESCRIPTIF],MATCH(Journal[[#This Row],[PRODUITS]],RECAP[PRODUIT],0)),"")</f>
        <v>BOUTEILLE</v>
      </c>
      <c r="L6" s="124"/>
      <c r="M6" s="82"/>
      <c r="N6" s="50" t="s">
        <v>2</v>
      </c>
    </row>
    <row r="7" spans="1:14" x14ac:dyDescent="0.25">
      <c r="A7" s="125"/>
      <c r="B7" s="126"/>
      <c r="C7" s="126"/>
      <c r="D7" s="126"/>
      <c r="E7" s="126"/>
      <c r="F7" s="126"/>
      <c r="G7" s="145" t="s">
        <v>97</v>
      </c>
      <c r="H7" s="121"/>
      <c r="I7" s="121">
        <v>2</v>
      </c>
      <c r="J7" s="122"/>
      <c r="K7" s="123" t="str">
        <f>IFERROR(INDEX(RECAP[DESCRIPTIF],MATCH(Journal[[#This Row],[PRODUITS]],RECAP[PRODUIT],0)),"")</f>
        <v>BOUTEILLE</v>
      </c>
      <c r="L7" s="124"/>
      <c r="M7" s="82"/>
      <c r="N7" s="50" t="s">
        <v>0</v>
      </c>
    </row>
    <row r="8" spans="1:14" x14ac:dyDescent="0.25">
      <c r="A8" s="119"/>
      <c r="B8" s="120"/>
      <c r="C8" s="120"/>
      <c r="D8" s="120"/>
      <c r="E8" s="120"/>
      <c r="F8" s="120"/>
      <c r="G8" s="145" t="s">
        <v>98</v>
      </c>
      <c r="H8" s="121"/>
      <c r="I8" s="121">
        <v>3</v>
      </c>
      <c r="J8" s="121"/>
      <c r="K8" s="123" t="str">
        <f>IFERROR(INDEX(RECAP[DESCRIPTIF],MATCH(Journal[[#This Row],[PRODUITS]],RECAP[PRODUIT],0)),"")</f>
        <v>BOUTEILLE</v>
      </c>
      <c r="L8" s="124"/>
      <c r="M8" s="82"/>
      <c r="N8" s="50" t="s">
        <v>10</v>
      </c>
    </row>
    <row r="9" spans="1:14" x14ac:dyDescent="0.25">
      <c r="A9" s="125"/>
      <c r="B9" s="126"/>
      <c r="C9" s="126"/>
      <c r="D9" s="126"/>
      <c r="E9" s="126"/>
      <c r="F9" s="126"/>
      <c r="G9" s="145" t="s">
        <v>107</v>
      </c>
      <c r="H9" s="121"/>
      <c r="I9" s="121">
        <v>50</v>
      </c>
      <c r="J9" s="121"/>
      <c r="K9" s="123" t="str">
        <f>IFERROR(INDEX(RECAP[DESCRIPTIF],MATCH(Journal[[#This Row],[PRODUITS]],RECAP[PRODUIT],0)),"")</f>
        <v>PAQUET /</v>
      </c>
      <c r="L9" s="124"/>
      <c r="M9" s="82"/>
      <c r="N9" s="50" t="s">
        <v>3</v>
      </c>
    </row>
    <row r="10" spans="1:14" x14ac:dyDescent="0.25">
      <c r="A10" s="127"/>
      <c r="B10" s="128"/>
      <c r="C10" s="128"/>
      <c r="D10" s="128"/>
      <c r="E10" s="128"/>
      <c r="F10" s="128"/>
      <c r="G10" s="145" t="s">
        <v>113</v>
      </c>
      <c r="H10" s="121"/>
      <c r="I10" s="121">
        <v>10</v>
      </c>
      <c r="J10" s="121"/>
      <c r="K10" s="123" t="str">
        <f>IFERROR(INDEX(RECAP[DESCRIPTIF],MATCH(Journal[[#This Row],[PRODUITS]],RECAP[PRODUIT],0)),"")</f>
        <v>CARTON /</v>
      </c>
      <c r="L10" s="124"/>
      <c r="M10" s="82"/>
      <c r="N10" s="50" t="s">
        <v>7</v>
      </c>
    </row>
    <row r="11" spans="1:14" x14ac:dyDescent="0.25">
      <c r="A11" s="127"/>
      <c r="B11" s="128"/>
      <c r="C11" s="128"/>
      <c r="D11" s="128"/>
      <c r="E11" s="128"/>
      <c r="F11" s="128"/>
      <c r="G11" s="145"/>
      <c r="H11" s="121"/>
      <c r="I11" s="121"/>
      <c r="J11" s="121"/>
      <c r="K11" s="123" t="str">
        <f>IFERROR(INDEX(RECAP[DESCRIPTIF],MATCH(Journal[[#This Row],[PRODUITS]],RECAP[PRODUIT],0)),"")</f>
        <v/>
      </c>
      <c r="L11" s="124"/>
      <c r="M11" s="82"/>
      <c r="N11" s="50" t="s">
        <v>9</v>
      </c>
    </row>
    <row r="12" spans="1:14" x14ac:dyDescent="0.25">
      <c r="A12" s="127"/>
      <c r="B12" s="128"/>
      <c r="C12" s="128"/>
      <c r="D12" s="128"/>
      <c r="E12" s="128"/>
      <c r="F12" s="128"/>
      <c r="G12" s="145"/>
      <c r="H12" s="121"/>
      <c r="I12" s="121"/>
      <c r="J12" s="121"/>
      <c r="K12" s="123" t="str">
        <f>IFERROR(INDEX(RECAP[DESCRIPTIF],MATCH(Journal[[#This Row],[PRODUITS]],RECAP[PRODUIT],0)),"")</f>
        <v/>
      </c>
      <c r="L12" s="124"/>
      <c r="M12" s="82"/>
      <c r="N12" s="50" t="s">
        <v>1</v>
      </c>
    </row>
    <row r="13" spans="1:14" x14ac:dyDescent="0.25">
      <c r="A13" s="127"/>
      <c r="B13" s="128"/>
      <c r="C13" s="128"/>
      <c r="D13" s="128"/>
      <c r="E13" s="128"/>
      <c r="F13" s="128"/>
      <c r="G13" s="145"/>
      <c r="H13" s="121"/>
      <c r="I13" s="121"/>
      <c r="J13" s="121"/>
      <c r="K13" s="123" t="str">
        <f>IFERROR(INDEX(RECAP[DESCRIPTIF],MATCH(Journal[[#This Row],[PRODUITS]],RECAP[PRODUIT],0)),"")</f>
        <v/>
      </c>
      <c r="L13" s="124"/>
      <c r="M13" s="82"/>
      <c r="N13" s="50" t="s">
        <v>6</v>
      </c>
    </row>
    <row r="14" spans="1:14" x14ac:dyDescent="0.25">
      <c r="A14" s="127"/>
      <c r="B14" s="128"/>
      <c r="C14" s="128"/>
      <c r="D14" s="128"/>
      <c r="E14" s="128"/>
      <c r="F14" s="128"/>
      <c r="G14" s="145"/>
      <c r="H14" s="121"/>
      <c r="I14" s="121"/>
      <c r="J14" s="121"/>
      <c r="K14" s="123" t="str">
        <f>IFERROR(INDEX(RECAP[DESCRIPTIF],MATCH(Journal[[#This Row],[PRODUITS]],RECAP[PRODUIT],0)),"")</f>
        <v/>
      </c>
      <c r="L14" s="124"/>
      <c r="M14" s="82"/>
    </row>
    <row r="15" spans="1:14" x14ac:dyDescent="0.25">
      <c r="A15" s="127"/>
      <c r="B15" s="128"/>
      <c r="C15" s="128"/>
      <c r="D15" s="128"/>
      <c r="E15" s="128"/>
      <c r="F15" s="128"/>
      <c r="G15" s="145"/>
      <c r="H15" s="121"/>
      <c r="I15" s="121"/>
      <c r="J15" s="121"/>
      <c r="K15" s="123" t="str">
        <f>IFERROR(INDEX(RECAP[DESCRIPTIF],MATCH(Journal[[#This Row],[PRODUITS]],RECAP[PRODUIT],0)),"")</f>
        <v/>
      </c>
      <c r="L15" s="124"/>
      <c r="M15" s="82"/>
    </row>
    <row r="16" spans="1:14" x14ac:dyDescent="0.25">
      <c r="A16" s="127"/>
      <c r="B16" s="128"/>
      <c r="C16" s="128"/>
      <c r="D16" s="128"/>
      <c r="E16" s="128"/>
      <c r="F16" s="128"/>
      <c r="G16" s="145"/>
      <c r="H16" s="121"/>
      <c r="I16" s="121"/>
      <c r="J16" s="121"/>
      <c r="K16" s="123" t="str">
        <f>IFERROR(INDEX(RECAP[DESCRIPTIF],MATCH(Journal[[#This Row],[PRODUITS]],RECAP[PRODUIT],0)),"")</f>
        <v/>
      </c>
      <c r="L16" s="124"/>
      <c r="M16" s="82"/>
    </row>
    <row r="17" spans="1:13" x14ac:dyDescent="0.25">
      <c r="A17" s="127"/>
      <c r="B17" s="128"/>
      <c r="C17" s="128"/>
      <c r="D17" s="128"/>
      <c r="E17" s="128"/>
      <c r="F17" s="128"/>
      <c r="G17" s="145"/>
      <c r="H17" s="121"/>
      <c r="I17" s="121"/>
      <c r="J17" s="121"/>
      <c r="K17" s="123" t="str">
        <f>IFERROR(INDEX(RECAP[DESCRIPTIF],MATCH(Journal[[#This Row],[PRODUITS]],RECAP[PRODUIT],0)),"")</f>
        <v/>
      </c>
      <c r="L17" s="124"/>
      <c r="M17" s="82"/>
    </row>
    <row r="18" spans="1:13" x14ac:dyDescent="0.25">
      <c r="A18" s="127"/>
      <c r="B18" s="128"/>
      <c r="C18" s="128"/>
      <c r="D18" s="128"/>
      <c r="E18" s="128"/>
      <c r="F18" s="128"/>
      <c r="G18" s="145"/>
      <c r="H18" s="121"/>
      <c r="I18" s="121"/>
      <c r="J18" s="121"/>
      <c r="K18" s="123" t="str">
        <f>IFERROR(INDEX(RECAP[DESCRIPTIF],MATCH(Journal[[#This Row],[PRODUITS]],RECAP[PRODUIT],0)),"")</f>
        <v/>
      </c>
      <c r="L18" s="124"/>
      <c r="M18" s="82"/>
    </row>
    <row r="19" spans="1:13" x14ac:dyDescent="0.25">
      <c r="A19" s="127"/>
      <c r="B19" s="128"/>
      <c r="C19" s="128"/>
      <c r="D19" s="128"/>
      <c r="E19" s="128"/>
      <c r="F19" s="128"/>
      <c r="G19" s="145"/>
      <c r="H19" s="121"/>
      <c r="I19" s="121"/>
      <c r="J19" s="121"/>
      <c r="K19" s="123" t="str">
        <f>IFERROR(INDEX(RECAP[DESCRIPTIF],MATCH(Journal[[#This Row],[PRODUITS]],RECAP[PRODUIT],0)),"")</f>
        <v/>
      </c>
      <c r="L19" s="124"/>
      <c r="M19" s="82"/>
    </row>
    <row r="20" spans="1:13" x14ac:dyDescent="0.25">
      <c r="A20" s="127"/>
      <c r="B20" s="128"/>
      <c r="C20" s="128"/>
      <c r="D20" s="128"/>
      <c r="E20" s="128"/>
      <c r="F20" s="128"/>
      <c r="G20" s="145"/>
      <c r="H20" s="121"/>
      <c r="I20" s="121"/>
      <c r="J20" s="121"/>
      <c r="K20" s="123" t="str">
        <f>IFERROR(INDEX(RECAP[DESCRIPTIF],MATCH(Journal[[#This Row],[PRODUITS]],RECAP[PRODUIT],0)),"")</f>
        <v/>
      </c>
      <c r="L20" s="124"/>
      <c r="M20" s="82"/>
    </row>
    <row r="21" spans="1:13" x14ac:dyDescent="0.25">
      <c r="A21" s="127"/>
      <c r="B21" s="128"/>
      <c r="C21" s="128"/>
      <c r="D21" s="128"/>
      <c r="E21" s="128"/>
      <c r="F21" s="128"/>
      <c r="G21" s="145"/>
      <c r="H21" s="121"/>
      <c r="I21" s="121"/>
      <c r="J21" s="121"/>
      <c r="K21" s="123" t="str">
        <f>IFERROR(INDEX(RECAP[DESCRIPTIF],MATCH(Journal[[#This Row],[PRODUITS]],RECAP[PRODUIT],0)),"")</f>
        <v/>
      </c>
      <c r="L21" s="124"/>
      <c r="M21" s="82"/>
    </row>
    <row r="22" spans="1:13" x14ac:dyDescent="0.25">
      <c r="A22" s="127"/>
      <c r="B22" s="128"/>
      <c r="C22" s="128"/>
      <c r="D22" s="128"/>
      <c r="E22" s="128"/>
      <c r="F22" s="128"/>
      <c r="G22" s="145"/>
      <c r="H22" s="121"/>
      <c r="I22" s="121"/>
      <c r="J22" s="121"/>
      <c r="K22" s="123" t="str">
        <f>IFERROR(INDEX(RECAP[DESCRIPTIF],MATCH(Journal[[#This Row],[PRODUITS]],RECAP[PRODUIT],0)),"")</f>
        <v/>
      </c>
      <c r="L22" s="124"/>
      <c r="M22" s="82"/>
    </row>
    <row r="23" spans="1:13" x14ac:dyDescent="0.25">
      <c r="A23" s="127"/>
      <c r="B23" s="128"/>
      <c r="C23" s="128"/>
      <c r="D23" s="128"/>
      <c r="E23" s="128"/>
      <c r="F23" s="128"/>
      <c r="G23" s="145"/>
      <c r="H23" s="121"/>
      <c r="I23" s="121"/>
      <c r="J23" s="121"/>
      <c r="K23" s="123" t="str">
        <f>IFERROR(INDEX(RECAP[DESCRIPTIF],MATCH(Journal[[#This Row],[PRODUITS]],RECAP[PRODUIT],0)),"")</f>
        <v/>
      </c>
      <c r="L23" s="124"/>
      <c r="M23" s="82"/>
    </row>
    <row r="24" spans="1:13" x14ac:dyDescent="0.25">
      <c r="A24" s="127"/>
      <c r="B24" s="128"/>
      <c r="C24" s="128"/>
      <c r="D24" s="128"/>
      <c r="E24" s="128"/>
      <c r="F24" s="128"/>
      <c r="G24" s="145"/>
      <c r="H24" s="121"/>
      <c r="I24" s="121"/>
      <c r="J24" s="121"/>
      <c r="K24" s="123" t="str">
        <f>IFERROR(INDEX(RECAP[DESCRIPTIF],MATCH(Journal[[#This Row],[PRODUITS]],RECAP[PRODUIT],0)),"")</f>
        <v/>
      </c>
      <c r="L24" s="124"/>
      <c r="M24" s="82"/>
    </row>
    <row r="25" spans="1:13" x14ac:dyDescent="0.25">
      <c r="A25" s="127"/>
      <c r="B25" s="128"/>
      <c r="C25" s="128"/>
      <c r="D25" s="128"/>
      <c r="E25" s="128"/>
      <c r="F25" s="128"/>
      <c r="G25" s="145"/>
      <c r="H25" s="121"/>
      <c r="I25" s="121"/>
      <c r="J25" s="121"/>
      <c r="K25" s="123" t="str">
        <f>IFERROR(INDEX(RECAP[DESCRIPTIF],MATCH(Journal[[#This Row],[PRODUITS]],RECAP[PRODUIT],0)),"")</f>
        <v/>
      </c>
      <c r="L25" s="124"/>
      <c r="M25" s="82"/>
    </row>
    <row r="26" spans="1:13" x14ac:dyDescent="0.25">
      <c r="A26" s="127"/>
      <c r="B26" s="128"/>
      <c r="C26" s="128"/>
      <c r="D26" s="128"/>
      <c r="E26" s="128"/>
      <c r="F26" s="128"/>
      <c r="G26" s="145"/>
      <c r="H26" s="121"/>
      <c r="I26" s="121"/>
      <c r="J26" s="121"/>
      <c r="K26" s="123" t="str">
        <f>IFERROR(INDEX(RECAP[DESCRIPTIF],MATCH(Journal[[#This Row],[PRODUITS]],RECAP[PRODUIT],0)),"")</f>
        <v/>
      </c>
      <c r="L26" s="124"/>
      <c r="M26" s="82"/>
    </row>
    <row r="27" spans="1:13" x14ac:dyDescent="0.25">
      <c r="A27" s="127"/>
      <c r="B27" s="128"/>
      <c r="C27" s="128"/>
      <c r="D27" s="128"/>
      <c r="E27" s="128"/>
      <c r="F27" s="128"/>
      <c r="G27" s="145"/>
      <c r="H27" s="121"/>
      <c r="I27" s="121"/>
      <c r="J27" s="121"/>
      <c r="K27" s="123" t="str">
        <f>IFERROR(INDEX(RECAP[DESCRIPTIF],MATCH(Journal[[#This Row],[PRODUITS]],RECAP[PRODUIT],0)),"")</f>
        <v/>
      </c>
      <c r="L27" s="124"/>
      <c r="M27" s="82"/>
    </row>
    <row r="28" spans="1:13" ht="19.5" x14ac:dyDescent="0.25">
      <c r="A28" s="127"/>
      <c r="B28" s="128"/>
      <c r="C28" s="128"/>
      <c r="D28" s="128"/>
      <c r="E28" s="128"/>
      <c r="F28" s="128"/>
      <c r="G28" s="145"/>
      <c r="H28" s="121"/>
      <c r="I28" s="121"/>
      <c r="J28" s="121"/>
      <c r="K28" s="123" t="str">
        <f>IFERROR(INDEX(RECAP[DESCRIPTIF],MATCH(Journal[[#This Row],[PRODUITS]],RECAP[PRODUIT],0)),"")</f>
        <v/>
      </c>
      <c r="L28" s="129"/>
      <c r="M28" s="83"/>
    </row>
    <row r="29" spans="1:13" ht="20.25" thickBot="1" x14ac:dyDescent="0.3">
      <c r="A29" s="127"/>
      <c r="B29" s="128"/>
      <c r="C29" s="128"/>
      <c r="D29" s="128"/>
      <c r="E29" s="128"/>
      <c r="F29" s="128"/>
      <c r="G29" s="145"/>
      <c r="H29" s="121"/>
      <c r="I29" s="121"/>
      <c r="J29" s="121"/>
      <c r="K29" s="123" t="str">
        <f>IFERROR(INDEX(RECAP[DESCRIPTIF],MATCH(Journal[[#This Row],[PRODUITS]],RECAP[PRODUIT],0)),"")</f>
        <v/>
      </c>
      <c r="L29" s="129"/>
      <c r="M29" s="83"/>
    </row>
    <row r="30" spans="1:13" ht="20.25" thickTop="1" x14ac:dyDescent="0.4">
      <c r="A30" s="127"/>
      <c r="B30" s="128"/>
      <c r="C30" s="128"/>
      <c r="D30" s="128"/>
      <c r="E30" s="128"/>
      <c r="F30" s="128"/>
      <c r="G30" s="145"/>
      <c r="H30" s="121"/>
      <c r="I30" s="121"/>
      <c r="J30" s="121"/>
      <c r="K30" s="123" t="str">
        <f>IFERROR(INDEX(RECAP[DESCRIPTIF],MATCH(Journal[[#This Row],[PRODUITS]],RECAP[PRODUIT],0)),"")</f>
        <v/>
      </c>
      <c r="L30" s="130" t="s">
        <v>68</v>
      </c>
      <c r="M30" s="84"/>
    </row>
    <row r="31" spans="1:13" ht="15.75" customHeight="1" x14ac:dyDescent="0.25">
      <c r="A31" s="127"/>
      <c r="B31" s="128"/>
      <c r="C31" s="128"/>
      <c r="D31" s="128"/>
      <c r="E31" s="128"/>
      <c r="F31" s="128"/>
      <c r="G31" s="145"/>
      <c r="H31" s="121"/>
      <c r="I31" s="121"/>
      <c r="J31" s="121"/>
      <c r="K31" s="123" t="str">
        <f>IFERROR(INDEX(RECAP[DESCRIPTIF],MATCH(Journal[[#This Row],[PRODUITS]],RECAP[PRODUIT],0)),"")</f>
        <v/>
      </c>
      <c r="L31" s="131" t="s">
        <v>69</v>
      </c>
      <c r="M31" s="82"/>
    </row>
    <row r="32" spans="1:13" ht="20.25" thickBot="1" x14ac:dyDescent="0.3">
      <c r="A32" s="127"/>
      <c r="B32" s="128"/>
      <c r="C32" s="128"/>
      <c r="D32" s="128"/>
      <c r="E32" s="128"/>
      <c r="F32" s="128"/>
      <c r="G32" s="145"/>
      <c r="H32" s="132"/>
      <c r="I32" s="132"/>
      <c r="J32" s="132"/>
      <c r="K32" s="123" t="str">
        <f>IFERROR(INDEX(RECAP[DESCRIPTIF],MATCH(Journal[[#This Row],[PRODUITS]],RECAP[PRODUIT],0)),"")</f>
        <v/>
      </c>
      <c r="L32" s="133"/>
      <c r="M32" s="83"/>
    </row>
    <row r="33" spans="1:13" ht="15.75" thickTop="1" x14ac:dyDescent="0.25">
      <c r="A33" s="127"/>
      <c r="B33" s="128"/>
      <c r="C33" s="128"/>
      <c r="D33" s="128"/>
      <c r="E33" s="128"/>
      <c r="F33" s="128"/>
      <c r="G33" s="145"/>
      <c r="H33" s="132"/>
      <c r="I33" s="132"/>
      <c r="J33" s="132"/>
      <c r="K33" s="123" t="str">
        <f>IFERROR(INDEX(RECAP[DESCRIPTIF],MATCH(Journal[[#This Row],[PRODUITS]],RECAP[PRODUIT],0)),"")</f>
        <v/>
      </c>
      <c r="L33" s="124"/>
      <c r="M33" s="82"/>
    </row>
    <row r="34" spans="1:13" x14ac:dyDescent="0.25">
      <c r="A34" s="127"/>
      <c r="B34" s="128"/>
      <c r="C34" s="128"/>
      <c r="D34" s="128"/>
      <c r="E34" s="128"/>
      <c r="F34" s="128"/>
      <c r="G34" s="145"/>
      <c r="H34" s="132"/>
      <c r="I34" s="132"/>
      <c r="J34" s="132"/>
      <c r="K34" s="123" t="str">
        <f>IFERROR(INDEX(RECAP[DESCRIPTIF],MATCH(Journal[[#This Row],[PRODUITS]],RECAP[PRODUIT],0)),"")</f>
        <v/>
      </c>
      <c r="L34" s="124"/>
      <c r="M34" s="82"/>
    </row>
    <row r="35" spans="1:13" x14ac:dyDescent="0.25">
      <c r="A35" s="127"/>
      <c r="B35" s="128"/>
      <c r="C35" s="128"/>
      <c r="D35" s="128"/>
      <c r="E35" s="128"/>
      <c r="F35" s="128"/>
      <c r="G35" s="145"/>
      <c r="H35" s="132"/>
      <c r="I35" s="132"/>
      <c r="J35" s="132"/>
      <c r="K35" s="123" t="str">
        <f>IFERROR(INDEX(RECAP[DESCRIPTIF],MATCH(Journal[[#This Row],[PRODUITS]],RECAP[PRODUIT],0)),"")</f>
        <v/>
      </c>
      <c r="L35" s="124"/>
      <c r="M35" s="82"/>
    </row>
    <row r="36" spans="1:13" x14ac:dyDescent="0.25">
      <c r="A36" s="127"/>
      <c r="B36" s="128"/>
      <c r="C36" s="128"/>
      <c r="D36" s="128"/>
      <c r="E36" s="128"/>
      <c r="F36" s="128"/>
      <c r="G36" s="145"/>
      <c r="H36" s="132"/>
      <c r="I36" s="132"/>
      <c r="J36" s="132"/>
      <c r="K36" s="123" t="str">
        <f>IFERROR(INDEX(RECAP[DESCRIPTIF],MATCH(Journal[[#This Row],[PRODUITS]],RECAP[PRODUIT],0)),"")</f>
        <v/>
      </c>
      <c r="L36" s="124"/>
      <c r="M36" s="82"/>
    </row>
    <row r="37" spans="1:13" x14ac:dyDescent="0.25">
      <c r="A37" s="127"/>
      <c r="B37" s="128"/>
      <c r="C37" s="128"/>
      <c r="D37" s="128"/>
      <c r="E37" s="128"/>
      <c r="F37" s="128"/>
      <c r="G37" s="145"/>
      <c r="H37" s="132"/>
      <c r="I37" s="132"/>
      <c r="J37" s="132"/>
      <c r="K37" s="123" t="str">
        <f>IFERROR(INDEX(RECAP[DESCRIPTIF],MATCH(Journal[[#This Row],[PRODUITS]],RECAP[PRODUIT],0)),"")</f>
        <v/>
      </c>
      <c r="L37" s="124"/>
      <c r="M37" s="82"/>
    </row>
    <row r="38" spans="1:13" x14ac:dyDescent="0.25">
      <c r="A38" s="127"/>
      <c r="B38" s="128"/>
      <c r="C38" s="128"/>
      <c r="D38" s="128"/>
      <c r="E38" s="128"/>
      <c r="F38" s="128"/>
      <c r="G38" s="145"/>
      <c r="H38" s="132"/>
      <c r="I38" s="132"/>
      <c r="J38" s="132"/>
      <c r="K38" s="123" t="str">
        <f>IFERROR(INDEX(RECAP[DESCRIPTIF],MATCH(Journal[[#This Row],[PRODUITS]],RECAP[PRODUIT],0)),"")</f>
        <v/>
      </c>
      <c r="L38" s="124"/>
      <c r="M38" s="82"/>
    </row>
    <row r="39" spans="1:13" x14ac:dyDescent="0.25">
      <c r="A39" s="127"/>
      <c r="B39" s="128"/>
      <c r="C39" s="128"/>
      <c r="D39" s="128"/>
      <c r="E39" s="128"/>
      <c r="F39" s="128"/>
      <c r="G39" s="145"/>
      <c r="H39" s="132"/>
      <c r="I39" s="132"/>
      <c r="J39" s="132"/>
      <c r="K39" s="123" t="str">
        <f>IFERROR(INDEX(RECAP[DESCRIPTIF],MATCH(Journal[[#This Row],[PRODUITS]],RECAP[PRODUIT],0)),"")</f>
        <v/>
      </c>
      <c r="L39" s="124"/>
      <c r="M39" s="82"/>
    </row>
    <row r="40" spans="1:13" x14ac:dyDescent="0.25">
      <c r="A40" s="127"/>
      <c r="B40" s="128"/>
      <c r="C40" s="128"/>
      <c r="D40" s="128"/>
      <c r="E40" s="128"/>
      <c r="F40" s="128"/>
      <c r="G40" s="145"/>
      <c r="H40" s="132"/>
      <c r="I40" s="132"/>
      <c r="J40" s="132"/>
      <c r="K40" s="123" t="str">
        <f>IFERROR(INDEX(RECAP[DESCRIPTIF],MATCH(Journal[[#This Row],[PRODUITS]],RECAP[PRODUIT],0)),"")</f>
        <v/>
      </c>
      <c r="L40" s="124"/>
      <c r="M40" s="82"/>
    </row>
    <row r="41" spans="1:13" x14ac:dyDescent="0.25">
      <c r="A41" s="127"/>
      <c r="B41" s="128"/>
      <c r="C41" s="128"/>
      <c r="D41" s="128"/>
      <c r="E41" s="128"/>
      <c r="F41" s="128"/>
      <c r="G41" s="145"/>
      <c r="H41" s="132"/>
      <c r="I41" s="132"/>
      <c r="J41" s="132"/>
      <c r="K41" s="123" t="str">
        <f>IFERROR(INDEX(RECAP[DESCRIPTIF],MATCH(Journal[[#This Row],[PRODUITS]],RECAP[PRODUIT],0)),"")</f>
        <v/>
      </c>
      <c r="L41" s="124"/>
      <c r="M41" s="82"/>
    </row>
    <row r="42" spans="1:13" x14ac:dyDescent="0.25">
      <c r="A42" s="127"/>
      <c r="B42" s="128"/>
      <c r="C42" s="128"/>
      <c r="D42" s="128"/>
      <c r="E42" s="128"/>
      <c r="F42" s="128"/>
      <c r="G42" s="145"/>
      <c r="H42" s="132"/>
      <c r="I42" s="132"/>
      <c r="J42" s="132"/>
      <c r="K42" s="123" t="str">
        <f>IFERROR(INDEX(RECAP[DESCRIPTIF],MATCH(Journal[[#This Row],[PRODUITS]],RECAP[PRODUIT],0)),"")</f>
        <v/>
      </c>
      <c r="L42" s="124"/>
      <c r="M42" s="82"/>
    </row>
    <row r="43" spans="1:13" x14ac:dyDescent="0.25">
      <c r="A43" s="127"/>
      <c r="B43" s="128"/>
      <c r="C43" s="128"/>
      <c r="D43" s="128"/>
      <c r="E43" s="128"/>
      <c r="F43" s="128"/>
      <c r="G43" s="145"/>
      <c r="H43" s="132"/>
      <c r="I43" s="132"/>
      <c r="J43" s="132"/>
      <c r="K43" s="123" t="str">
        <f>IFERROR(INDEX(RECAP[DESCRIPTIF],MATCH(Journal[[#This Row],[PRODUITS]],RECAP[PRODUIT],0)),"")</f>
        <v/>
      </c>
      <c r="L43" s="124"/>
      <c r="M43" s="82"/>
    </row>
    <row r="44" spans="1:13" x14ac:dyDescent="0.25">
      <c r="A44" s="127"/>
      <c r="B44" s="128"/>
      <c r="C44" s="128"/>
      <c r="D44" s="128"/>
      <c r="E44" s="128"/>
      <c r="F44" s="128"/>
      <c r="G44" s="145"/>
      <c r="H44" s="132"/>
      <c r="I44" s="132"/>
      <c r="J44" s="132"/>
      <c r="K44" s="123" t="str">
        <f>IFERROR(INDEX(RECAP[DESCRIPTIF],MATCH(Journal[[#This Row],[PRODUITS]],RECAP[PRODUIT],0)),"")</f>
        <v/>
      </c>
      <c r="L44" s="124"/>
      <c r="M44" s="82"/>
    </row>
    <row r="45" spans="1:13" x14ac:dyDescent="0.25">
      <c r="A45" s="127"/>
      <c r="B45" s="128"/>
      <c r="C45" s="128"/>
      <c r="D45" s="128"/>
      <c r="E45" s="128"/>
      <c r="F45" s="128"/>
      <c r="G45" s="145"/>
      <c r="H45" s="132"/>
      <c r="I45" s="132"/>
      <c r="J45" s="132"/>
      <c r="K45" s="123" t="str">
        <f>IFERROR(INDEX(RECAP[DESCRIPTIF],MATCH(Journal[[#This Row],[PRODUITS]],RECAP[PRODUIT],0)),"")</f>
        <v/>
      </c>
      <c r="L45" s="124"/>
      <c r="M45" s="82"/>
    </row>
    <row r="46" spans="1:13" x14ac:dyDescent="0.25">
      <c r="A46" s="127"/>
      <c r="B46" s="128"/>
      <c r="C46" s="128"/>
      <c r="D46" s="128"/>
      <c r="E46" s="128"/>
      <c r="F46" s="128"/>
      <c r="G46" s="145"/>
      <c r="H46" s="132"/>
      <c r="I46" s="132"/>
      <c r="J46" s="132"/>
      <c r="K46" s="123" t="str">
        <f>IFERROR(INDEX(RECAP[DESCRIPTIF],MATCH(Journal[[#This Row],[PRODUITS]],RECAP[PRODUIT],0)),"")</f>
        <v/>
      </c>
      <c r="L46" s="124"/>
      <c r="M46" s="82"/>
    </row>
    <row r="47" spans="1:13" x14ac:dyDescent="0.25">
      <c r="A47" s="127"/>
      <c r="B47" s="128"/>
      <c r="C47" s="128"/>
      <c r="D47" s="128"/>
      <c r="E47" s="128"/>
      <c r="F47" s="128"/>
      <c r="G47" s="145"/>
      <c r="H47" s="132"/>
      <c r="I47" s="132"/>
      <c r="J47" s="132"/>
      <c r="K47" s="123" t="str">
        <f>IFERROR(INDEX(RECAP[DESCRIPTIF],MATCH(Journal[[#This Row],[PRODUITS]],RECAP[PRODUIT],0)),"")</f>
        <v/>
      </c>
      <c r="L47" s="124"/>
      <c r="M47" s="82"/>
    </row>
    <row r="48" spans="1:13" x14ac:dyDescent="0.25">
      <c r="A48" s="127"/>
      <c r="B48" s="128"/>
      <c r="C48" s="128"/>
      <c r="D48" s="128"/>
      <c r="E48" s="128"/>
      <c r="F48" s="128"/>
      <c r="G48" s="145"/>
      <c r="H48" s="132"/>
      <c r="I48" s="132"/>
      <c r="J48" s="132"/>
      <c r="K48" s="123" t="str">
        <f>IFERROR(INDEX(RECAP[DESCRIPTIF],MATCH(Journal[[#This Row],[PRODUITS]],RECAP[PRODUIT],0)),"")</f>
        <v/>
      </c>
      <c r="L48" s="124"/>
      <c r="M48" s="82"/>
    </row>
    <row r="49" spans="1:13" x14ac:dyDescent="0.25">
      <c r="A49" s="127"/>
      <c r="B49" s="128"/>
      <c r="C49" s="128"/>
      <c r="D49" s="128"/>
      <c r="E49" s="128"/>
      <c r="F49" s="128"/>
      <c r="G49" s="145"/>
      <c r="H49" s="132"/>
      <c r="I49" s="132"/>
      <c r="J49" s="132"/>
      <c r="K49" s="123" t="str">
        <f>IFERROR(INDEX(RECAP[DESCRIPTIF],MATCH(Journal[[#This Row],[PRODUITS]],RECAP[PRODUIT],0)),"")</f>
        <v/>
      </c>
      <c r="L49" s="124"/>
      <c r="M49" s="82"/>
    </row>
    <row r="50" spans="1:13" x14ac:dyDescent="0.25">
      <c r="A50" s="127"/>
      <c r="B50" s="128"/>
      <c r="C50" s="128"/>
      <c r="D50" s="128"/>
      <c r="E50" s="128"/>
      <c r="F50" s="128"/>
      <c r="G50" s="145"/>
      <c r="H50" s="132"/>
      <c r="I50" s="132"/>
      <c r="J50" s="132"/>
      <c r="K50" s="123" t="str">
        <f>IFERROR(INDEX(RECAP[DESCRIPTIF],MATCH(Journal[[#This Row],[PRODUITS]],RECAP[PRODUIT],0)),"")</f>
        <v/>
      </c>
      <c r="L50" s="124"/>
      <c r="M50" s="82"/>
    </row>
    <row r="51" spans="1:13" x14ac:dyDescent="0.25">
      <c r="A51" s="127"/>
      <c r="B51" s="134"/>
      <c r="C51" s="134"/>
      <c r="D51" s="134"/>
      <c r="E51" s="134"/>
      <c r="F51" s="134"/>
      <c r="G51" s="145"/>
      <c r="H51" s="132"/>
      <c r="I51" s="132"/>
      <c r="J51" s="132"/>
      <c r="K51" s="123" t="str">
        <f>IFERROR(INDEX(RECAP[DESCRIPTIF],MATCH(Journal[[#This Row],[PRODUITS]],RECAP[PRODUIT],0)),"")</f>
        <v/>
      </c>
      <c r="L51" s="124"/>
      <c r="M51" s="82"/>
    </row>
    <row r="52" spans="1:13" x14ac:dyDescent="0.25">
      <c r="A52" s="127"/>
      <c r="B52" s="134"/>
      <c r="C52" s="134"/>
      <c r="D52" s="134"/>
      <c r="E52" s="134"/>
      <c r="F52" s="134"/>
      <c r="G52" s="145"/>
      <c r="H52" s="132"/>
      <c r="I52" s="132"/>
      <c r="J52" s="132"/>
      <c r="K52" s="123" t="str">
        <f>IFERROR(INDEX(RECAP[DESCRIPTIF],MATCH(Journal[[#This Row],[PRODUITS]],RECAP[PRODUIT],0)),"")</f>
        <v/>
      </c>
      <c r="L52" s="124"/>
      <c r="M52" s="82"/>
    </row>
    <row r="53" spans="1:13" x14ac:dyDescent="0.25">
      <c r="A53" s="127"/>
      <c r="B53" s="134"/>
      <c r="C53" s="134"/>
      <c r="D53" s="134"/>
      <c r="E53" s="134"/>
      <c r="F53" s="134"/>
      <c r="G53" s="145"/>
      <c r="H53" s="132"/>
      <c r="I53" s="132"/>
      <c r="J53" s="132"/>
      <c r="K53" s="123" t="str">
        <f>IFERROR(INDEX(RECAP[DESCRIPTIF],MATCH(Journal[[#This Row],[PRODUITS]],RECAP[PRODUIT],0)),"")</f>
        <v/>
      </c>
      <c r="L53" s="124"/>
      <c r="M53" s="82"/>
    </row>
    <row r="54" spans="1:13" x14ac:dyDescent="0.25">
      <c r="A54" s="127"/>
      <c r="B54" s="134"/>
      <c r="C54" s="134"/>
      <c r="D54" s="134"/>
      <c r="E54" s="134"/>
      <c r="F54" s="134"/>
      <c r="G54" s="145"/>
      <c r="H54" s="132"/>
      <c r="I54" s="132"/>
      <c r="J54" s="132"/>
      <c r="K54" s="123" t="str">
        <f>IFERROR(INDEX(RECAP[DESCRIPTIF],MATCH(Journal[[#This Row],[PRODUITS]],RECAP[PRODUIT],0)),"")</f>
        <v/>
      </c>
      <c r="L54" s="124"/>
      <c r="M54" s="82"/>
    </row>
    <row r="55" spans="1:13" x14ac:dyDescent="0.25">
      <c r="A55" s="127"/>
      <c r="B55" s="134"/>
      <c r="C55" s="134"/>
      <c r="D55" s="134"/>
      <c r="E55" s="134"/>
      <c r="F55" s="134"/>
      <c r="G55" s="145"/>
      <c r="H55" s="132"/>
      <c r="I55" s="132"/>
      <c r="J55" s="132"/>
      <c r="K55" s="123" t="str">
        <f>IFERROR(INDEX(RECAP[DESCRIPTIF],MATCH(Journal[[#This Row],[PRODUITS]],RECAP[PRODUIT],0)),"")</f>
        <v/>
      </c>
      <c r="L55" s="124"/>
      <c r="M55" s="82"/>
    </row>
    <row r="56" spans="1:13" x14ac:dyDescent="0.25">
      <c r="A56" s="127"/>
      <c r="B56" s="134"/>
      <c r="C56" s="134"/>
      <c r="D56" s="134"/>
      <c r="E56" s="134"/>
      <c r="F56" s="134"/>
      <c r="G56" s="145"/>
      <c r="H56" s="132"/>
      <c r="I56" s="132"/>
      <c r="J56" s="132"/>
      <c r="K56" s="123" t="str">
        <f>IFERROR(INDEX(RECAP[DESCRIPTIF],MATCH(Journal[[#This Row],[PRODUITS]],RECAP[PRODUIT],0)),"")</f>
        <v/>
      </c>
      <c r="L56" s="124"/>
      <c r="M56" s="82"/>
    </row>
    <row r="57" spans="1:13" ht="15.75" thickBot="1" x14ac:dyDescent="0.3">
      <c r="A57" s="127"/>
      <c r="B57" s="135"/>
      <c r="C57" s="135"/>
      <c r="D57" s="135"/>
      <c r="E57" s="135"/>
      <c r="F57" s="135"/>
      <c r="G57" s="147"/>
      <c r="H57" s="132"/>
      <c r="I57" s="132"/>
      <c r="J57" s="132"/>
      <c r="K57" s="136" t="str">
        <f>IFERROR(INDEX(RECAP[DESCRIPTIF],MATCH(Journal[[#This Row],[PRODUITS]],RECAP[PRODUIT],0)),"")</f>
        <v/>
      </c>
      <c r="L57" s="137"/>
      <c r="M57" s="82"/>
    </row>
    <row r="58" spans="1:13" ht="15.75" thickTop="1" x14ac:dyDescent="0.25">
      <c r="M58" s="82"/>
    </row>
    <row r="59" spans="1:13" x14ac:dyDescent="0.25">
      <c r="M59" s="82"/>
    </row>
    <row r="60" spans="1:13" x14ac:dyDescent="0.25">
      <c r="M60" s="82"/>
    </row>
    <row r="61" spans="1:13" x14ac:dyDescent="0.25">
      <c r="M61" s="80"/>
    </row>
    <row r="62" spans="1:13" x14ac:dyDescent="0.25">
      <c r="M62" s="80"/>
    </row>
    <row r="63" spans="1:13" x14ac:dyDescent="0.25">
      <c r="M63" s="80"/>
    </row>
    <row r="64" spans="1:13" x14ac:dyDescent="0.25">
      <c r="M64" s="80"/>
    </row>
    <row r="65" spans="13:13" x14ac:dyDescent="0.25">
      <c r="M65" s="80"/>
    </row>
    <row r="66" spans="13:13" x14ac:dyDescent="0.25">
      <c r="M66" s="80"/>
    </row>
    <row r="67" spans="13:13" x14ac:dyDescent="0.25">
      <c r="M67" s="80"/>
    </row>
    <row r="68" spans="13:13" x14ac:dyDescent="0.25">
      <c r="M68" s="80"/>
    </row>
    <row r="69" spans="13:13" x14ac:dyDescent="0.25">
      <c r="M69" s="80"/>
    </row>
    <row r="70" spans="13:13" x14ac:dyDescent="0.25">
      <c r="M70" s="80"/>
    </row>
    <row r="71" spans="13:13" x14ac:dyDescent="0.25">
      <c r="M71" s="80"/>
    </row>
    <row r="72" spans="13:13" x14ac:dyDescent="0.25">
      <c r="M72" s="80"/>
    </row>
    <row r="73" spans="13:13" x14ac:dyDescent="0.25">
      <c r="M73" s="80"/>
    </row>
    <row r="74" spans="13:13" x14ac:dyDescent="0.25">
      <c r="M74" s="80"/>
    </row>
    <row r="75" spans="13:13" x14ac:dyDescent="0.25">
      <c r="M75" s="80"/>
    </row>
    <row r="76" spans="13:13" x14ac:dyDescent="0.25">
      <c r="M76" s="80"/>
    </row>
    <row r="77" spans="13:13" x14ac:dyDescent="0.25">
      <c r="M77" s="80"/>
    </row>
    <row r="78" spans="13:13" x14ac:dyDescent="0.25">
      <c r="M78" s="80"/>
    </row>
    <row r="79" spans="13:13" x14ac:dyDescent="0.25">
      <c r="M79" s="80"/>
    </row>
    <row r="80" spans="13:13" x14ac:dyDescent="0.25">
      <c r="M80" s="80"/>
    </row>
    <row r="81" spans="13:13" x14ac:dyDescent="0.25">
      <c r="M81" s="80"/>
    </row>
    <row r="82" spans="13:13" x14ac:dyDescent="0.25">
      <c r="M82" s="80"/>
    </row>
    <row r="83" spans="13:13" x14ac:dyDescent="0.25">
      <c r="M83" s="80"/>
    </row>
    <row r="84" spans="13:13" x14ac:dyDescent="0.25">
      <c r="M84" s="80"/>
    </row>
    <row r="85" spans="13:13" x14ac:dyDescent="0.25">
      <c r="M85" s="80"/>
    </row>
    <row r="86" spans="13:13" x14ac:dyDescent="0.25">
      <c r="M86" s="80"/>
    </row>
  </sheetData>
  <sheetProtection selectLockedCells="1" selectUnlockedCells="1"/>
  <phoneticPr fontId="20" type="noConversion"/>
  <dataValidations count="2">
    <dataValidation type="list" allowBlank="1" showInputMessage="1" showErrorMessage="1" errorTitle="Saisie incorrecte" error="Dans cette colonne, il faut impérativement saisir un produit déjà renseigné dans l'onglet &quot;ETAT DES STOCKS&quot;._x000d_Si besoin, il faut se rendre à cet onglet afin de créer un nouveau produit." sqref="B51:F57 G3:G57" xr:uid="{00000000-0002-0000-0200-000001000000}">
      <formula1>INDIRECT("RECAP[PRODUIT]")</formula1>
    </dataValidation>
    <dataValidation type="decimal" operator="greaterThanOrEqual" allowBlank="1" showInputMessage="1" showErrorMessage="1" errorTitle="Erreur" error="La saisie nécessite un nombre positif !" sqref="H3:J57" xr:uid="{00000000-0002-0000-0200-000000000000}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41" fitToHeight="4" orientation="portrait" r:id="rId1"/>
  <drawing r:id="rId2"/>
  <legacyDrawing r:id="rId3"/>
  <controls>
    <mc:AlternateContent xmlns:mc="http://schemas.openxmlformats.org/markup-compatibility/2006">
      <mc:Choice Requires="x14">
        <control shapeId="3073" r:id="rId4" name="CommandButton1">
          <controlPr defaultSize="0" autoLine="0" autoPict="0" r:id="rId5">
            <anchor moveWithCells="1">
              <from>
                <xdr:col>1</xdr:col>
                <xdr:colOff>76200</xdr:colOff>
                <xdr:row>0</xdr:row>
                <xdr:rowOff>47625</xdr:rowOff>
              </from>
              <to>
                <xdr:col>6</xdr:col>
                <xdr:colOff>1533525</xdr:colOff>
                <xdr:row>0</xdr:row>
                <xdr:rowOff>542925</xdr:rowOff>
              </to>
            </anchor>
          </controlPr>
        </control>
      </mc:Choice>
      <mc:Fallback>
        <control shapeId="3073" r:id="rId4" name="CommandButton1"/>
      </mc:Fallback>
    </mc:AlternateContent>
  </controls>
  <tableParts count="1">
    <tablePart r:id="rId6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68458A4A-E11B-4737-9832-DFE6920AACFA}">
          <x14:formula1>
            <xm:f>Liste!$B$2:$B$8</xm:f>
          </x14:formula1>
          <xm:sqref>D3</xm:sqref>
        </x14:dataValidation>
        <x14:dataValidation type="list" allowBlank="1" showInputMessage="1" showErrorMessage="1" xr:uid="{AC2BDD3E-67DB-40D2-84D1-89644F45E6AA}">
          <x14:formula1>
            <xm:f>Liste!$A$2:$A$5</xm:f>
          </x14:formula1>
          <xm:sqref>E3</xm:sqref>
        </x14:dataValidation>
      </x14:dataValidations>
    </ex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4">
    <tabColor rgb="FFFF0000"/>
  </sheetPr>
  <dimension ref="A1:F7"/>
  <sheetViews>
    <sheetView workbookViewId="0">
      <selection activeCell="E4" sqref="E4"/>
    </sheetView>
  </sheetViews>
  <sheetFormatPr baseColWidth="10" defaultRowHeight="15" x14ac:dyDescent="0.25"/>
  <cols>
    <col min="1" max="1" width="31.7109375" bestFit="1" customWidth="1"/>
    <col min="2" max="2" width="21" bestFit="1" customWidth="1"/>
    <col min="3" max="3" width="22.28515625" bestFit="1" customWidth="1"/>
    <col min="4" max="4" width="23.42578125" bestFit="1" customWidth="1"/>
    <col min="5" max="5" width="23.42578125" customWidth="1"/>
  </cols>
  <sheetData>
    <row r="1" spans="1:6" ht="21" x14ac:dyDescent="0.35">
      <c r="A1" s="30" t="s">
        <v>33</v>
      </c>
    </row>
    <row r="2" spans="1:6" ht="15.75" thickBot="1" x14ac:dyDescent="0.3"/>
    <row r="3" spans="1:6" ht="27.75" thickBot="1" x14ac:dyDescent="0.4">
      <c r="A3" s="21" t="s">
        <v>16</v>
      </c>
      <c r="B3" s="21" t="s">
        <v>26</v>
      </c>
      <c r="C3" s="21" t="s">
        <v>27</v>
      </c>
      <c r="D3" s="21" t="s">
        <v>28</v>
      </c>
      <c r="E3" s="21" t="s">
        <v>63</v>
      </c>
      <c r="F3" s="3"/>
    </row>
    <row r="4" spans="1:6" ht="24" thickBot="1" x14ac:dyDescent="0.4">
      <c r="A4" s="22" t="s">
        <v>117</v>
      </c>
      <c r="B4" s="22">
        <v>2</v>
      </c>
      <c r="C4" s="22">
        <v>10</v>
      </c>
      <c r="D4" s="23" t="s">
        <v>149</v>
      </c>
      <c r="E4" s="150"/>
      <c r="F4" s="3"/>
    </row>
    <row r="7" spans="1:6" x14ac:dyDescent="0.25">
      <c r="A7" s="31" t="s">
        <v>34</v>
      </c>
    </row>
  </sheetData>
  <sheetProtection selectLockedCells="1" selectUnlockedCells="1"/>
  <pageMargins left="0.7" right="0.7" top="0.75" bottom="0.75" header="0.3" footer="0.3"/>
  <pageSetup paperSize="9" orientation="portrait" horizontalDpi="4294967292" verticalDpi="4294967292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3" name="Button 1">
              <controlPr defaultSize="0" print="0" autoFill="0" autoPict="0" macro="[0]!InsertPRODUIT">
                <anchor moveWithCells="1" sizeWithCells="1">
                  <from>
                    <xdr:col>5</xdr:col>
                    <xdr:colOff>142875</xdr:colOff>
                    <xdr:row>2</xdr:row>
                    <xdr:rowOff>152400</xdr:rowOff>
                  </from>
                  <to>
                    <xdr:col>9</xdr:col>
                    <xdr:colOff>28575</xdr:colOff>
                    <xdr:row>3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>
    <tabColor rgb="FF0070C0"/>
  </sheetPr>
  <dimension ref="A1:C18"/>
  <sheetViews>
    <sheetView workbookViewId="0">
      <selection activeCell="F5" sqref="F5"/>
    </sheetView>
  </sheetViews>
  <sheetFormatPr baseColWidth="10" defaultRowHeight="15" x14ac:dyDescent="0.25"/>
  <cols>
    <col min="1" max="1" width="22" customWidth="1"/>
    <col min="2" max="2" width="36.42578125" bestFit="1" customWidth="1"/>
  </cols>
  <sheetData>
    <row r="1" spans="1:3" ht="21" x14ac:dyDescent="0.35">
      <c r="A1" s="32" t="s">
        <v>43</v>
      </c>
    </row>
    <row r="2" spans="1:3" ht="15.75" thickBot="1" x14ac:dyDescent="0.3"/>
    <row r="3" spans="1:3" ht="15.75" thickBot="1" x14ac:dyDescent="0.3">
      <c r="A3" s="35" t="s">
        <v>44</v>
      </c>
      <c r="B3" s="36"/>
    </row>
    <row r="4" spans="1:3" x14ac:dyDescent="0.25">
      <c r="A4" s="37" t="s">
        <v>46</v>
      </c>
      <c r="B4" s="38" t="s">
        <v>49</v>
      </c>
    </row>
    <row r="5" spans="1:3" x14ac:dyDescent="0.25">
      <c r="A5" s="39" t="s">
        <v>46</v>
      </c>
      <c r="B5" s="48"/>
    </row>
    <row r="6" spans="1:3" x14ac:dyDescent="0.25">
      <c r="A6" s="39" t="s">
        <v>46</v>
      </c>
      <c r="B6" s="48"/>
    </row>
    <row r="7" spans="1:3" x14ac:dyDescent="0.25">
      <c r="A7" s="39" t="s">
        <v>46</v>
      </c>
      <c r="B7" s="48"/>
    </row>
    <row r="8" spans="1:3" ht="15.75" thickBot="1" x14ac:dyDescent="0.3">
      <c r="A8" s="40" t="s">
        <v>46</v>
      </c>
      <c r="B8" s="72"/>
    </row>
    <row r="9" spans="1:3" ht="15.75" thickBot="1" x14ac:dyDescent="0.3">
      <c r="A9" s="41" t="s">
        <v>47</v>
      </c>
      <c r="B9" s="42"/>
    </row>
    <row r="10" spans="1:3" ht="15.75" thickBot="1" x14ac:dyDescent="0.3">
      <c r="A10" s="41" t="s">
        <v>48</v>
      </c>
      <c r="B10" s="43"/>
      <c r="C10" s="33"/>
    </row>
    <row r="11" spans="1:3" ht="15.75" thickBot="1" x14ac:dyDescent="0.3">
      <c r="A11" s="41" t="s">
        <v>35</v>
      </c>
      <c r="B11" s="43" t="s">
        <v>38</v>
      </c>
    </row>
    <row r="12" spans="1:3" ht="15.75" thickBot="1" x14ac:dyDescent="0.3">
      <c r="A12" s="34"/>
    </row>
    <row r="13" spans="1:3" ht="15.75" thickBot="1" x14ac:dyDescent="0.3">
      <c r="A13" s="35" t="s">
        <v>45</v>
      </c>
      <c r="B13" s="36"/>
    </row>
    <row r="14" spans="1:3" ht="15.75" thickBot="1" x14ac:dyDescent="0.3">
      <c r="A14" s="41" t="s">
        <v>41</v>
      </c>
      <c r="B14" s="44" t="s">
        <v>39</v>
      </c>
    </row>
    <row r="15" spans="1:3" x14ac:dyDescent="0.25">
      <c r="A15" s="45" t="s">
        <v>36</v>
      </c>
      <c r="B15" s="79" t="s">
        <v>64</v>
      </c>
    </row>
    <row r="16" spans="1:3" x14ac:dyDescent="0.25">
      <c r="A16" s="39"/>
      <c r="B16" s="46"/>
    </row>
    <row r="17" spans="1:2" ht="15.75" thickBot="1" x14ac:dyDescent="0.3">
      <c r="A17" s="40" t="s">
        <v>37</v>
      </c>
      <c r="B17" s="47"/>
    </row>
    <row r="18" spans="1:2" ht="15.75" thickBot="1" x14ac:dyDescent="0.3">
      <c r="A18" s="41" t="s">
        <v>42</v>
      </c>
      <c r="B18" s="44" t="s">
        <v>40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2">
    <tabColor theme="0"/>
  </sheetPr>
  <dimension ref="A1:B13"/>
  <sheetViews>
    <sheetView workbookViewId="0">
      <selection activeCell="B4" sqref="B4"/>
    </sheetView>
  </sheetViews>
  <sheetFormatPr baseColWidth="10" defaultRowHeight="15" x14ac:dyDescent="0.25"/>
  <cols>
    <col min="1" max="1" width="18.42578125" customWidth="1"/>
    <col min="2" max="2" width="14.7109375" customWidth="1"/>
  </cols>
  <sheetData>
    <row r="1" spans="1:2" ht="37.35" customHeight="1" x14ac:dyDescent="0.25">
      <c r="A1" s="20" t="s">
        <v>18</v>
      </c>
      <c r="B1" s="19"/>
    </row>
    <row r="5" spans="1:2" x14ac:dyDescent="0.25">
      <c r="A5" t="s">
        <v>19</v>
      </c>
    </row>
    <row r="7" spans="1:2" x14ac:dyDescent="0.25">
      <c r="A7" t="s">
        <v>20</v>
      </c>
    </row>
    <row r="9" spans="1:2" x14ac:dyDescent="0.25">
      <c r="A9" t="s">
        <v>21</v>
      </c>
    </row>
    <row r="11" spans="1:2" x14ac:dyDescent="0.25">
      <c r="A11" t="s">
        <v>22</v>
      </c>
    </row>
    <row r="12" spans="1:2" x14ac:dyDescent="0.25">
      <c r="A12" t="s">
        <v>23</v>
      </c>
    </row>
    <row r="13" spans="1:2" x14ac:dyDescent="0.25">
      <c r="A13" t="s">
        <v>24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E6FB9C-763C-4FEB-A0FD-5A94E23A6D15}">
  <sheetPr codeName="Feuil6">
    <tabColor rgb="FFFF0000"/>
  </sheetPr>
  <dimension ref="A1:C42"/>
  <sheetViews>
    <sheetView workbookViewId="0">
      <selection activeCell="C40" sqref="C40:C42"/>
    </sheetView>
  </sheetViews>
  <sheetFormatPr baseColWidth="10" defaultRowHeight="15" x14ac:dyDescent="0.25"/>
  <cols>
    <col min="2" max="2" width="22.5703125" customWidth="1"/>
    <col min="3" max="3" width="40.28515625" customWidth="1"/>
  </cols>
  <sheetData>
    <row r="1" spans="1:3" ht="20.25" thickTop="1" thickBot="1" x14ac:dyDescent="0.3">
      <c r="A1" s="92" t="s">
        <v>70</v>
      </c>
      <c r="B1" s="93" t="s">
        <v>71</v>
      </c>
      <c r="C1" s="92" t="s">
        <v>72</v>
      </c>
    </row>
    <row r="2" spans="1:3" ht="18.75" x14ac:dyDescent="0.25">
      <c r="A2" s="94">
        <v>1</v>
      </c>
      <c r="B2" s="95" t="s">
        <v>73</v>
      </c>
      <c r="C2" s="96" t="s">
        <v>74</v>
      </c>
    </row>
    <row r="3" spans="1:3" ht="18.75" x14ac:dyDescent="0.25">
      <c r="A3" s="97">
        <v>2</v>
      </c>
      <c r="B3" s="98" t="s">
        <v>75</v>
      </c>
      <c r="C3" s="99" t="s">
        <v>76</v>
      </c>
    </row>
    <row r="4" spans="1:3" ht="18.75" x14ac:dyDescent="0.25">
      <c r="A4" s="97">
        <v>3</v>
      </c>
      <c r="B4" s="98" t="s">
        <v>77</v>
      </c>
      <c r="C4" s="99" t="s">
        <v>78</v>
      </c>
    </row>
    <row r="5" spans="1:3" ht="15.75" x14ac:dyDescent="0.25">
      <c r="A5" s="100"/>
      <c r="B5" s="98" t="s">
        <v>79</v>
      </c>
      <c r="C5" s="101" t="s">
        <v>80</v>
      </c>
    </row>
    <row r="6" spans="1:3" ht="15.75" x14ac:dyDescent="0.25">
      <c r="A6" s="100"/>
      <c r="B6" s="98" t="s">
        <v>81</v>
      </c>
      <c r="C6" s="99" t="s">
        <v>82</v>
      </c>
    </row>
    <row r="7" spans="1:3" ht="15.75" x14ac:dyDescent="0.25">
      <c r="A7" s="100"/>
      <c r="B7" s="98" t="s">
        <v>83</v>
      </c>
      <c r="C7" s="101" t="s">
        <v>84</v>
      </c>
    </row>
    <row r="8" spans="1:3" ht="15.75" x14ac:dyDescent="0.25">
      <c r="A8" s="102"/>
      <c r="B8" s="103"/>
      <c r="C8" s="99" t="s">
        <v>85</v>
      </c>
    </row>
    <row r="9" spans="1:3" ht="15.75" x14ac:dyDescent="0.25">
      <c r="C9" s="101" t="s">
        <v>86</v>
      </c>
    </row>
    <row r="10" spans="1:3" ht="15.75" x14ac:dyDescent="0.25">
      <c r="C10" s="101" t="s">
        <v>87</v>
      </c>
    </row>
    <row r="11" spans="1:3" ht="15.75" x14ac:dyDescent="0.25">
      <c r="C11" s="99" t="s">
        <v>88</v>
      </c>
    </row>
    <row r="12" spans="1:3" ht="15.75" x14ac:dyDescent="0.25">
      <c r="C12" s="101" t="s">
        <v>89</v>
      </c>
    </row>
    <row r="13" spans="1:3" ht="15.75" x14ac:dyDescent="0.25">
      <c r="C13" s="101" t="s">
        <v>90</v>
      </c>
    </row>
    <row r="14" spans="1:3" ht="15.75" x14ac:dyDescent="0.25">
      <c r="C14" s="99" t="s">
        <v>91</v>
      </c>
    </row>
    <row r="15" spans="1:3" ht="15.75" x14ac:dyDescent="0.25">
      <c r="C15" s="101" t="s">
        <v>92</v>
      </c>
    </row>
    <row r="16" spans="1:3" ht="15.75" x14ac:dyDescent="0.25">
      <c r="C16" s="99" t="s">
        <v>93</v>
      </c>
    </row>
    <row r="17" spans="3:3" ht="15.75" x14ac:dyDescent="0.25">
      <c r="C17" s="101" t="s">
        <v>94</v>
      </c>
    </row>
    <row r="18" spans="3:3" ht="15.75" x14ac:dyDescent="0.25">
      <c r="C18" s="99" t="s">
        <v>95</v>
      </c>
    </row>
    <row r="19" spans="3:3" ht="15.75" x14ac:dyDescent="0.25">
      <c r="C19" s="101" t="s">
        <v>96</v>
      </c>
    </row>
    <row r="20" spans="3:3" ht="15.75" x14ac:dyDescent="0.25">
      <c r="C20" s="99" t="s">
        <v>97</v>
      </c>
    </row>
    <row r="21" spans="3:3" ht="15.75" x14ac:dyDescent="0.25">
      <c r="C21" s="101" t="s">
        <v>98</v>
      </c>
    </row>
    <row r="22" spans="3:3" ht="15.75" x14ac:dyDescent="0.25">
      <c r="C22" s="99" t="s">
        <v>99</v>
      </c>
    </row>
    <row r="23" spans="3:3" ht="15.75" x14ac:dyDescent="0.25">
      <c r="C23" s="101" t="s">
        <v>100</v>
      </c>
    </row>
    <row r="24" spans="3:3" ht="15.75" x14ac:dyDescent="0.25">
      <c r="C24" s="101" t="s">
        <v>101</v>
      </c>
    </row>
    <row r="25" spans="3:3" ht="15.75" x14ac:dyDescent="0.25">
      <c r="C25" s="99" t="s">
        <v>102</v>
      </c>
    </row>
    <row r="26" spans="3:3" ht="15.75" x14ac:dyDescent="0.25">
      <c r="C26" s="101" t="s">
        <v>103</v>
      </c>
    </row>
    <row r="27" spans="3:3" ht="15.75" x14ac:dyDescent="0.25">
      <c r="C27" s="99" t="s">
        <v>104</v>
      </c>
    </row>
    <row r="28" spans="3:3" ht="15.75" x14ac:dyDescent="0.25">
      <c r="C28" s="104" t="s">
        <v>105</v>
      </c>
    </row>
    <row r="29" spans="3:3" ht="15.75" x14ac:dyDescent="0.25">
      <c r="C29" s="105" t="s">
        <v>106</v>
      </c>
    </row>
    <row r="30" spans="3:3" ht="15.75" x14ac:dyDescent="0.25">
      <c r="C30" s="104" t="s">
        <v>107</v>
      </c>
    </row>
    <row r="31" spans="3:3" ht="15.75" x14ac:dyDescent="0.25">
      <c r="C31" s="105" t="s">
        <v>108</v>
      </c>
    </row>
    <row r="32" spans="3:3" ht="15.75" x14ac:dyDescent="0.25">
      <c r="C32" s="101" t="s">
        <v>109</v>
      </c>
    </row>
    <row r="33" spans="3:3" ht="15.75" x14ac:dyDescent="0.25">
      <c r="C33" s="99" t="s">
        <v>110</v>
      </c>
    </row>
    <row r="34" spans="3:3" ht="15.75" x14ac:dyDescent="0.25">
      <c r="C34" s="101" t="s">
        <v>111</v>
      </c>
    </row>
    <row r="35" spans="3:3" ht="15.75" x14ac:dyDescent="0.25">
      <c r="C35" s="101" t="s">
        <v>112</v>
      </c>
    </row>
    <row r="36" spans="3:3" ht="15.75" x14ac:dyDescent="0.25">
      <c r="C36" s="99" t="s">
        <v>113</v>
      </c>
    </row>
    <row r="37" spans="3:3" ht="15.75" x14ac:dyDescent="0.25">
      <c r="C37" s="101" t="s">
        <v>114</v>
      </c>
    </row>
    <row r="38" spans="3:3" ht="15.75" x14ac:dyDescent="0.25">
      <c r="C38" s="99" t="s">
        <v>115</v>
      </c>
    </row>
    <row r="39" spans="3:3" ht="15.75" x14ac:dyDescent="0.25">
      <c r="C39" s="101" t="s">
        <v>116</v>
      </c>
    </row>
    <row r="40" spans="3:3" ht="15.75" x14ac:dyDescent="0.25">
      <c r="C40" s="99" t="s">
        <v>117</v>
      </c>
    </row>
    <row r="41" spans="3:3" ht="15.75" x14ac:dyDescent="0.25">
      <c r="C41" s="101" t="s">
        <v>118</v>
      </c>
    </row>
    <row r="42" spans="3:3" ht="15.75" x14ac:dyDescent="0.25">
      <c r="C42" s="106" t="s">
        <v>119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13</vt:i4>
      </vt:variant>
    </vt:vector>
  </HeadingPairs>
  <TitlesOfParts>
    <vt:vector size="19" baseType="lpstr">
      <vt:lpstr>ETAT</vt:lpstr>
      <vt:lpstr>JOURNAL</vt:lpstr>
      <vt:lpstr>AJOUTER</vt:lpstr>
      <vt:lpstr>PARAMETRER MAIL</vt:lpstr>
      <vt:lpstr>PASSWORD</vt:lpstr>
      <vt:lpstr>Liste</vt:lpstr>
      <vt:lpstr>DestinataireCC</vt:lpstr>
      <vt:lpstr>DestinataireCCI</vt:lpstr>
      <vt:lpstr>DestinataireTo</vt:lpstr>
      <vt:lpstr>Ligne1</vt:lpstr>
      <vt:lpstr>Ligne2</vt:lpstr>
      <vt:lpstr>Ligne3</vt:lpstr>
      <vt:lpstr>LigneDebut</vt:lpstr>
      <vt:lpstr>LigneFin</vt:lpstr>
      <vt:lpstr>MDP</vt:lpstr>
      <vt:lpstr>NvProduit</vt:lpstr>
      <vt:lpstr>ObjetMail</vt:lpstr>
      <vt:lpstr>ETAT!Zone_d_impression</vt:lpstr>
      <vt:lpstr>JOURNAL!Zone_d_impression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MAUCONDUIT LAURENT</dc:creator>
  <cp:lastModifiedBy>LAURENT</cp:lastModifiedBy>
  <cp:lastPrinted>2022-12-07T09:57:05Z</cp:lastPrinted>
  <dcterms:created xsi:type="dcterms:W3CDTF">2017-03-13T12:30:15Z</dcterms:created>
  <dcterms:modified xsi:type="dcterms:W3CDTF">2022-12-09T08:03:36Z</dcterms:modified>
</cp:coreProperties>
</file>