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32" activeTab="2"/>
  </bookViews>
  <sheets>
    <sheet name="Données" sheetId="1" r:id="rId1"/>
    <sheet name="Mvts de stock" sheetId="2" r:id="rId2"/>
    <sheet name="Fiche Inventaire" sheetId="6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6" l="1"/>
  <c r="A5" i="6"/>
  <c r="C5" i="6" s="1"/>
  <c r="A6" i="6"/>
  <c r="C6" i="6" s="1"/>
  <c r="A7" i="6"/>
  <c r="C7" i="6" s="1"/>
  <c r="A8" i="6"/>
  <c r="C8" i="6" s="1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E19" i="2" l="1"/>
  <c r="E2" i="2"/>
  <c r="I2" i="2" s="1"/>
  <c r="E3" i="2"/>
  <c r="E4" i="2"/>
  <c r="E5" i="2"/>
  <c r="G5" i="2" s="1"/>
  <c r="H5" i="2" s="1"/>
  <c r="E6" i="2"/>
  <c r="E7" i="2"/>
  <c r="E8" i="2"/>
  <c r="E9" i="2"/>
  <c r="E10" i="2"/>
  <c r="G10" i="2" s="1"/>
  <c r="H10" i="2" s="1"/>
  <c r="E11" i="2"/>
  <c r="E12" i="2"/>
  <c r="E13" i="2"/>
  <c r="E14" i="2"/>
  <c r="E15" i="2"/>
  <c r="E16" i="2"/>
  <c r="E17" i="2"/>
  <c r="E18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9" i="6"/>
  <c r="H13" i="2"/>
  <c r="I4" i="2" l="1"/>
  <c r="I45" i="2"/>
  <c r="I37" i="2"/>
  <c r="I29" i="2"/>
  <c r="I21" i="2"/>
  <c r="I12" i="2"/>
  <c r="I8" i="2"/>
  <c r="I3" i="2"/>
  <c r="I41" i="2"/>
  <c r="I33" i="2"/>
  <c r="I25" i="2"/>
  <c r="I16" i="2"/>
  <c r="I44" i="2"/>
  <c r="I40" i="2"/>
  <c r="I36" i="2"/>
  <c r="I32" i="2"/>
  <c r="I28" i="2"/>
  <c r="I24" i="2"/>
  <c r="I20" i="2"/>
  <c r="I15" i="2"/>
  <c r="I11" i="2"/>
  <c r="I7" i="2"/>
  <c r="I47" i="2"/>
  <c r="I43" i="2"/>
  <c r="I39" i="2"/>
  <c r="I35" i="2"/>
  <c r="I31" i="2"/>
  <c r="I27" i="2"/>
  <c r="I23" i="2"/>
  <c r="I18" i="2"/>
  <c r="I14" i="2"/>
  <c r="I10" i="2"/>
  <c r="I6" i="2"/>
  <c r="I46" i="2"/>
  <c r="I42" i="2"/>
  <c r="I38" i="2"/>
  <c r="I34" i="2"/>
  <c r="I30" i="2"/>
  <c r="I26" i="2"/>
  <c r="I22" i="2"/>
  <c r="I17" i="2"/>
  <c r="I13" i="2"/>
  <c r="I9" i="2"/>
  <c r="I5" i="2"/>
  <c r="I19" i="2"/>
  <c r="G45" i="2"/>
  <c r="H45" i="2" s="1"/>
  <c r="G17" i="2"/>
  <c r="H17" i="2" s="1"/>
  <c r="D8" i="6"/>
  <c r="G41" i="2"/>
  <c r="H41" i="2" s="1"/>
  <c r="G37" i="2"/>
  <c r="H37" i="2" s="1"/>
  <c r="G33" i="2"/>
  <c r="H33" i="2" s="1"/>
  <c r="G29" i="2"/>
  <c r="H29" i="2" s="1"/>
  <c r="G25" i="2"/>
  <c r="H25" i="2" s="1"/>
  <c r="G16" i="2"/>
  <c r="H16" i="2" s="1"/>
  <c r="G12" i="2"/>
  <c r="H12" i="2" s="1"/>
  <c r="G15" i="2"/>
  <c r="H15" i="2" s="1"/>
  <c r="G11" i="2"/>
  <c r="H11" i="2" s="1"/>
  <c r="G7" i="2"/>
  <c r="H7" i="2" s="1"/>
  <c r="G42" i="2"/>
  <c r="H42" i="2" s="1"/>
  <c r="G4" i="2"/>
  <c r="H4" i="2" s="1"/>
  <c r="G38" i="2"/>
  <c r="H38" i="2" s="1"/>
  <c r="G21" i="2"/>
  <c r="H21" i="2" s="1"/>
  <c r="G47" i="2"/>
  <c r="H47" i="2" s="1"/>
  <c r="G43" i="2"/>
  <c r="H43" i="2" s="1"/>
  <c r="G39" i="2"/>
  <c r="H39" i="2" s="1"/>
  <c r="G35" i="2"/>
  <c r="H35" i="2" s="1"/>
  <c r="G31" i="2"/>
  <c r="H31" i="2" s="1"/>
  <c r="G27" i="2"/>
  <c r="H27" i="2" s="1"/>
  <c r="G23" i="2"/>
  <c r="H23" i="2" s="1"/>
  <c r="G18" i="2"/>
  <c r="H18" i="2" s="1"/>
  <c r="G14" i="2"/>
  <c r="H14" i="2" s="1"/>
  <c r="G6" i="2"/>
  <c r="H6" i="2" s="1"/>
  <c r="D6" i="6"/>
  <c r="D5" i="6"/>
  <c r="G34" i="2"/>
  <c r="H34" i="2" s="1"/>
  <c r="G30" i="2"/>
  <c r="H30" i="2" s="1"/>
  <c r="G26" i="2"/>
  <c r="H26" i="2" s="1"/>
  <c r="G22" i="2"/>
  <c r="H22" i="2" s="1"/>
  <c r="G9" i="2"/>
  <c r="H9" i="2" s="1"/>
  <c r="G19" i="2"/>
  <c r="H19" i="2" s="1"/>
  <c r="D7" i="6"/>
  <c r="G46" i="2"/>
  <c r="H46" i="2" s="1"/>
  <c r="G2" i="2"/>
  <c r="H2" i="2" s="1"/>
  <c r="G44" i="2"/>
  <c r="H44" i="2" s="1"/>
  <c r="G36" i="2"/>
  <c r="H36" i="2" s="1"/>
  <c r="G28" i="2"/>
  <c r="H28" i="2" s="1"/>
  <c r="G20" i="2"/>
  <c r="H20" i="2" s="1"/>
  <c r="G40" i="2"/>
  <c r="H40" i="2" s="1"/>
  <c r="G32" i="2"/>
  <c r="H32" i="2" s="1"/>
  <c r="G24" i="2"/>
  <c r="H24" i="2" s="1"/>
  <c r="G8" i="2"/>
  <c r="H8" i="2" s="1"/>
  <c r="G3" i="2"/>
  <c r="H3" i="2" s="1"/>
  <c r="F6" i="6" l="1"/>
  <c r="E6" i="6"/>
  <c r="E8" i="6"/>
  <c r="F8" i="6"/>
  <c r="F7" i="6"/>
  <c r="E7" i="6"/>
  <c r="F5" i="6"/>
  <c r="E5" i="6"/>
  <c r="G6" i="6" l="1"/>
  <c r="G7" i="6"/>
  <c r="G5" i="6"/>
  <c r="G8" i="6"/>
</calcChain>
</file>

<file path=xl/sharedStrings.xml><?xml version="1.0" encoding="utf-8"?>
<sst xmlns="http://schemas.openxmlformats.org/spreadsheetml/2006/main" count="76" uniqueCount="30">
  <si>
    <t>Stock Initial</t>
  </si>
  <si>
    <t>Entrée</t>
  </si>
  <si>
    <t xml:space="preserve">Sortie </t>
  </si>
  <si>
    <t>Ajustement</t>
  </si>
  <si>
    <t>Code</t>
  </si>
  <si>
    <t>Nº</t>
  </si>
  <si>
    <t>Opération</t>
  </si>
  <si>
    <t>Articles</t>
  </si>
  <si>
    <t>PU</t>
  </si>
  <si>
    <t>Montant</t>
  </si>
  <si>
    <t>entrée</t>
  </si>
  <si>
    <t>sortie</t>
  </si>
  <si>
    <t>Ref Art.</t>
  </si>
  <si>
    <t>Mvts</t>
  </si>
  <si>
    <t>Qté</t>
  </si>
  <si>
    <t>Date d'inventaire</t>
  </si>
  <si>
    <t>Article</t>
  </si>
  <si>
    <t>Riz Delicia 5 kg</t>
  </si>
  <si>
    <t>SI</t>
  </si>
  <si>
    <t>Riz Delicia 900g</t>
  </si>
  <si>
    <t>Riz Rizière 5kg</t>
  </si>
  <si>
    <t>Riz Rizière 900g</t>
  </si>
  <si>
    <t>Date</t>
  </si>
  <si>
    <t>Dernier mouvement</t>
  </si>
  <si>
    <t>DernierMvt</t>
  </si>
  <si>
    <t>Qté2</t>
  </si>
  <si>
    <t>Code Art</t>
  </si>
  <si>
    <t>Depart</t>
  </si>
  <si>
    <t>Fin</t>
  </si>
  <si>
    <t>Mvt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</si>
</sst>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_-;\-* #,##0_-;_-* &quot;-&quot;_-;_-@_-"/>
    <numFmt numFmtId="165" formatCode="[$-1300C]d\ mmm\ yyyy;@"/>
    <numFmt numFmtId="167" formatCode="dd/mm/yyyy;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name val="Yu Gothic"/>
      <family val="2"/>
      <charset val="128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medium">
        <color theme="0"/>
      </left>
      <right/>
      <top/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/>
    <xf numFmtId="0" fontId="1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6" fillId="2" borderId="3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left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4" borderId="4" xfId="0" applyFont="1" applyFill="1" applyBorder="1"/>
    <xf numFmtId="0" fontId="0" fillId="0" borderId="4" xfId="0" applyFont="1" applyBorder="1"/>
    <xf numFmtId="0" fontId="0" fillId="0" borderId="0" xfId="0" applyAlignment="1">
      <alignment vertical="top"/>
    </xf>
    <xf numFmtId="0" fontId="0" fillId="0" borderId="0" xfId="0" quotePrefix="1" applyAlignment="1">
      <alignment vertical="top"/>
    </xf>
    <xf numFmtId="167" fontId="0" fillId="0" borderId="0" xfId="0" applyNumberFormat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0" fillId="0" borderId="6" xfId="0" applyFont="1" applyBorder="1"/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7" formatCode="dd/mm/yyyy;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499984740745262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_-* #,##0_-;\-* #,##0_-;_-* &quot;-&quot;_-;_-@_-"/>
    </dxf>
    <dxf>
      <numFmt numFmtId="164" formatCode="_-* #,##0_-;\-* #,##0_-;_-* &quot;-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[$-1300C]d\ mmm\ 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Donnees" displayName="Donnees" ref="A1:C5" totalsRowShown="0" headerRowDxfId="8" dataDxfId="7">
  <autoFilter ref="A1:C5"/>
  <tableColumns count="3">
    <tableColumn id="3" name="Code" dataDxfId="6"/>
    <tableColumn id="4" name="Articles" dataDxfId="4"/>
    <tableColumn id="5" name="SI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Operation" displayName="Operation" ref="B8:B12" totalsRowShown="0" headerRowDxfId="0" headerRowBorderDxfId="2" tableBorderDxfId="3" totalsRowBorderDxfId="1">
  <autoFilter ref="B8:B12"/>
  <tableColumns count="1">
    <tableColumn id="1" name="Opér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Mvts" displayName="Mvts" ref="A1:I47" totalsRowShown="0">
  <autoFilter ref="A1:I47"/>
  <tableColumns count="9">
    <tableColumn id="1" name="Nº" dataDxfId="19">
      <calculatedColumnFormula>COUNTA($B$2:B2)</calculatedColumnFormula>
    </tableColumn>
    <tableColumn id="2" name="Date" dataDxfId="24"/>
    <tableColumn id="3" name="Mvts"/>
    <tableColumn id="4" name="Ref Art." dataDxfId="23"/>
    <tableColumn id="5" name="Articles">
      <calculatedColumnFormula>IF(D2="","",INDEX(Données!$A$2:$B$5,MATCH(D2,Données!$A$2:$A$5,0),2))</calculatedColumnFormula>
    </tableColumn>
    <tableColumn id="6" name="Qté" dataDxfId="22"/>
    <tableColumn id="7" name="PU" dataDxfId="21"/>
    <tableColumn id="8" name="Montant" dataDxfId="20">
      <calculatedColumnFormula>IFERROR(G2*F2,"")</calculatedColumnFormula>
    </tableColumn>
    <tableColumn id="9" name="Qté2" dataDxfId="13">
      <calculatedColumnFormula>IFERROR( INDEX(Donnees[SI],MATCH(Mvts[[#This Row],[Articles]],Donnees[Articles],0)) + SUMPRODUCT((F$2:F2)*(E$2:E2=E2)*((C$2:C2="entrée")-(C$2:C2="sortie"))),"")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Fiche" displayName="Fiche" ref="A4:G8" totalsRowShown="0" headerRowDxfId="16" dataDxfId="17">
  <autoFilter ref="A4:G8"/>
  <tableColumns count="7">
    <tableColumn id="1" name="Nº" dataDxfId="15">
      <calculatedColumnFormula>COUNTA($B$5:B5)</calculatedColumnFormula>
    </tableColumn>
    <tableColumn id="2" name="Code Art" dataDxfId="18"/>
    <tableColumn id="3" name="Article" dataDxfId="14">
      <calculatedColumnFormula>IFERROR(INDEX(Donnees[Articles],MATCH(Fiche[[#This Row],[Nº]],Donnees[Code],0)),"")</calculatedColumnFormula>
    </tableColumn>
    <tableColumn id="7" name="DernierMvt" dataDxfId="11">
      <calculatedColumnFormula>SUMPRODUCT(MAX((Mvts[Date]&lt;=$D$2)*(Mvts[Ref Art.]=Fiche[[#This Row],[Code Art]])*(Mvts[Articles]=Fiche[[#This Row],[Article]])*Mvts[Date]))</calculatedColumnFormula>
    </tableColumn>
    <tableColumn id="5" name="Depart" dataDxfId="10">
      <calculatedColumnFormula>IFERROR( INDEX(Mvts[Qté2],MATCH(SUMPRODUCT(MAX((Mvts[Date]&lt;Fiche[[#This Row],[DernierMvt]])*(Mvts[Ref Art.]=Fiche[[#This Row],[Code Art]])*(Mvts[Articles]=Fiche[[#This Row],[Article]])*Mvts[Date])),Mvts[Date],1)),
INDEX(Donnees[SI],SUMPRODUCT(MATCH(Fiche[[#This Row],[Code Art]]&amp;Fiche[[#This Row],[Article]],Donnees[Code]&amp;Donnees[Articles],0))))</calculatedColumnFormula>
    </tableColumn>
    <tableColumn id="4" name="Fin" dataDxfId="9">
      <calculatedColumnFormula>IFERROR( INDEX(Mvts[Qté2],SUMPRODUCT(MATCH(Fiche[[#This Row],[DernierMvt]]&amp;Fiche[[#This Row],[Article]],Mvts[Date]&amp;Mvts[Articles],1))),
INDEX(Donnees[SI],SUMPRODUCT(MATCH(Fiche[[#This Row],[Code Art]]&amp;Fiche[[#This Row],[Article]],Donnees[Code]&amp;Donnees[Articles],0))))</calculatedColumnFormula>
    </tableColumn>
    <tableColumn id="6" name="Mvt" dataDxfId="12">
      <calculatedColumnFormula>Fiche[[#This Row],[Fin]]-Fiche[[#This Row],[Depart]]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60" zoomScaleSheetLayoutView="100" workbookViewId="0">
      <selection activeCell="B13" sqref="B13"/>
    </sheetView>
  </sheetViews>
  <sheetFormatPr baseColWidth="10" defaultColWidth="8.88671875" defaultRowHeight="14.4" x14ac:dyDescent="0.3"/>
  <cols>
    <col min="1" max="1" width="7.21875" style="1" customWidth="1"/>
    <col min="2" max="2" width="14" style="17" bestFit="1" customWidth="1"/>
    <col min="3" max="3" width="6.6640625" customWidth="1"/>
  </cols>
  <sheetData>
    <row r="1" spans="1:3" s="1" customFormat="1" x14ac:dyDescent="0.3">
      <c r="A1" s="8" t="s">
        <v>4</v>
      </c>
      <c r="B1" s="8" t="s">
        <v>7</v>
      </c>
      <c r="C1" s="8" t="s">
        <v>18</v>
      </c>
    </row>
    <row r="2" spans="1:3" x14ac:dyDescent="0.3">
      <c r="A2" s="1">
        <v>1</v>
      </c>
      <c r="B2" s="18" t="s">
        <v>17</v>
      </c>
      <c r="C2" s="1">
        <v>25</v>
      </c>
    </row>
    <row r="3" spans="1:3" x14ac:dyDescent="0.3">
      <c r="A3" s="1">
        <v>2</v>
      </c>
      <c r="B3" s="18" t="s">
        <v>19</v>
      </c>
      <c r="C3" s="1">
        <v>10</v>
      </c>
    </row>
    <row r="4" spans="1:3" x14ac:dyDescent="0.3">
      <c r="A4" s="1">
        <v>3</v>
      </c>
      <c r="B4" s="18" t="s">
        <v>20</v>
      </c>
      <c r="C4" s="1">
        <v>15</v>
      </c>
    </row>
    <row r="5" spans="1:3" x14ac:dyDescent="0.3">
      <c r="A5" s="1">
        <v>4</v>
      </c>
      <c r="B5" s="18" t="s">
        <v>21</v>
      </c>
      <c r="C5" s="1">
        <v>10</v>
      </c>
    </row>
    <row r="6" spans="1:3" x14ac:dyDescent="0.3">
      <c r="B6" s="18"/>
      <c r="C6" s="1"/>
    </row>
    <row r="7" spans="1:3" x14ac:dyDescent="0.3">
      <c r="B7" s="18"/>
      <c r="C7" s="1"/>
    </row>
    <row r="8" spans="1:3" x14ac:dyDescent="0.3">
      <c r="B8" s="28" t="s">
        <v>6</v>
      </c>
      <c r="C8" s="1"/>
    </row>
    <row r="9" spans="1:3" x14ac:dyDescent="0.3">
      <c r="B9" s="22" t="s">
        <v>0</v>
      </c>
      <c r="C9" s="1"/>
    </row>
    <row r="10" spans="1:3" x14ac:dyDescent="0.3">
      <c r="B10" s="23" t="s">
        <v>1</v>
      </c>
      <c r="C10" s="1"/>
    </row>
    <row r="11" spans="1:3" x14ac:dyDescent="0.3">
      <c r="B11" s="22" t="s">
        <v>2</v>
      </c>
      <c r="C11" s="1"/>
    </row>
    <row r="12" spans="1:3" x14ac:dyDescent="0.3">
      <c r="B12" s="29" t="s">
        <v>3</v>
      </c>
      <c r="C12" s="1"/>
    </row>
    <row r="13" spans="1:3" x14ac:dyDescent="0.3">
      <c r="B13" s="18"/>
      <c r="C13" s="1"/>
    </row>
    <row r="14" spans="1:3" x14ac:dyDescent="0.3">
      <c r="B14" s="18"/>
      <c r="C14" s="1"/>
    </row>
    <row r="15" spans="1:3" x14ac:dyDescent="0.3">
      <c r="B15" s="18"/>
      <c r="C15" s="1"/>
    </row>
    <row r="16" spans="1:3" x14ac:dyDescent="0.3">
      <c r="B16" s="18"/>
      <c r="C16" s="1"/>
    </row>
    <row r="17" spans="2:3" x14ac:dyDescent="0.3">
      <c r="B17" s="18"/>
      <c r="C17" s="1"/>
    </row>
    <row r="18" spans="2:3" x14ac:dyDescent="0.3">
      <c r="B18" s="18"/>
      <c r="C18" s="1"/>
    </row>
    <row r="19" spans="2:3" x14ac:dyDescent="0.3">
      <c r="B19" s="18"/>
      <c r="C19" s="1"/>
    </row>
    <row r="20" spans="2:3" x14ac:dyDescent="0.3">
      <c r="B20" s="18"/>
      <c r="C20" s="1"/>
    </row>
    <row r="21" spans="2:3" x14ac:dyDescent="0.3">
      <c r="B21" s="18"/>
      <c r="C21" s="1"/>
    </row>
    <row r="22" spans="2:3" x14ac:dyDescent="0.3">
      <c r="B22" s="18"/>
      <c r="C22" s="1"/>
    </row>
    <row r="23" spans="2:3" x14ac:dyDescent="0.3">
      <c r="B23" s="18"/>
      <c r="C23" s="1"/>
    </row>
    <row r="24" spans="2:3" x14ac:dyDescent="0.3">
      <c r="B24" s="18"/>
      <c r="C24" s="1"/>
    </row>
    <row r="25" spans="2:3" x14ac:dyDescent="0.3">
      <c r="B25" s="18"/>
      <c r="C25" s="1"/>
    </row>
  </sheetData>
  <phoneticPr fontId="2" alignment="center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zoomScaleNormal="60" zoomScaleSheetLayoutView="100" workbookViewId="0">
      <selection activeCell="N9" sqref="N9"/>
    </sheetView>
  </sheetViews>
  <sheetFormatPr baseColWidth="10" defaultColWidth="8.88671875" defaultRowHeight="15.6" x14ac:dyDescent="0.3"/>
  <cols>
    <col min="1" max="1" width="8.5546875" style="1"/>
    <col min="2" max="2" width="12.21875" style="7" bestFit="1" customWidth="1"/>
    <col min="3" max="3" width="10.77734375" bestFit="1" customWidth="1"/>
    <col min="4" max="4" width="9.21875" style="1" customWidth="1"/>
    <col min="5" max="5" width="20.88671875" bestFit="1" customWidth="1"/>
    <col min="6" max="6" width="6.33203125" style="9" customWidth="1"/>
    <col min="7" max="7" width="7.5546875" style="5" customWidth="1"/>
    <col min="8" max="8" width="11.21875" style="4" customWidth="1"/>
    <col min="9" max="9" width="10.44140625" style="11" customWidth="1"/>
    <col min="11" max="11" width="9.44140625" bestFit="1" customWidth="1"/>
  </cols>
  <sheetData>
    <row r="1" spans="1:11" ht="16.2" thickBot="1" x14ac:dyDescent="0.35">
      <c r="A1" s="2" t="s">
        <v>5</v>
      </c>
      <c r="B1" s="6" t="s">
        <v>22</v>
      </c>
      <c r="C1" s="2" t="s">
        <v>13</v>
      </c>
      <c r="D1" s="2" t="s">
        <v>12</v>
      </c>
      <c r="E1" s="2" t="s">
        <v>7</v>
      </c>
      <c r="F1" s="10" t="s">
        <v>14</v>
      </c>
      <c r="G1" s="3" t="s">
        <v>8</v>
      </c>
      <c r="H1" s="3" t="s">
        <v>9</v>
      </c>
      <c r="I1" s="13" t="s">
        <v>25</v>
      </c>
      <c r="J1" s="20"/>
      <c r="K1" s="19"/>
    </row>
    <row r="2" spans="1:11" x14ac:dyDescent="0.3">
      <c r="A2" s="1">
        <f>COUNTA($B$2:B2)</f>
        <v>1</v>
      </c>
      <c r="B2" s="7">
        <v>44075</v>
      </c>
      <c r="C2" t="s">
        <v>10</v>
      </c>
      <c r="D2" s="1">
        <v>1</v>
      </c>
      <c r="E2" t="str">
        <f>IF(D2="","",INDEX(Données!$A$2:$B$5,MATCH(D2,Données!$A$2:$A$5,0),2))</f>
        <v>Riz Delicia 5 kg</v>
      </c>
      <c r="F2" s="9">
        <v>3</v>
      </c>
      <c r="G2" s="5" t="str">
        <f>IFERROR(IF(OR(C2="Entrée",C2="Stock Initial",C2="Ajustement"),INDEX(Données!$A$2:$C$14,MATCH(E2,Données!#REF!,0),6),INDEX(Données!$A$2:$C$14,MATCH(E2,Données!#REF!,0),7)),"")</f>
        <v/>
      </c>
      <c r="H2" s="4" t="str">
        <f>IFERROR(G2*F2,"")</f>
        <v/>
      </c>
      <c r="I2" s="12">
        <f>IFERROR( INDEX(Donnees[SI],MATCH(Mvts[[#This Row],[Articles]],Donnees[Articles],0)) + SUMPRODUCT((F$2:F2)*(E$2:E2=E2)*((C$2:C2="entrée")-(C$2:C2="sortie"))),"")</f>
        <v>28</v>
      </c>
      <c r="J2" s="4"/>
      <c r="K2" s="1"/>
    </row>
    <row r="3" spans="1:11" x14ac:dyDescent="0.3">
      <c r="A3" s="1">
        <f>COUNTA($B$2:B3)</f>
        <v>2</v>
      </c>
      <c r="B3" s="7">
        <v>44075</v>
      </c>
      <c r="C3" t="s">
        <v>11</v>
      </c>
      <c r="D3" s="1">
        <v>1</v>
      </c>
      <c r="E3" t="str">
        <f>IF(D3="","",INDEX(Données!$A$2:$B$5,MATCH(D3,Données!$A$2:$A$5,0),2))</f>
        <v>Riz Delicia 5 kg</v>
      </c>
      <c r="F3" s="9">
        <v>5</v>
      </c>
      <c r="G3" s="5" t="str">
        <f>IFERROR(IF(OR(C3="Entrée",C3="Stock Initial",C3="Ajustement"),INDEX(Données!$A$2:$C$14,MATCH(E3,Données!#REF!,0),6),INDEX(Données!$A$2:$C$14,MATCH(E3,Données!#REF!,0),7)),"")</f>
        <v/>
      </c>
      <c r="H3" s="4" t="str">
        <f t="shared" ref="H3:H16" si="0">IFERROR(G3*F3,"")</f>
        <v/>
      </c>
      <c r="I3" s="12">
        <f>IFERROR( INDEX(Donnees[SI],MATCH(Mvts[[#This Row],[Articles]],Donnees[Articles],0)) + SUMPRODUCT((F$2:F3)*(E$2:E3=E3)*((C$2:C3="entrée")-(C$2:C3="sortie"))),"")</f>
        <v>23</v>
      </c>
      <c r="J3" s="4"/>
      <c r="K3" s="1"/>
    </row>
    <row r="4" spans="1:11" x14ac:dyDescent="0.3">
      <c r="A4" s="1">
        <f>COUNTA($B$2:B4)</f>
        <v>3</v>
      </c>
      <c r="B4" s="7">
        <v>44075</v>
      </c>
      <c r="C4" t="s">
        <v>11</v>
      </c>
      <c r="D4" s="1">
        <v>1</v>
      </c>
      <c r="E4" t="str">
        <f>IF(D4="","",INDEX(Données!$A$2:$B$5,MATCH(D4,Données!$A$2:$A$5,0),2))</f>
        <v>Riz Delicia 5 kg</v>
      </c>
      <c r="F4" s="9">
        <v>4</v>
      </c>
      <c r="G4" s="5" t="str">
        <f>IFERROR(IF(OR(C4="Entrée",C4="Stock Initial",C4="Ajustement"),INDEX(Données!$A$2:$C$14,MATCH(E4,Données!#REF!,0),6),INDEX(Données!$A$2:$C$14,MATCH(E4,Données!#REF!,0),7)),"")</f>
        <v/>
      </c>
      <c r="H4" s="4" t="str">
        <f t="shared" si="0"/>
        <v/>
      </c>
      <c r="I4" s="12">
        <f>IFERROR( INDEX(Donnees[SI],MATCH(Mvts[[#This Row],[Articles]],Donnees[Articles],0)) + SUMPRODUCT((F$2:F4)*(E$2:E4=E4)*((C$2:C4="entrée")-(C$2:C4="sortie"))),"")</f>
        <v>19</v>
      </c>
      <c r="J4" s="4"/>
      <c r="K4" s="1"/>
    </row>
    <row r="5" spans="1:11" x14ac:dyDescent="0.3">
      <c r="A5" s="1">
        <f>COUNTA($B$2:B5)</f>
        <v>4</v>
      </c>
      <c r="B5" s="7">
        <v>44076</v>
      </c>
      <c r="C5" t="s">
        <v>11</v>
      </c>
      <c r="D5" s="1">
        <v>1</v>
      </c>
      <c r="E5" t="str">
        <f>IF(D5="","",INDEX(Données!$A$2:$B$5,MATCH(D5,Données!$A$2:$A$5,0),2))</f>
        <v>Riz Delicia 5 kg</v>
      </c>
      <c r="F5" s="9">
        <v>6</v>
      </c>
      <c r="G5" s="5" t="str">
        <f>IFERROR(IF(OR(C5="Entrée",C5="Stock Initial",C5="Ajustement"),INDEX(Données!$A$2:$C$14,MATCH(E5,Données!#REF!,0),6),INDEX(Données!$A$2:$C$14,MATCH(E5,Données!#REF!,0),7)),"")</f>
        <v/>
      </c>
      <c r="H5" s="4" t="str">
        <f t="shared" si="0"/>
        <v/>
      </c>
      <c r="I5" s="12">
        <f>IFERROR( INDEX(Donnees[SI],MATCH(Mvts[[#This Row],[Articles]],Donnees[Articles],0)) + SUMPRODUCT((F$2:F5)*(E$2:E5=E5)*((C$2:C5="entrée")-(C$2:C5="sortie"))),"")</f>
        <v>13</v>
      </c>
      <c r="J5" s="4"/>
      <c r="K5" s="1"/>
    </row>
    <row r="6" spans="1:11" x14ac:dyDescent="0.3">
      <c r="A6" s="1">
        <f>COUNTA($B$2:B6)</f>
        <v>5</v>
      </c>
      <c r="B6" s="7">
        <v>44077</v>
      </c>
      <c r="C6" t="s">
        <v>10</v>
      </c>
      <c r="D6" s="1">
        <v>1</v>
      </c>
      <c r="E6" t="str">
        <f>IF(D6="","",INDEX(Données!$A$2:$B$5,MATCH(D6,Données!$A$2:$A$5,0),2))</f>
        <v>Riz Delicia 5 kg</v>
      </c>
      <c r="F6" s="9">
        <v>3</v>
      </c>
      <c r="G6" s="5" t="str">
        <f>IFERROR(IF(OR(C6="Entrée",C6="Stock Initial",C6="Ajustement"),INDEX(Données!$A$2:$C$14,MATCH(E6,Données!#REF!,0),6),INDEX(Données!$A$2:$C$14,MATCH(E6,Données!#REF!,0),7)),"")</f>
        <v/>
      </c>
      <c r="H6" s="4" t="str">
        <f t="shared" si="0"/>
        <v/>
      </c>
      <c r="I6" s="12">
        <f>IFERROR( INDEX(Donnees[SI],MATCH(Mvts[[#This Row],[Articles]],Donnees[Articles],0)) + SUMPRODUCT((F$2:F6)*(E$2:E6=E6)*((C$2:C6="entrée")-(C$2:C6="sortie"))),"")</f>
        <v>16</v>
      </c>
      <c r="J6" s="4"/>
      <c r="K6" s="1"/>
    </row>
    <row r="7" spans="1:11" x14ac:dyDescent="0.3">
      <c r="A7" s="1">
        <f>COUNTA($B$2:B7)</f>
        <v>6</v>
      </c>
      <c r="B7" s="7">
        <v>44078</v>
      </c>
      <c r="C7" t="s">
        <v>11</v>
      </c>
      <c r="D7" s="1">
        <v>2</v>
      </c>
      <c r="E7" t="str">
        <f>IF(D7="","",INDEX(Données!$A$2:$B$5,MATCH(D7,Données!$A$2:$A$5,0),2))</f>
        <v>Riz Delicia 900g</v>
      </c>
      <c r="F7" s="9">
        <v>2</v>
      </c>
      <c r="G7" s="5" t="str">
        <f>IFERROR(IF(OR(C7="Entrée",C7="Stock Initial",C7="Ajustement"),INDEX(Données!$A$2:$C$14,MATCH(E7,Données!#REF!,0),6),INDEX(Données!$A$2:$C$14,MATCH(E7,Données!#REF!,0),7)),"")</f>
        <v/>
      </c>
      <c r="H7" s="4" t="str">
        <f t="shared" si="0"/>
        <v/>
      </c>
      <c r="I7" s="12">
        <f>IFERROR( INDEX(Donnees[SI],MATCH(Mvts[[#This Row],[Articles]],Donnees[Articles],0)) + SUMPRODUCT((F$2:F7)*(E$2:E7=E7)*((C$2:C7="entrée")-(C$2:C7="sortie"))),"")</f>
        <v>8</v>
      </c>
      <c r="J7" s="4"/>
      <c r="K7" s="1"/>
    </row>
    <row r="8" spans="1:11" x14ac:dyDescent="0.3">
      <c r="A8" s="1">
        <f>COUNTA($B$2:B8)</f>
        <v>7</v>
      </c>
      <c r="B8" s="7">
        <v>44078</v>
      </c>
      <c r="C8" t="s">
        <v>11</v>
      </c>
      <c r="D8" s="1">
        <v>4</v>
      </c>
      <c r="E8" t="str">
        <f>IF(D8="","",INDEX(Données!$A$2:$B$5,MATCH(D8,Données!$A$2:$A$5,0),2))</f>
        <v>Riz Rizière 900g</v>
      </c>
      <c r="F8" s="9">
        <v>4</v>
      </c>
      <c r="G8" s="5" t="str">
        <f>IFERROR(IF(OR(C8="Entrée",C8="Stock Initial",C8="Ajustement"),INDEX(Données!$A$2:$C$14,MATCH(E8,Données!#REF!,0),6),INDEX(Données!$A$2:$C$14,MATCH(E8,Données!#REF!,0),7)),"")</f>
        <v/>
      </c>
      <c r="H8" s="4" t="str">
        <f t="shared" si="0"/>
        <v/>
      </c>
      <c r="I8" s="12">
        <f>IFERROR( INDEX(Donnees[SI],MATCH(Mvts[[#This Row],[Articles]],Donnees[Articles],0)) + SUMPRODUCT((F$2:F8)*(E$2:E8=E8)*((C$2:C8="entrée")-(C$2:C8="sortie"))),"")</f>
        <v>6</v>
      </c>
      <c r="J8" s="4"/>
      <c r="K8" s="1"/>
    </row>
    <row r="9" spans="1:11" x14ac:dyDescent="0.3">
      <c r="A9" s="1">
        <f>COUNTA($B$2:B9)</f>
        <v>8</v>
      </c>
      <c r="B9" s="7">
        <v>44086</v>
      </c>
      <c r="C9" t="s">
        <v>10</v>
      </c>
      <c r="D9" s="1">
        <v>1</v>
      </c>
      <c r="E9" t="str">
        <f>IF(D9="","",INDEX(Données!$A$2:$B$5,MATCH(D9,Données!$A$2:$A$5,0),2))</f>
        <v>Riz Delicia 5 kg</v>
      </c>
      <c r="F9" s="9">
        <v>94</v>
      </c>
      <c r="G9" s="5" t="str">
        <f>IFERROR(IF(OR(C9="Entrée",C9="Stock Initial",C9="Ajustement"),INDEX(Données!$A$2:$C$14,MATCH(E9,Données!#REF!,0),6),INDEX(Données!$A$2:$C$14,MATCH(E9,Données!#REF!,0),7)),"")</f>
        <v/>
      </c>
      <c r="H9" s="4" t="str">
        <f t="shared" si="0"/>
        <v/>
      </c>
      <c r="I9" s="12">
        <f>IFERROR( INDEX(Donnees[SI],MATCH(Mvts[[#This Row],[Articles]],Donnees[Articles],0)) + SUMPRODUCT((F$2:F9)*(E$2:E9=E9)*((C$2:C9="entrée")-(C$2:C9="sortie"))),"")</f>
        <v>110</v>
      </c>
      <c r="J9" s="4"/>
      <c r="K9" s="1"/>
    </row>
    <row r="10" spans="1:11" x14ac:dyDescent="0.3">
      <c r="A10" s="1">
        <f>COUNTA($B$2:B10)</f>
        <v>9</v>
      </c>
      <c r="B10" s="7">
        <v>44086</v>
      </c>
      <c r="C10" t="s">
        <v>11</v>
      </c>
      <c r="D10" s="1">
        <v>1</v>
      </c>
      <c r="E10" t="str">
        <f>IF(D10="","",INDEX(Données!$A$2:$B$5,MATCH(D10,Données!$A$2:$A$5,0),2))</f>
        <v>Riz Delicia 5 kg</v>
      </c>
      <c r="F10" s="9">
        <v>28</v>
      </c>
      <c r="G10" s="5" t="str">
        <f>IFERROR(IF(OR(C10="Entrée",C10="Stock Initial",C10="Ajustement"),INDEX(Données!$A$2:$C$14,MATCH(E10,Données!#REF!,0),6),INDEX(Données!$A$2:$C$14,MATCH(E10,Données!#REF!,0),7)),"")</f>
        <v/>
      </c>
      <c r="H10" s="4" t="str">
        <f t="shared" si="0"/>
        <v/>
      </c>
      <c r="I10" s="12">
        <f>IFERROR( INDEX(Donnees[SI],MATCH(Mvts[[#This Row],[Articles]],Donnees[Articles],0)) + SUMPRODUCT((F$2:F10)*(E$2:E10=E10)*((C$2:C10="entrée")-(C$2:C10="sortie"))),"")</f>
        <v>82</v>
      </c>
      <c r="J10" s="4"/>
      <c r="K10" s="1"/>
    </row>
    <row r="11" spans="1:11" x14ac:dyDescent="0.3">
      <c r="A11" s="1">
        <f>COUNTA($B$2:B11)</f>
        <v>10</v>
      </c>
      <c r="B11" s="7">
        <v>44087</v>
      </c>
      <c r="C11" t="s">
        <v>11</v>
      </c>
      <c r="D11" s="1">
        <v>1</v>
      </c>
      <c r="E11" t="str">
        <f>IF(D11="","",INDEX(Données!$A$2:$B$5,MATCH(D11,Données!$A$2:$A$5,0),2))</f>
        <v>Riz Delicia 5 kg</v>
      </c>
      <c r="F11" s="9">
        <v>30</v>
      </c>
      <c r="G11" s="5" t="str">
        <f>IFERROR(IF(OR(C11="Entrée",C11="Stock Initial",C11="Ajustement"),INDEX(Données!$A$2:$C$14,MATCH(E11,Données!#REF!,0),6),INDEX(Données!$A$2:$C$14,MATCH(E11,Données!#REF!,0),7)),"")</f>
        <v/>
      </c>
      <c r="H11" s="4" t="str">
        <f t="shared" si="0"/>
        <v/>
      </c>
      <c r="I11" s="12">
        <f>IFERROR( INDEX(Donnees[SI],MATCH(Mvts[[#This Row],[Articles]],Donnees[Articles],0)) + SUMPRODUCT((F$2:F11)*(E$2:E11=E11)*((C$2:C11="entrée")-(C$2:C11="sortie"))),"")</f>
        <v>52</v>
      </c>
      <c r="J11" s="4"/>
      <c r="K11" s="1"/>
    </row>
    <row r="12" spans="1:11" x14ac:dyDescent="0.3">
      <c r="A12" s="1">
        <f>COUNTA($B$2:B12)</f>
        <v>11</v>
      </c>
      <c r="B12" s="7">
        <v>44089</v>
      </c>
      <c r="C12" t="s">
        <v>11</v>
      </c>
      <c r="D12" s="1">
        <v>1</v>
      </c>
      <c r="E12" t="str">
        <f>IF(D12="","",INDEX(Données!$A$2:$B$5,MATCH(D12,Données!$A$2:$A$5,0),2))</f>
        <v>Riz Delicia 5 kg</v>
      </c>
      <c r="F12" s="9">
        <v>35</v>
      </c>
      <c r="G12" s="5" t="str">
        <f>IFERROR(IF(OR(C12="Entrée",C12="Stock Initial",C12="Ajustement"),INDEX(Données!$A$2:$C$14,MATCH(E12,Données!#REF!,0),6),INDEX(Données!$A$2:$C$14,MATCH(E12,Données!#REF!,0),7)),"")</f>
        <v/>
      </c>
      <c r="H12" s="4" t="str">
        <f t="shared" si="0"/>
        <v/>
      </c>
      <c r="I12" s="12">
        <f>IFERROR( INDEX(Donnees[SI],MATCH(Mvts[[#This Row],[Articles]],Donnees[Articles],0)) + SUMPRODUCT((F$2:F12)*(E$2:E12=E12)*((C$2:C12="entrée")-(C$2:C12="sortie"))),"")</f>
        <v>17</v>
      </c>
      <c r="J12" s="4"/>
      <c r="K12" s="1"/>
    </row>
    <row r="13" spans="1:11" x14ac:dyDescent="0.3">
      <c r="A13" s="1">
        <f>COUNTA($B$2:B13)</f>
        <v>12</v>
      </c>
      <c r="B13" s="7">
        <v>44091</v>
      </c>
      <c r="C13" t="s">
        <v>10</v>
      </c>
      <c r="D13" s="1">
        <v>1</v>
      </c>
      <c r="E13" t="str">
        <f>IF(D13="","",INDEX(Données!$A$2:$B$5,MATCH(D13,Données!$A$2:$A$5,0),2))</f>
        <v>Riz Delicia 5 kg</v>
      </c>
      <c r="F13" s="9">
        <v>100</v>
      </c>
      <c r="G13" s="14"/>
      <c r="H13" s="4">
        <f t="shared" si="0"/>
        <v>0</v>
      </c>
      <c r="I13" s="12">
        <f>IFERROR( INDEX(Donnees[SI],MATCH(Mvts[[#This Row],[Articles]],Donnees[Articles],0)) + SUMPRODUCT((F$2:F13)*(E$2:E13=E13)*((C$2:C13="entrée")-(C$2:C13="sortie"))),"")</f>
        <v>117</v>
      </c>
      <c r="J13" s="4"/>
      <c r="K13" s="1"/>
    </row>
    <row r="14" spans="1:11" x14ac:dyDescent="0.3">
      <c r="A14" s="1">
        <f>COUNTA($B$2:B14)</f>
        <v>13</v>
      </c>
      <c r="B14" s="7">
        <v>44092</v>
      </c>
      <c r="C14" t="s">
        <v>10</v>
      </c>
      <c r="D14" s="1">
        <v>4</v>
      </c>
      <c r="E14" t="str">
        <f>IF(D14="","",INDEX(Données!$A$2:$B$5,MATCH(D14,Données!$A$2:$A$5,0),2))</f>
        <v>Riz Rizière 900g</v>
      </c>
      <c r="F14" s="9">
        <v>69</v>
      </c>
      <c r="G14" s="5" t="str">
        <f>IFERROR(IF(OR(C14="Entrée",C14="Stock Initial",C14="Ajustement"),INDEX(Données!$A$2:$C$14,MATCH(E14,Données!#REF!,0),6),INDEX(Données!$A$2:$C$14,MATCH(E14,Données!#REF!,0),7)),"")</f>
        <v/>
      </c>
      <c r="H14" s="4" t="str">
        <f t="shared" si="0"/>
        <v/>
      </c>
      <c r="I14" s="12">
        <f>IFERROR( INDEX(Donnees[SI],MATCH(Mvts[[#This Row],[Articles]],Donnees[Articles],0)) + SUMPRODUCT((F$2:F14)*(E$2:E14=E14)*((C$2:C14="entrée")-(C$2:C14="sortie"))),"")</f>
        <v>75</v>
      </c>
      <c r="J14" s="4"/>
      <c r="K14" s="1"/>
    </row>
    <row r="15" spans="1:11" x14ac:dyDescent="0.3">
      <c r="A15" s="1">
        <f>COUNTA($B$2:B15)</f>
        <v>14</v>
      </c>
      <c r="B15" s="7">
        <v>44092</v>
      </c>
      <c r="C15" t="s">
        <v>11</v>
      </c>
      <c r="D15" s="1">
        <v>4</v>
      </c>
      <c r="E15" t="str">
        <f>IF(D15="","",INDEX(Données!$A$2:$B$5,MATCH(D15,Données!$A$2:$A$5,0),2))</f>
        <v>Riz Rizière 900g</v>
      </c>
      <c r="F15" s="9">
        <v>7</v>
      </c>
      <c r="G15" s="5" t="str">
        <f>IFERROR(IF(OR(C15="Entrée",C15="Stock Initial",C15="Ajustement"),INDEX(Données!$A$2:$C$14,MATCH(E15,Données!#REF!,0),6),INDEX(Données!$A$2:$C$14,MATCH(E15,Données!#REF!,0),7)),"")</f>
        <v/>
      </c>
      <c r="H15" s="4" t="str">
        <f t="shared" si="0"/>
        <v/>
      </c>
      <c r="I15" s="12">
        <f>IFERROR( INDEX(Donnees[SI],MATCH(Mvts[[#This Row],[Articles]],Donnees[Articles],0)) + SUMPRODUCT((F$2:F15)*(E$2:E15=E15)*((C$2:C15="entrée")-(C$2:C15="sortie"))),"")</f>
        <v>68</v>
      </c>
      <c r="J15" s="4"/>
      <c r="K15" s="1"/>
    </row>
    <row r="16" spans="1:11" x14ac:dyDescent="0.3">
      <c r="A16" s="1">
        <f>COUNTA($B$2:B16)</f>
        <v>15</v>
      </c>
      <c r="B16" s="7">
        <v>44095</v>
      </c>
      <c r="C16" t="s">
        <v>11</v>
      </c>
      <c r="D16" s="1">
        <v>4</v>
      </c>
      <c r="E16" t="str">
        <f>IF(D16="","",INDEX(Données!$A$2:$B$5,MATCH(D16,Données!$A$2:$A$5,0),2))</f>
        <v>Riz Rizière 900g</v>
      </c>
      <c r="F16" s="9">
        <v>23</v>
      </c>
      <c r="G16" s="5" t="str">
        <f>IFERROR(IF(OR(C16="Entrée",C16="Stock Initial",C16="Ajustement"),INDEX(Données!$A$2:$C$14,MATCH(E16,Données!#REF!,0),6),INDEX(Données!$A$2:$C$14,MATCH(E16,Données!#REF!,0),7)),"")</f>
        <v/>
      </c>
      <c r="H16" s="4" t="str">
        <f t="shared" si="0"/>
        <v/>
      </c>
      <c r="I16" s="12">
        <f>IFERROR( INDEX(Donnees[SI],MATCH(Mvts[[#This Row],[Articles]],Donnees[Articles],0)) + SUMPRODUCT((F$2:F16)*(E$2:E16=E16)*((C$2:C16="entrée")-(C$2:C16="sortie"))),"")</f>
        <v>45</v>
      </c>
      <c r="J16" s="4"/>
      <c r="K16" s="1"/>
    </row>
    <row r="17" spans="1:10" x14ac:dyDescent="0.3">
      <c r="A17" s="1">
        <f>COUNTA($B$2:B17)</f>
        <v>16</v>
      </c>
      <c r="B17" s="7">
        <v>44104</v>
      </c>
      <c r="C17" t="s">
        <v>10</v>
      </c>
      <c r="D17" s="1">
        <v>1</v>
      </c>
      <c r="E17" t="str">
        <f>IF(D17="","",INDEX(Données!$A$2:$B$5,MATCH(D17,Données!$A$2:$A$5,0),2))</f>
        <v>Riz Delicia 5 kg</v>
      </c>
      <c r="F17" s="9">
        <v>5</v>
      </c>
      <c r="G17" s="5" t="str">
        <f>IFERROR(IF(OR(C17="Entrée",C17="Stock Initial",C17="Ajustement"),INDEX(Données!$A$2:$C$14,MATCH(E17,Données!#REF!,0),6),INDEX(Données!$A$2:$C$14,MATCH(E17,Données!#REF!,0),7)),"")</f>
        <v/>
      </c>
      <c r="H17" s="4" t="str">
        <f>IFERROR(G17*F17,"")</f>
        <v/>
      </c>
      <c r="I17" s="12">
        <f>IFERROR( INDEX(Donnees[SI],MATCH(Mvts[[#This Row],[Articles]],Donnees[Articles],0)) + SUMPRODUCT((F$2:F17)*(E$2:E17=E17)*((C$2:C17="entrée")-(C$2:C17="sortie"))),"")</f>
        <v>122</v>
      </c>
      <c r="J17" s="4"/>
    </row>
    <row r="18" spans="1:10" x14ac:dyDescent="0.3">
      <c r="A18" s="1">
        <f>COUNTA($B$2:B18)</f>
        <v>17</v>
      </c>
      <c r="B18" s="7">
        <v>44105</v>
      </c>
      <c r="C18" t="s">
        <v>10</v>
      </c>
      <c r="D18" s="1">
        <v>1</v>
      </c>
      <c r="E18" t="str">
        <f>IF(D18="","",INDEX(Données!$A$2:$B$5,MATCH(D18,Données!$A$2:$A$5,0),2))</f>
        <v>Riz Delicia 5 kg</v>
      </c>
      <c r="F18" s="9">
        <v>1</v>
      </c>
      <c r="G18" s="5" t="str">
        <f>IFERROR(IF(OR(C18="Entrée",C18="Stock Initial",C18="Ajustement"),INDEX(Données!$A$2:$C$14,MATCH(E18,Données!#REF!,0),6),INDEX(Données!$A$2:$C$14,MATCH(E18,Données!#REF!,0),7)),"")</f>
        <v/>
      </c>
      <c r="H18" s="4" t="str">
        <f t="shared" ref="H18:H47" si="1">IFERROR(G18*F18,"")</f>
        <v/>
      </c>
      <c r="I18" s="12">
        <f>IFERROR( INDEX(Donnees[SI],MATCH(Mvts[[#This Row],[Articles]],Donnees[Articles],0)) + SUMPRODUCT((F$2:F18)*(E$2:E18=E18)*((C$2:C18="entrée")-(C$2:C18="sortie"))),"")</f>
        <v>123</v>
      </c>
    </row>
    <row r="19" spans="1:10" x14ac:dyDescent="0.3">
      <c r="A19" s="1">
        <f>COUNTA($B$2:B19)</f>
        <v>18</v>
      </c>
      <c r="B19" s="7">
        <v>44106</v>
      </c>
      <c r="C19" t="s">
        <v>11</v>
      </c>
      <c r="D19" s="1">
        <v>1</v>
      </c>
      <c r="E19" t="str">
        <f>IF(D19="","",INDEX(Données!$A$2:$B$5,MATCH(D19,Données!$A$2:$A$5,0),2))</f>
        <v>Riz Delicia 5 kg</v>
      </c>
      <c r="F19" s="9">
        <v>10</v>
      </c>
      <c r="G19" s="5" t="str">
        <f>IFERROR(IF(OR(C19="Entrée",C19="Stock Initial",C19="Ajustement"),INDEX(Données!$A$2:$C$14,MATCH(E19,Données!#REF!,0),6),INDEX(Données!$A$2:$C$14,MATCH(E19,Données!#REF!,0),7)),"")</f>
        <v/>
      </c>
      <c r="H19" s="4" t="str">
        <f t="shared" si="1"/>
        <v/>
      </c>
      <c r="I19" s="12">
        <f>IFERROR( INDEX(Donnees[SI],MATCH(Mvts[[#This Row],[Articles]],Donnees[Articles],0)) + SUMPRODUCT((F$2:F19)*(E$2:E19=E19)*((C$2:C19="entrée")-(C$2:C19="sortie"))),"")</f>
        <v>113</v>
      </c>
    </row>
    <row r="20" spans="1:10" x14ac:dyDescent="0.3">
      <c r="A20" s="1">
        <f>COUNTA($B$2:B20)</f>
        <v>19</v>
      </c>
      <c r="B20" s="7">
        <v>44107</v>
      </c>
      <c r="C20" t="s">
        <v>11</v>
      </c>
      <c r="D20" s="1">
        <v>1</v>
      </c>
      <c r="E20" t="str">
        <f>IF(D20="","",INDEX(Données!$A$2:$B$5,MATCH(D20,Données!$A$2:$A$5,0),2))</f>
        <v>Riz Delicia 5 kg</v>
      </c>
      <c r="F20" s="9">
        <v>26</v>
      </c>
      <c r="G20" s="5" t="str">
        <f>IFERROR(IF(OR(C20="Entrée",C20="Stock Initial",C20="Ajustement"),INDEX(Données!$A$2:$C$14,MATCH(E20,Données!#REF!,0),6),INDEX(Données!$A$2:$C$14,MATCH(E20,Données!#REF!,0),7)),"")</f>
        <v/>
      </c>
      <c r="H20" s="4" t="str">
        <f t="shared" si="1"/>
        <v/>
      </c>
      <c r="I20" s="12">
        <f>IFERROR( INDEX(Donnees[SI],MATCH(Mvts[[#This Row],[Articles]],Donnees[Articles],0)) + SUMPRODUCT((F$2:F20)*(E$2:E20=E20)*((C$2:C20="entrée")-(C$2:C20="sortie"))),"")</f>
        <v>87</v>
      </c>
    </row>
    <row r="21" spans="1:10" x14ac:dyDescent="0.3">
      <c r="A21" s="1">
        <f>COUNTA($B$2:B21)</f>
        <v>20</v>
      </c>
      <c r="B21" s="7">
        <v>44108</v>
      </c>
      <c r="C21" t="s">
        <v>11</v>
      </c>
      <c r="D21" s="1">
        <v>1</v>
      </c>
      <c r="E21" t="str">
        <f>IF(D21="","",INDEX(Données!$A$2:$B$5,MATCH(D21,Données!$A$2:$A$5,0),2))</f>
        <v>Riz Delicia 5 kg</v>
      </c>
      <c r="F21" s="9">
        <v>20</v>
      </c>
      <c r="G21" s="5" t="str">
        <f>IFERROR(IF(OR(C21="Entrée",C21="Stock Initial",C21="Ajustement"),INDEX(Données!$A$2:$C$14,MATCH(E21,Données!#REF!,0),6),INDEX(Données!$A$2:$C$14,MATCH(E21,Données!#REF!,0),7)),"")</f>
        <v/>
      </c>
      <c r="H21" s="4" t="str">
        <f t="shared" si="1"/>
        <v/>
      </c>
      <c r="I21" s="12">
        <f>IFERROR( INDEX(Donnees[SI],MATCH(Mvts[[#This Row],[Articles]],Donnees[Articles],0)) + SUMPRODUCT((F$2:F21)*(E$2:E21=E21)*((C$2:C21="entrée")-(C$2:C21="sortie"))),"")</f>
        <v>67</v>
      </c>
    </row>
    <row r="22" spans="1:10" x14ac:dyDescent="0.3">
      <c r="A22" s="1">
        <f>COUNTA($B$2:B22)</f>
        <v>21</v>
      </c>
      <c r="B22" s="7">
        <v>44109</v>
      </c>
      <c r="C22" t="s">
        <v>10</v>
      </c>
      <c r="D22" s="1">
        <v>1</v>
      </c>
      <c r="E22" t="str">
        <f>IF(D22="","",INDEX(Données!$A$2:$B$5,MATCH(D22,Données!$A$2:$A$5,0),2))</f>
        <v>Riz Delicia 5 kg</v>
      </c>
      <c r="F22" s="9">
        <v>56</v>
      </c>
      <c r="G22" s="5" t="str">
        <f>IFERROR(IF(OR(C22="Entrée",C22="Stock Initial",C22="Ajustement"),INDEX(Données!$A$2:$C$14,MATCH(E22,Données!#REF!,0),6),INDEX(Données!$A$2:$C$14,MATCH(E22,Données!#REF!,0),7)),"")</f>
        <v/>
      </c>
      <c r="H22" s="4" t="str">
        <f t="shared" si="1"/>
        <v/>
      </c>
      <c r="I22" s="12">
        <f>IFERROR( INDEX(Donnees[SI],MATCH(Mvts[[#This Row],[Articles]],Donnees[Articles],0)) + SUMPRODUCT((F$2:F22)*(E$2:E22=E22)*((C$2:C22="entrée")-(C$2:C22="sortie"))),"")</f>
        <v>123</v>
      </c>
    </row>
    <row r="23" spans="1:10" x14ac:dyDescent="0.3">
      <c r="A23" s="1">
        <f>COUNTA($B$2:B23)</f>
        <v>22</v>
      </c>
      <c r="B23" s="7">
        <v>44110</v>
      </c>
      <c r="C23" t="s">
        <v>11</v>
      </c>
      <c r="D23" s="1">
        <v>1</v>
      </c>
      <c r="E23" t="str">
        <f>IF(D23="","",INDEX(Données!$A$2:$B$5,MATCH(D23,Données!$A$2:$A$5,0),2))</f>
        <v>Riz Delicia 5 kg</v>
      </c>
      <c r="F23" s="9">
        <v>22</v>
      </c>
      <c r="G23" s="5" t="str">
        <f>IFERROR(IF(OR(C23="Entrée",C23="Stock Initial",C23="Ajustement"),INDEX(Données!$A$2:$C$14,MATCH(E23,Données!#REF!,0),6),INDEX(Données!$A$2:$C$14,MATCH(E23,Données!#REF!,0),7)),"")</f>
        <v/>
      </c>
      <c r="H23" s="4" t="str">
        <f t="shared" si="1"/>
        <v/>
      </c>
      <c r="I23" s="12">
        <f>IFERROR( INDEX(Donnees[SI],MATCH(Mvts[[#This Row],[Articles]],Donnees[Articles],0)) + SUMPRODUCT((F$2:F23)*(E$2:E23=E23)*((C$2:C23="entrée")-(C$2:C23="sortie"))),"")</f>
        <v>101</v>
      </c>
    </row>
    <row r="24" spans="1:10" x14ac:dyDescent="0.3">
      <c r="A24" s="1">
        <f>COUNTA($B$2:B24)</f>
        <v>23</v>
      </c>
      <c r="B24" s="7">
        <v>44111</v>
      </c>
      <c r="C24" t="s">
        <v>11</v>
      </c>
      <c r="D24" s="1">
        <v>2</v>
      </c>
      <c r="E24" t="str">
        <f>IF(D24="","",INDEX(Données!$A$2:$B$5,MATCH(D24,Données!$A$2:$A$5,0),2))</f>
        <v>Riz Delicia 900g</v>
      </c>
      <c r="F24" s="9">
        <v>2</v>
      </c>
      <c r="G24" s="5" t="str">
        <f>IFERROR(IF(OR(C24="Entrée",C24="Stock Initial",C24="Ajustement"),INDEX(Données!$A$2:$C$14,MATCH(E24,Données!#REF!,0),6),INDEX(Données!$A$2:$C$14,MATCH(E24,Données!#REF!,0),7)),"")</f>
        <v/>
      </c>
      <c r="H24" s="4" t="str">
        <f t="shared" si="1"/>
        <v/>
      </c>
      <c r="I24" s="12">
        <f>IFERROR( INDEX(Donnees[SI],MATCH(Mvts[[#This Row],[Articles]],Donnees[Articles],0)) + SUMPRODUCT((F$2:F24)*(E$2:E24=E24)*((C$2:C24="entrée")-(C$2:C24="sortie"))),"")</f>
        <v>6</v>
      </c>
    </row>
    <row r="25" spans="1:10" x14ac:dyDescent="0.3">
      <c r="A25" s="1">
        <f>COUNTA($B$2:B25)</f>
        <v>24</v>
      </c>
      <c r="B25" s="7">
        <v>44112</v>
      </c>
      <c r="C25" t="s">
        <v>10</v>
      </c>
      <c r="D25" s="1">
        <v>4</v>
      </c>
      <c r="E25" t="str">
        <f>IF(D25="","",INDEX(Données!$A$2:$B$5,MATCH(D25,Données!$A$2:$A$5,0),2))</f>
        <v>Riz Rizière 900g</v>
      </c>
      <c r="F25" s="9">
        <v>16</v>
      </c>
      <c r="G25" s="5" t="str">
        <f>IFERROR(IF(OR(C25="Entrée",C25="Stock Initial",C25="Ajustement"),INDEX(Données!$A$2:$C$14,MATCH(E25,Données!#REF!,0),6),INDEX(Données!$A$2:$C$14,MATCH(E25,Données!#REF!,0),7)),"")</f>
        <v/>
      </c>
      <c r="H25" s="4" t="str">
        <f t="shared" si="1"/>
        <v/>
      </c>
      <c r="I25" s="12">
        <f>IFERROR( INDEX(Donnees[SI],MATCH(Mvts[[#This Row],[Articles]],Donnees[Articles],0)) + SUMPRODUCT((F$2:F25)*(E$2:E25=E25)*((C$2:C25="entrée")-(C$2:C25="sortie"))),"")</f>
        <v>61</v>
      </c>
    </row>
    <row r="26" spans="1:10" x14ac:dyDescent="0.3">
      <c r="A26" s="1">
        <f>COUNTA($B$2:B26)</f>
        <v>25</v>
      </c>
      <c r="B26" s="7">
        <v>44113</v>
      </c>
      <c r="C26" t="s">
        <v>11</v>
      </c>
      <c r="D26" s="1">
        <v>1</v>
      </c>
      <c r="E26" t="str">
        <f>IF(D26="","",INDEX(Données!$A$2:$B$5,MATCH(D26,Données!$A$2:$A$5,0),2))</f>
        <v>Riz Delicia 5 kg</v>
      </c>
      <c r="F26" s="9">
        <v>7</v>
      </c>
      <c r="G26" s="5" t="str">
        <f>IFERROR(IF(OR(C26="Entrée",C26="Stock Initial",C26="Ajustement"),INDEX(Données!$A$2:$C$14,MATCH(E26,Données!#REF!,0),6),INDEX(Données!$A$2:$C$14,MATCH(E26,Données!#REF!,0),7)),"")</f>
        <v/>
      </c>
      <c r="H26" s="4" t="str">
        <f t="shared" si="1"/>
        <v/>
      </c>
      <c r="I26" s="12">
        <f>IFERROR( INDEX(Donnees[SI],MATCH(Mvts[[#This Row],[Articles]],Donnees[Articles],0)) + SUMPRODUCT((F$2:F26)*(E$2:E26=E26)*((C$2:C26="entrée")-(C$2:C26="sortie"))),"")</f>
        <v>94</v>
      </c>
    </row>
    <row r="27" spans="1:10" x14ac:dyDescent="0.3">
      <c r="A27" s="1">
        <f>COUNTA($B$2:B27)</f>
        <v>26</v>
      </c>
      <c r="B27" s="7">
        <v>44114</v>
      </c>
      <c r="C27" t="s">
        <v>11</v>
      </c>
      <c r="D27" s="1">
        <v>1</v>
      </c>
      <c r="E27" t="str">
        <f>IF(D27="","",INDEX(Données!$A$2:$B$5,MATCH(D27,Données!$A$2:$A$5,0),2))</f>
        <v>Riz Delicia 5 kg</v>
      </c>
      <c r="F27" s="9">
        <v>8</v>
      </c>
      <c r="G27" s="5" t="str">
        <f>IFERROR(IF(OR(C27="Entrée",C27="Stock Initial",C27="Ajustement"),INDEX(Données!$A$2:$C$14,MATCH(E27,Données!#REF!,0),6),INDEX(Données!$A$2:$C$14,MATCH(E27,Données!#REF!,0),7)),"")</f>
        <v/>
      </c>
      <c r="H27" s="4" t="str">
        <f t="shared" si="1"/>
        <v/>
      </c>
      <c r="I27" s="12">
        <f>IFERROR( INDEX(Donnees[SI],MATCH(Mvts[[#This Row],[Articles]],Donnees[Articles],0)) + SUMPRODUCT((F$2:F27)*(E$2:E27=E27)*((C$2:C27="entrée")-(C$2:C27="sortie"))),"")</f>
        <v>86</v>
      </c>
    </row>
    <row r="28" spans="1:10" x14ac:dyDescent="0.3">
      <c r="A28" s="1">
        <f>COUNTA($B$2:B28)</f>
        <v>27</v>
      </c>
      <c r="B28" s="7">
        <v>44115</v>
      </c>
      <c r="C28" t="s">
        <v>11</v>
      </c>
      <c r="D28" s="1">
        <v>1</v>
      </c>
      <c r="E28" t="str">
        <f>IF(D28="","",INDEX(Données!$A$2:$B$5,MATCH(D28,Données!$A$2:$A$5,0),2))</f>
        <v>Riz Delicia 5 kg</v>
      </c>
      <c r="F28" s="9">
        <v>25</v>
      </c>
      <c r="G28" s="5" t="str">
        <f>IFERROR(IF(OR(C28="Entrée",C28="Stock Initial",C28="Ajustement"),INDEX(Données!$A$2:$C$14,MATCH(E28,Données!#REF!,0),6),INDEX(Données!$A$2:$C$14,MATCH(E28,Données!#REF!,0),7)),"")</f>
        <v/>
      </c>
      <c r="H28" s="4" t="str">
        <f t="shared" si="1"/>
        <v/>
      </c>
      <c r="I28" s="12">
        <f>IFERROR( INDEX(Donnees[SI],MATCH(Mvts[[#This Row],[Articles]],Donnees[Articles],0)) + SUMPRODUCT((F$2:F28)*(E$2:E28=E28)*((C$2:C28="entrée")-(C$2:C28="sortie"))),"")</f>
        <v>61</v>
      </c>
    </row>
    <row r="29" spans="1:10" x14ac:dyDescent="0.3">
      <c r="A29" s="1">
        <f>COUNTA($B$2:B29)</f>
        <v>28</v>
      </c>
      <c r="B29" s="7">
        <v>44116</v>
      </c>
      <c r="C29" t="s">
        <v>10</v>
      </c>
      <c r="D29" s="1">
        <v>1</v>
      </c>
      <c r="E29" t="str">
        <f>IF(D29="","",INDEX(Données!$A$2:$B$5,MATCH(D29,Données!$A$2:$A$5,0),2))</f>
        <v>Riz Delicia 5 kg</v>
      </c>
      <c r="F29" s="9">
        <v>4</v>
      </c>
      <c r="G29" s="5" t="str">
        <f>IFERROR(IF(OR(C29="Entrée",C29="Stock Initial",C29="Ajustement"),INDEX(Données!$A$2:$C$14,MATCH(E29,Données!#REF!,0),6),INDEX(Données!$A$2:$C$14,MATCH(E29,Données!#REF!,0),7)),"")</f>
        <v/>
      </c>
      <c r="H29" s="4" t="str">
        <f t="shared" si="1"/>
        <v/>
      </c>
      <c r="I29" s="12">
        <f>IFERROR( INDEX(Donnees[SI],MATCH(Mvts[[#This Row],[Articles]],Donnees[Articles],0)) + SUMPRODUCT((F$2:F29)*(E$2:E29=E29)*((C$2:C29="entrée")-(C$2:C29="sortie"))),"")</f>
        <v>65</v>
      </c>
    </row>
    <row r="30" spans="1:10" x14ac:dyDescent="0.3">
      <c r="A30" s="1">
        <f>COUNTA($B$2:B30)</f>
        <v>29</v>
      </c>
      <c r="B30" s="7">
        <v>44117</v>
      </c>
      <c r="C30" t="s">
        <v>10</v>
      </c>
      <c r="D30" s="1">
        <v>1</v>
      </c>
      <c r="E30" t="str">
        <f>IF(D30="","",INDEX(Données!$A$2:$B$5,MATCH(D30,Données!$A$2:$A$5,0),2))</f>
        <v>Riz Delicia 5 kg</v>
      </c>
      <c r="F30" s="9">
        <v>9</v>
      </c>
      <c r="G30" s="5" t="str">
        <f>IFERROR(IF(OR(C30="Entrée",C30="Stock Initial",C30="Ajustement"),INDEX(Données!$A$2:$C$14,MATCH(E30,Données!#REF!,0),6),INDEX(Données!$A$2:$C$14,MATCH(E30,Données!#REF!,0),7)),"")</f>
        <v/>
      </c>
      <c r="H30" s="4" t="str">
        <f t="shared" si="1"/>
        <v/>
      </c>
      <c r="I30" s="12">
        <f>IFERROR( INDEX(Donnees[SI],MATCH(Mvts[[#This Row],[Articles]],Donnees[Articles],0)) + SUMPRODUCT((F$2:F30)*(E$2:E30=E30)*((C$2:C30="entrée")-(C$2:C30="sortie"))),"")</f>
        <v>74</v>
      </c>
    </row>
    <row r="31" spans="1:10" x14ac:dyDescent="0.3">
      <c r="A31" s="1">
        <f>COUNTA($B$2:B31)</f>
        <v>30</v>
      </c>
      <c r="B31" s="7">
        <v>44118</v>
      </c>
      <c r="C31" t="s">
        <v>11</v>
      </c>
      <c r="D31" s="1">
        <v>4</v>
      </c>
      <c r="E31" t="str">
        <f>IF(D31="","",INDEX(Données!$A$2:$B$5,MATCH(D31,Données!$A$2:$A$5,0),2))</f>
        <v>Riz Rizière 900g</v>
      </c>
      <c r="F31" s="9">
        <v>6</v>
      </c>
      <c r="G31" s="5" t="str">
        <f>IFERROR(IF(OR(C31="Entrée",C31="Stock Initial",C31="Ajustement"),INDEX(Données!$A$2:$C$14,MATCH(E31,Données!#REF!,0),6),INDEX(Données!$A$2:$C$14,MATCH(E31,Données!#REF!,0),7)),"")</f>
        <v/>
      </c>
      <c r="H31" s="4" t="str">
        <f t="shared" si="1"/>
        <v/>
      </c>
      <c r="I31" s="12">
        <f>IFERROR( INDEX(Donnees[SI],MATCH(Mvts[[#This Row],[Articles]],Donnees[Articles],0)) + SUMPRODUCT((F$2:F31)*(E$2:E31=E31)*((C$2:C31="entrée")-(C$2:C31="sortie"))),"")</f>
        <v>55</v>
      </c>
    </row>
    <row r="32" spans="1:10" x14ac:dyDescent="0.3">
      <c r="A32" s="1">
        <f>COUNTA($B$2:B32)</f>
        <v>31</v>
      </c>
      <c r="B32" s="7">
        <v>44119</v>
      </c>
      <c r="C32" t="s">
        <v>11</v>
      </c>
      <c r="D32" s="1">
        <v>4</v>
      </c>
      <c r="E32" t="str">
        <f>IF(D32="","",INDEX(Données!$A$2:$B$5,MATCH(D32,Données!$A$2:$A$5,0),2))</f>
        <v>Riz Rizière 900g</v>
      </c>
      <c r="F32" s="9">
        <v>8</v>
      </c>
      <c r="G32" s="5" t="str">
        <f>IFERROR(IF(OR(C32="Entrée",C32="Stock Initial",C32="Ajustement"),INDEX(Données!$A$2:$C$14,MATCH(E32,Données!#REF!,0),6),INDEX(Données!$A$2:$C$14,MATCH(E32,Données!#REF!,0),7)),"")</f>
        <v/>
      </c>
      <c r="H32" s="4" t="str">
        <f t="shared" si="1"/>
        <v/>
      </c>
      <c r="I32" s="12">
        <f>IFERROR( INDEX(Donnees[SI],MATCH(Mvts[[#This Row],[Articles]],Donnees[Articles],0)) + SUMPRODUCT((F$2:F32)*(E$2:E32=E32)*((C$2:C32="entrée")-(C$2:C32="sortie"))),"")</f>
        <v>47</v>
      </c>
    </row>
    <row r="33" spans="1:9" x14ac:dyDescent="0.3">
      <c r="A33" s="1">
        <f>COUNTA($B$2:B33)</f>
        <v>32</v>
      </c>
      <c r="B33" s="7">
        <v>44120</v>
      </c>
      <c r="C33" t="s">
        <v>10</v>
      </c>
      <c r="D33" s="1">
        <v>4</v>
      </c>
      <c r="E33" t="str">
        <f>IF(D33="","",INDEX(Données!$A$2:$B$5,MATCH(D33,Données!$A$2:$A$5,0),2))</f>
        <v>Riz Rizière 900g</v>
      </c>
      <c r="F33" s="9">
        <v>10</v>
      </c>
      <c r="G33" s="5" t="str">
        <f>IFERROR(IF(OR(C33="Entrée",C33="Stock Initial",C33="Ajustement"),INDEX(Données!$A$2:$C$14,MATCH(E33,Données!#REF!,0),6),INDEX(Données!$A$2:$C$14,MATCH(E33,Données!#REF!,0),7)),"")</f>
        <v/>
      </c>
      <c r="H33" s="4" t="str">
        <f t="shared" si="1"/>
        <v/>
      </c>
      <c r="I33" s="12">
        <f>IFERROR( INDEX(Donnees[SI],MATCH(Mvts[[#This Row],[Articles]],Donnees[Articles],0)) + SUMPRODUCT((F$2:F33)*(E$2:E33=E33)*((C$2:C33="entrée")-(C$2:C33="sortie"))),"")</f>
        <v>57</v>
      </c>
    </row>
    <row r="34" spans="1:9" x14ac:dyDescent="0.3">
      <c r="A34" s="1">
        <f>COUNTA($B$2:B34)</f>
        <v>33</v>
      </c>
      <c r="B34" s="7">
        <v>44121</v>
      </c>
      <c r="C34" t="s">
        <v>10</v>
      </c>
      <c r="D34" s="1">
        <v>1</v>
      </c>
      <c r="E34" t="str">
        <f>IF(D34="","",INDEX(Données!$A$2:$B$5,MATCH(D34,Données!$A$2:$A$5,0),2))</f>
        <v>Riz Delicia 5 kg</v>
      </c>
      <c r="F34" s="9">
        <v>12</v>
      </c>
      <c r="G34" s="5" t="str">
        <f>IFERROR(IF(OR(C34="Entrée",C34="Stock Initial",C34="Ajustement"),INDEX(Données!$A$2:$C$14,MATCH(E34,Données!#REF!,0),6),INDEX(Données!$A$2:$C$14,MATCH(E34,Données!#REF!,0),7)),"")</f>
        <v/>
      </c>
      <c r="H34" s="4" t="str">
        <f t="shared" si="1"/>
        <v/>
      </c>
      <c r="I34" s="12">
        <f>IFERROR( INDEX(Donnees[SI],MATCH(Mvts[[#This Row],[Articles]],Donnees[Articles],0)) + SUMPRODUCT((F$2:F34)*(E$2:E34=E34)*((C$2:C34="entrée")-(C$2:C34="sortie"))),"")</f>
        <v>86</v>
      </c>
    </row>
    <row r="35" spans="1:9" x14ac:dyDescent="0.3">
      <c r="A35" s="1">
        <f>COUNTA($B$2:B35)</f>
        <v>34</v>
      </c>
      <c r="B35" s="7">
        <v>44122</v>
      </c>
      <c r="C35" t="s">
        <v>11</v>
      </c>
      <c r="D35" s="1">
        <v>1</v>
      </c>
      <c r="E35" t="str">
        <f>IF(D35="","",INDEX(Données!$A$2:$B$5,MATCH(D35,Données!$A$2:$A$5,0),2))</f>
        <v>Riz Delicia 5 kg</v>
      </c>
      <c r="F35" s="9">
        <v>6</v>
      </c>
      <c r="G35" s="5" t="str">
        <f>IFERROR(IF(OR(C35="Entrée",C35="Stock Initial",C35="Ajustement"),INDEX(Données!$A$2:$C$14,MATCH(E35,Données!#REF!,0),6),INDEX(Données!$A$2:$C$14,MATCH(E35,Données!#REF!,0),7)),"")</f>
        <v/>
      </c>
      <c r="H35" s="4" t="str">
        <f t="shared" si="1"/>
        <v/>
      </c>
      <c r="I35" s="12">
        <f>IFERROR( INDEX(Donnees[SI],MATCH(Mvts[[#This Row],[Articles]],Donnees[Articles],0)) + SUMPRODUCT((F$2:F35)*(E$2:E35=E35)*((C$2:C35="entrée")-(C$2:C35="sortie"))),"")</f>
        <v>80</v>
      </c>
    </row>
    <row r="36" spans="1:9" x14ac:dyDescent="0.3">
      <c r="A36" s="1">
        <f>COUNTA($B$2:B36)</f>
        <v>35</v>
      </c>
      <c r="B36" s="7">
        <v>44123</v>
      </c>
      <c r="C36" t="s">
        <v>11</v>
      </c>
      <c r="D36" s="1">
        <v>4</v>
      </c>
      <c r="E36" t="str">
        <f>IF(D36="","",INDEX(Données!$A$2:$B$5,MATCH(D36,Données!$A$2:$A$5,0),2))</f>
        <v>Riz Rizière 900g</v>
      </c>
      <c r="F36" s="9">
        <v>7</v>
      </c>
      <c r="G36" s="5" t="str">
        <f>IFERROR(IF(OR(C36="Entrée",C36="Stock Initial",C36="Ajustement"),INDEX(Données!$A$2:$C$14,MATCH(E36,Données!#REF!,0),6),INDEX(Données!$A$2:$C$14,MATCH(E36,Données!#REF!,0),7)),"")</f>
        <v/>
      </c>
      <c r="H36" s="4" t="str">
        <f t="shared" si="1"/>
        <v/>
      </c>
      <c r="I36" s="12">
        <f>IFERROR( INDEX(Donnees[SI],MATCH(Mvts[[#This Row],[Articles]],Donnees[Articles],0)) + SUMPRODUCT((F$2:F36)*(E$2:E36=E36)*((C$2:C36="entrée")-(C$2:C36="sortie"))),"")</f>
        <v>50</v>
      </c>
    </row>
    <row r="37" spans="1:9" x14ac:dyDescent="0.3">
      <c r="A37" s="1">
        <f>COUNTA($B$2:B37)</f>
        <v>36</v>
      </c>
      <c r="B37" s="7">
        <v>44124</v>
      </c>
      <c r="C37" t="s">
        <v>11</v>
      </c>
      <c r="D37" s="1">
        <v>4</v>
      </c>
      <c r="E37" t="str">
        <f>IF(D37="","",INDEX(Données!$A$2:$B$5,MATCH(D37,Données!$A$2:$A$5,0),2))</f>
        <v>Riz Rizière 900g</v>
      </c>
      <c r="F37" s="9">
        <v>9</v>
      </c>
      <c r="G37" s="5" t="str">
        <f>IFERROR(IF(OR(C37="Entrée",C37="Stock Initial",C37="Ajustement"),INDEX(Données!$A$2:$C$14,MATCH(E37,Données!#REF!,0),6),INDEX(Données!$A$2:$C$14,MATCH(E37,Données!#REF!,0),7)),"")</f>
        <v/>
      </c>
      <c r="H37" s="4" t="str">
        <f t="shared" si="1"/>
        <v/>
      </c>
      <c r="I37" s="12">
        <f>IFERROR( INDEX(Donnees[SI],MATCH(Mvts[[#This Row],[Articles]],Donnees[Articles],0)) + SUMPRODUCT((F$2:F37)*(E$2:E37=E37)*((C$2:C37="entrée")-(C$2:C37="sortie"))),"")</f>
        <v>41</v>
      </c>
    </row>
    <row r="38" spans="1:9" x14ac:dyDescent="0.3">
      <c r="A38" s="1">
        <f>COUNTA($B$2:B38)</f>
        <v>37</v>
      </c>
      <c r="B38" s="7">
        <v>44125</v>
      </c>
      <c r="C38" t="s">
        <v>10</v>
      </c>
      <c r="D38" s="1">
        <v>2</v>
      </c>
      <c r="E38" t="str">
        <f>IF(D38="","",INDEX(Données!$A$2:$B$5,MATCH(D38,Données!$A$2:$A$5,0),2))</f>
        <v>Riz Delicia 900g</v>
      </c>
      <c r="F38" s="9">
        <v>4</v>
      </c>
      <c r="G38" s="5" t="str">
        <f>IFERROR(IF(OR(C38="Entrée",C38="Stock Initial",C38="Ajustement"),INDEX(Données!$A$2:$C$14,MATCH(E38,Données!#REF!,0),6),INDEX(Données!$A$2:$C$14,MATCH(E38,Données!#REF!,0),7)),"")</f>
        <v/>
      </c>
      <c r="H38" s="4" t="str">
        <f t="shared" si="1"/>
        <v/>
      </c>
      <c r="I38" s="12">
        <f>IFERROR( INDEX(Donnees[SI],MATCH(Mvts[[#This Row],[Articles]],Donnees[Articles],0)) + SUMPRODUCT((F$2:F38)*(E$2:E38=E38)*((C$2:C38="entrée")-(C$2:C38="sortie"))),"")</f>
        <v>10</v>
      </c>
    </row>
    <row r="39" spans="1:9" x14ac:dyDescent="0.3">
      <c r="A39" s="1">
        <f>COUNTA($B$2:B39)</f>
        <v>38</v>
      </c>
      <c r="B39" s="7">
        <v>44126</v>
      </c>
      <c r="C39" t="s">
        <v>11</v>
      </c>
      <c r="D39" s="1">
        <v>4</v>
      </c>
      <c r="E39" t="str">
        <f>IF(D39="","",INDEX(Données!$A$2:$B$5,MATCH(D39,Données!$A$2:$A$5,0),2))</f>
        <v>Riz Rizière 900g</v>
      </c>
      <c r="F39" s="9">
        <v>11</v>
      </c>
      <c r="G39" s="5" t="str">
        <f>IFERROR(IF(OR(C39="Entrée",C39="Stock Initial",C39="Ajustement"),INDEX(Données!$A$2:$C$14,MATCH(E39,Données!#REF!,0),6),INDEX(Données!$A$2:$C$14,MATCH(E39,Données!#REF!,0),7)),"")</f>
        <v/>
      </c>
      <c r="H39" s="4" t="str">
        <f t="shared" si="1"/>
        <v/>
      </c>
      <c r="I39" s="12">
        <f>IFERROR( INDEX(Donnees[SI],MATCH(Mvts[[#This Row],[Articles]],Donnees[Articles],0)) + SUMPRODUCT((F$2:F39)*(E$2:E39=E39)*((C$2:C39="entrée")-(C$2:C39="sortie"))),"")</f>
        <v>30</v>
      </c>
    </row>
    <row r="40" spans="1:9" x14ac:dyDescent="0.3">
      <c r="A40" s="1">
        <f>COUNTA($B$2:B40)</f>
        <v>39</v>
      </c>
      <c r="B40" s="7">
        <v>44127</v>
      </c>
      <c r="C40" t="s">
        <v>11</v>
      </c>
      <c r="D40" s="1">
        <v>1</v>
      </c>
      <c r="E40" t="str">
        <f>IF(D40="","",INDEX(Données!$A$2:$B$5,MATCH(D40,Données!$A$2:$A$5,0),2))</f>
        <v>Riz Delicia 5 kg</v>
      </c>
      <c r="F40" s="9">
        <v>3</v>
      </c>
      <c r="G40" s="5" t="str">
        <f>IFERROR(IF(OR(C40="Entrée",C40="Stock Initial",C40="Ajustement"),INDEX(Données!$A$2:$C$14,MATCH(E40,Données!#REF!,0),6),INDEX(Données!$A$2:$C$14,MATCH(E40,Données!#REF!,0),7)),"")</f>
        <v/>
      </c>
      <c r="H40" s="4" t="str">
        <f t="shared" si="1"/>
        <v/>
      </c>
      <c r="I40" s="12">
        <f>IFERROR( INDEX(Donnees[SI],MATCH(Mvts[[#This Row],[Articles]],Donnees[Articles],0)) + SUMPRODUCT((F$2:F40)*(E$2:E40=E40)*((C$2:C40="entrée")-(C$2:C40="sortie"))),"")</f>
        <v>77</v>
      </c>
    </row>
    <row r="41" spans="1:9" x14ac:dyDescent="0.3">
      <c r="A41" s="1">
        <f>COUNTA($B$2:B41)</f>
        <v>40</v>
      </c>
      <c r="B41" s="7">
        <v>44128</v>
      </c>
      <c r="C41" t="s">
        <v>10</v>
      </c>
      <c r="D41" s="1">
        <v>1</v>
      </c>
      <c r="E41" t="str">
        <f>IF(D41="","",INDEX(Données!$A$2:$B$5,MATCH(D41,Données!$A$2:$A$5,0),2))</f>
        <v>Riz Delicia 5 kg</v>
      </c>
      <c r="F41" s="9">
        <v>7</v>
      </c>
      <c r="G41" s="5" t="str">
        <f>IFERROR(IF(OR(C41="Entrée",C41="Stock Initial",C41="Ajustement"),INDEX(Données!$A$2:$C$14,MATCH(E41,Données!#REF!,0),6),INDEX(Données!$A$2:$C$14,MATCH(E41,Données!#REF!,0),7)),"")</f>
        <v/>
      </c>
      <c r="H41" s="4" t="str">
        <f t="shared" si="1"/>
        <v/>
      </c>
      <c r="I41" s="12">
        <f>IFERROR( INDEX(Donnees[SI],MATCH(Mvts[[#This Row],[Articles]],Donnees[Articles],0)) + SUMPRODUCT((F$2:F41)*(E$2:E41=E41)*((C$2:C41="entrée")-(C$2:C41="sortie"))),"")</f>
        <v>84</v>
      </c>
    </row>
    <row r="42" spans="1:9" x14ac:dyDescent="0.3">
      <c r="A42" s="1">
        <f>COUNTA($B$2:B42)</f>
        <v>41</v>
      </c>
      <c r="B42" s="7">
        <v>44129</v>
      </c>
      <c r="C42" t="s">
        <v>11</v>
      </c>
      <c r="D42" s="1">
        <v>3</v>
      </c>
      <c r="E42" t="str">
        <f>IF(D42="","",INDEX(Données!$A$2:$B$5,MATCH(D42,Données!$A$2:$A$5,0),2))</f>
        <v>Riz Rizière 5kg</v>
      </c>
      <c r="F42" s="9">
        <v>8</v>
      </c>
      <c r="G42" s="5" t="str">
        <f>IFERROR(IF(OR(C42="Entrée",C42="Stock Initial",C42="Ajustement"),INDEX(Données!$A$2:$C$14,MATCH(E42,Données!#REF!,0),6),INDEX(Données!$A$2:$C$14,MATCH(E42,Données!#REF!,0),7)),"")</f>
        <v/>
      </c>
      <c r="H42" s="4" t="str">
        <f t="shared" si="1"/>
        <v/>
      </c>
      <c r="I42" s="12">
        <f>IFERROR( INDEX(Donnees[SI],MATCH(Mvts[[#This Row],[Articles]],Donnees[Articles],0)) + SUMPRODUCT((F$2:F42)*(E$2:E42=E42)*((C$2:C42="entrée")-(C$2:C42="sortie"))),"")</f>
        <v>7</v>
      </c>
    </row>
    <row r="43" spans="1:9" x14ac:dyDescent="0.3">
      <c r="A43" s="1">
        <f>COUNTA($B$2:B43)</f>
        <v>42</v>
      </c>
      <c r="B43" s="7">
        <v>44130</v>
      </c>
      <c r="C43" t="s">
        <v>11</v>
      </c>
      <c r="D43" s="1">
        <v>2</v>
      </c>
      <c r="E43" t="str">
        <f>IF(D43="","",INDEX(Données!$A$2:$B$5,MATCH(D43,Données!$A$2:$A$5,0),2))</f>
        <v>Riz Delicia 900g</v>
      </c>
      <c r="F43" s="9">
        <v>5</v>
      </c>
      <c r="G43" s="5" t="str">
        <f>IFERROR(IF(OR(C43="Entrée",C43="Stock Initial",C43="Ajustement"),INDEX(Données!$A$2:$C$14,MATCH(E43,Données!#REF!,0),6),INDEX(Données!$A$2:$C$14,MATCH(E43,Données!#REF!,0),7)),"")</f>
        <v/>
      </c>
      <c r="H43" s="4" t="str">
        <f t="shared" si="1"/>
        <v/>
      </c>
      <c r="I43" s="12">
        <f>IFERROR( INDEX(Donnees[SI],MATCH(Mvts[[#This Row],[Articles]],Donnees[Articles],0)) + SUMPRODUCT((F$2:F43)*(E$2:E43=E43)*((C$2:C43="entrée")-(C$2:C43="sortie"))),"")</f>
        <v>5</v>
      </c>
    </row>
    <row r="44" spans="1:9" x14ac:dyDescent="0.3">
      <c r="A44" s="1">
        <f>COUNTA($B$2:B44)</f>
        <v>43</v>
      </c>
      <c r="B44" s="7">
        <v>44131</v>
      </c>
      <c r="C44" t="s">
        <v>11</v>
      </c>
      <c r="D44" s="1">
        <v>1</v>
      </c>
      <c r="E44" t="str">
        <f>IF(D44="","",INDEX(Données!$A$2:$B$5,MATCH(D44,Données!$A$2:$A$5,0),2))</f>
        <v>Riz Delicia 5 kg</v>
      </c>
      <c r="F44" s="9">
        <v>14</v>
      </c>
      <c r="G44" s="5" t="str">
        <f>IFERROR(IF(OR(C44="Entrée",C44="Stock Initial",C44="Ajustement"),INDEX(Données!$A$2:$C$14,MATCH(E44,Données!#REF!,0),6),INDEX(Données!$A$2:$C$14,MATCH(E44,Données!#REF!,0),7)),"")</f>
        <v/>
      </c>
      <c r="H44" s="4" t="str">
        <f t="shared" si="1"/>
        <v/>
      </c>
      <c r="I44" s="12">
        <f>IFERROR( INDEX(Donnees[SI],MATCH(Mvts[[#This Row],[Articles]],Donnees[Articles],0)) + SUMPRODUCT((F$2:F44)*(E$2:E44=E44)*((C$2:C44="entrée")-(C$2:C44="sortie"))),"")</f>
        <v>70</v>
      </c>
    </row>
    <row r="45" spans="1:9" x14ac:dyDescent="0.3">
      <c r="A45" s="1">
        <f>COUNTA($B$2:B45)</f>
        <v>44</v>
      </c>
      <c r="B45" s="7">
        <v>44132</v>
      </c>
      <c r="C45" t="s">
        <v>10</v>
      </c>
      <c r="D45" s="1">
        <v>4</v>
      </c>
      <c r="E45" t="str">
        <f>IF(D45="","",INDEX(Données!$A$2:$B$5,MATCH(D45,Données!$A$2:$A$5,0),2))</f>
        <v>Riz Rizière 900g</v>
      </c>
      <c r="F45" s="9">
        <v>2</v>
      </c>
      <c r="G45" s="5" t="str">
        <f>IFERROR(IF(OR(C45="Entrée",C45="Stock Initial",C45="Ajustement"),INDEX(Données!$A$2:$C$14,MATCH(E45,Données!#REF!,0),6),INDEX(Données!$A$2:$C$14,MATCH(E45,Données!#REF!,0),7)),"")</f>
        <v/>
      </c>
      <c r="H45" s="4" t="str">
        <f t="shared" si="1"/>
        <v/>
      </c>
      <c r="I45" s="12">
        <f>IFERROR( INDEX(Donnees[SI],MATCH(Mvts[[#This Row],[Articles]],Donnees[Articles],0)) + SUMPRODUCT((F$2:F45)*(E$2:E45=E45)*((C$2:C45="entrée")-(C$2:C45="sortie"))),"")</f>
        <v>32</v>
      </c>
    </row>
    <row r="46" spans="1:9" x14ac:dyDescent="0.3">
      <c r="A46" s="1">
        <f>COUNTA($B$2:B46)</f>
        <v>45</v>
      </c>
      <c r="B46" s="7">
        <v>44133</v>
      </c>
      <c r="C46" t="s">
        <v>10</v>
      </c>
      <c r="D46" s="1">
        <v>2</v>
      </c>
      <c r="E46" t="str">
        <f>IF(D46="","",INDEX(Données!$A$2:$B$5,MATCH(D46,Données!$A$2:$A$5,0),2))</f>
        <v>Riz Delicia 900g</v>
      </c>
      <c r="F46" s="9">
        <v>6</v>
      </c>
      <c r="G46" s="5" t="str">
        <f>IFERROR(IF(OR(C46="Entrée",C46="Stock Initial",C46="Ajustement"),INDEX(Données!$A$2:$C$14,MATCH(E46,Données!#REF!,0),6),INDEX(Données!$A$2:$C$14,MATCH(E46,Données!#REF!,0),7)),"")</f>
        <v/>
      </c>
      <c r="H46" s="4" t="str">
        <f t="shared" si="1"/>
        <v/>
      </c>
      <c r="I46" s="12">
        <f>IFERROR( INDEX(Donnees[SI],MATCH(Mvts[[#This Row],[Articles]],Donnees[Articles],0)) + SUMPRODUCT((F$2:F46)*(E$2:E46=E46)*((C$2:C46="entrée")-(C$2:C46="sortie"))),"")</f>
        <v>11</v>
      </c>
    </row>
    <row r="47" spans="1:9" x14ac:dyDescent="0.3">
      <c r="A47" s="1">
        <f>COUNTA($B$2:B47)</f>
        <v>46</v>
      </c>
      <c r="B47" s="7">
        <v>44134</v>
      </c>
      <c r="C47" t="s">
        <v>11</v>
      </c>
      <c r="D47" s="1">
        <v>3</v>
      </c>
      <c r="E47" t="str">
        <f>IF(D47="","",INDEX(Données!$A$2:$B$5,MATCH(D47,Données!$A$2:$A$5,0),2))</f>
        <v>Riz Rizière 5kg</v>
      </c>
      <c r="F47" s="9">
        <v>5</v>
      </c>
      <c r="G47" s="5" t="str">
        <f>IFERROR(IF(OR(C47="Entrée",C47="Stock Initial",C47="Ajustement"),INDEX(Données!$A$2:$C$14,MATCH(E47,Données!#REF!,0),6),INDEX(Données!$A$2:$C$14,MATCH(E47,Données!#REF!,0),7)),"")</f>
        <v/>
      </c>
      <c r="H47" s="4" t="str">
        <f t="shared" si="1"/>
        <v/>
      </c>
      <c r="I47" s="12">
        <f>IFERROR( INDEX(Donnees[SI],MATCH(Mvts[[#This Row],[Articles]],Donnees[Articles],0)) + SUMPRODUCT((F$2:F47)*(E$2:E47=E47)*((C$2:C47="entrée")-(C$2:C47="sortie"))),"")</f>
        <v>2</v>
      </c>
    </row>
  </sheetData>
  <dataValidations count="1">
    <dataValidation type="list" allowBlank="1" showInputMessage="1" showErrorMessage="1" sqref="C2:C47">
      <formula1>INDIRECT("Operation[Opération]")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zoomScaleNormal="60" zoomScaleSheetLayoutView="100" workbookViewId="0">
      <selection activeCell="E16" sqref="E16"/>
    </sheetView>
  </sheetViews>
  <sheetFormatPr baseColWidth="10" defaultColWidth="8.88671875" defaultRowHeight="14.4" x14ac:dyDescent="0.3"/>
  <cols>
    <col min="1" max="1" width="8.5546875" style="1"/>
    <col min="2" max="2" width="10.6640625" style="1" customWidth="1"/>
    <col min="3" max="3" width="28.5546875" customWidth="1"/>
    <col min="4" max="4" width="11.6640625" customWidth="1"/>
    <col min="5" max="5" width="9.109375" style="1" customWidth="1"/>
    <col min="6" max="6" width="9" style="1" customWidth="1"/>
    <col min="8" max="8" width="8.5546875" style="1"/>
  </cols>
  <sheetData>
    <row r="1" spans="1:11" x14ac:dyDescent="0.3">
      <c r="A1" s="17"/>
      <c r="C1" s="21" t="s">
        <v>15</v>
      </c>
      <c r="D1" s="15">
        <v>44099</v>
      </c>
      <c r="G1" s="1"/>
      <c r="H1"/>
    </row>
    <row r="2" spans="1:11" x14ac:dyDescent="0.3">
      <c r="C2" s="21" t="s">
        <v>23</v>
      </c>
      <c r="D2" s="15">
        <f>SUMPRODUCT(MAX((Mvts[Date]&lt;=$D$1)*Mvts[Date]))</f>
        <v>44095</v>
      </c>
      <c r="G2" s="1"/>
      <c r="H2"/>
    </row>
    <row r="3" spans="1:11" x14ac:dyDescent="0.3">
      <c r="D3" s="15"/>
      <c r="G3" s="1"/>
      <c r="H3"/>
    </row>
    <row r="4" spans="1:11" x14ac:dyDescent="0.3">
      <c r="A4" s="19" t="s">
        <v>5</v>
      </c>
      <c r="B4" s="19" t="s">
        <v>26</v>
      </c>
      <c r="C4" s="19" t="s">
        <v>16</v>
      </c>
      <c r="D4" s="19" t="s">
        <v>24</v>
      </c>
      <c r="E4" s="19" t="s">
        <v>27</v>
      </c>
      <c r="F4" s="19" t="s">
        <v>28</v>
      </c>
      <c r="G4" s="19" t="s">
        <v>29</v>
      </c>
      <c r="H4" s="24"/>
      <c r="I4" s="24"/>
      <c r="J4" s="24"/>
    </row>
    <row r="5" spans="1:11" x14ac:dyDescent="0.3">
      <c r="A5" s="1">
        <f>COUNTA($B$5:B5)</f>
        <v>1</v>
      </c>
      <c r="B5" s="1">
        <v>1</v>
      </c>
      <c r="C5" s="17" t="str">
        <f>IFERROR(INDEX(Donnees[Articles],MATCH(Fiche[[#This Row],[Nº]],Donnees[Code],0)),"")</f>
        <v>Riz Delicia 5 kg</v>
      </c>
      <c r="D5" s="26">
        <f>SUMPRODUCT(MAX((Mvts[Date]&lt;=$D$2)*(Mvts[Ref Art.]=Fiche[[#This Row],[Code Art]])*(Mvts[Articles]=Fiche[[#This Row],[Article]])*Mvts[Date]))</f>
        <v>44091</v>
      </c>
      <c r="E5" s="27">
        <f>IFERROR( INDEX(Mvts[Qté2],MATCH(SUMPRODUCT(MAX((Mvts[Date]&lt;Fiche[[#This Row],[DernierMvt]])*(Mvts[Ref Art.]=Fiche[[#This Row],[Code Art]])*(Mvts[Articles]=Fiche[[#This Row],[Article]])*Mvts[Date])),Mvts[Date],1)),
INDEX(Donnees[SI],SUMPRODUCT(MATCH(Fiche[[#This Row],[Code Art]]&amp;Fiche[[#This Row],[Article]],Donnees[Code]&amp;Donnees[Articles],0))))</f>
        <v>17</v>
      </c>
      <c r="F5" s="1">
        <f>IFERROR( INDEX(Mvts[Qté2],SUMPRODUCT(MATCH(Fiche[[#This Row],[DernierMvt]]&amp;Fiche[[#This Row],[Article]],Mvts[Date]&amp;Mvts[Articles],1))),
INDEX(Donnees[SI],SUMPRODUCT(MATCH(Fiche[[#This Row],[Code Art]]&amp;Fiche[[#This Row],[Article]],Donnees[Code]&amp;Donnees[Articles],0))))</f>
        <v>117</v>
      </c>
      <c r="G5" s="1">
        <f>Fiche[[#This Row],[Fin]]-Fiche[[#This Row],[Depart]]</f>
        <v>100</v>
      </c>
      <c r="H5" s="24"/>
      <c r="I5" s="25"/>
      <c r="J5" s="24"/>
    </row>
    <row r="6" spans="1:11" x14ac:dyDescent="0.3">
      <c r="A6" s="1">
        <f>COUNTA($B$5:B6)</f>
        <v>2</v>
      </c>
      <c r="B6" s="1">
        <v>2</v>
      </c>
      <c r="C6" s="17" t="str">
        <f>IFERROR(INDEX(Donnees[Articles],MATCH(Fiche[[#This Row],[Nº]],Donnees[Code],0)),"")</f>
        <v>Riz Delicia 900g</v>
      </c>
      <c r="D6" s="26">
        <f>SUMPRODUCT(MAX((Mvts[Date]&lt;=$D$2)*(Mvts[Ref Art.]=Fiche[[#This Row],[Code Art]])*(Mvts[Articles]=Fiche[[#This Row],[Article]])*Mvts[Date]))</f>
        <v>44078</v>
      </c>
      <c r="E6" s="16">
        <f>IFERROR( INDEX(Mvts[Qté2],MATCH(SUMPRODUCT(MAX((Mvts[Date]&lt;Fiche[[#This Row],[DernierMvt]])*(Mvts[Ref Art.]=Fiche[[#This Row],[Code Art]])*(Mvts[Articles]=Fiche[[#This Row],[Article]])*Mvts[Date])),Mvts[Date],1)),
INDEX(Donnees[SI],SUMPRODUCT(MATCH(Fiche[[#This Row],[Code Art]]&amp;Fiche[[#This Row],[Article]],Donnees[Code]&amp;Donnees[Articles],0))))</f>
        <v>10</v>
      </c>
      <c r="F6" s="1">
        <f>IFERROR( INDEX(Mvts[Qté2],SUMPRODUCT(MATCH(Fiche[[#This Row],[DernierMvt]]&amp;Fiche[[#This Row],[Article]],Mvts[Date]&amp;Mvts[Articles],1))),
INDEX(Donnees[SI],SUMPRODUCT(MATCH(Fiche[[#This Row],[Code Art]]&amp;Fiche[[#This Row],[Article]],Donnees[Code]&amp;Donnees[Articles],0))))</f>
        <v>8</v>
      </c>
      <c r="G6" s="1">
        <f>Fiche[[#This Row],[Fin]]-Fiche[[#This Row],[Depart]]</f>
        <v>-2</v>
      </c>
      <c r="H6" s="24"/>
      <c r="I6" s="24"/>
      <c r="J6" s="24"/>
    </row>
    <row r="7" spans="1:11" x14ac:dyDescent="0.3">
      <c r="A7" s="1">
        <f>COUNTA($B$5:B7)</f>
        <v>3</v>
      </c>
      <c r="B7" s="1">
        <v>3</v>
      </c>
      <c r="C7" s="17" t="str">
        <f>IFERROR(INDEX(Donnees[Articles],MATCH(Fiche[[#This Row],[Nº]],Donnees[Code],0)),"")</f>
        <v>Riz Rizière 5kg</v>
      </c>
      <c r="D7" s="26">
        <f>SUMPRODUCT(MAX((Mvts[Date]&lt;=$D$2)*(Mvts[Ref Art.]=Fiche[[#This Row],[Code Art]])*(Mvts[Articles]=Fiche[[#This Row],[Article]])*Mvts[Date]))</f>
        <v>0</v>
      </c>
      <c r="E7" s="16">
        <f>IFERROR( INDEX(Mvts[Qté2],MATCH(SUMPRODUCT(MAX((Mvts[Date]&lt;Fiche[[#This Row],[DernierMvt]])*(Mvts[Ref Art.]=Fiche[[#This Row],[Code Art]])*(Mvts[Articles]=Fiche[[#This Row],[Article]])*Mvts[Date])),Mvts[Date],1)),
INDEX(Donnees[SI],SUMPRODUCT(MATCH(Fiche[[#This Row],[Code Art]]&amp;Fiche[[#This Row],[Article]],Donnees[Code]&amp;Donnees[Articles],0))))</f>
        <v>15</v>
      </c>
      <c r="F7" s="1">
        <f>IFERROR( INDEX(Mvts[Qté2],SUMPRODUCT(MATCH(Fiche[[#This Row],[DernierMvt]]&amp;Fiche[[#This Row],[Article]],Mvts[Date]&amp;Mvts[Articles],1))),
INDEX(Donnees[SI],SUMPRODUCT(MATCH(Fiche[[#This Row],[Code Art]]&amp;Fiche[[#This Row],[Article]],Donnees[Code]&amp;Donnees[Articles],0))))</f>
        <v>15</v>
      </c>
      <c r="G7" s="1">
        <f>Fiche[[#This Row],[Fin]]-Fiche[[#This Row],[Depart]]</f>
        <v>0</v>
      </c>
      <c r="H7" s="24"/>
      <c r="I7" s="24"/>
      <c r="J7" s="24"/>
    </row>
    <row r="8" spans="1:11" x14ac:dyDescent="0.3">
      <c r="A8" s="1">
        <f>COUNTA($B$5:B8)</f>
        <v>4</v>
      </c>
      <c r="B8" s="1">
        <v>4</v>
      </c>
      <c r="C8" s="17" t="str">
        <f>IFERROR(INDEX(Donnees[Articles],MATCH(Fiche[[#This Row],[Nº]],Donnees[Code],0)),"")</f>
        <v>Riz Rizière 900g</v>
      </c>
      <c r="D8" s="26">
        <f>SUMPRODUCT(MAX((Mvts[Date]&lt;=$D$2)*(Mvts[Ref Art.]=Fiche[[#This Row],[Code Art]])*(Mvts[Articles]=Fiche[[#This Row],[Article]])*Mvts[Date]))</f>
        <v>44095</v>
      </c>
      <c r="E8" s="16">
        <f>IFERROR( INDEX(Mvts[Qté2],MATCH(SUMPRODUCT(MAX((Mvts[Date]&lt;Fiche[[#This Row],[DernierMvt]])*(Mvts[Ref Art.]=Fiche[[#This Row],[Code Art]])*(Mvts[Articles]=Fiche[[#This Row],[Article]])*Mvts[Date])),Mvts[Date],1)),
INDEX(Donnees[SI],SUMPRODUCT(MATCH(Fiche[[#This Row],[Code Art]]&amp;Fiche[[#This Row],[Article]],Donnees[Code]&amp;Donnees[Articles],0))))</f>
        <v>68</v>
      </c>
      <c r="F8" s="1">
        <f>IFERROR( INDEX(Mvts[Qté2],SUMPRODUCT(MATCH(Fiche[[#This Row],[DernierMvt]]&amp;Fiche[[#This Row],[Article]],Mvts[Date]&amp;Mvts[Articles],1))),
INDEX(Donnees[SI],SUMPRODUCT(MATCH(Fiche[[#This Row],[Code Art]]&amp;Fiche[[#This Row],[Article]],Donnees[Code]&amp;Donnees[Articles],0))))</f>
        <v>45</v>
      </c>
      <c r="G8" s="1">
        <f>Fiche[[#This Row],[Fin]]-Fiche[[#This Row],[Depart]]</f>
        <v>-23</v>
      </c>
      <c r="H8" s="24"/>
      <c r="I8" s="24"/>
      <c r="J8" s="24"/>
    </row>
    <row r="9" spans="1:11" x14ac:dyDescent="0.3">
      <c r="C9" s="17" t="str">
        <f>IFERROR(IF(B9="","",INDEX(Données!$A$2:$C$25,MATCH(A9,Données!$A$2:$A$25,0),2)),"")</f>
        <v/>
      </c>
      <c r="D9" s="17"/>
      <c r="E9" s="16"/>
      <c r="I9" s="24"/>
      <c r="J9" s="24"/>
      <c r="K9" s="24"/>
    </row>
    <row r="10" spans="1:11" x14ac:dyDescent="0.3">
      <c r="C10" s="17" t="str">
        <f>IFERROR(IF(B10="","",INDEX(Données!$A$2:$C$25,MATCH(A10,Données!$A$2:$A$25,0),2)),"")</f>
        <v/>
      </c>
      <c r="D10" s="17"/>
      <c r="E10" s="16"/>
      <c r="I10" s="24"/>
      <c r="J10" s="24"/>
      <c r="K10" s="24"/>
    </row>
    <row r="11" spans="1:11" x14ac:dyDescent="0.3">
      <c r="C11" s="17" t="str">
        <f>IFERROR(IF(B11="","",INDEX(Données!$A$2:$C$25,MATCH(A11,Données!$A$2:$A$25,0),2)),"")</f>
        <v/>
      </c>
      <c r="D11" s="17"/>
      <c r="E11" s="16"/>
      <c r="I11" s="24"/>
      <c r="J11" s="24"/>
      <c r="K11" s="24"/>
    </row>
    <row r="12" spans="1:11" x14ac:dyDescent="0.3">
      <c r="C12" s="17" t="str">
        <f>IFERROR(IF(B12="","",INDEX(Données!$A$2:$C$25,MATCH(A12,Données!$A$2:$A$25,0),2)),"")</f>
        <v/>
      </c>
      <c r="D12" s="17"/>
      <c r="E12" s="16"/>
      <c r="I12" s="24"/>
      <c r="J12" s="24"/>
      <c r="K12" s="24"/>
    </row>
    <row r="13" spans="1:11" x14ac:dyDescent="0.3">
      <c r="C13" s="17" t="str">
        <f>IFERROR(IF(B13="","",INDEX(Données!$A$2:$C$25,MATCH(A13,Données!$A$2:$A$25,0),2)),"")</f>
        <v/>
      </c>
      <c r="D13" s="17"/>
      <c r="E13" s="16"/>
      <c r="I13" s="24"/>
      <c r="J13" s="24"/>
      <c r="K13" s="24"/>
    </row>
    <row r="14" spans="1:11" x14ac:dyDescent="0.3">
      <c r="C14" s="17" t="str">
        <f>IFERROR(IF(B14="","",INDEX(Données!$A$2:$C$25,MATCH(A14,Données!$A$2:$A$25,0),2)),"")</f>
        <v/>
      </c>
      <c r="D14" s="17"/>
      <c r="E14" s="16"/>
      <c r="I14" s="24"/>
      <c r="J14" s="24"/>
      <c r="K14" s="24"/>
    </row>
    <row r="15" spans="1:11" x14ac:dyDescent="0.3">
      <c r="C15" s="17" t="str">
        <f>IFERROR(IF(B15="","",INDEX(Données!$A$2:$C$25,MATCH(A15,Données!$A$2:$A$25,0),2)),"")</f>
        <v/>
      </c>
      <c r="D15" s="17"/>
      <c r="E15" s="16"/>
      <c r="I15" s="24"/>
      <c r="J15" s="24"/>
      <c r="K15" s="24"/>
    </row>
    <row r="16" spans="1:11" x14ac:dyDescent="0.3">
      <c r="C16" s="17" t="str">
        <f>IFERROR(IF(B16="","",INDEX(Données!$A$2:$C$25,MATCH(A16,Données!$A$2:$A$25,0),2)),"")</f>
        <v/>
      </c>
      <c r="D16" s="17"/>
      <c r="E16" s="16"/>
      <c r="I16" s="24"/>
      <c r="J16" s="24"/>
      <c r="K16" s="24"/>
    </row>
    <row r="17" spans="3:11" x14ac:dyDescent="0.3">
      <c r="C17" s="17" t="str">
        <f>IFERROR(IF(B17="","",INDEX(Données!$A$2:$C$25,MATCH(A17,Données!$A$2:$A$25,0),2)),"")</f>
        <v/>
      </c>
      <c r="D17" s="17"/>
      <c r="E17" s="16"/>
      <c r="I17" s="24"/>
      <c r="J17" s="24"/>
      <c r="K17" s="24"/>
    </row>
    <row r="18" spans="3:11" x14ac:dyDescent="0.3">
      <c r="C18" s="17" t="str">
        <f>IFERROR(IF(B18="","",INDEX(Données!$A$2:$C$25,MATCH(A18,Données!$A$2:$A$25,0),2)),"")</f>
        <v/>
      </c>
      <c r="D18" s="17"/>
      <c r="E18" s="16"/>
      <c r="I18" s="24"/>
      <c r="J18" s="24"/>
      <c r="K18" s="24"/>
    </row>
    <row r="19" spans="3:11" x14ac:dyDescent="0.3">
      <c r="C19" s="17" t="str">
        <f>IFERROR(IF(B19="","",INDEX(Données!$A$2:$C$25,MATCH(A19,Données!$A$2:$A$25,0),2)),"")</f>
        <v/>
      </c>
      <c r="D19" s="17"/>
      <c r="E19" s="16"/>
      <c r="I19" s="24"/>
      <c r="J19" s="24"/>
      <c r="K19" s="24"/>
    </row>
    <row r="20" spans="3:11" x14ac:dyDescent="0.3">
      <c r="C20" s="17" t="str">
        <f>IFERROR(IF(B20="","",INDEX(Données!$A$2:$C$25,MATCH(A20,Données!$A$2:$A$25,0),2)),"")</f>
        <v/>
      </c>
      <c r="D20" s="17"/>
      <c r="E20" s="16"/>
      <c r="I20" s="24"/>
      <c r="J20" s="24"/>
      <c r="K20" s="24"/>
    </row>
    <row r="21" spans="3:11" x14ac:dyDescent="0.3">
      <c r="C21" s="17" t="str">
        <f>IFERROR(IF(B21="","",INDEX(Données!$A$2:$C$25,MATCH(A21,Données!$A$2:$A$25,0),2)),"")</f>
        <v/>
      </c>
      <c r="D21" s="17"/>
      <c r="E21" s="16"/>
      <c r="I21" s="24"/>
      <c r="J21" s="24"/>
      <c r="K21" s="24"/>
    </row>
    <row r="22" spans="3:11" x14ac:dyDescent="0.3">
      <c r="C22" s="17" t="str">
        <f>IFERROR(IF(B22="","",INDEX(Données!$A$2:$C$25,MATCH(A22,Données!$A$2:$A$25,0),2)),"")</f>
        <v/>
      </c>
      <c r="D22" s="17"/>
      <c r="E22" s="16"/>
      <c r="I22" s="24"/>
      <c r="J22" s="24"/>
      <c r="K22" s="24"/>
    </row>
    <row r="23" spans="3:11" x14ac:dyDescent="0.3">
      <c r="C23" s="17" t="str">
        <f>IFERROR(IF(B23="","",INDEX(Données!$A$2:$C$25,MATCH(A23,Données!$A$2:$A$25,0),2)),"")</f>
        <v/>
      </c>
      <c r="D23" s="17"/>
      <c r="E23" s="16"/>
      <c r="I23" s="24"/>
      <c r="J23" s="24"/>
      <c r="K23" s="24"/>
    </row>
    <row r="24" spans="3:11" x14ac:dyDescent="0.3">
      <c r="C24" s="17" t="str">
        <f>IFERROR(IF(B24="","",INDEX(Données!$A$2:$C$25,MATCH(A24,Données!$A$2:$A$25,0),2)),"")</f>
        <v/>
      </c>
      <c r="D24" s="17"/>
      <c r="E24" s="16"/>
      <c r="I24" s="24"/>
      <c r="J24" s="24"/>
      <c r="K24" s="24"/>
    </row>
    <row r="25" spans="3:11" x14ac:dyDescent="0.3">
      <c r="C25" s="17" t="str">
        <f>IFERROR(IF(B25="","",INDEX(Données!$A$2:$C$25,MATCH(A25,Données!$A$2:$A$25,0),2)),"")</f>
        <v/>
      </c>
      <c r="D25" s="17"/>
      <c r="E25" s="16"/>
      <c r="I25" s="24"/>
      <c r="J25" s="24"/>
      <c r="K25" s="24"/>
    </row>
    <row r="26" spans="3:11" x14ac:dyDescent="0.3">
      <c r="C26" s="17" t="str">
        <f>IFERROR(IF(B26="","",INDEX(Données!$A$2:$C$25,MATCH(A26,Données!$A$2:$A$25,0),2)),"")</f>
        <v/>
      </c>
      <c r="D26" s="17"/>
      <c r="E26" s="16"/>
      <c r="I26" s="24"/>
      <c r="J26" s="24"/>
      <c r="K26" s="24"/>
    </row>
    <row r="27" spans="3:11" x14ac:dyDescent="0.3">
      <c r="C27" s="17" t="str">
        <f>IFERROR(IF(B27="","",INDEX(Données!$A$2:$C$25,MATCH(A27,Données!$A$2:$A$25,0),2)),"")</f>
        <v/>
      </c>
      <c r="D27" s="17"/>
      <c r="E27" s="16"/>
      <c r="I27" s="24"/>
      <c r="J27" s="24"/>
      <c r="K27" s="24"/>
    </row>
    <row r="28" spans="3:11" x14ac:dyDescent="0.3">
      <c r="C28" s="17" t="str">
        <f>IFERROR(IF(B28="","",INDEX(Données!$A$2:$C$25,MATCH(A28,Données!$A$2:$A$25,0),2)),"")</f>
        <v/>
      </c>
      <c r="D28" s="17"/>
      <c r="E28" s="16"/>
      <c r="I28" s="24"/>
      <c r="J28" s="24"/>
      <c r="K28" s="24"/>
    </row>
    <row r="29" spans="3:11" x14ac:dyDescent="0.3">
      <c r="C29" s="17" t="str">
        <f>IFERROR(IF(B29="","",INDEX(Données!$A$2:$C$25,MATCH(A29,Données!$A$2:$A$25,0),2)),"")</f>
        <v/>
      </c>
      <c r="D29" s="17"/>
    </row>
    <row r="30" spans="3:11" x14ac:dyDescent="0.3">
      <c r="C30" s="17" t="str">
        <f>IFERROR(IF(B30="","",INDEX(Données!$A$2:$C$25,MATCH(A30,Données!$A$2:$A$25,0),2)),"")</f>
        <v/>
      </c>
      <c r="D30" s="17"/>
    </row>
    <row r="31" spans="3:11" x14ac:dyDescent="0.3">
      <c r="C31" s="17" t="str">
        <f>IFERROR(IF(B31="","",INDEX(Données!$A$2:$C$25,MATCH(A31,Données!$A$2:$A$25,0),2)),"")</f>
        <v/>
      </c>
      <c r="D31" s="17"/>
    </row>
    <row r="32" spans="3:11" x14ac:dyDescent="0.3">
      <c r="C32" s="17" t="str">
        <f>IFERROR(IF(B32="","",INDEX(Données!$A$2:$C$25,MATCH(A32,Données!$A$2:$A$25,0),2)),"")</f>
        <v/>
      </c>
      <c r="D32" s="17"/>
    </row>
    <row r="33" spans="3:4" x14ac:dyDescent="0.3">
      <c r="C33" s="17" t="str">
        <f>IFERROR(IF(B33="","",INDEX(Données!$A$2:$C$25,MATCH(A33,Données!$A$2:$A$25,0),2)),"")</f>
        <v/>
      </c>
      <c r="D33" s="17"/>
    </row>
    <row r="34" spans="3:4" x14ac:dyDescent="0.3">
      <c r="C34" s="17" t="str">
        <f>IFERROR(IF(B34="","",INDEX(Données!$A$2:$C$25,MATCH(A34,Données!$A$2:$A$25,0),2)),"")</f>
        <v/>
      </c>
      <c r="D34" s="17"/>
    </row>
    <row r="35" spans="3:4" x14ac:dyDescent="0.3">
      <c r="C35" s="17" t="str">
        <f>IFERROR(IF(B35="","",INDEX(Données!$A$2:$C$25,MATCH(A35,Données!$A$2:$A$25,0),2)),"")</f>
        <v/>
      </c>
      <c r="D35" s="17"/>
    </row>
    <row r="36" spans="3:4" x14ac:dyDescent="0.3">
      <c r="C36" s="17" t="str">
        <f>IFERROR(IF(B36="","",INDEX(Données!$A$2:$C$25,MATCH(A36,Données!$A$2:$A$25,0),2)),"")</f>
        <v/>
      </c>
      <c r="D36" s="17"/>
    </row>
    <row r="37" spans="3:4" x14ac:dyDescent="0.3">
      <c r="C37" s="17" t="str">
        <f>IFERROR(IF(B37="","",INDEX(Données!$A$2:$C$25,MATCH(A37,Données!$A$2:$A$25,0),2)),"")</f>
        <v/>
      </c>
      <c r="D37" s="17"/>
    </row>
    <row r="38" spans="3:4" x14ac:dyDescent="0.3">
      <c r="C38" s="17" t="str">
        <f>IFERROR(IF(B38="","",INDEX(Données!$A$2:$C$25,MATCH(A38,Données!$A$2:$A$25,0),2)),"")</f>
        <v/>
      </c>
      <c r="D38" s="17"/>
    </row>
    <row r="39" spans="3:4" x14ac:dyDescent="0.3">
      <c r="C39" s="17" t="str">
        <f>IFERROR(IF(B39="","",INDEX(Données!$A$2:$C$25,MATCH(A39,Données!$A$2:$A$25,0),2)),"")</f>
        <v/>
      </c>
      <c r="D39" s="17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Mvts de stock</vt:lpstr>
      <vt:lpstr>Fiche Inventaire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cp:lastModifiedBy>Guillaume</cp:lastModifiedBy>
  <dcterms:created xsi:type="dcterms:W3CDTF">2020-08-17T18:16:16Z</dcterms:created>
  <dcterms:modified xsi:type="dcterms:W3CDTF">2020-11-24T11:44:19Z</dcterms:modified>
</cp:coreProperties>
</file>