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25516"/>
  <workbookPr autoCompressPictures="0"/>
  <bookViews>
    <workbookView xWindow="0" yWindow="0" windowWidth="25600" windowHeight="16000"/>
  </bookViews>
  <sheets>
    <sheet name="Chiffrage" sheetId="1" r:id="rId1"/>
    <sheet name="Financement" sheetId="2" r:id="rId2"/>
  </sheets>
  <definedNames>
    <definedName name="Financement">Type[Type]</definedName>
    <definedName name="Nb_mensualités">Chiffrage!$C$18</definedName>
    <definedName name="TOTAL_HT">Chiffrage!$C$15</definedName>
    <definedName name="TOTAL_TTC">Chiffrage!$C$17</definedName>
    <definedName name="Typologie">Chiffrage!$B$18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0" i="1" l="1"/>
  <c r="C16" i="1"/>
  <c r="C17" i="1"/>
  <c r="C22" i="1"/>
  <c r="C23" i="1"/>
  <c r="D3" i="1"/>
  <c r="D4" i="1"/>
  <c r="D5" i="1"/>
  <c r="D6" i="1"/>
  <c r="D7" i="1"/>
  <c r="D8" i="1"/>
  <c r="D9" i="1"/>
  <c r="D10" i="1"/>
  <c r="D11" i="1"/>
  <c r="C13" i="1"/>
  <c r="C14" i="1"/>
  <c r="C15" i="1"/>
  <c r="C8" i="2"/>
  <c r="D8" i="2"/>
  <c r="C9" i="2"/>
  <c r="D9" i="2"/>
  <c r="C10" i="2"/>
  <c r="D10" i="2"/>
  <c r="D2" i="1"/>
  <c r="A12" i="1"/>
  <c r="B12" i="1"/>
</calcChain>
</file>

<file path=xl/sharedStrings.xml><?xml version="1.0" encoding="utf-8"?>
<sst xmlns="http://schemas.openxmlformats.org/spreadsheetml/2006/main" count="56" uniqueCount="53">
  <si>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</si>
  <si>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</si>
  <si>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</si>
  <si>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</si>
  <si>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</si>
  <si>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</si>
  <si>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</si>
  <si>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</si>
  <si>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</si>
  <si>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</si>
  <si>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Réf.</t>
  </si>
  <si>
    <t>PU HT</t>
  </si>
  <si>
    <t>Qté.</t>
  </si>
  <si>
    <t>TOTAL HT</t>
  </si>
  <si>
    <t>Remise</t>
  </si>
  <si>
    <t>MONTANT HT</t>
  </si>
  <si>
    <t>TVA</t>
  </si>
  <si>
    <t>TOTAL TTC</t>
  </si>
  <si>
    <t>PRO</t>
  </si>
  <si>
    <t>PART</t>
  </si>
  <si>
    <t>Montant mensuel</t>
  </si>
  <si>
    <t>Mensualités</t>
  </si>
  <si>
    <t>Instructions :
B18 = Type de clients "Pro ou Particuliers"
C18 = Nombre de mensualités selon choix de B18
C20 = Résultat selon choix B18 + C18 ???
Feuille "Financement" stockage données selon typologie client
Actuellement Pro fonctionne car prix mensuel basé sur remise en pourcentage du total HT, contrairement à particuliers ou le prix mensuel est basé sur des prix fixes.
J'aimerais que C20 change de formule losque l'on change le choix de B18 et C18...</t>
  </si>
  <si>
    <t>FINANCEMENT PROS</t>
  </si>
  <si>
    <t>FINANCEMENT PARTICULIERS</t>
  </si>
  <si>
    <t>Coef</t>
  </si>
  <si>
    <t>Periodes</t>
  </si>
  <si>
    <t>Mensualites</t>
  </si>
  <si>
    <t>Total</t>
  </si>
  <si>
    <t>100</t>
  </si>
  <si>
    <t>200</t>
  </si>
  <si>
    <t>300</t>
  </si>
  <si>
    <t>400</t>
  </si>
  <si>
    <t>500</t>
  </si>
  <si>
    <t>600</t>
  </si>
  <si>
    <t>700</t>
  </si>
  <si>
    <t>800</t>
  </si>
  <si>
    <t>900</t>
  </si>
  <si>
    <t>1000</t>
  </si>
  <si>
    <t>Type</t>
  </si>
  <si>
    <t>colonnes 3 et 4 à effacer</t>
  </si>
  <si>
    <t>Cout total</t>
  </si>
  <si>
    <t>Cout financement</t>
  </si>
  <si>
    <t>Une formule pour les pros :</t>
  </si>
  <si>
    <t>(1+Coef) * TTC/nbmois</t>
  </si>
  <si>
    <t>Une autre formule pour les particuliers (le financement dépend du total TTC et pas des prix des articles (SINON ON DEVIENT FOU)) :</t>
  </si>
  <si>
    <t xml:space="preserve">recherche la durée de rembt dans le tableau et renvoie le coef correspondant de manière à avoir : </t>
  </si>
  <si>
    <t>La formule est de type :</t>
  </si>
  <si>
    <t>Majoration fixe + TTC/nbmois</t>
  </si>
  <si>
    <t>NB : Pour les particuliers, en-dessous du premier plancher (100 euros dans l'exemple), on renverra 0 car erreur.</t>
  </si>
  <si>
    <t>Si besoin, rajouter une colonne 0 avant la colonne 100 afin d'avoir aussi des valeurs pour les totaux inférieurs à 100… mais je pense que ce sera pas nécessaire :-)</t>
  </si>
  <si>
    <t>recherche en fonction de la durée (renvoie une ligne) de rembt et du TTC (renvoie une colonne)</t>
  </si>
  <si>
    <t>renvoie la valeur du tableau (cout fixe additionnel) à l'intersection des lignes et colonnes obtenues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</si>
</sst>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 * #,##0.00_)\ &quot;€&quot;_ ;_ * \(#,##0.00\)\ &quot;€&quot;_ ;_ * &quot;-&quot;??_)\ &quot;€&quot;_ ;_ @_ "/>
    <numFmt numFmtId="164" formatCode="#,##0.00\ &quot;€&quot;"/>
    <numFmt numFmtId="165" formatCode="\-#,##0.00\ &quot;€&quot;"/>
    <numFmt numFmtId="166" formatCode="0.0%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FF0000"/>
      <name val="Calibri"/>
      <scheme val="minor"/>
    </font>
    <font>
      <sz val="11"/>
      <color theme="4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6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43">
    <xf numFmtId="0" fontId="0" fillId="0" borderId="0" xfId="0"/>
    <xf numFmtId="164" fontId="0" fillId="0" borderId="0" xfId="0" applyNumberFormat="1"/>
    <xf numFmtId="164" fontId="2" fillId="0" borderId="0" xfId="0" applyNumberFormat="1" applyFont="1"/>
    <xf numFmtId="0" fontId="0" fillId="0" borderId="0" xfId="0" applyAlignment="1">
      <alignment horizontal="left"/>
    </xf>
    <xf numFmtId="0" fontId="0" fillId="0" borderId="5" xfId="0" applyBorder="1"/>
    <xf numFmtId="9" fontId="0" fillId="0" borderId="0" xfId="0" applyNumberFormat="1" applyBorder="1"/>
    <xf numFmtId="165" fontId="0" fillId="0" borderId="6" xfId="0" applyNumberFormat="1" applyBorder="1"/>
    <xf numFmtId="164" fontId="0" fillId="0" borderId="6" xfId="0" applyNumberFormat="1" applyBorder="1"/>
    <xf numFmtId="0" fontId="0" fillId="2" borderId="5" xfId="0" applyFill="1" applyBorder="1"/>
    <xf numFmtId="0" fontId="0" fillId="2" borderId="0" xfId="0" applyFill="1" applyBorder="1"/>
    <xf numFmtId="164" fontId="0" fillId="2" borderId="6" xfId="0" applyNumberFormat="1" applyFill="1" applyBorder="1"/>
    <xf numFmtId="0" fontId="1" fillId="2" borderId="7" xfId="0" applyFont="1" applyFill="1" applyBorder="1"/>
    <xf numFmtId="0" fontId="1" fillId="2" borderId="8" xfId="0" applyFont="1" applyFill="1" applyBorder="1"/>
    <xf numFmtId="164" fontId="1" fillId="2" borderId="9" xfId="0" applyNumberFormat="1" applyFont="1" applyFill="1" applyBorder="1"/>
    <xf numFmtId="164" fontId="1" fillId="2" borderId="4" xfId="0" applyNumberFormat="1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/>
    </xf>
    <xf numFmtId="9" fontId="0" fillId="4" borderId="0" xfId="0" applyNumberFormat="1" applyFill="1" applyBorder="1"/>
    <xf numFmtId="0" fontId="0" fillId="0" borderId="0" xfId="0" applyFill="1" applyBorder="1" applyAlignment="1">
      <alignment vertical="top" wrapText="1"/>
    </xf>
    <xf numFmtId="0" fontId="0" fillId="5" borderId="0" xfId="0" applyFill="1" applyAlignment="1">
      <alignment horizontal="right"/>
    </xf>
    <xf numFmtId="0" fontId="0" fillId="5" borderId="0" xfId="0" applyFill="1"/>
    <xf numFmtId="0" fontId="0" fillId="0" borderId="0" xfId="0" applyAlignment="1"/>
    <xf numFmtId="164" fontId="0" fillId="0" borderId="0" xfId="0" applyNumberFormat="1" applyAlignment="1">
      <alignment vertical="center"/>
    </xf>
    <xf numFmtId="44" fontId="0" fillId="0" borderId="0" xfId="1" applyFont="1" applyAlignment="1">
      <alignment horizontal="right"/>
    </xf>
    <xf numFmtId="4" fontId="0" fillId="0" borderId="0" xfId="0" applyNumberFormat="1" applyAlignment="1">
      <alignment horizontal="center"/>
    </xf>
    <xf numFmtId="164" fontId="1" fillId="6" borderId="1" xfId="0" applyNumberFormat="1" applyFont="1" applyFill="1" applyBorder="1"/>
    <xf numFmtId="164" fontId="0" fillId="6" borderId="0" xfId="0" applyNumberFormat="1" applyFill="1"/>
    <xf numFmtId="0" fontId="1" fillId="0" borderId="0" xfId="0" applyFont="1"/>
    <xf numFmtId="0" fontId="7" fillId="0" borderId="0" xfId="0" applyFont="1"/>
    <xf numFmtId="0" fontId="8" fillId="0" borderId="0" xfId="0" applyFont="1"/>
    <xf numFmtId="0" fontId="1" fillId="2" borderId="2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3" borderId="2" xfId="0" applyFill="1" applyBorder="1" applyAlignment="1">
      <alignment horizontal="left" vertical="top" wrapText="1"/>
    </xf>
    <xf numFmtId="0" fontId="0" fillId="3" borderId="3" xfId="0" applyFill="1" applyBorder="1" applyAlignment="1">
      <alignment horizontal="left" vertical="top" wrapText="1"/>
    </xf>
    <xf numFmtId="0" fontId="0" fillId="3" borderId="4" xfId="0" applyFill="1" applyBorder="1" applyAlignment="1">
      <alignment horizontal="left" vertical="top" wrapText="1"/>
    </xf>
    <xf numFmtId="0" fontId="0" fillId="3" borderId="5" xfId="0" applyFill="1" applyBorder="1" applyAlignment="1">
      <alignment horizontal="left" vertical="top" wrapText="1"/>
    </xf>
    <xf numFmtId="0" fontId="0" fillId="3" borderId="0" xfId="0" applyFill="1" applyBorder="1" applyAlignment="1">
      <alignment horizontal="left" vertical="top" wrapText="1"/>
    </xf>
    <xf numFmtId="0" fontId="0" fillId="3" borderId="6" xfId="0" applyFill="1" applyBorder="1" applyAlignment="1">
      <alignment horizontal="left" vertical="top" wrapText="1"/>
    </xf>
    <xf numFmtId="0" fontId="0" fillId="3" borderId="7" xfId="0" applyFill="1" applyBorder="1" applyAlignment="1">
      <alignment horizontal="left" vertical="top" wrapText="1"/>
    </xf>
    <xf numFmtId="0" fontId="0" fillId="3" borderId="8" xfId="0" applyFill="1" applyBorder="1" applyAlignment="1">
      <alignment horizontal="left" vertical="top" wrapText="1"/>
    </xf>
    <xf numFmtId="0" fontId="0" fillId="3" borderId="9" xfId="0" applyFill="1" applyBorder="1" applyAlignment="1">
      <alignment horizontal="left" vertical="top" wrapText="1"/>
    </xf>
  </cellXfs>
  <cellStyles count="26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Monétaire" xfId="1" builtinId="4"/>
    <cellStyle name="Normal" xfId="0" builtinId="0"/>
  </cellStyles>
  <dxfs count="18">
    <dxf>
      <alignment horizontal="right" vertical="bottom" textRotation="0" wrapText="0" indent="0" justifyLastLine="0" shrinkToFit="0"/>
    </dxf>
    <dxf>
      <alignment horizontal="right" vertical="bottom" textRotation="0" wrapText="0" indent="0" justifyLastLine="0" shrinkToFit="0"/>
    </dxf>
    <dxf>
      <alignment horizontal="right" vertical="bottom" textRotation="0" wrapText="0" indent="0" justifyLastLine="0" shrinkToFit="0"/>
    </dxf>
    <dxf>
      <alignment horizontal="right" vertical="bottom" textRotation="0" wrapText="0" indent="0" justifyLastLine="0" shrinkToFit="0"/>
    </dxf>
    <dxf>
      <alignment horizontal="right" vertical="bottom" textRotation="0" wrapText="0" indent="0" justifyLastLine="0" shrinkToFit="0"/>
    </dxf>
    <dxf>
      <alignment horizontal="right" vertical="bottom" textRotation="0" wrapText="0" indent="0" justifyLastLine="0" shrinkToFit="0"/>
    </dxf>
    <dxf>
      <alignment horizontal="right" vertical="bottom" textRotation="0" wrapText="0" indent="0" justifyLastLine="0" shrinkToFit="0"/>
    </dxf>
    <dxf>
      <alignment horizontal="right" vertical="bottom" textRotation="0" wrapText="0" indent="0" justifyLastLine="0" shrinkToFit="0"/>
    </dxf>
    <dxf>
      <alignment horizontal="right" vertical="bottom" textRotation="0" wrapText="0" indent="0" justifyLastLine="0" shrinkToFit="0"/>
    </dxf>
    <dxf>
      <alignment horizontal="right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numFmt numFmtId="164" formatCode="#,##0.00\ &quot;€&quot;"/>
      <alignment horizontal="general" vertical="center" textRotation="0" wrapText="0" indent="0" justifyLastLine="0" shrinkToFit="0" readingOrder="0"/>
    </dxf>
    <dxf>
      <numFmt numFmtId="164" formatCode="#,##0.00\ &quot;€&quot;"/>
      <alignment horizontal="general" vertical="center" textRotation="0" wrapText="0" indent="0" justifyLastLine="0" shrinkToFit="0" readingOrder="0"/>
    </dxf>
    <dxf>
      <numFmt numFmtId="166" formatCode="0.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PRO" displayName="PRO" ref="A7:D10" totalsRowShown="0" headerRowDxfId="17">
  <autoFilter ref="A7:D10"/>
  <tableColumns count="4">
    <tableColumn id="1" name="Periodes" dataDxfId="16"/>
    <tableColumn id="2" name="Coef" dataDxfId="15"/>
    <tableColumn id="3" name="Mensualites" dataDxfId="14">
      <calculatedColumnFormula>(TOTAL_TTC/PRO[[#This Row],[Periodes]])*(1+PRO[[#This Row],[Coef]])</calculatedColumnFormula>
    </tableColumn>
    <tableColumn id="4" name="Total" dataDxfId="13">
      <calculatedColumnFormula>PRO[[#This Row],[Mensualites]]*PRO[[#This Row],[Periodes]]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PART" displayName="PART" ref="A13:K17" totalsRowShown="0" headerRowDxfId="12" dataDxfId="11">
  <autoFilter ref="A13:K17"/>
  <tableColumns count="11">
    <tableColumn id="1" name="Periodes" dataDxfId="10"/>
    <tableColumn id="2" name="100" dataDxfId="9" dataCellStyle="Monétaire"/>
    <tableColumn id="3" name="200" dataDxfId="8" dataCellStyle="Monétaire"/>
    <tableColumn id="4" name="300" dataDxfId="7" dataCellStyle="Monétaire"/>
    <tableColumn id="5" name="400" dataDxfId="6" dataCellStyle="Monétaire"/>
    <tableColumn id="6" name="500" dataDxfId="5" dataCellStyle="Monétaire"/>
    <tableColumn id="7" name="600" dataDxfId="4" dataCellStyle="Monétaire"/>
    <tableColumn id="8" name="700" dataDxfId="3" dataCellStyle="Monétaire"/>
    <tableColumn id="9" name="800" dataDxfId="2" dataCellStyle="Monétaire"/>
    <tableColumn id="10" name="900" dataDxfId="1" dataCellStyle="Monétaire"/>
    <tableColumn id="11" name="1000" dataDxfId="0" dataCellStyle="Monétai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ype" displayName="Type" ref="A2:A4" totalsRowShown="0">
  <autoFilter ref="A2:A4"/>
  <tableColumns count="1">
    <tableColumn id="1" name="Typ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Relationship Id="rId2" Type="http://schemas.openxmlformats.org/officeDocument/2006/relationships/table" Target="../tables/table2.xml"/><Relationship Id="rId3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workbookViewId="0">
      <selection activeCell="A37" sqref="A37"/>
    </sheetView>
  </sheetViews>
  <sheetFormatPr baseColWidth="10" defaultColWidth="11.5" defaultRowHeight="14" x14ac:dyDescent="0"/>
  <sheetData>
    <row r="1" spans="1:10">
      <c r="A1" t="s">
        <v>12</v>
      </c>
      <c r="B1" t="s">
        <v>10</v>
      </c>
      <c r="C1" t="s">
        <v>11</v>
      </c>
      <c r="D1" t="s">
        <v>13</v>
      </c>
    </row>
    <row r="2" spans="1:10">
      <c r="A2">
        <v>1</v>
      </c>
      <c r="B2" t="s">
        <v>0</v>
      </c>
      <c r="C2" s="1">
        <v>10</v>
      </c>
      <c r="D2" s="1">
        <f>SUM(C2*A2)</f>
        <v>10</v>
      </c>
    </row>
    <row r="3" spans="1:10">
      <c r="A3">
        <v>2</v>
      </c>
      <c r="B3" t="s">
        <v>1</v>
      </c>
      <c r="C3" s="1">
        <v>11</v>
      </c>
      <c r="D3" s="1">
        <f t="shared" ref="D3:D11" si="0">SUM(C3*A3)</f>
        <v>22</v>
      </c>
    </row>
    <row r="4" spans="1:10">
      <c r="A4">
        <v>3</v>
      </c>
      <c r="B4" t="s">
        <v>2</v>
      </c>
      <c r="C4" s="1">
        <v>12</v>
      </c>
      <c r="D4" s="1">
        <f t="shared" si="0"/>
        <v>36</v>
      </c>
    </row>
    <row r="5" spans="1:10">
      <c r="A5">
        <v>4</v>
      </c>
      <c r="B5" t="s">
        <v>3</v>
      </c>
      <c r="C5" s="1">
        <v>13</v>
      </c>
      <c r="D5" s="1">
        <f t="shared" si="0"/>
        <v>52</v>
      </c>
    </row>
    <row r="6" spans="1:10">
      <c r="A6">
        <v>5</v>
      </c>
      <c r="B6" t="s">
        <v>4</v>
      </c>
      <c r="C6" s="1">
        <v>14</v>
      </c>
      <c r="D6" s="1">
        <f t="shared" si="0"/>
        <v>70</v>
      </c>
    </row>
    <row r="7" spans="1:10">
      <c r="A7">
        <v>6</v>
      </c>
      <c r="B7" t="s">
        <v>5</v>
      </c>
      <c r="C7" s="1">
        <v>15</v>
      </c>
      <c r="D7" s="1">
        <f t="shared" si="0"/>
        <v>90</v>
      </c>
    </row>
    <row r="8" spans="1:10">
      <c r="A8">
        <v>7</v>
      </c>
      <c r="B8" t="s">
        <v>6</v>
      </c>
      <c r="C8" s="1">
        <v>16</v>
      </c>
      <c r="D8" s="1">
        <f t="shared" si="0"/>
        <v>112</v>
      </c>
    </row>
    <row r="9" spans="1:10">
      <c r="A9">
        <v>8</v>
      </c>
      <c r="B9" t="s">
        <v>7</v>
      </c>
      <c r="C9" s="1">
        <v>17</v>
      </c>
      <c r="D9" s="1">
        <f t="shared" si="0"/>
        <v>136</v>
      </c>
    </row>
    <row r="10" spans="1:10">
      <c r="A10">
        <v>9</v>
      </c>
      <c r="B10" t="s">
        <v>8</v>
      </c>
      <c r="C10" s="1">
        <v>18</v>
      </c>
      <c r="D10" s="1">
        <f t="shared" si="0"/>
        <v>162</v>
      </c>
    </row>
    <row r="11" spans="1:10">
      <c r="A11">
        <v>10</v>
      </c>
      <c r="B11" t="s">
        <v>9</v>
      </c>
      <c r="C11" s="1">
        <v>19</v>
      </c>
      <c r="D11" s="1">
        <f t="shared" si="0"/>
        <v>190</v>
      </c>
    </row>
    <row r="12" spans="1:10" ht="15" thickBot="1">
      <c r="A12" s="2">
        <f>C13*(1-B14)</f>
        <v>880</v>
      </c>
      <c r="B12" s="2">
        <f>C15*(1-B16)</f>
        <v>704</v>
      </c>
    </row>
    <row r="13" spans="1:10" ht="15" customHeight="1">
      <c r="A13" s="31" t="s">
        <v>15</v>
      </c>
      <c r="B13" s="32"/>
      <c r="C13" s="14">
        <f>SUM(D2:D11)</f>
        <v>880</v>
      </c>
      <c r="E13" s="34" t="s">
        <v>22</v>
      </c>
      <c r="F13" s="35"/>
      <c r="G13" s="35"/>
      <c r="H13" s="35"/>
      <c r="I13" s="36"/>
      <c r="J13" s="3"/>
    </row>
    <row r="14" spans="1:10">
      <c r="A14" s="4" t="s">
        <v>14</v>
      </c>
      <c r="B14" s="18">
        <v>0</v>
      </c>
      <c r="C14" s="6">
        <f>-ROUND(C13*B14,2)</f>
        <v>0</v>
      </c>
      <c r="E14" s="37"/>
      <c r="F14" s="38"/>
      <c r="G14" s="38"/>
      <c r="H14" s="38"/>
      <c r="I14" s="39"/>
    </row>
    <row r="15" spans="1:10">
      <c r="A15" s="8" t="s">
        <v>13</v>
      </c>
      <c r="B15" s="9"/>
      <c r="C15" s="10">
        <f>C13-C14</f>
        <v>880</v>
      </c>
      <c r="E15" s="37"/>
      <c r="F15" s="38"/>
      <c r="G15" s="38"/>
      <c r="H15" s="38"/>
      <c r="I15" s="39"/>
    </row>
    <row r="16" spans="1:10">
      <c r="A16" s="4" t="s">
        <v>16</v>
      </c>
      <c r="B16" s="5">
        <v>0.2</v>
      </c>
      <c r="C16" s="7">
        <f>ROUND(TOTAL_HT*B16,2)</f>
        <v>176</v>
      </c>
      <c r="E16" s="37"/>
      <c r="F16" s="38"/>
      <c r="G16" s="38"/>
      <c r="H16" s="38"/>
      <c r="I16" s="39"/>
    </row>
    <row r="17" spans="1:9" ht="15" thickBot="1">
      <c r="A17" s="11" t="s">
        <v>17</v>
      </c>
      <c r="B17" s="12"/>
      <c r="C17" s="13">
        <f>SUM(C15:C16)</f>
        <v>1056</v>
      </c>
      <c r="E17" s="37"/>
      <c r="F17" s="38"/>
      <c r="G17" s="38"/>
      <c r="H17" s="38"/>
      <c r="I17" s="39"/>
    </row>
    <row r="18" spans="1:9">
      <c r="A18" t="s">
        <v>21</v>
      </c>
      <c r="B18" s="20" t="s">
        <v>19</v>
      </c>
      <c r="C18" s="21">
        <v>36</v>
      </c>
      <c r="E18" s="37"/>
      <c r="F18" s="38"/>
      <c r="G18" s="38"/>
      <c r="H18" s="38"/>
      <c r="I18" s="39"/>
    </row>
    <row r="19" spans="1:9" ht="15" thickBot="1">
      <c r="E19" s="37"/>
      <c r="F19" s="38"/>
      <c r="G19" s="38"/>
      <c r="H19" s="38"/>
      <c r="I19" s="39"/>
    </row>
    <row r="20" spans="1:9" ht="15" thickBot="1">
      <c r="A20" s="33" t="s">
        <v>20</v>
      </c>
      <c r="B20" s="33"/>
      <c r="C20" s="26">
        <f>IFERROR(ROUND(
(Typologie="PRO")*(TOTAL_TTC/Nb_mensualités)*(1+INDEX(PRO[Coef],MATCH(Nb_mensualités,PRO[Periodes],0)))
+(Typologie="PART")*(TOTAL_TTC/Nb_mensualités+INDEX(PART[],MATCH(Nb_mensualités,PART[Periodes],0),SUMPRODUCT(MATCH(TOTAL_TTC,PART[#Headers]*1,1)))),2),0)</f>
        <v>39.33</v>
      </c>
      <c r="E20" s="37"/>
      <c r="F20" s="38"/>
      <c r="G20" s="38"/>
      <c r="H20" s="38"/>
      <c r="I20" s="39"/>
    </row>
    <row r="21" spans="1:9">
      <c r="E21" s="37"/>
      <c r="F21" s="38"/>
      <c r="G21" s="38"/>
      <c r="H21" s="38"/>
      <c r="I21" s="39"/>
    </row>
    <row r="22" spans="1:9">
      <c r="A22" t="s">
        <v>41</v>
      </c>
      <c r="C22" s="27">
        <f>C20*Nb_mensualités</f>
        <v>1415.8799999999999</v>
      </c>
      <c r="E22" s="37"/>
      <c r="F22" s="38"/>
      <c r="G22" s="38"/>
      <c r="H22" s="38"/>
      <c r="I22" s="39"/>
    </row>
    <row r="23" spans="1:9" ht="15" thickBot="1">
      <c r="A23" t="s">
        <v>42</v>
      </c>
      <c r="C23" s="27">
        <f>C22-TOTAL_TTC</f>
        <v>359.87999999999988</v>
      </c>
      <c r="E23" s="40"/>
      <c r="F23" s="41"/>
      <c r="G23" s="41"/>
      <c r="H23" s="41"/>
      <c r="I23" s="42"/>
    </row>
    <row r="24" spans="1:9">
      <c r="E24" s="19"/>
      <c r="F24" s="19"/>
      <c r="G24" s="19"/>
      <c r="H24" s="19"/>
      <c r="I24" s="19"/>
    </row>
    <row r="29" spans="1:9">
      <c r="A29" t="s">
        <v>43</v>
      </c>
    </row>
    <row r="31" spans="1:9">
      <c r="A31" s="30" t="s">
        <v>46</v>
      </c>
      <c r="G31" s="28" t="s">
        <v>44</v>
      </c>
    </row>
    <row r="33" spans="1:3">
      <c r="A33" t="s">
        <v>45</v>
      </c>
    </row>
    <row r="35" spans="1:3">
      <c r="A35" s="30" t="s">
        <v>51</v>
      </c>
    </row>
    <row r="36" spans="1:3">
      <c r="A36" s="30" t="s">
        <v>52</v>
      </c>
    </row>
    <row r="37" spans="1:3">
      <c r="A37" s="30" t="s">
        <v>47</v>
      </c>
      <c r="C37" s="28" t="s">
        <v>48</v>
      </c>
    </row>
    <row r="39" spans="1:3">
      <c r="A39" s="29" t="s">
        <v>49</v>
      </c>
    </row>
    <row r="40" spans="1:3">
      <c r="A40" s="29" t="s">
        <v>50</v>
      </c>
    </row>
  </sheetData>
  <mergeCells count="3">
    <mergeCell ref="A13:B13"/>
    <mergeCell ref="A20:B20"/>
    <mergeCell ref="E13:I23"/>
  </mergeCells>
  <phoneticPr fontId="3" type="noConversion"/>
  <dataValidations count="3">
    <dataValidation type="decimal" operator="lessThanOrEqual" allowBlank="1" showInputMessage="1" showErrorMessage="1" errorTitle="Remise trop importante" error="Cette valeur ne peut pas être supérieure à 20% ! Appuyer sur annuler et recommencer." sqref="B14">
      <formula1>0.2</formula1>
    </dataValidation>
    <dataValidation type="list" allowBlank="1" showInputMessage="1" showErrorMessage="1" sqref="B18">
      <formula1>INDIRECT("Type[Type]")</formula1>
    </dataValidation>
    <dataValidation type="list" allowBlank="1" showInputMessage="1" showErrorMessage="1" sqref="C18">
      <formula1>INDIRECT($B$18&amp;"[Periodes]")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workbookViewId="0">
      <selection activeCell="C21" sqref="C21"/>
    </sheetView>
  </sheetViews>
  <sheetFormatPr baseColWidth="10" defaultRowHeight="14" x14ac:dyDescent="0"/>
  <cols>
    <col min="1" max="1" width="12.83203125" customWidth="1"/>
  </cols>
  <sheetData>
    <row r="2" spans="1:11">
      <c r="A2" t="s">
        <v>39</v>
      </c>
    </row>
    <row r="3" spans="1:11">
      <c r="A3" t="s">
        <v>18</v>
      </c>
    </row>
    <row r="4" spans="1:11">
      <c r="A4" t="s">
        <v>19</v>
      </c>
    </row>
    <row r="5" spans="1:11">
      <c r="C5" t="s">
        <v>40</v>
      </c>
    </row>
    <row r="6" spans="1:11">
      <c r="A6" s="22" t="s">
        <v>23</v>
      </c>
      <c r="B6" s="22"/>
      <c r="C6" s="22"/>
      <c r="D6" s="22"/>
    </row>
    <row r="7" spans="1:11" s="16" customFormat="1">
      <c r="A7" s="16" t="s">
        <v>26</v>
      </c>
      <c r="B7" s="16" t="s">
        <v>25</v>
      </c>
      <c r="C7" s="16" t="s">
        <v>27</v>
      </c>
      <c r="D7" s="16" t="s">
        <v>28</v>
      </c>
    </row>
    <row r="8" spans="1:11">
      <c r="A8" s="15">
        <v>36</v>
      </c>
      <c r="B8" s="17">
        <v>0.02</v>
      </c>
      <c r="C8" s="23">
        <f>(TOTAL_TTC/PRO[[#This Row],[Periodes]])*(1+PRO[[#This Row],[Coef]])</f>
        <v>29.919999999999998</v>
      </c>
      <c r="D8" s="23">
        <f>PRO[[#This Row],[Mensualites]]*PRO[[#This Row],[Periodes]]</f>
        <v>1077.1199999999999</v>
      </c>
    </row>
    <row r="9" spans="1:11">
      <c r="A9" s="15">
        <v>48</v>
      </c>
      <c r="B9" s="17">
        <v>0.04</v>
      </c>
      <c r="C9" s="23">
        <f>(TOTAL_TTC/PRO[[#This Row],[Periodes]])*(1+PRO[[#This Row],[Coef]])</f>
        <v>22.880000000000003</v>
      </c>
      <c r="D9" s="23">
        <f>PRO[[#This Row],[Mensualites]]*PRO[[#This Row],[Periodes]]</f>
        <v>1098.2400000000002</v>
      </c>
    </row>
    <row r="10" spans="1:11">
      <c r="A10" s="15">
        <v>60</v>
      </c>
      <c r="B10" s="17">
        <v>0.06</v>
      </c>
      <c r="C10" s="23">
        <f>(TOTAL_TTC/PRO[[#This Row],[Periodes]])*(1+PRO[[#This Row],[Coef]])</f>
        <v>18.656000000000002</v>
      </c>
      <c r="D10" s="23">
        <f>PRO[[#This Row],[Mensualites]]*PRO[[#This Row],[Periodes]]</f>
        <v>1119.3600000000001</v>
      </c>
    </row>
    <row r="12" spans="1:11">
      <c r="A12" s="22" t="s">
        <v>24</v>
      </c>
      <c r="B12" s="22"/>
      <c r="C12" s="22"/>
      <c r="D12" s="22"/>
      <c r="E12" s="22"/>
      <c r="F12" s="22"/>
      <c r="G12" s="22"/>
      <c r="H12" s="22"/>
    </row>
    <row r="13" spans="1:11" s="16" customFormat="1">
      <c r="A13" s="16" t="s">
        <v>26</v>
      </c>
      <c r="B13" s="25" t="s">
        <v>29</v>
      </c>
      <c r="C13" s="25" t="s">
        <v>30</v>
      </c>
      <c r="D13" s="25" t="s">
        <v>31</v>
      </c>
      <c r="E13" s="25" t="s">
        <v>32</v>
      </c>
      <c r="F13" s="25" t="s">
        <v>33</v>
      </c>
      <c r="G13" s="25" t="s">
        <v>34</v>
      </c>
      <c r="H13" s="25" t="s">
        <v>35</v>
      </c>
      <c r="I13" s="25" t="s">
        <v>36</v>
      </c>
      <c r="J13" s="25" t="s">
        <v>37</v>
      </c>
      <c r="K13" s="25" t="s">
        <v>38</v>
      </c>
    </row>
    <row r="14" spans="1:11">
      <c r="A14" s="16">
        <v>36</v>
      </c>
      <c r="B14" s="24">
        <v>1</v>
      </c>
      <c r="C14" s="24">
        <v>2</v>
      </c>
      <c r="D14" s="24">
        <v>3</v>
      </c>
      <c r="E14" s="24">
        <v>4</v>
      </c>
      <c r="F14" s="24">
        <v>5</v>
      </c>
      <c r="G14" s="24">
        <v>6</v>
      </c>
      <c r="H14" s="24">
        <v>7</v>
      </c>
      <c r="I14" s="24">
        <v>8</v>
      </c>
      <c r="J14" s="24">
        <v>9</v>
      </c>
      <c r="K14" s="24">
        <v>10</v>
      </c>
    </row>
    <row r="15" spans="1:11">
      <c r="A15" s="16">
        <v>60</v>
      </c>
      <c r="B15" s="24">
        <v>2</v>
      </c>
      <c r="C15" s="24">
        <v>3</v>
      </c>
      <c r="D15" s="24">
        <v>4</v>
      </c>
      <c r="E15" s="24">
        <v>5</v>
      </c>
      <c r="F15" s="24">
        <v>6</v>
      </c>
      <c r="G15" s="24">
        <v>7</v>
      </c>
      <c r="H15" s="24">
        <v>8</v>
      </c>
      <c r="I15" s="24">
        <v>9</v>
      </c>
      <c r="J15" s="24">
        <v>10</v>
      </c>
      <c r="K15" s="24">
        <v>11</v>
      </c>
    </row>
    <row r="16" spans="1:11">
      <c r="A16" s="16">
        <v>84</v>
      </c>
      <c r="B16" s="24">
        <v>3</v>
      </c>
      <c r="C16" s="24">
        <v>4</v>
      </c>
      <c r="D16" s="24">
        <v>5</v>
      </c>
      <c r="E16" s="24">
        <v>6</v>
      </c>
      <c r="F16" s="24">
        <v>7</v>
      </c>
      <c r="G16" s="24">
        <v>8</v>
      </c>
      <c r="H16" s="24">
        <v>9</v>
      </c>
      <c r="I16" s="24">
        <v>10</v>
      </c>
      <c r="J16" s="24">
        <v>11</v>
      </c>
      <c r="K16" s="24">
        <v>12</v>
      </c>
    </row>
    <row r="17" spans="1:11">
      <c r="A17" s="16">
        <v>120</v>
      </c>
      <c r="B17" s="24">
        <v>4</v>
      </c>
      <c r="C17" s="24">
        <v>5</v>
      </c>
      <c r="D17" s="24">
        <v>6</v>
      </c>
      <c r="E17" s="24">
        <v>7</v>
      </c>
      <c r="F17" s="24">
        <v>8</v>
      </c>
      <c r="G17" s="24">
        <v>9</v>
      </c>
      <c r="H17" s="24">
        <v>10</v>
      </c>
      <c r="I17" s="24">
        <v>11</v>
      </c>
      <c r="J17" s="24">
        <v>12</v>
      </c>
      <c r="K17" s="24">
        <v>13</v>
      </c>
    </row>
    <row r="18" spans="1:11">
      <c r="C18" s="1"/>
      <c r="D18" s="1"/>
    </row>
    <row r="19" spans="1:11">
      <c r="C19" s="1"/>
      <c r="D19" s="1"/>
    </row>
    <row r="20" spans="1:11">
      <c r="C20" s="1"/>
      <c r="D20" s="1"/>
    </row>
    <row r="21" spans="1:11">
      <c r="C21" s="1"/>
      <c r="D21" s="1"/>
    </row>
    <row r="22" spans="1:11">
      <c r="C22" s="1"/>
      <c r="D22" s="1"/>
    </row>
    <row r="24" spans="1:11">
      <c r="D24" s="1"/>
    </row>
  </sheetData>
  <pageMargins left="0.7" right="0.7" top="0.75" bottom="0.75" header="0.3" footer="0.3"/>
  <pageSetup paperSize="9" orientation="portrait" horizontalDpi="4294967292" verticalDpi="4294967292"/>
  <tableParts count="3">
    <tablePart r:id="rId1"/>
    <tablePart r:id="rId2"/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Chiffrage</vt:lpstr>
      <vt:lpstr>Financement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BROYE</dc:creator>
  <cp:lastModifiedBy>Guillaume Beth</cp:lastModifiedBy>
  <dcterms:created xsi:type="dcterms:W3CDTF">2020-11-12T15:50:06Z</dcterms:created>
  <dcterms:modified xsi:type="dcterms:W3CDTF">2020-11-14T10:19:07Z</dcterms:modified>
</cp:coreProperties>
</file>