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codeName="ThisWorkbook" autoCompressPictures="0"/>
  <bookViews>
    <workbookView xWindow="0" yWindow="0" windowWidth="28800" windowHeight="15940" firstSheet="4" activeTab="13"/>
  </bookViews>
  <sheets>
    <sheet name="Agen " sheetId="15" r:id="rId1"/>
    <sheet name="Bayonne" sheetId="2" r:id="rId2"/>
    <sheet name="Bordeaux" sheetId="3" r:id="rId3"/>
    <sheet name="Brive" sheetId="4" r:id="rId4"/>
    <sheet name="Castres" sheetId="5" r:id="rId5"/>
    <sheet name="Clermont" sheetId="6" r:id="rId6"/>
    <sheet name="La Rochelle" sheetId="7" r:id="rId7"/>
    <sheet name="Lyon " sheetId="8" r:id="rId8"/>
    <sheet name="Montpellier" sheetId="9" r:id="rId9"/>
    <sheet name="Paris" sheetId="10" r:id="rId10"/>
    <sheet name="Pau" sheetId="11" r:id="rId11"/>
    <sheet name="Racing 92" sheetId="12" r:id="rId12"/>
    <sheet name="toulon" sheetId="13" r:id="rId13"/>
    <sheet name="toulouse" sheetId="14" r:id="rId14"/>
    <sheet name="resultat" sheetId="19" r:id="rId15"/>
    <sheet name="Feuil1" sheetId="18" r:id="rId16"/>
  </sheets>
  <definedNames>
    <definedName name="journee1">#REF!</definedName>
    <definedName name="journee10">#REF!</definedName>
    <definedName name="journee11">#REF!</definedName>
    <definedName name="journee12">#REF!</definedName>
    <definedName name="journee13">#REF!</definedName>
    <definedName name="journee14">#REF!</definedName>
    <definedName name="journee15">#REF!</definedName>
    <definedName name="journee16">#REF!</definedName>
    <definedName name="journee17">#REF!</definedName>
    <definedName name="journee18">#REF!</definedName>
    <definedName name="journee19">#REF!</definedName>
    <definedName name="journee2">#REF!</definedName>
    <definedName name="journee20">#REF!</definedName>
    <definedName name="journee21">#REF!</definedName>
    <definedName name="journee22">#REF!</definedName>
    <definedName name="journee23">#REF!</definedName>
    <definedName name="journee24">#REF!</definedName>
    <definedName name="journee25">#REF!</definedName>
    <definedName name="journee26">#REF!</definedName>
    <definedName name="journee3">#REF!</definedName>
    <definedName name="journee4">#REF!</definedName>
    <definedName name="journee5">#REF!</definedName>
    <definedName name="journee6">#REF!</definedName>
    <definedName name="journee7">#REF!</definedName>
    <definedName name="journee8">#REF!</definedName>
    <definedName name="journee9">#REF!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4" l="1"/>
  <c r="I8" i="14"/>
  <c r="L22" i="14"/>
  <c r="L23" i="14"/>
  <c r="L24" i="14"/>
  <c r="L25" i="14"/>
  <c r="L26" i="14"/>
  <c r="L27" i="14"/>
  <c r="L28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9"/>
  <c r="I2" i="19"/>
  <c r="I3" i="19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H88" i="19"/>
  <c r="I20" i="14"/>
  <c r="H85" i="19"/>
  <c r="I19" i="14"/>
  <c r="H75" i="19"/>
  <c r="I18" i="14"/>
  <c r="H71" i="19"/>
  <c r="I17" i="14"/>
  <c r="H64" i="19"/>
  <c r="I16" i="14"/>
  <c r="H57" i="19"/>
  <c r="I15" i="14"/>
  <c r="H44" i="19"/>
  <c r="I14" i="14"/>
  <c r="H43" i="19"/>
  <c r="I13" i="14"/>
  <c r="H32" i="19"/>
  <c r="I12" i="14"/>
  <c r="H24" i="19"/>
  <c r="I11" i="14"/>
  <c r="H22" i="19"/>
  <c r="I10" i="14"/>
  <c r="H15" i="19"/>
  <c r="I9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4" i="14"/>
  <c r="D4" i="14"/>
  <c r="E4" i="14"/>
  <c r="E3" i="14"/>
  <c r="D3" i="14"/>
  <c r="C3" i="14"/>
  <c r="B8" i="14"/>
  <c r="E8" i="14"/>
  <c r="B9" i="14"/>
  <c r="E9" i="14"/>
  <c r="B10" i="14"/>
  <c r="E10" i="14"/>
  <c r="B11" i="14"/>
  <c r="E11" i="14"/>
  <c r="B12" i="14"/>
  <c r="E12" i="14"/>
  <c r="B13" i="14"/>
  <c r="E13" i="14"/>
  <c r="B14" i="14"/>
  <c r="E14" i="14"/>
  <c r="B15" i="14"/>
  <c r="E15" i="14"/>
  <c r="B16" i="14"/>
  <c r="E16" i="14"/>
  <c r="B17" i="14"/>
  <c r="E17" i="14"/>
  <c r="B18" i="14"/>
  <c r="E18" i="14"/>
  <c r="B19" i="14"/>
  <c r="E19" i="14"/>
  <c r="B20" i="14"/>
  <c r="E20" i="14"/>
  <c r="B21" i="14"/>
  <c r="E21" i="14"/>
  <c r="B22" i="14"/>
  <c r="E22" i="14"/>
  <c r="B23" i="14"/>
  <c r="E23" i="14"/>
  <c r="B24" i="14"/>
  <c r="E24" i="14"/>
  <c r="B25" i="14"/>
  <c r="E25" i="14"/>
  <c r="B26" i="14"/>
  <c r="E26" i="14"/>
  <c r="B27" i="14"/>
  <c r="E27" i="14"/>
  <c r="B28" i="14"/>
  <c r="E28" i="14"/>
  <c r="B29" i="14"/>
  <c r="E29" i="14"/>
  <c r="B30" i="14"/>
  <c r="E30" i="14"/>
  <c r="B31" i="14"/>
  <c r="E31" i="14"/>
  <c r="B32" i="14"/>
  <c r="E32" i="14"/>
  <c r="B33" i="14"/>
  <c r="E33" i="14"/>
  <c r="C5" i="14"/>
  <c r="D5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E5" i="14"/>
  <c r="B4" i="14"/>
  <c r="B3" i="14"/>
  <c r="B5" i="14"/>
  <c r="H2" i="19"/>
  <c r="H3" i="19"/>
  <c r="H4" i="19"/>
  <c r="H5" i="19"/>
  <c r="H6" i="19"/>
  <c r="H7" i="19"/>
  <c r="H9" i="19"/>
  <c r="H10" i="19"/>
  <c r="H11" i="19"/>
  <c r="H12" i="19"/>
  <c r="H13" i="19"/>
  <c r="H14" i="19"/>
  <c r="H16" i="19"/>
  <c r="H17" i="19"/>
  <c r="H18" i="19"/>
  <c r="H19" i="19"/>
  <c r="H20" i="19"/>
  <c r="H21" i="19"/>
  <c r="H23" i="19"/>
  <c r="H25" i="19"/>
  <c r="H26" i="19"/>
  <c r="H27" i="19"/>
  <c r="H28" i="19"/>
  <c r="H29" i="19"/>
  <c r="H30" i="19"/>
  <c r="H31" i="19"/>
  <c r="H33" i="19"/>
  <c r="H34" i="19"/>
  <c r="H35" i="19"/>
  <c r="H36" i="19"/>
  <c r="H37" i="19"/>
  <c r="H38" i="19"/>
  <c r="H39" i="19"/>
  <c r="H40" i="19"/>
  <c r="H41" i="19"/>
  <c r="H42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8" i="19"/>
  <c r="H59" i="19"/>
  <c r="H60" i="19"/>
  <c r="H61" i="19"/>
  <c r="H62" i="19"/>
  <c r="H63" i="19"/>
  <c r="H65" i="19"/>
  <c r="H66" i="19"/>
  <c r="H67" i="19"/>
  <c r="H68" i="19"/>
  <c r="H69" i="19"/>
  <c r="H70" i="19"/>
  <c r="H72" i="19"/>
  <c r="H73" i="19"/>
  <c r="H74" i="19"/>
  <c r="H76" i="19"/>
  <c r="H77" i="19"/>
  <c r="H78" i="19"/>
  <c r="H79" i="19"/>
  <c r="H80" i="19"/>
  <c r="H81" i="19"/>
  <c r="H82" i="19"/>
  <c r="H83" i="19"/>
  <c r="H84" i="19"/>
  <c r="H86" i="19"/>
  <c r="H87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179" i="19"/>
  <c r="G180" i="19"/>
  <c r="G181" i="19"/>
  <c r="G182" i="19"/>
  <c r="G183" i="19"/>
  <c r="G2" i="19"/>
  <c r="F8" i="13"/>
  <c r="E8" i="13"/>
  <c r="F8" i="12"/>
  <c r="E8" i="12"/>
  <c r="F8" i="11"/>
  <c r="E8" i="11"/>
  <c r="F8" i="10"/>
  <c r="E8" i="10"/>
  <c r="F8" i="9"/>
  <c r="E8" i="9"/>
  <c r="F8" i="8"/>
  <c r="E8" i="8"/>
  <c r="F8" i="7"/>
  <c r="E8" i="7"/>
  <c r="F8" i="6"/>
  <c r="E8" i="6"/>
  <c r="F8" i="5"/>
  <c r="E8" i="5"/>
  <c r="F8" i="4"/>
  <c r="E8" i="4"/>
  <c r="F8" i="3"/>
  <c r="E8" i="3"/>
  <c r="F8" i="2"/>
  <c r="E8" i="2"/>
  <c r="F8" i="15"/>
  <c r="E8" i="15"/>
  <c r="I48" i="14"/>
  <c r="F49" i="14"/>
  <c r="K48" i="14"/>
  <c r="L48" i="14"/>
  <c r="I47" i="14"/>
  <c r="F48" i="14"/>
  <c r="I46" i="14"/>
  <c r="F47" i="14"/>
  <c r="K46" i="14"/>
  <c r="L46" i="14"/>
  <c r="I45" i="14"/>
  <c r="F46" i="14"/>
  <c r="I44" i="14"/>
  <c r="F45" i="14"/>
  <c r="I43" i="14"/>
  <c r="F44" i="14"/>
  <c r="I42" i="14"/>
  <c r="F43" i="14"/>
  <c r="I41" i="14"/>
  <c r="F42" i="14"/>
  <c r="I40" i="14"/>
  <c r="F41" i="14"/>
  <c r="K40" i="14"/>
  <c r="L40" i="14"/>
  <c r="I39" i="14"/>
  <c r="F40" i="14"/>
  <c r="I38" i="14"/>
  <c r="F39" i="14"/>
  <c r="K38" i="14"/>
  <c r="I37" i="14"/>
  <c r="F38" i="14"/>
  <c r="I36" i="14"/>
  <c r="F37" i="14"/>
  <c r="K36" i="14"/>
  <c r="I50" i="13"/>
  <c r="F50" i="13"/>
  <c r="I49" i="13"/>
  <c r="F49" i="13"/>
  <c r="I48" i="13"/>
  <c r="F48" i="13"/>
  <c r="I47" i="13"/>
  <c r="F47" i="13"/>
  <c r="I46" i="13"/>
  <c r="F46" i="13"/>
  <c r="I45" i="13"/>
  <c r="F45" i="13"/>
  <c r="I44" i="13"/>
  <c r="F44" i="13"/>
  <c r="I43" i="13"/>
  <c r="F43" i="13"/>
  <c r="I42" i="13"/>
  <c r="F42" i="13"/>
  <c r="I41" i="13"/>
  <c r="F41" i="13"/>
  <c r="I40" i="13"/>
  <c r="F40" i="13"/>
  <c r="I39" i="13"/>
  <c r="F39" i="13"/>
  <c r="I38" i="13"/>
  <c r="F38" i="13"/>
  <c r="I50" i="12"/>
  <c r="F50" i="12"/>
  <c r="K50" i="12"/>
  <c r="I49" i="12"/>
  <c r="F49" i="12"/>
  <c r="K49" i="12"/>
  <c r="I48" i="12"/>
  <c r="F48" i="12"/>
  <c r="K48" i="12"/>
  <c r="F47" i="12"/>
  <c r="I47" i="12"/>
  <c r="K47" i="12"/>
  <c r="F46" i="12"/>
  <c r="I46" i="12"/>
  <c r="K46" i="12"/>
  <c r="I45" i="12"/>
  <c r="F45" i="12"/>
  <c r="K45" i="12"/>
  <c r="I44" i="12"/>
  <c r="F44" i="12"/>
  <c r="K44" i="12"/>
  <c r="F43" i="12"/>
  <c r="I43" i="12"/>
  <c r="K43" i="12"/>
  <c r="F42" i="12"/>
  <c r="I42" i="12"/>
  <c r="K42" i="12"/>
  <c r="I41" i="12"/>
  <c r="F41" i="12"/>
  <c r="K41" i="12"/>
  <c r="I40" i="12"/>
  <c r="F40" i="12"/>
  <c r="K40" i="12"/>
  <c r="F39" i="12"/>
  <c r="I39" i="12"/>
  <c r="K39" i="12"/>
  <c r="F38" i="12"/>
  <c r="I38" i="12"/>
  <c r="K38" i="12"/>
  <c r="M4" i="12" a="1"/>
  <c r="M4" i="12"/>
  <c r="M5" i="12"/>
  <c r="L4" i="12" a="1"/>
  <c r="L4" i="12"/>
  <c r="L5" i="12"/>
  <c r="I50" i="11"/>
  <c r="F50" i="11"/>
  <c r="I49" i="11"/>
  <c r="F49" i="11"/>
  <c r="I48" i="11"/>
  <c r="F48" i="11"/>
  <c r="I47" i="11"/>
  <c r="F47" i="11"/>
  <c r="I46" i="11"/>
  <c r="F46" i="11"/>
  <c r="I45" i="11"/>
  <c r="F45" i="11"/>
  <c r="I44" i="11"/>
  <c r="F44" i="11"/>
  <c r="I43" i="11"/>
  <c r="F43" i="11"/>
  <c r="I42" i="11"/>
  <c r="F42" i="11"/>
  <c r="I41" i="11"/>
  <c r="F41" i="11"/>
  <c r="I40" i="11"/>
  <c r="F40" i="11"/>
  <c r="I39" i="11"/>
  <c r="F39" i="11"/>
  <c r="I38" i="11"/>
  <c r="F38" i="11"/>
  <c r="U5" i="14" a="1"/>
  <c r="U5" i="14"/>
  <c r="U6" i="14"/>
  <c r="T5" i="14" a="1"/>
  <c r="T5" i="14"/>
  <c r="T6" i="14"/>
  <c r="M4" i="13" a="1"/>
  <c r="M4" i="13"/>
  <c r="M5" i="13"/>
  <c r="L4" i="13" a="1"/>
  <c r="L4" i="13"/>
  <c r="L5" i="13"/>
  <c r="M4" i="11" a="1"/>
  <c r="M4" i="11"/>
  <c r="M5" i="11"/>
  <c r="L4" i="11" a="1"/>
  <c r="L4" i="11"/>
  <c r="L5" i="11"/>
  <c r="I38" i="10"/>
  <c r="M4" i="10" a="1"/>
  <c r="M4" i="10"/>
  <c r="M5" i="10"/>
  <c r="F38" i="10"/>
  <c r="L4" i="10" a="1"/>
  <c r="L4" i="10"/>
  <c r="L5" i="10"/>
  <c r="I50" i="10"/>
  <c r="F50" i="10"/>
  <c r="I49" i="10"/>
  <c r="F49" i="10"/>
  <c r="I48" i="10"/>
  <c r="F48" i="10"/>
  <c r="I47" i="10"/>
  <c r="F47" i="10"/>
  <c r="I46" i="10"/>
  <c r="F46" i="10"/>
  <c r="I45" i="10"/>
  <c r="F45" i="10"/>
  <c r="I44" i="10"/>
  <c r="F44" i="10"/>
  <c r="I43" i="10"/>
  <c r="F43" i="10"/>
  <c r="I42" i="10"/>
  <c r="F42" i="10"/>
  <c r="I41" i="10"/>
  <c r="F41" i="10"/>
  <c r="I40" i="10"/>
  <c r="F40" i="10"/>
  <c r="I39" i="10"/>
  <c r="F39" i="10"/>
  <c r="K39" i="14"/>
  <c r="L39" i="14"/>
  <c r="K44" i="14"/>
  <c r="L44" i="14"/>
  <c r="K43" i="14"/>
  <c r="L43" i="14"/>
  <c r="K47" i="14"/>
  <c r="L47" i="14"/>
  <c r="K41" i="14"/>
  <c r="L41" i="14"/>
  <c r="K42" i="14"/>
  <c r="L42" i="14"/>
  <c r="K45" i="14"/>
  <c r="L45" i="14"/>
  <c r="L38" i="14"/>
  <c r="L36" i="14"/>
  <c r="K37" i="14"/>
  <c r="L37" i="14"/>
  <c r="L45" i="12"/>
  <c r="L40" i="12"/>
  <c r="L44" i="12"/>
  <c r="L48" i="12"/>
  <c r="L39" i="12"/>
  <c r="L43" i="12"/>
  <c r="L47" i="12"/>
  <c r="L41" i="12"/>
  <c r="L38" i="12"/>
  <c r="L42" i="12"/>
  <c r="L46" i="12"/>
  <c r="L49" i="12"/>
  <c r="K47" i="13"/>
  <c r="L47" i="13"/>
  <c r="K38" i="13"/>
  <c r="L38" i="13"/>
  <c r="K39" i="13"/>
  <c r="L39" i="13"/>
  <c r="K40" i="13"/>
  <c r="L40" i="13"/>
  <c r="K41" i="13"/>
  <c r="L41" i="13"/>
  <c r="K42" i="13"/>
  <c r="L42" i="13"/>
  <c r="K43" i="13"/>
  <c r="L43" i="13"/>
  <c r="K44" i="13"/>
  <c r="L44" i="13"/>
  <c r="K45" i="13"/>
  <c r="L45" i="13"/>
  <c r="K46" i="13"/>
  <c r="L46" i="13"/>
  <c r="K48" i="13"/>
  <c r="L48" i="13"/>
  <c r="K49" i="13"/>
  <c r="L49" i="13"/>
  <c r="K50" i="13"/>
  <c r="L50" i="13"/>
  <c r="L50" i="12"/>
  <c r="K49" i="11"/>
  <c r="L49" i="11"/>
  <c r="K38" i="11"/>
  <c r="L38" i="11"/>
  <c r="K39" i="11"/>
  <c r="L39" i="11"/>
  <c r="K40" i="11"/>
  <c r="L40" i="11"/>
  <c r="K41" i="11"/>
  <c r="L41" i="11"/>
  <c r="K42" i="11"/>
  <c r="L42" i="11"/>
  <c r="K43" i="11"/>
  <c r="L43" i="11"/>
  <c r="K44" i="11"/>
  <c r="L44" i="11"/>
  <c r="K45" i="11"/>
  <c r="L45" i="11"/>
  <c r="K46" i="11"/>
  <c r="L46" i="11"/>
  <c r="K47" i="11"/>
  <c r="L47" i="11"/>
  <c r="K48" i="11"/>
  <c r="L48" i="11"/>
  <c r="K50" i="11"/>
  <c r="L50" i="11"/>
  <c r="K38" i="10"/>
  <c r="L38" i="10"/>
  <c r="K39" i="10"/>
  <c r="L39" i="10"/>
  <c r="K40" i="10"/>
  <c r="L40" i="10"/>
  <c r="K41" i="10"/>
  <c r="L41" i="10"/>
  <c r="K42" i="10"/>
  <c r="L42" i="10"/>
  <c r="K43" i="10"/>
  <c r="L43" i="10"/>
  <c r="K44" i="10"/>
  <c r="L44" i="10"/>
  <c r="K45" i="10"/>
  <c r="L45" i="10"/>
  <c r="K46" i="10"/>
  <c r="L46" i="10"/>
  <c r="K47" i="10"/>
  <c r="L47" i="10"/>
  <c r="K48" i="10"/>
  <c r="L48" i="10"/>
  <c r="K49" i="10"/>
  <c r="L49" i="10"/>
  <c r="K50" i="10"/>
  <c r="L50" i="10"/>
  <c r="I50" i="9"/>
  <c r="F50" i="9"/>
  <c r="I49" i="9"/>
  <c r="F49" i="9"/>
  <c r="I48" i="9"/>
  <c r="F48" i="9"/>
  <c r="I47" i="9"/>
  <c r="F47" i="9"/>
  <c r="I46" i="9"/>
  <c r="F46" i="9"/>
  <c r="I45" i="9"/>
  <c r="F45" i="9"/>
  <c r="I44" i="9"/>
  <c r="F44" i="9"/>
  <c r="I43" i="9"/>
  <c r="F43" i="9"/>
  <c r="I42" i="9"/>
  <c r="F42" i="9"/>
  <c r="I41" i="9"/>
  <c r="F41" i="9"/>
  <c r="I40" i="9"/>
  <c r="F40" i="9"/>
  <c r="I39" i="9"/>
  <c r="F39" i="9"/>
  <c r="I38" i="9"/>
  <c r="F38" i="9"/>
  <c r="M4" i="9" a="1"/>
  <c r="M4" i="9"/>
  <c r="M5" i="9"/>
  <c r="L4" i="9" a="1"/>
  <c r="L4" i="9"/>
  <c r="L5" i="9"/>
  <c r="I50" i="8"/>
  <c r="F50" i="8"/>
  <c r="I49" i="8"/>
  <c r="F49" i="8"/>
  <c r="I48" i="8"/>
  <c r="F48" i="8"/>
  <c r="I47" i="8"/>
  <c r="F47" i="8"/>
  <c r="I46" i="8"/>
  <c r="F46" i="8"/>
  <c r="I45" i="8"/>
  <c r="F45" i="8"/>
  <c r="I44" i="8"/>
  <c r="F44" i="8"/>
  <c r="I43" i="8"/>
  <c r="F43" i="8"/>
  <c r="I42" i="8"/>
  <c r="F42" i="8"/>
  <c r="I41" i="8"/>
  <c r="F41" i="8"/>
  <c r="I40" i="8"/>
  <c r="F40" i="8"/>
  <c r="I39" i="8"/>
  <c r="F39" i="8"/>
  <c r="I38" i="8"/>
  <c r="F38" i="8"/>
  <c r="I50" i="7"/>
  <c r="F50" i="7"/>
  <c r="I49" i="7"/>
  <c r="F49" i="7"/>
  <c r="I48" i="7"/>
  <c r="F48" i="7"/>
  <c r="I47" i="7"/>
  <c r="F47" i="7"/>
  <c r="I46" i="7"/>
  <c r="F46" i="7"/>
  <c r="I45" i="7"/>
  <c r="F45" i="7"/>
  <c r="I44" i="7"/>
  <c r="F44" i="7"/>
  <c r="I43" i="7"/>
  <c r="F43" i="7"/>
  <c r="I42" i="7"/>
  <c r="F42" i="7"/>
  <c r="I41" i="7"/>
  <c r="F41" i="7"/>
  <c r="I40" i="7"/>
  <c r="F40" i="7"/>
  <c r="I39" i="7"/>
  <c r="F39" i="7"/>
  <c r="I38" i="7"/>
  <c r="F38" i="7"/>
  <c r="I50" i="6"/>
  <c r="F50" i="6"/>
  <c r="I49" i="6"/>
  <c r="F49" i="6"/>
  <c r="I48" i="6"/>
  <c r="F48" i="6"/>
  <c r="I47" i="6"/>
  <c r="F47" i="6"/>
  <c r="I46" i="6"/>
  <c r="F46" i="6"/>
  <c r="I45" i="6"/>
  <c r="F45" i="6"/>
  <c r="I44" i="6"/>
  <c r="F44" i="6"/>
  <c r="I43" i="6"/>
  <c r="F43" i="6"/>
  <c r="I42" i="6"/>
  <c r="F42" i="6"/>
  <c r="I41" i="6"/>
  <c r="F41" i="6"/>
  <c r="I40" i="6"/>
  <c r="F40" i="6"/>
  <c r="I39" i="6"/>
  <c r="F39" i="6"/>
  <c r="I38" i="6"/>
  <c r="F38" i="6"/>
  <c r="A37" i="5"/>
  <c r="C37" i="5"/>
  <c r="D37" i="5"/>
  <c r="E37" i="5"/>
  <c r="F37" i="5"/>
  <c r="G37" i="5"/>
  <c r="H37" i="5"/>
  <c r="I37" i="5"/>
  <c r="J37" i="5"/>
  <c r="K37" i="5"/>
  <c r="L37" i="5"/>
  <c r="I50" i="5"/>
  <c r="F50" i="5"/>
  <c r="I49" i="5"/>
  <c r="F49" i="5"/>
  <c r="I48" i="5"/>
  <c r="F48" i="5"/>
  <c r="I47" i="5"/>
  <c r="F47" i="5"/>
  <c r="I46" i="5"/>
  <c r="F46" i="5"/>
  <c r="I45" i="5"/>
  <c r="F45" i="5"/>
  <c r="I44" i="5"/>
  <c r="F44" i="5"/>
  <c r="I43" i="5"/>
  <c r="F43" i="5"/>
  <c r="I42" i="5"/>
  <c r="F42" i="5"/>
  <c r="I41" i="5"/>
  <c r="F41" i="5"/>
  <c r="I40" i="5"/>
  <c r="F40" i="5"/>
  <c r="I39" i="5"/>
  <c r="F39" i="5"/>
  <c r="I38" i="5"/>
  <c r="F38" i="5"/>
  <c r="K38" i="9"/>
  <c r="L38" i="9"/>
  <c r="K46" i="9"/>
  <c r="L46" i="9"/>
  <c r="K39" i="9"/>
  <c r="L39" i="9"/>
  <c r="K40" i="9"/>
  <c r="L40" i="9"/>
  <c r="K41" i="9"/>
  <c r="L41" i="9"/>
  <c r="K42" i="9"/>
  <c r="L42" i="9"/>
  <c r="K43" i="9"/>
  <c r="L43" i="9"/>
  <c r="K44" i="9"/>
  <c r="L44" i="9"/>
  <c r="K45" i="9"/>
  <c r="L45" i="9"/>
  <c r="K47" i="9"/>
  <c r="L47" i="9"/>
  <c r="K48" i="9"/>
  <c r="L48" i="9"/>
  <c r="K49" i="9"/>
  <c r="L49" i="9"/>
  <c r="K50" i="9"/>
  <c r="L50" i="9"/>
  <c r="K38" i="8"/>
  <c r="L38" i="8"/>
  <c r="K46" i="8"/>
  <c r="L46" i="8"/>
  <c r="K39" i="8"/>
  <c r="L39" i="8"/>
  <c r="K40" i="8"/>
  <c r="L40" i="8"/>
  <c r="K41" i="8"/>
  <c r="L41" i="8"/>
  <c r="K42" i="8"/>
  <c r="L42" i="8"/>
  <c r="K43" i="8"/>
  <c r="L43" i="8"/>
  <c r="K44" i="8"/>
  <c r="L44" i="8"/>
  <c r="K45" i="8"/>
  <c r="L45" i="8"/>
  <c r="K47" i="8"/>
  <c r="L47" i="8"/>
  <c r="K48" i="8"/>
  <c r="L48" i="8"/>
  <c r="K49" i="8"/>
  <c r="L49" i="8"/>
  <c r="K50" i="8"/>
  <c r="L50" i="8"/>
  <c r="K38" i="7"/>
  <c r="L38" i="7"/>
  <c r="K39" i="7"/>
  <c r="L39" i="7"/>
  <c r="K40" i="7"/>
  <c r="L40" i="7"/>
  <c r="K41" i="7"/>
  <c r="L41" i="7"/>
  <c r="K42" i="7"/>
  <c r="L42" i="7"/>
  <c r="K43" i="7"/>
  <c r="L43" i="7"/>
  <c r="K44" i="7"/>
  <c r="L44" i="7"/>
  <c r="K45" i="7"/>
  <c r="L45" i="7"/>
  <c r="K46" i="7"/>
  <c r="L46" i="7"/>
  <c r="K47" i="7"/>
  <c r="L47" i="7"/>
  <c r="K48" i="7"/>
  <c r="L48" i="7"/>
  <c r="K49" i="7"/>
  <c r="L49" i="7"/>
  <c r="K50" i="7"/>
  <c r="L50" i="7"/>
  <c r="K38" i="6"/>
  <c r="L38" i="6"/>
  <c r="K46" i="6"/>
  <c r="L46" i="6"/>
  <c r="K39" i="6"/>
  <c r="L39" i="6"/>
  <c r="K40" i="6"/>
  <c r="L40" i="6"/>
  <c r="K41" i="6"/>
  <c r="L41" i="6"/>
  <c r="K42" i="6"/>
  <c r="L42" i="6"/>
  <c r="K43" i="6"/>
  <c r="L43" i="6"/>
  <c r="K44" i="6"/>
  <c r="L44" i="6"/>
  <c r="K45" i="6"/>
  <c r="L45" i="6"/>
  <c r="K47" i="6"/>
  <c r="L47" i="6"/>
  <c r="K48" i="6"/>
  <c r="L48" i="6"/>
  <c r="K49" i="6"/>
  <c r="L49" i="6"/>
  <c r="K50" i="6"/>
  <c r="L50" i="6"/>
  <c r="K38" i="5"/>
  <c r="L38" i="5"/>
  <c r="K39" i="5"/>
  <c r="L39" i="5"/>
  <c r="K40" i="5"/>
  <c r="L40" i="5"/>
  <c r="K41" i="5"/>
  <c r="L41" i="5"/>
  <c r="K42" i="5"/>
  <c r="L42" i="5"/>
  <c r="K43" i="5"/>
  <c r="L43" i="5"/>
  <c r="K44" i="5"/>
  <c r="L44" i="5"/>
  <c r="K45" i="5"/>
  <c r="L45" i="5"/>
  <c r="K46" i="5"/>
  <c r="L46" i="5"/>
  <c r="K47" i="5"/>
  <c r="L47" i="5"/>
  <c r="K48" i="5"/>
  <c r="L48" i="5"/>
  <c r="K49" i="5"/>
  <c r="L49" i="5"/>
  <c r="K50" i="5"/>
  <c r="L50" i="5"/>
  <c r="C34" i="10"/>
  <c r="D35" i="3"/>
  <c r="D35" i="5"/>
  <c r="C34" i="7"/>
  <c r="C34" i="5"/>
  <c r="C35" i="10"/>
  <c r="D34" i="8"/>
  <c r="D34" i="12"/>
  <c r="C34" i="4"/>
  <c r="C35" i="6"/>
  <c r="D34" i="11"/>
  <c r="D34" i="9"/>
  <c r="D34" i="10"/>
  <c r="D35" i="9"/>
  <c r="D35" i="6"/>
  <c r="C35" i="3"/>
  <c r="C35" i="7"/>
  <c r="C35" i="13"/>
  <c r="C34" i="6"/>
  <c r="D34" i="5"/>
  <c r="D34" i="3"/>
  <c r="C35" i="4"/>
  <c r="D34" i="13"/>
  <c r="D35" i="8"/>
  <c r="D35" i="13"/>
  <c r="C34" i="12"/>
  <c r="D35" i="10"/>
  <c r="D35" i="12"/>
  <c r="D34" i="7"/>
  <c r="C34" i="9"/>
  <c r="C34" i="13"/>
  <c r="D35" i="7"/>
  <c r="C35" i="9"/>
  <c r="D35" i="11"/>
  <c r="C35" i="12"/>
  <c r="C34" i="3"/>
  <c r="D35" i="4"/>
  <c r="C34" i="8"/>
  <c r="C34" i="11"/>
  <c r="C35" i="11"/>
  <c r="C35" i="8"/>
  <c r="D34" i="4"/>
  <c r="D34" i="6"/>
  <c r="C35" i="5"/>
  <c r="H2" i="12"/>
  <c r="H3" i="12"/>
  <c r="H2" i="11"/>
  <c r="H3" i="11"/>
  <c r="I4" i="9"/>
  <c r="I5" i="9"/>
  <c r="H2" i="8"/>
  <c r="H4" i="12"/>
  <c r="H5" i="12"/>
  <c r="I2" i="13"/>
  <c r="H4" i="10"/>
  <c r="H5" i="10"/>
  <c r="I4" i="12"/>
  <c r="I5" i="12"/>
  <c r="I2" i="12"/>
  <c r="I3" i="12"/>
  <c r="I2" i="10"/>
  <c r="I3" i="10"/>
  <c r="H4" i="9"/>
  <c r="H5" i="9"/>
  <c r="I4" i="10"/>
  <c r="I5" i="10"/>
  <c r="H4" i="13"/>
  <c r="H5" i="13"/>
  <c r="I4" i="11"/>
  <c r="I5" i="11"/>
  <c r="H4" i="11"/>
  <c r="Q5" i="14"/>
  <c r="Q6" i="14"/>
  <c r="H2" i="10"/>
  <c r="H3" i="10"/>
  <c r="I2" i="11"/>
  <c r="I3" i="11"/>
  <c r="I4" i="13"/>
  <c r="I5" i="13"/>
  <c r="H2" i="13"/>
  <c r="H3" i="13"/>
  <c r="P5" i="14"/>
  <c r="P6" i="14"/>
  <c r="J4" i="12"/>
  <c r="H6" i="12"/>
  <c r="I6" i="13"/>
  <c r="J4" i="13"/>
  <c r="J4" i="11"/>
  <c r="J2" i="12"/>
  <c r="J4" i="9"/>
  <c r="I3" i="13"/>
  <c r="J2" i="13"/>
  <c r="I6" i="12"/>
  <c r="H6" i="11"/>
  <c r="H6" i="13"/>
  <c r="H5" i="11"/>
  <c r="J4" i="10"/>
  <c r="H6" i="10"/>
  <c r="J2" i="11"/>
  <c r="R5" i="14"/>
  <c r="I6" i="10"/>
  <c r="J2" i="10"/>
  <c r="I6" i="11"/>
  <c r="L4" i="8" a="1"/>
  <c r="L4" i="8"/>
  <c r="L5" i="8"/>
  <c r="M4" i="8" a="1"/>
  <c r="M4" i="8"/>
  <c r="M5" i="8"/>
  <c r="I4" i="8"/>
  <c r="J6" i="12"/>
  <c r="J6" i="13"/>
  <c r="J6" i="11"/>
  <c r="J6" i="10"/>
  <c r="I2" i="8"/>
  <c r="J2" i="8"/>
  <c r="H4" i="8"/>
  <c r="H5" i="8"/>
  <c r="H3" i="8"/>
  <c r="I5" i="8"/>
  <c r="M4" i="7" a="1"/>
  <c r="M4" i="7"/>
  <c r="M5" i="7"/>
  <c r="L4" i="7" a="1"/>
  <c r="L4" i="7"/>
  <c r="L5" i="7"/>
  <c r="I4" i="7"/>
  <c r="I5" i="7"/>
  <c r="H4" i="7"/>
  <c r="H5" i="7"/>
  <c r="I2" i="6"/>
  <c r="I3" i="6"/>
  <c r="L4" i="6" a="1"/>
  <c r="L4" i="6"/>
  <c r="L5" i="6"/>
  <c r="M4" i="6" a="1"/>
  <c r="M4" i="6"/>
  <c r="M5" i="6"/>
  <c r="M4" i="5" a="1"/>
  <c r="M4" i="5"/>
  <c r="M5" i="5"/>
  <c r="L4" i="5" a="1"/>
  <c r="L4" i="5"/>
  <c r="L5" i="5"/>
  <c r="I2" i="5"/>
  <c r="I3" i="8"/>
  <c r="I6" i="8"/>
  <c r="J4" i="8"/>
  <c r="H6" i="8"/>
  <c r="H2" i="4"/>
  <c r="H3" i="4"/>
  <c r="I2" i="4"/>
  <c r="I3" i="4"/>
  <c r="I4" i="4"/>
  <c r="I5" i="4"/>
  <c r="H2" i="5"/>
  <c r="H3" i="5"/>
  <c r="H2" i="6"/>
  <c r="J4" i="7"/>
  <c r="I3" i="5"/>
  <c r="H4" i="4"/>
  <c r="H5" i="4"/>
  <c r="H4" i="3"/>
  <c r="H5" i="3"/>
  <c r="J2" i="2"/>
  <c r="I4" i="2"/>
  <c r="I5" i="2"/>
  <c r="J4" i="2"/>
  <c r="J6" i="2"/>
  <c r="H2" i="3"/>
  <c r="H3" i="3"/>
  <c r="I2" i="2"/>
  <c r="I3" i="2"/>
  <c r="J6" i="8"/>
  <c r="I2" i="3"/>
  <c r="J2" i="5"/>
  <c r="I4" i="3"/>
  <c r="J4" i="3"/>
  <c r="J2" i="4"/>
  <c r="H3" i="6"/>
  <c r="J2" i="6"/>
  <c r="J3" i="2"/>
  <c r="I6" i="4"/>
  <c r="J4" i="4"/>
  <c r="H6" i="4"/>
  <c r="K4" i="2"/>
  <c r="J5" i="2"/>
  <c r="H4" i="6"/>
  <c r="I4" i="6"/>
  <c r="H4" i="5"/>
  <c r="I4" i="5"/>
  <c r="H6" i="3"/>
  <c r="B5" i="3"/>
  <c r="H7" i="3"/>
  <c r="J2" i="3"/>
  <c r="K2" i="2"/>
  <c r="I6" i="2"/>
  <c r="K6" i="2"/>
  <c r="B5" i="4"/>
  <c r="H7" i="4"/>
  <c r="I3" i="3"/>
  <c r="I5" i="3"/>
  <c r="I6" i="3"/>
  <c r="I7" i="3"/>
  <c r="J6" i="4"/>
  <c r="F46" i="15"/>
  <c r="M4" i="15" a="1"/>
  <c r="M4" i="15"/>
  <c r="E5" i="13"/>
  <c r="D5" i="13"/>
  <c r="C5" i="13"/>
  <c r="B5" i="13"/>
  <c r="E5" i="12"/>
  <c r="D5" i="12"/>
  <c r="C5" i="12"/>
  <c r="B5" i="12"/>
  <c r="E5" i="11"/>
  <c r="D5" i="11"/>
  <c r="C5" i="11"/>
  <c r="B5" i="11"/>
  <c r="E5" i="10"/>
  <c r="D5" i="10"/>
  <c r="C5" i="10"/>
  <c r="B5" i="10"/>
  <c r="E5" i="9"/>
  <c r="D5" i="9"/>
  <c r="C5" i="9"/>
  <c r="B5" i="9"/>
  <c r="E5" i="8"/>
  <c r="D5" i="8"/>
  <c r="C5" i="8"/>
  <c r="B5" i="8"/>
  <c r="E5" i="7"/>
  <c r="D5" i="7"/>
  <c r="C5" i="7"/>
  <c r="B5" i="7"/>
  <c r="E5" i="6"/>
  <c r="D5" i="6"/>
  <c r="C5" i="6"/>
  <c r="B5" i="6"/>
  <c r="E5" i="5"/>
  <c r="D5" i="5"/>
  <c r="C5" i="5"/>
  <c r="B5" i="5"/>
  <c r="E5" i="4"/>
  <c r="D5" i="4"/>
  <c r="C5" i="4"/>
  <c r="I7" i="4"/>
  <c r="E5" i="3"/>
  <c r="D5" i="3"/>
  <c r="C5" i="3"/>
  <c r="I46" i="15"/>
  <c r="N4" i="15" a="1"/>
  <c r="N4" i="15"/>
  <c r="I50" i="15"/>
  <c r="F50" i="15"/>
  <c r="I49" i="15"/>
  <c r="F49" i="15"/>
  <c r="I48" i="15"/>
  <c r="F48" i="15"/>
  <c r="I47" i="15"/>
  <c r="F47" i="15"/>
  <c r="I45" i="15"/>
  <c r="F45" i="15"/>
  <c r="I44" i="15"/>
  <c r="F44" i="15"/>
  <c r="I43" i="15"/>
  <c r="F43" i="15"/>
  <c r="I42" i="15"/>
  <c r="F42" i="15"/>
  <c r="I41" i="15"/>
  <c r="F41" i="15"/>
  <c r="I40" i="15"/>
  <c r="F40" i="15"/>
  <c r="I39" i="15"/>
  <c r="F39" i="15"/>
  <c r="I38" i="15"/>
  <c r="F38" i="15"/>
  <c r="I5" i="6"/>
  <c r="I6" i="6"/>
  <c r="I7" i="6"/>
  <c r="H5" i="6"/>
  <c r="J4" i="6"/>
  <c r="H6" i="6"/>
  <c r="H7" i="6"/>
  <c r="I6" i="5"/>
  <c r="I7" i="5"/>
  <c r="I5" i="5"/>
  <c r="H5" i="5"/>
  <c r="J4" i="5"/>
  <c r="H6" i="5"/>
  <c r="I7" i="8"/>
  <c r="H7" i="8"/>
  <c r="J6" i="3"/>
  <c r="I7" i="13"/>
  <c r="H7" i="13"/>
  <c r="I7" i="12"/>
  <c r="H7" i="12"/>
  <c r="H7" i="11"/>
  <c r="I7" i="11"/>
  <c r="I7" i="10"/>
  <c r="H7" i="10"/>
  <c r="K38" i="15"/>
  <c r="L38" i="15"/>
  <c r="K39" i="15"/>
  <c r="L39" i="15"/>
  <c r="K40" i="15"/>
  <c r="L40" i="15"/>
  <c r="K41" i="15"/>
  <c r="L41" i="15"/>
  <c r="K42" i="15"/>
  <c r="L42" i="15"/>
  <c r="K43" i="15"/>
  <c r="L43" i="15"/>
  <c r="K44" i="15"/>
  <c r="L44" i="15"/>
  <c r="K45" i="15"/>
  <c r="L45" i="15"/>
  <c r="K46" i="15"/>
  <c r="L46" i="15"/>
  <c r="K47" i="15"/>
  <c r="L47" i="15"/>
  <c r="K48" i="15"/>
  <c r="L48" i="15"/>
  <c r="K49" i="15"/>
  <c r="L49" i="15"/>
  <c r="K50" i="15"/>
  <c r="L50" i="15"/>
  <c r="J6" i="5"/>
  <c r="H7" i="5"/>
  <c r="J6" i="6"/>
  <c r="E5" i="15"/>
  <c r="D5" i="15"/>
  <c r="C5" i="15"/>
  <c r="B5" i="15"/>
  <c r="N5" i="15"/>
  <c r="M5" i="15"/>
  <c r="I4" i="15"/>
  <c r="J2" i="15"/>
  <c r="J3" i="15"/>
  <c r="I5" i="15"/>
  <c r="I2" i="15"/>
  <c r="J4" i="15"/>
  <c r="J5" i="15"/>
  <c r="I50" i="4"/>
  <c r="F50" i="4"/>
  <c r="I49" i="4"/>
  <c r="F49" i="4"/>
  <c r="K49" i="4"/>
  <c r="L49" i="4"/>
  <c r="I48" i="4"/>
  <c r="F48" i="4"/>
  <c r="I47" i="4"/>
  <c r="F47" i="4"/>
  <c r="K47" i="4"/>
  <c r="L47" i="4"/>
  <c r="I46" i="4"/>
  <c r="F46" i="4"/>
  <c r="I45" i="4"/>
  <c r="F45" i="4"/>
  <c r="I44" i="4"/>
  <c r="F44" i="4"/>
  <c r="I43" i="4"/>
  <c r="F43" i="4"/>
  <c r="I42" i="4"/>
  <c r="F42" i="4"/>
  <c r="I41" i="4"/>
  <c r="F41" i="4"/>
  <c r="I40" i="4"/>
  <c r="M4" i="4" a="1"/>
  <c r="M4" i="4"/>
  <c r="M5" i="4"/>
  <c r="F40" i="4"/>
  <c r="L4" i="4" a="1"/>
  <c r="L4" i="4"/>
  <c r="L5" i="4"/>
  <c r="I39" i="4"/>
  <c r="F39" i="4"/>
  <c r="I38" i="4"/>
  <c r="F38" i="4"/>
  <c r="K38" i="4"/>
  <c r="I50" i="3"/>
  <c r="F50" i="3"/>
  <c r="I49" i="3"/>
  <c r="F49" i="3"/>
  <c r="I48" i="3"/>
  <c r="F48" i="3"/>
  <c r="K48" i="3"/>
  <c r="I47" i="3"/>
  <c r="M4" i="3" a="1"/>
  <c r="M4" i="3"/>
  <c r="M5" i="3"/>
  <c r="F47" i="3"/>
  <c r="L4" i="3" a="1"/>
  <c r="L4" i="3"/>
  <c r="L5" i="3"/>
  <c r="I46" i="3"/>
  <c r="F46" i="3"/>
  <c r="K46" i="3"/>
  <c r="I45" i="3"/>
  <c r="F45" i="3"/>
  <c r="I44" i="3"/>
  <c r="F44" i="3"/>
  <c r="K44" i="3"/>
  <c r="I43" i="3"/>
  <c r="F43" i="3"/>
  <c r="I42" i="3"/>
  <c r="F42" i="3"/>
  <c r="K42" i="3"/>
  <c r="I41" i="3"/>
  <c r="F41" i="3"/>
  <c r="I40" i="3"/>
  <c r="F40" i="3"/>
  <c r="K40" i="3"/>
  <c r="I39" i="3"/>
  <c r="F39" i="3"/>
  <c r="I38" i="3"/>
  <c r="F38" i="3"/>
  <c r="K38" i="3"/>
  <c r="I50" i="2"/>
  <c r="F50" i="2"/>
  <c r="I49" i="2"/>
  <c r="F49" i="2"/>
  <c r="I48" i="2"/>
  <c r="F48" i="2"/>
  <c r="I47" i="2"/>
  <c r="N4" i="2" a="1"/>
  <c r="N4" i="2"/>
  <c r="N5" i="2"/>
  <c r="F47" i="2"/>
  <c r="M4" i="2" a="1"/>
  <c r="M4" i="2"/>
  <c r="M5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E5" i="2"/>
  <c r="D5" i="2"/>
  <c r="C5" i="2"/>
  <c r="B5" i="2"/>
  <c r="K45" i="4"/>
  <c r="L45" i="4"/>
  <c r="K44" i="4"/>
  <c r="L44" i="4"/>
  <c r="K46" i="4"/>
  <c r="L46" i="4"/>
  <c r="K50" i="3"/>
  <c r="I7" i="2"/>
  <c r="J7" i="2"/>
  <c r="K39" i="4"/>
  <c r="L39" i="4"/>
  <c r="K41" i="4"/>
  <c r="L41" i="4"/>
  <c r="K42" i="4"/>
  <c r="L42" i="4"/>
  <c r="J6" i="15"/>
  <c r="J7" i="15"/>
  <c r="K40" i="4"/>
  <c r="L40" i="4"/>
  <c r="K43" i="4"/>
  <c r="L43" i="4"/>
  <c r="K48" i="4"/>
  <c r="L48" i="4"/>
  <c r="K4" i="15"/>
  <c r="I3" i="15"/>
  <c r="K2" i="15"/>
  <c r="I6" i="15"/>
  <c r="K39" i="3"/>
  <c r="K41" i="3"/>
  <c r="K43" i="3"/>
  <c r="L43" i="3"/>
  <c r="K45" i="3"/>
  <c r="L45" i="3"/>
  <c r="K47" i="3"/>
  <c r="L47" i="3"/>
  <c r="K49" i="3"/>
  <c r="L38" i="4"/>
  <c r="L39" i="3"/>
  <c r="L41" i="3"/>
  <c r="L49" i="3"/>
  <c r="K50" i="4"/>
  <c r="L50" i="4"/>
  <c r="L38" i="3"/>
  <c r="L40" i="3"/>
  <c r="L42" i="3"/>
  <c r="L44" i="3"/>
  <c r="L46" i="3"/>
  <c r="L48" i="3"/>
  <c r="L50" i="3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I7" i="15"/>
  <c r="K6" i="15"/>
  <c r="I2" i="7"/>
  <c r="I3" i="7"/>
  <c r="H2" i="7"/>
  <c r="H6" i="7"/>
  <c r="I6" i="7"/>
  <c r="I7" i="7"/>
  <c r="H7" i="7"/>
  <c r="J2" i="7"/>
  <c r="H3" i="7"/>
  <c r="J6" i="7"/>
  <c r="H2" i="9"/>
  <c r="H6" i="9"/>
  <c r="H3" i="9"/>
  <c r="I2" i="9"/>
  <c r="I3" i="9"/>
  <c r="I6" i="9"/>
  <c r="I7" i="9"/>
  <c r="J2" i="9"/>
  <c r="H7" i="9"/>
  <c r="J6" i="9"/>
  <c r="P3" i="14"/>
  <c r="P4" i="14"/>
  <c r="Q3" i="14"/>
  <c r="Q4" i="14"/>
  <c r="R3" i="14"/>
  <c r="P7" i="14"/>
  <c r="Q7" i="14"/>
  <c r="R7" i="14"/>
  <c r="Q8" i="14"/>
  <c r="P8" i="14"/>
</calcChain>
</file>

<file path=xl/sharedStrings.xml><?xml version="1.0" encoding="utf-8"?>
<sst xmlns="http://schemas.openxmlformats.org/spreadsheetml/2006/main" count="2647" uniqueCount="177">
  <si>
    <t>saison 2019/2020</t>
  </si>
  <si>
    <t>nbre match</t>
  </si>
  <si>
    <t>nbre match D</t>
  </si>
  <si>
    <t>nbre match E</t>
  </si>
  <si>
    <t>nbre vitoire</t>
  </si>
  <si>
    <t>nbre defaite</t>
  </si>
  <si>
    <t>point marquer</t>
  </si>
  <si>
    <t>match dom</t>
  </si>
  <si>
    <t>match ext</t>
  </si>
  <si>
    <t>par match</t>
  </si>
  <si>
    <t xml:space="preserve">match </t>
  </si>
  <si>
    <t>nul</t>
  </si>
  <si>
    <t>match du jour</t>
  </si>
  <si>
    <t>domicile</t>
  </si>
  <si>
    <t>AGEN</t>
  </si>
  <si>
    <t>TOULON</t>
  </si>
  <si>
    <t>club</t>
  </si>
  <si>
    <t>face a face</t>
  </si>
  <si>
    <t>nbr de match</t>
  </si>
  <si>
    <t>victoire D</t>
  </si>
  <si>
    <t>victoire E</t>
  </si>
  <si>
    <t>%</t>
  </si>
  <si>
    <t>defaite D</t>
  </si>
  <si>
    <t>defaite E</t>
  </si>
  <si>
    <t>BAYONNE</t>
  </si>
  <si>
    <t>BORDEAUX</t>
  </si>
  <si>
    <t>BRIVE</t>
  </si>
  <si>
    <t xml:space="preserve">CASTRE </t>
  </si>
  <si>
    <t>CLERMONT</t>
  </si>
  <si>
    <t>LA ROCHELLE</t>
  </si>
  <si>
    <t>LYON</t>
  </si>
  <si>
    <t>MONTPELLIER</t>
  </si>
  <si>
    <t>PARIS</t>
  </si>
  <si>
    <t>PAU</t>
  </si>
  <si>
    <t>RACING 92</t>
  </si>
  <si>
    <t>TOULOUSE</t>
  </si>
  <si>
    <t>exertieur</t>
  </si>
  <si>
    <t>bordeaux</t>
  </si>
  <si>
    <t>brive</t>
  </si>
  <si>
    <t>lyon</t>
  </si>
  <si>
    <t>paris</t>
  </si>
  <si>
    <t>pau</t>
  </si>
  <si>
    <t>racing 92</t>
  </si>
  <si>
    <t>nbre nul</t>
  </si>
  <si>
    <t>nbre match T</t>
  </si>
  <si>
    <t>CASTRES</t>
  </si>
  <si>
    <t xml:space="preserve">CASTRES </t>
  </si>
  <si>
    <t>exterieur</t>
  </si>
  <si>
    <t>Brive</t>
  </si>
  <si>
    <t>Agen</t>
  </si>
  <si>
    <t>Bayonne</t>
  </si>
  <si>
    <t>Bordeaux</t>
  </si>
  <si>
    <t>Castres</t>
  </si>
  <si>
    <t>Clermont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</si>
  <si>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</si>
  <si>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</si>
  <si>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</si>
  <si>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</si>
  <si>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</si>
  <si>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</si>
  <si>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</si>
  <si>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</si>
  <si>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</si>
  <si>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</si>
  <si>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</si>
  <si>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</si>
  <si>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</si>
  <si>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</si>
  <si>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</si>
  <si>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</si>
  <si>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</si>
  <si>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</si>
  <si>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</si>
  <si>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</si>
  <si>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</si>
  <si>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</si>
  <si>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</si>
  <si>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</si>
  <si>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</si>
  <si>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</si>
  <si>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</si>
  <si>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</si>
  <si>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</si>
  <si>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</si>
  <si>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</si>
  <si>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</si>
  <si>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</si>
  <si>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9</t>
  </si>
  <si>
    <t>saison 2020/2021</t>
  </si>
  <si>
    <t>journee1</t>
  </si>
  <si>
    <t>journee2</t>
  </si>
  <si>
    <t>journee3</t>
  </si>
  <si>
    <t>journee4</t>
  </si>
  <si>
    <t>journee5</t>
  </si>
  <si>
    <t>journee6</t>
  </si>
  <si>
    <t>journee7</t>
  </si>
  <si>
    <t>journee8</t>
  </si>
  <si>
    <t>journee9</t>
  </si>
  <si>
    <t>journee10</t>
  </si>
  <si>
    <t>journee11</t>
  </si>
  <si>
    <t>journee12</t>
  </si>
  <si>
    <t>journee13</t>
  </si>
  <si>
    <t>journee14</t>
  </si>
  <si>
    <t>journee15</t>
  </si>
  <si>
    <t>journee16</t>
  </si>
  <si>
    <t>journee17</t>
  </si>
  <si>
    <t>journee18</t>
  </si>
  <si>
    <t>journee19</t>
  </si>
  <si>
    <t>journee20</t>
  </si>
  <si>
    <t>journee21</t>
  </si>
  <si>
    <t>journee22</t>
  </si>
  <si>
    <t>journee23</t>
  </si>
  <si>
    <t>journee24</t>
  </si>
  <si>
    <t>journee25</t>
  </si>
  <si>
    <t>journee26</t>
  </si>
  <si>
    <t>La rochelle</t>
  </si>
  <si>
    <t>Exterieur</t>
  </si>
  <si>
    <t>Domicile</t>
  </si>
  <si>
    <t>Match</t>
  </si>
  <si>
    <t>Score D</t>
  </si>
  <si>
    <t>Score E</t>
  </si>
  <si>
    <t>Match 1</t>
  </si>
  <si>
    <t>Match 2</t>
  </si>
  <si>
    <t>Match 3</t>
  </si>
  <si>
    <t>Match 4</t>
  </si>
  <si>
    <t>Match 5</t>
  </si>
  <si>
    <t>Match 6</t>
  </si>
  <si>
    <t>Match 7</t>
  </si>
  <si>
    <t>Score Match</t>
  </si>
  <si>
    <t>journée</t>
  </si>
  <si>
    <t>adversaire</t>
  </si>
  <si>
    <t>Lieu Match</t>
  </si>
  <si>
    <t>Issue match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</si>
  <si>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</si>
  <si>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</si>
  <si>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</si>
  <si>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</si>
  <si>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</si>
  <si>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</si>
  <si>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</si>
  <si>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</si>
  <si>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</si>
  <si>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</si>
  <si>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</si>
  <si>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</si>
  <si>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</si>
  <si>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</si>
  <si>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</si>
  <si>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</si>
  <si>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</si>
  <si>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</si>
  <si>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</si>
  <si>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</si>
  <si>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</si>
  <si>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</si>
  <si>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</si>
  <si>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</si>
  <si>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</si>
  <si>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</si>
  <si>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victoire</t>
  </si>
  <si>
    <t xml:space="preserve">nul </t>
  </si>
  <si>
    <t>defaite</t>
  </si>
  <si>
    <t>Journée</t>
  </si>
  <si>
    <t>Issue</t>
  </si>
  <si>
    <t>Extérieur</t>
  </si>
  <si>
    <t>Total</t>
  </si>
  <si>
    <t>Victoire</t>
  </si>
  <si>
    <t>Nul</t>
  </si>
  <si>
    <t>Défaite</t>
  </si>
  <si>
    <t>Bonus offensif</t>
  </si>
  <si>
    <t>Bonus défensif</t>
  </si>
  <si>
    <t>Points</t>
  </si>
  <si>
    <t>Bonus offensif D</t>
  </si>
  <si>
    <t>Bonus offensif E</t>
  </si>
  <si>
    <t>Bonus défensif D</t>
  </si>
  <si>
    <t>Bonus défensif E</t>
  </si>
  <si>
    <t>Ecart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</si>
</sst>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9">
    <xf numFmtId="0" fontId="0" fillId="0" borderId="0"/>
    <xf numFmtId="0" fontId="1" fillId="4" borderId="0" applyNumberFormat="0" applyBorder="0" applyAlignment="0" applyProtection="0"/>
    <xf numFmtId="0" fontId="2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49" fontId="1" fillId="7" borderId="2" xfId="1" applyNumberFormat="1" applyFont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0" fontId="0" fillId="1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/>
    <xf numFmtId="1" fontId="0" fillId="3" borderId="1" xfId="0" applyNumberFormat="1" applyFill="1" applyBorder="1" applyAlignment="1">
      <alignment horizontal="center" vertical="center"/>
    </xf>
    <xf numFmtId="1" fontId="3" fillId="12" borderId="1" xfId="2" applyNumberFormat="1" applyFont="1" applyBorder="1" applyAlignment="1">
      <alignment horizontal="center" vertical="center"/>
    </xf>
    <xf numFmtId="0" fontId="3" fillId="12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49" fontId="1" fillId="7" borderId="7" xfId="1" applyNumberFormat="1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15" borderId="1" xfId="0" applyFont="1" applyFill="1" applyBorder="1" applyAlignment="1">
      <alignment horizontal="center" vertical="center"/>
    </xf>
    <xf numFmtId="1" fontId="3" fillId="16" borderId="1" xfId="2" applyNumberFormat="1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11" borderId="1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79">
    <cellStyle name="20 % - Accent1" xfId="2" builtinId="30"/>
    <cellStyle name="Accent4" xfId="1" builtinId="4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7" builtinId="8" hidden="1"/>
    <cellStyle name="Lien hypertexte" xfId="9" builtinId="8" hidden="1"/>
    <cellStyle name="Lien hypertexte" xfId="5" builtinId="8" hidden="1"/>
    <cellStyle name="Lien hypertexte" xfId="3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6" builtinId="9" hidden="1"/>
    <cellStyle name="Lien hypertexte visité" xfId="4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Normal" xfId="0" builtinId="0"/>
  </cellStyles>
  <dxfs count="2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00B0F0"/>
        </patternFill>
      </fill>
    </dxf>
  </dxfs>
  <tableStyles count="1" defaultTableStyle="TableStyleMedium2" defaultPivotStyle="PivotStyleLight16">
    <tableStyle name="Style de tableau 1" pivot="0" count="1">
      <tableStyleElement type="lastColumn" dxfId="27"/>
    </tableStyle>
  </tableStyles>
  <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id="3" name="Tableau3" displayName="Tableau3" ref="A7:I33" insertRowShift="1" totalsRowShown="0" headerRowDxfId="26" dataDxfId="25" tableBorderDxfId="24">
  <autoFilter ref="A7:I33"/>
  <tableColumns count="9">
    <tableColumn id="1" name="journée" dataDxfId="23"/>
    <tableColumn id="2" name="adversaire" dataDxfId="22">
      <calculatedColumnFormula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calculatedColumnFormula>
    </tableColumn>
    <tableColumn id="3" name="Lieu Match" dataDxfId="21">
      <calculatedColumnFormula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calculatedColumnFormula>
    </tableColumn>
    <tableColumn id="4" name="Issue match" dataDxfId="20">
      <calculatedColumnFormula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calculatedColumnFormula>
    </tableColumn>
    <tableColumn id="5" name="Score D" dataDxfId="19">
      <calculatedColumnFormula>SUMIFS(Tableau2[Score D],Tableau2[Journée],Tableau3[[#This Row],[journée]],Tableau2[Domicile],Tableau3[[#This Row],[adversaire]]) + SUMIFS(Tableau2[Score D],Tableau2[Journée],Tableau3[[#This Row],[journée]],Tableau2[Exterieur],Tableau3[[#This Row],[adversaire]])</calculatedColumnFormula>
    </tableColumn>
    <tableColumn id="6" name="Score E" dataDxfId="18">
      <calculatedColumnFormula>SUMIFS(Tableau2[Score E],Tableau2[Journée],Tableau3[[#This Row],[journée]],Tableau2[Domicile],Tableau3[[#This Row],[adversaire]])  + SUMIFS(Tableau2[Score E],Tableau2[Journée],Tableau3[[#This Row],[journée]],Tableau2[Exterieur],Tableau3[[#This Row],[adversaire]])</calculatedColumnFormula>
    </tableColumn>
    <tableColumn id="7" name="Bonus offensif" dataDxfId="17"/>
    <tableColumn id="8" name="Bonus défensif" dataDxfId="16"/>
    <tableColumn id="9" name="Points" dataDxfId="15">
      <calculatedColumnFormula>(Tableau3[[#This Row],[Issue match]]="Victoire")*4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184" insertRowShift="1" totalsRowShown="0" headerRowDxfId="14" dataDxfId="13">
  <autoFilter ref="A1:M184"/>
  <tableColumns count="13">
    <tableColumn id="1" name="Journée" dataDxfId="12"/>
    <tableColumn id="2" name="Match" dataDxfId="11"/>
    <tableColumn id="3" name="Domicile" dataDxfId="10"/>
    <tableColumn id="4" name="Score D" dataDxfId="9"/>
    <tableColumn id="5" name="Score E" dataDxfId="8"/>
    <tableColumn id="6" name="Exterieur" dataDxfId="7"/>
    <tableColumn id="7" name="Score Match" dataDxfId="6"/>
    <tableColumn id="8" name="Issue" dataDxfId="5">
      <calculatedColumnFormula>IF(Tableau2[[#This Row],[Score E]]&gt;Tableau2[[#This Row],[Score D]],Tableau2[[#This Row],[Exterieur]],IF(Tableau2[[#This Row],[Score D]]&gt;Tableau2[[#This Row],[Score E]],Tableau2[[#This Row],[Domicile]],"Nul"))</calculatedColumnFormula>
    </tableColumn>
    <tableColumn id="13" name="Ecart points" dataDxfId="4">
      <calculatedColumnFormula>ABS(Tableau2[[#This Row],[Score D]]-Tableau2[[#This Row],[Score E]])</calculatedColumnFormula>
    </tableColumn>
    <tableColumn id="9" name="Bonus offensif D" dataDxfId="3"/>
    <tableColumn id="10" name="Bonus offensif E" dataDxfId="2"/>
    <tableColumn id="11" name="Bonus défensif D" dataDxfId="1"/>
    <tableColumn id="12" name="Bonus défensif 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P50"/>
  <sheetViews>
    <sheetView topLeftCell="D34" zoomScale="85" zoomScaleNormal="85" zoomScalePageLayoutView="85" workbookViewId="0">
      <selection activeCell="D10" sqref="D10"/>
    </sheetView>
  </sheetViews>
  <sheetFormatPr baseColWidth="10" defaultColWidth="10.6640625" defaultRowHeight="14" x14ac:dyDescent="0"/>
  <cols>
    <col min="1" max="1" width="13.33203125" bestFit="1" customWidth="1"/>
    <col min="2" max="2" width="13.1640625" customWidth="1"/>
    <col min="3" max="3" width="13.1640625" bestFit="1" customWidth="1"/>
    <col min="4" max="5" width="12.5" bestFit="1" customWidth="1"/>
    <col min="6" max="6" width="13" customWidth="1"/>
    <col min="7" max="8" width="14.5" bestFit="1" customWidth="1"/>
    <col min="9" max="9" width="7.1640625" bestFit="1" customWidth="1"/>
    <col min="10" max="10" width="4.1640625" bestFit="1" customWidth="1"/>
    <col min="11" max="11" width="6.1640625" customWidth="1"/>
    <col min="12" max="12" width="9.33203125" bestFit="1" customWidth="1"/>
    <col min="13" max="13" width="12.1640625" bestFit="1" customWidth="1"/>
  </cols>
  <sheetData>
    <row r="1" spans="1:16">
      <c r="A1" s="71" t="s">
        <v>49</v>
      </c>
      <c r="B1" s="72" t="s">
        <v>0</v>
      </c>
      <c r="C1" s="72"/>
      <c r="D1" s="72"/>
      <c r="E1" s="72"/>
      <c r="F1" s="16"/>
      <c r="H1" s="10" t="s">
        <v>6</v>
      </c>
      <c r="I1" s="69" t="s">
        <v>88</v>
      </c>
      <c r="J1" s="73"/>
      <c r="K1" s="70"/>
      <c r="L1" s="1"/>
      <c r="M1" s="49" t="s">
        <v>12</v>
      </c>
      <c r="N1" s="50"/>
    </row>
    <row r="2" spans="1:16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H2" s="10" t="s">
        <v>7</v>
      </c>
      <c r="I2" s="46">
        <f>SUM(C8:C20)</f>
        <v>0</v>
      </c>
      <c r="J2" s="46">
        <f>SUM(D8:D20)</f>
        <v>0</v>
      </c>
      <c r="K2" s="46">
        <f>I2-J2</f>
        <v>0</v>
      </c>
      <c r="L2" s="1"/>
      <c r="M2" s="4" t="s">
        <v>13</v>
      </c>
      <c r="N2" s="5" t="s">
        <v>36</v>
      </c>
    </row>
    <row r="3" spans="1:16">
      <c r="A3" s="10" t="s">
        <v>2</v>
      </c>
      <c r="B3" s="15">
        <v>9</v>
      </c>
      <c r="C3" s="27">
        <v>3</v>
      </c>
      <c r="D3" s="27">
        <v>0</v>
      </c>
      <c r="E3" s="27">
        <v>6</v>
      </c>
      <c r="F3" s="18"/>
      <c r="H3" s="10" t="s">
        <v>9</v>
      </c>
      <c r="I3" s="19">
        <f>I2/B3</f>
        <v>0</v>
      </c>
      <c r="J3" s="19">
        <f>J2/B3</f>
        <v>0</v>
      </c>
      <c r="K3" s="13"/>
      <c r="L3" s="1"/>
      <c r="M3" s="6" t="s">
        <v>49</v>
      </c>
      <c r="N3" s="7" t="s">
        <v>40</v>
      </c>
    </row>
    <row r="4" spans="1:16">
      <c r="A4" s="10" t="s">
        <v>3</v>
      </c>
      <c r="B4" s="15">
        <v>8</v>
      </c>
      <c r="C4" s="27">
        <v>2</v>
      </c>
      <c r="D4" s="27">
        <v>1</v>
      </c>
      <c r="E4" s="27">
        <v>5</v>
      </c>
      <c r="F4" s="18"/>
      <c r="H4" s="10" t="s">
        <v>8</v>
      </c>
      <c r="I4" s="46">
        <f>SUM(D23:D35)</f>
        <v>0</v>
      </c>
      <c r="J4" s="46">
        <f>SUM(C23:C35)</f>
        <v>0</v>
      </c>
      <c r="K4" s="13">
        <f t="shared" ref="K4:K6" si="0">I4-J4</f>
        <v>0</v>
      </c>
      <c r="L4" s="1"/>
      <c r="M4" s="8">
        <f t="array" ref="M4">INDEX($C$38:$L$50,MATCH(1,($A$38:$A$50=$A$1)*($B$38:$B$50=$N$3),0),4)</f>
        <v>0.38461538461538464</v>
      </c>
      <c r="N4" s="8">
        <f t="array" ref="N4">INDEX($C$38:$L$50,MATCH(1,($A$38:$A$50=$M$3)*($B$38:$B$50=$N$3),0),7)</f>
        <v>0.61538461538461542</v>
      </c>
    </row>
    <row r="5" spans="1:16">
      <c r="A5" s="10" t="s">
        <v>44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H5" s="10" t="s">
        <v>9</v>
      </c>
      <c r="I5" s="19">
        <f>I4/B4</f>
        <v>0</v>
      </c>
      <c r="J5" s="19">
        <f>J4/B4</f>
        <v>0</v>
      </c>
      <c r="K5" s="13"/>
      <c r="L5" s="1"/>
      <c r="M5" s="9">
        <f>100/M4/100</f>
        <v>2.6</v>
      </c>
      <c r="N5" s="9">
        <f>100/N4/100</f>
        <v>1.625</v>
      </c>
      <c r="O5" s="38"/>
      <c r="P5" s="38"/>
    </row>
    <row r="6" spans="1:16">
      <c r="A6" s="1"/>
      <c r="B6" s="1"/>
      <c r="C6" s="1"/>
      <c r="D6" s="1"/>
      <c r="E6" s="1"/>
      <c r="F6" s="1"/>
      <c r="H6" s="10" t="s">
        <v>10</v>
      </c>
      <c r="I6" s="13">
        <f>I2+I4</f>
        <v>0</v>
      </c>
      <c r="J6" s="13">
        <f>J2+J4</f>
        <v>0</v>
      </c>
      <c r="K6" s="13">
        <f t="shared" si="0"/>
        <v>0</v>
      </c>
      <c r="L6" s="1"/>
      <c r="M6" s="1"/>
      <c r="N6" s="1"/>
      <c r="O6" s="38"/>
      <c r="P6" s="38"/>
    </row>
    <row r="7" spans="1:16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H7" s="10" t="s">
        <v>9</v>
      </c>
      <c r="I7" s="19">
        <f>I6/B5</f>
        <v>0</v>
      </c>
      <c r="J7" s="19">
        <f>J6/B5</f>
        <v>0</v>
      </c>
      <c r="K7" s="13"/>
      <c r="L7" s="1"/>
      <c r="M7" s="1" t="s">
        <v>49</v>
      </c>
      <c r="N7" s="29" t="s">
        <v>50</v>
      </c>
      <c r="O7" s="38"/>
      <c r="P7" s="38"/>
    </row>
    <row r="8" spans="1:16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I8" s="1"/>
      <c r="J8" s="1"/>
      <c r="K8" s="1"/>
      <c r="L8" s="1"/>
      <c r="M8" s="1" t="s">
        <v>49</v>
      </c>
      <c r="N8" s="12" t="s">
        <v>51</v>
      </c>
      <c r="O8" s="38"/>
      <c r="P8" s="38"/>
    </row>
    <row r="9" spans="1:16">
      <c r="A9" s="10" t="s">
        <v>134</v>
      </c>
      <c r="B9" s="52"/>
      <c r="C9" s="25"/>
      <c r="D9" s="25"/>
      <c r="E9" s="43"/>
      <c r="F9" s="10"/>
      <c r="H9" s="10" t="s">
        <v>6</v>
      </c>
      <c r="I9" s="69" t="s">
        <v>0</v>
      </c>
      <c r="J9" s="73"/>
      <c r="K9" s="70"/>
      <c r="L9" s="1"/>
      <c r="M9" s="1" t="s">
        <v>49</v>
      </c>
      <c r="N9" s="12" t="s">
        <v>48</v>
      </c>
      <c r="O9" s="38"/>
      <c r="P9" s="38"/>
    </row>
    <row r="10" spans="1:16">
      <c r="A10" s="10" t="s">
        <v>135</v>
      </c>
      <c r="B10" s="52"/>
      <c r="C10" s="25"/>
      <c r="D10" s="25"/>
      <c r="E10" s="43"/>
      <c r="F10" s="10"/>
      <c r="H10" s="10" t="s">
        <v>7</v>
      </c>
      <c r="I10" s="13">
        <v>158</v>
      </c>
      <c r="J10" s="46">
        <v>164</v>
      </c>
      <c r="K10" s="46">
        <v>-6</v>
      </c>
      <c r="L10" s="1"/>
      <c r="M10" s="1" t="s">
        <v>49</v>
      </c>
      <c r="N10" s="12" t="s">
        <v>52</v>
      </c>
      <c r="O10" s="38"/>
      <c r="P10" s="38"/>
    </row>
    <row r="11" spans="1:16">
      <c r="A11" s="10" t="s">
        <v>136</v>
      </c>
      <c r="B11" s="52"/>
      <c r="C11" s="25"/>
      <c r="D11" s="25"/>
      <c r="E11" s="43"/>
      <c r="F11" s="10"/>
      <c r="H11" s="10" t="s">
        <v>9</v>
      </c>
      <c r="I11" s="19">
        <v>17.555555555555557</v>
      </c>
      <c r="J11" s="19">
        <v>18.222222222222221</v>
      </c>
      <c r="K11" s="13"/>
      <c r="L11" s="1"/>
      <c r="M11" s="1" t="s">
        <v>49</v>
      </c>
      <c r="N11" s="12" t="s">
        <v>53</v>
      </c>
      <c r="O11" s="38"/>
      <c r="P11" s="38"/>
    </row>
    <row r="12" spans="1:16">
      <c r="A12" s="10" t="s">
        <v>137</v>
      </c>
      <c r="B12" s="52"/>
      <c r="C12" s="25"/>
      <c r="D12" s="25"/>
      <c r="E12" s="43"/>
      <c r="F12" s="10"/>
      <c r="H12" s="10" t="s">
        <v>8</v>
      </c>
      <c r="I12" s="46">
        <v>140</v>
      </c>
      <c r="J12" s="46">
        <v>206</v>
      </c>
      <c r="K12" s="13">
        <v>-66</v>
      </c>
      <c r="L12" s="1"/>
      <c r="M12" s="1" t="s">
        <v>49</v>
      </c>
      <c r="N12" s="12" t="s">
        <v>54</v>
      </c>
      <c r="O12" s="38"/>
      <c r="P12" s="38"/>
    </row>
    <row r="13" spans="1:16">
      <c r="A13" s="10" t="s">
        <v>138</v>
      </c>
      <c r="B13" s="52"/>
      <c r="C13" s="25"/>
      <c r="D13" s="25"/>
      <c r="E13" s="43"/>
      <c r="F13" s="10"/>
      <c r="H13" s="10" t="s">
        <v>9</v>
      </c>
      <c r="I13" s="19">
        <v>17.5</v>
      </c>
      <c r="J13" s="19">
        <v>25.75</v>
      </c>
      <c r="K13" s="13"/>
      <c r="L13" s="1"/>
      <c r="M13" s="1" t="s">
        <v>49</v>
      </c>
      <c r="N13" s="12" t="s">
        <v>55</v>
      </c>
      <c r="O13" s="38"/>
      <c r="P13" s="38"/>
    </row>
    <row r="14" spans="1:16">
      <c r="A14" s="10" t="s">
        <v>139</v>
      </c>
      <c r="B14" s="52"/>
      <c r="C14" s="25"/>
      <c r="D14" s="25"/>
      <c r="E14" s="43"/>
      <c r="F14" s="10"/>
      <c r="H14" s="10" t="s">
        <v>10</v>
      </c>
      <c r="I14" s="13">
        <v>298</v>
      </c>
      <c r="J14" s="13">
        <v>370</v>
      </c>
      <c r="K14" s="13">
        <v>-72</v>
      </c>
      <c r="L14" s="1"/>
      <c r="M14" s="1" t="s">
        <v>49</v>
      </c>
      <c r="N14" s="12" t="s">
        <v>56</v>
      </c>
      <c r="O14" s="38"/>
      <c r="P14" s="38"/>
    </row>
    <row r="15" spans="1:16">
      <c r="A15" s="10" t="s">
        <v>140</v>
      </c>
      <c r="B15" s="52"/>
      <c r="C15" s="25"/>
      <c r="D15" s="25"/>
      <c r="E15" s="43"/>
      <c r="F15" s="10"/>
      <c r="H15" s="10" t="s">
        <v>9</v>
      </c>
      <c r="I15" s="19">
        <v>17.529411764705884</v>
      </c>
      <c r="J15" s="19">
        <v>21.764705882352942</v>
      </c>
      <c r="K15" s="13"/>
      <c r="L15" s="1"/>
      <c r="M15" s="1" t="s">
        <v>49</v>
      </c>
      <c r="N15" s="12" t="s">
        <v>57</v>
      </c>
      <c r="O15" s="38"/>
      <c r="P15" s="38"/>
    </row>
    <row r="16" spans="1:16">
      <c r="A16" s="10" t="s">
        <v>141</v>
      </c>
      <c r="B16" s="52"/>
      <c r="C16" s="25"/>
      <c r="D16" s="25"/>
      <c r="E16" s="43"/>
      <c r="F16" s="10"/>
      <c r="I16" s="1"/>
      <c r="J16" s="1"/>
      <c r="K16" s="1"/>
      <c r="L16" s="1"/>
      <c r="M16" s="1" t="s">
        <v>49</v>
      </c>
      <c r="N16" s="12" t="s">
        <v>58</v>
      </c>
      <c r="O16" s="38"/>
      <c r="P16" s="38"/>
    </row>
    <row r="17" spans="1:16">
      <c r="A17" s="10" t="s">
        <v>142</v>
      </c>
      <c r="B17" s="52"/>
      <c r="C17" s="25"/>
      <c r="D17" s="25"/>
      <c r="E17" s="43"/>
      <c r="F17" s="10"/>
      <c r="H17" s="10" t="s">
        <v>6</v>
      </c>
      <c r="I17" s="44"/>
      <c r="J17" s="48"/>
      <c r="K17" s="45"/>
      <c r="L17" s="1"/>
      <c r="M17" s="1" t="s">
        <v>49</v>
      </c>
      <c r="N17" s="12" t="s">
        <v>59</v>
      </c>
      <c r="O17" s="38"/>
      <c r="P17" s="38"/>
    </row>
    <row r="18" spans="1:16">
      <c r="A18" s="10" t="s">
        <v>143</v>
      </c>
      <c r="B18" s="52"/>
      <c r="C18" s="25"/>
      <c r="D18" s="25"/>
      <c r="E18" s="43"/>
      <c r="F18" s="10"/>
      <c r="H18" s="10" t="s">
        <v>7</v>
      </c>
      <c r="I18" s="13"/>
      <c r="J18" s="46"/>
      <c r="K18" s="46"/>
      <c r="L18" s="1"/>
      <c r="M18" s="1" t="s">
        <v>49</v>
      </c>
      <c r="N18" s="12" t="s">
        <v>60</v>
      </c>
      <c r="O18" s="38"/>
      <c r="P18" s="38"/>
    </row>
    <row r="19" spans="1:16">
      <c r="A19" s="10" t="s">
        <v>144</v>
      </c>
      <c r="B19" s="52"/>
      <c r="C19" s="25"/>
      <c r="D19" s="25"/>
      <c r="E19" s="43"/>
      <c r="F19" s="10"/>
      <c r="H19" s="10" t="s">
        <v>9</v>
      </c>
      <c r="I19" s="19"/>
      <c r="J19" s="19"/>
      <c r="K19" s="13"/>
      <c r="L19" s="1"/>
      <c r="M19" s="1" t="s">
        <v>49</v>
      </c>
      <c r="N19" s="12" t="s">
        <v>61</v>
      </c>
      <c r="O19" s="38"/>
      <c r="P19" s="38"/>
    </row>
    <row r="20" spans="1:16">
      <c r="A20" s="10" t="s">
        <v>145</v>
      </c>
      <c r="B20" s="52"/>
      <c r="C20" s="25"/>
      <c r="D20" s="25"/>
      <c r="E20" s="43"/>
      <c r="F20" s="10"/>
      <c r="H20" s="10" t="s">
        <v>8</v>
      </c>
      <c r="I20" s="46"/>
      <c r="J20" s="46"/>
      <c r="K20" s="13"/>
      <c r="L20" s="1"/>
      <c r="M20" s="1"/>
      <c r="N20" s="1"/>
      <c r="O20" s="38"/>
      <c r="P20" s="38"/>
    </row>
    <row r="21" spans="1:16">
      <c r="A21" s="10" t="s">
        <v>146</v>
      </c>
      <c r="B21" s="52"/>
      <c r="C21" s="25"/>
      <c r="D21" s="25"/>
      <c r="E21" s="43"/>
      <c r="F21" s="10"/>
      <c r="H21" s="10" t="s">
        <v>9</v>
      </c>
      <c r="I21" s="19"/>
      <c r="J21" s="19"/>
      <c r="K21" s="13"/>
      <c r="L21" s="1"/>
      <c r="M21" s="1"/>
      <c r="N21" s="1"/>
      <c r="O21" s="38"/>
      <c r="P21" s="38"/>
    </row>
    <row r="22" spans="1:16">
      <c r="A22" s="10" t="s">
        <v>147</v>
      </c>
      <c r="B22" s="52"/>
      <c r="C22" s="25"/>
      <c r="D22" s="25"/>
      <c r="E22" s="43"/>
      <c r="F22" s="10"/>
      <c r="H22" s="10" t="s">
        <v>10</v>
      </c>
      <c r="I22" s="13"/>
      <c r="J22" s="13"/>
      <c r="K22" s="13"/>
      <c r="L22" s="1"/>
      <c r="M22" s="1"/>
      <c r="N22" s="1"/>
      <c r="O22" s="38"/>
      <c r="P22" s="38"/>
    </row>
    <row r="23" spans="1:16">
      <c r="A23" s="10" t="s">
        <v>148</v>
      </c>
      <c r="B23" s="52"/>
      <c r="C23" s="25"/>
      <c r="D23" s="25"/>
      <c r="E23" s="43"/>
      <c r="F23" s="10"/>
      <c r="H23" s="10" t="s">
        <v>9</v>
      </c>
      <c r="I23" s="19"/>
      <c r="J23" s="19"/>
      <c r="K23" s="13"/>
      <c r="L23" s="1"/>
      <c r="M23" s="1"/>
      <c r="N23" s="1"/>
      <c r="O23" s="38"/>
      <c r="P23" s="38"/>
    </row>
    <row r="24" spans="1:16">
      <c r="A24" s="10" t="s">
        <v>149</v>
      </c>
      <c r="B24" s="52"/>
      <c r="C24" s="25"/>
      <c r="D24" s="25"/>
      <c r="E24" s="43"/>
      <c r="F24" s="10"/>
      <c r="I24" s="1"/>
      <c r="J24" s="1"/>
      <c r="K24" s="1"/>
      <c r="L24" s="1"/>
      <c r="M24" s="1"/>
      <c r="N24" s="1"/>
      <c r="O24" s="38"/>
      <c r="P24" s="38"/>
    </row>
    <row r="25" spans="1:16">
      <c r="A25" s="10" t="s">
        <v>150</v>
      </c>
      <c r="B25" s="52"/>
      <c r="C25" s="25"/>
      <c r="D25" s="25"/>
      <c r="E25" s="43"/>
      <c r="F25" s="10"/>
      <c r="H25" s="10" t="s">
        <v>6</v>
      </c>
      <c r="I25" s="44"/>
      <c r="J25" s="48"/>
      <c r="K25" s="45"/>
      <c r="L25" s="1"/>
      <c r="M25" s="1"/>
      <c r="N25" s="1"/>
      <c r="O25" s="38"/>
      <c r="P25" s="38"/>
    </row>
    <row r="26" spans="1:16">
      <c r="A26" s="10" t="s">
        <v>151</v>
      </c>
      <c r="B26" s="52"/>
      <c r="C26" s="25"/>
      <c r="D26" s="25"/>
      <c r="E26" s="43"/>
      <c r="F26" s="10"/>
      <c r="H26" s="10" t="s">
        <v>7</v>
      </c>
      <c r="I26" s="13"/>
      <c r="J26" s="46"/>
      <c r="K26" s="46"/>
      <c r="L26" s="1"/>
      <c r="M26" s="1"/>
      <c r="N26" s="1"/>
      <c r="O26" s="38"/>
      <c r="P26" s="38"/>
    </row>
    <row r="27" spans="1:16">
      <c r="A27" s="10" t="s">
        <v>152</v>
      </c>
      <c r="B27" s="52"/>
      <c r="C27" s="25"/>
      <c r="D27" s="25"/>
      <c r="E27" s="43"/>
      <c r="F27" s="10"/>
      <c r="H27" s="10" t="s">
        <v>9</v>
      </c>
      <c r="I27" s="19"/>
      <c r="J27" s="19"/>
      <c r="K27" s="13"/>
      <c r="L27" s="1"/>
      <c r="M27" s="1"/>
      <c r="N27" s="1"/>
      <c r="O27" s="38"/>
      <c r="P27" s="38"/>
    </row>
    <row r="28" spans="1:16">
      <c r="A28" s="10" t="s">
        <v>153</v>
      </c>
      <c r="B28" s="52"/>
      <c r="C28" s="25"/>
      <c r="D28" s="25"/>
      <c r="E28" s="43"/>
      <c r="F28" s="10"/>
      <c r="H28" s="10" t="s">
        <v>8</v>
      </c>
      <c r="I28" s="46"/>
      <c r="J28" s="46"/>
      <c r="K28" s="13"/>
      <c r="L28" s="1"/>
      <c r="M28" s="1"/>
      <c r="N28" s="1"/>
      <c r="O28" s="38"/>
      <c r="P28" s="38"/>
    </row>
    <row r="29" spans="1:16">
      <c r="A29" s="10" t="s">
        <v>154</v>
      </c>
      <c r="B29" s="52"/>
      <c r="C29" s="25"/>
      <c r="D29" s="25"/>
      <c r="E29" s="43"/>
      <c r="F29" s="10"/>
      <c r="H29" s="10" t="s">
        <v>9</v>
      </c>
      <c r="I29" s="19"/>
      <c r="J29" s="19"/>
      <c r="K29" s="13"/>
      <c r="L29" s="1"/>
      <c r="M29" s="1"/>
      <c r="N29" s="1"/>
      <c r="O29" s="38"/>
      <c r="P29" s="38"/>
    </row>
    <row r="30" spans="1:16">
      <c r="A30" s="10" t="s">
        <v>155</v>
      </c>
      <c r="B30" s="52"/>
      <c r="C30" s="25"/>
      <c r="D30" s="25"/>
      <c r="E30" s="43"/>
      <c r="F30" s="10"/>
      <c r="H30" s="10" t="s">
        <v>10</v>
      </c>
      <c r="I30" s="13"/>
      <c r="J30" s="13"/>
      <c r="K30" s="13"/>
      <c r="L30" s="1"/>
      <c r="M30" s="1"/>
      <c r="N30" s="1"/>
      <c r="O30" s="38"/>
      <c r="P30" s="38"/>
    </row>
    <row r="31" spans="1:16">
      <c r="A31" s="10" t="s">
        <v>156</v>
      </c>
      <c r="B31" s="52"/>
      <c r="C31" s="25"/>
      <c r="D31" s="25"/>
      <c r="E31" s="43"/>
      <c r="F31" s="10"/>
      <c r="H31" s="10" t="s">
        <v>9</v>
      </c>
      <c r="I31" s="19"/>
      <c r="J31" s="19"/>
      <c r="K31" s="13"/>
      <c r="L31" s="1"/>
      <c r="M31" s="1"/>
      <c r="N31" s="1"/>
    </row>
    <row r="32" spans="1:16">
      <c r="A32" s="10" t="s">
        <v>157</v>
      </c>
      <c r="B32" s="52"/>
      <c r="C32" s="25"/>
      <c r="D32" s="25"/>
      <c r="E32" s="43"/>
      <c r="F32" s="10"/>
      <c r="K32" s="1"/>
    </row>
    <row r="33" spans="1:12">
      <c r="A33" s="10" t="s">
        <v>158</v>
      </c>
      <c r="B33" s="52"/>
      <c r="C33" s="25"/>
      <c r="D33" s="25"/>
      <c r="E33" s="43"/>
      <c r="F33" s="10"/>
      <c r="K33" s="1"/>
    </row>
    <row r="34" spans="1:12">
      <c r="A34" s="1"/>
      <c r="B34" s="1"/>
      <c r="C34" s="1"/>
      <c r="D34" s="1"/>
      <c r="E34" s="1"/>
      <c r="F34" s="1"/>
      <c r="G34" s="1"/>
      <c r="K34" s="1"/>
    </row>
    <row r="35" spans="1:12">
      <c r="A35" s="1"/>
      <c r="B35" s="1"/>
      <c r="C35" s="1"/>
      <c r="D35" s="1"/>
      <c r="E35" s="1"/>
      <c r="F35" s="1"/>
      <c r="G35" s="1"/>
      <c r="K35" s="1"/>
    </row>
    <row r="36" spans="1:12">
      <c r="H36" s="1"/>
      <c r="I36" s="1"/>
      <c r="J36" s="1"/>
      <c r="K36" s="1"/>
      <c r="L36" s="1"/>
    </row>
    <row r="37" spans="1:12">
      <c r="A37" s="69" t="s">
        <v>16</v>
      </c>
      <c r="B37" s="70"/>
      <c r="C37" s="27" t="s">
        <v>18</v>
      </c>
      <c r="D37" s="27" t="s">
        <v>19</v>
      </c>
      <c r="E37" s="27" t="s">
        <v>20</v>
      </c>
      <c r="F37" s="27" t="s">
        <v>21</v>
      </c>
      <c r="G37" s="27" t="s">
        <v>22</v>
      </c>
      <c r="H37" s="27" t="s">
        <v>23</v>
      </c>
      <c r="I37" s="27" t="s">
        <v>21</v>
      </c>
      <c r="J37" s="27" t="s">
        <v>11</v>
      </c>
      <c r="K37" s="27" t="s">
        <v>21</v>
      </c>
      <c r="L37" s="10"/>
    </row>
    <row r="38" spans="1:12">
      <c r="A38" s="2" t="s">
        <v>14</v>
      </c>
      <c r="B38" s="2" t="s">
        <v>24</v>
      </c>
      <c r="C38" s="27">
        <v>8</v>
      </c>
      <c r="D38" s="2">
        <v>2</v>
      </c>
      <c r="E38" s="27">
        <v>1</v>
      </c>
      <c r="F38" s="3">
        <f t="shared" ref="F38:F50" si="2">(D38+E38)/C38</f>
        <v>0.375</v>
      </c>
      <c r="G38" s="27">
        <v>2</v>
      </c>
      <c r="H38" s="27">
        <v>3</v>
      </c>
      <c r="I38" s="3">
        <f t="shared" ref="I38:I50" si="3">(G38+H38)/C38</f>
        <v>0.625</v>
      </c>
      <c r="J38" s="27"/>
      <c r="K38" s="3">
        <f t="shared" ref="K38:K50" si="4">100%-(F38+I38)</f>
        <v>0</v>
      </c>
      <c r="L38" s="11">
        <f t="shared" ref="L38:L50" si="5">SUM(F38+I38+K38)</f>
        <v>1</v>
      </c>
    </row>
    <row r="39" spans="1:12">
      <c r="A39" s="2" t="s">
        <v>14</v>
      </c>
      <c r="B39" s="27" t="s">
        <v>25</v>
      </c>
      <c r="C39" s="27">
        <v>11</v>
      </c>
      <c r="D39" s="27">
        <v>3</v>
      </c>
      <c r="E39" s="27">
        <v>0</v>
      </c>
      <c r="F39" s="3">
        <f t="shared" si="2"/>
        <v>0.27272727272727271</v>
      </c>
      <c r="G39" s="27">
        <v>2</v>
      </c>
      <c r="H39" s="27">
        <v>6</v>
      </c>
      <c r="I39" s="3">
        <f t="shared" si="3"/>
        <v>0.72727272727272729</v>
      </c>
      <c r="J39" s="27"/>
      <c r="K39" s="3">
        <f t="shared" si="4"/>
        <v>0</v>
      </c>
      <c r="L39" s="11">
        <f t="shared" si="5"/>
        <v>1</v>
      </c>
    </row>
    <row r="40" spans="1:12">
      <c r="A40" s="2" t="s">
        <v>14</v>
      </c>
      <c r="B40" s="2" t="s">
        <v>26</v>
      </c>
      <c r="C40" s="27">
        <v>10</v>
      </c>
      <c r="D40" s="27">
        <v>5</v>
      </c>
      <c r="E40" s="27">
        <v>3</v>
      </c>
      <c r="F40" s="3">
        <f t="shared" si="2"/>
        <v>0.8</v>
      </c>
      <c r="G40" s="27">
        <v>0</v>
      </c>
      <c r="H40" s="27">
        <v>2</v>
      </c>
      <c r="I40" s="3">
        <f t="shared" si="3"/>
        <v>0.2</v>
      </c>
      <c r="J40" s="27"/>
      <c r="K40" s="3">
        <f t="shared" si="4"/>
        <v>0</v>
      </c>
      <c r="L40" s="11">
        <f t="shared" si="5"/>
        <v>1</v>
      </c>
    </row>
    <row r="41" spans="1:12">
      <c r="A41" s="2" t="s">
        <v>14</v>
      </c>
      <c r="B41" s="27" t="s">
        <v>27</v>
      </c>
      <c r="C41" s="27">
        <v>14</v>
      </c>
      <c r="D41" s="27">
        <v>3</v>
      </c>
      <c r="E41" s="27">
        <v>1</v>
      </c>
      <c r="F41" s="3">
        <f t="shared" si="2"/>
        <v>0.2857142857142857</v>
      </c>
      <c r="G41" s="27">
        <v>4</v>
      </c>
      <c r="H41" s="27">
        <v>6</v>
      </c>
      <c r="I41" s="3">
        <f t="shared" si="3"/>
        <v>0.7142857142857143</v>
      </c>
      <c r="J41" s="27"/>
      <c r="K41" s="3">
        <f t="shared" si="4"/>
        <v>0</v>
      </c>
      <c r="L41" s="11">
        <f t="shared" si="5"/>
        <v>1</v>
      </c>
    </row>
    <row r="42" spans="1:12">
      <c r="A42" s="2" t="s">
        <v>14</v>
      </c>
      <c r="B42" s="27" t="s">
        <v>28</v>
      </c>
      <c r="C42" s="27">
        <v>14</v>
      </c>
      <c r="D42" s="27">
        <v>2</v>
      </c>
      <c r="E42" s="27">
        <v>0</v>
      </c>
      <c r="F42" s="3">
        <f t="shared" si="2"/>
        <v>0.14285714285714285</v>
      </c>
      <c r="G42" s="27">
        <v>5</v>
      </c>
      <c r="H42" s="27">
        <v>7</v>
      </c>
      <c r="I42" s="3">
        <f t="shared" si="3"/>
        <v>0.8571428571428571</v>
      </c>
      <c r="J42" s="27"/>
      <c r="K42" s="3">
        <f t="shared" si="4"/>
        <v>0</v>
      </c>
      <c r="L42" s="11">
        <f t="shared" si="5"/>
        <v>1</v>
      </c>
    </row>
    <row r="43" spans="1:12">
      <c r="A43" s="2" t="s">
        <v>14</v>
      </c>
      <c r="B43" s="27" t="s">
        <v>29</v>
      </c>
      <c r="C43" s="27">
        <v>12</v>
      </c>
      <c r="D43" s="27">
        <v>4</v>
      </c>
      <c r="E43" s="27">
        <v>2</v>
      </c>
      <c r="F43" s="3">
        <f t="shared" si="2"/>
        <v>0.5</v>
      </c>
      <c r="G43" s="27">
        <v>2</v>
      </c>
      <c r="H43" s="27">
        <v>4</v>
      </c>
      <c r="I43" s="3">
        <f t="shared" si="3"/>
        <v>0.5</v>
      </c>
      <c r="J43" s="27"/>
      <c r="K43" s="3">
        <f t="shared" si="4"/>
        <v>0</v>
      </c>
      <c r="L43" s="11">
        <f t="shared" si="5"/>
        <v>1</v>
      </c>
    </row>
    <row r="44" spans="1:12">
      <c r="A44" s="2" t="s">
        <v>14</v>
      </c>
      <c r="B44" s="27" t="s">
        <v>30</v>
      </c>
      <c r="C44" s="27">
        <v>7</v>
      </c>
      <c r="D44" s="27">
        <v>2</v>
      </c>
      <c r="E44" s="27">
        <v>0</v>
      </c>
      <c r="F44" s="3">
        <f t="shared" si="2"/>
        <v>0.2857142857142857</v>
      </c>
      <c r="G44" s="27">
        <v>2</v>
      </c>
      <c r="H44" s="27">
        <v>3</v>
      </c>
      <c r="I44" s="3">
        <f t="shared" si="3"/>
        <v>0.7142857142857143</v>
      </c>
      <c r="J44" s="27"/>
      <c r="K44" s="3">
        <f t="shared" si="4"/>
        <v>0</v>
      </c>
      <c r="L44" s="11">
        <f t="shared" si="5"/>
        <v>1</v>
      </c>
    </row>
    <row r="45" spans="1:12">
      <c r="A45" s="2" t="s">
        <v>14</v>
      </c>
      <c r="B45" s="27" t="s">
        <v>31</v>
      </c>
      <c r="C45" s="27">
        <v>13</v>
      </c>
      <c r="D45" s="27">
        <v>3</v>
      </c>
      <c r="E45" s="27">
        <v>0</v>
      </c>
      <c r="F45" s="3">
        <f t="shared" si="2"/>
        <v>0.23076923076923078</v>
      </c>
      <c r="G45" s="27">
        <v>4</v>
      </c>
      <c r="H45" s="27">
        <v>6</v>
      </c>
      <c r="I45" s="3">
        <f t="shared" si="3"/>
        <v>0.76923076923076927</v>
      </c>
      <c r="J45" s="27"/>
      <c r="K45" s="3">
        <f t="shared" si="4"/>
        <v>0</v>
      </c>
      <c r="L45" s="11">
        <f t="shared" si="5"/>
        <v>1</v>
      </c>
    </row>
    <row r="46" spans="1:12">
      <c r="A46" s="2" t="s">
        <v>14</v>
      </c>
      <c r="B46" s="27" t="s">
        <v>32</v>
      </c>
      <c r="C46" s="27">
        <v>13</v>
      </c>
      <c r="D46" s="27">
        <v>4</v>
      </c>
      <c r="E46" s="27">
        <v>1</v>
      </c>
      <c r="F46" s="3">
        <f t="shared" si="2"/>
        <v>0.38461538461538464</v>
      </c>
      <c r="G46" s="27">
        <v>3</v>
      </c>
      <c r="H46" s="27">
        <v>5</v>
      </c>
      <c r="I46" s="3">
        <f t="shared" si="3"/>
        <v>0.61538461538461542</v>
      </c>
      <c r="J46" s="27"/>
      <c r="K46" s="3">
        <f t="shared" si="4"/>
        <v>0</v>
      </c>
      <c r="L46" s="11">
        <f t="shared" si="5"/>
        <v>1</v>
      </c>
    </row>
    <row r="47" spans="1:12">
      <c r="A47" s="2" t="s">
        <v>14</v>
      </c>
      <c r="B47" s="27" t="s">
        <v>33</v>
      </c>
      <c r="C47" s="27">
        <v>11</v>
      </c>
      <c r="D47" s="27">
        <v>2</v>
      </c>
      <c r="E47" s="27">
        <v>1</v>
      </c>
      <c r="F47" s="3">
        <f t="shared" si="2"/>
        <v>0.27272727272727271</v>
      </c>
      <c r="G47" s="27">
        <v>3</v>
      </c>
      <c r="H47" s="27">
        <v>5</v>
      </c>
      <c r="I47" s="3">
        <f t="shared" si="3"/>
        <v>0.72727272727272729</v>
      </c>
      <c r="J47" s="27"/>
      <c r="K47" s="3">
        <f t="shared" si="4"/>
        <v>0</v>
      </c>
      <c r="L47" s="11">
        <f t="shared" si="5"/>
        <v>1</v>
      </c>
    </row>
    <row r="48" spans="1:12">
      <c r="A48" s="2" t="s">
        <v>14</v>
      </c>
      <c r="B48" s="27" t="s">
        <v>34</v>
      </c>
      <c r="C48" s="27">
        <v>13</v>
      </c>
      <c r="D48" s="27">
        <v>4</v>
      </c>
      <c r="E48" s="27">
        <v>0</v>
      </c>
      <c r="F48" s="3">
        <f t="shared" si="2"/>
        <v>0.30769230769230771</v>
      </c>
      <c r="G48" s="27">
        <v>2</v>
      </c>
      <c r="H48" s="27">
        <v>6</v>
      </c>
      <c r="I48" s="3">
        <f t="shared" si="3"/>
        <v>0.61538461538461542</v>
      </c>
      <c r="J48" s="27">
        <v>1</v>
      </c>
      <c r="K48" s="3">
        <f t="shared" si="4"/>
        <v>7.6923076923076872E-2</v>
      </c>
      <c r="L48" s="11">
        <f t="shared" si="5"/>
        <v>1</v>
      </c>
    </row>
    <row r="49" spans="1:12">
      <c r="A49" s="2" t="s">
        <v>14</v>
      </c>
      <c r="B49" s="27" t="s">
        <v>15</v>
      </c>
      <c r="C49" s="27">
        <v>13</v>
      </c>
      <c r="D49" s="27">
        <v>4</v>
      </c>
      <c r="E49" s="27">
        <v>0</v>
      </c>
      <c r="F49" s="3">
        <f t="shared" si="2"/>
        <v>0.30769230769230771</v>
      </c>
      <c r="G49" s="27">
        <v>3</v>
      </c>
      <c r="H49" s="27">
        <v>6</v>
      </c>
      <c r="I49" s="3">
        <f t="shared" si="3"/>
        <v>0.69230769230769229</v>
      </c>
      <c r="J49" s="27"/>
      <c r="K49" s="3">
        <f t="shared" si="4"/>
        <v>0</v>
      </c>
      <c r="L49" s="11">
        <f t="shared" si="5"/>
        <v>1</v>
      </c>
    </row>
    <row r="50" spans="1:12">
      <c r="A50" s="2" t="s">
        <v>14</v>
      </c>
      <c r="B50" s="27" t="s">
        <v>35</v>
      </c>
      <c r="C50" s="27">
        <v>13</v>
      </c>
      <c r="D50" s="27">
        <v>1</v>
      </c>
      <c r="E50" s="27">
        <v>0</v>
      </c>
      <c r="F50" s="3">
        <f t="shared" si="2"/>
        <v>7.6923076923076927E-2</v>
      </c>
      <c r="G50" s="27">
        <v>6</v>
      </c>
      <c r="H50" s="27">
        <v>6</v>
      </c>
      <c r="I50" s="3">
        <f t="shared" si="3"/>
        <v>0.92307692307692313</v>
      </c>
      <c r="J50" s="27"/>
      <c r="K50" s="3">
        <f t="shared" si="4"/>
        <v>0</v>
      </c>
      <c r="L50" s="11">
        <f t="shared" si="5"/>
        <v>1</v>
      </c>
    </row>
  </sheetData>
  <mergeCells count="5">
    <mergeCell ref="A37:B37"/>
    <mergeCell ref="A1:A2"/>
    <mergeCell ref="B1:E1"/>
    <mergeCell ref="I1:K1"/>
    <mergeCell ref="I9:K9"/>
  </mergeCells>
  <dataValidations count="2">
    <dataValidation type="list" allowBlank="1" showInputMessage="1" showErrorMessage="1" sqref="N3">
      <formula1>$N$7:$N$19</formula1>
    </dataValidation>
    <dataValidation type="list" allowBlank="1" showInputMessage="1" showErrorMessage="1" sqref="B8:B33">
      <formula1>#REF!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50"/>
  <sheetViews>
    <sheetView topLeftCell="A16" zoomScale="85" zoomScaleNormal="85" zoomScalePageLayoutView="85" workbookViewId="0">
      <selection activeCell="B33" sqref="B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832031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4">
      <c r="A1" s="71" t="s">
        <v>50</v>
      </c>
      <c r="B1" s="72" t="s">
        <v>0</v>
      </c>
      <c r="C1" s="72"/>
      <c r="D1" s="72"/>
      <c r="E1" s="72"/>
      <c r="F1" s="16"/>
      <c r="H1" s="10" t="s">
        <v>6</v>
      </c>
      <c r="I1" s="44" t="s">
        <v>88</v>
      </c>
      <c r="J1" s="48"/>
      <c r="K1" s="45"/>
      <c r="L1" s="1"/>
      <c r="M1" s="49" t="s">
        <v>12</v>
      </c>
      <c r="N1" s="50"/>
    </row>
    <row r="2" spans="1:14">
      <c r="A2" s="71"/>
      <c r="B2" s="14" t="s">
        <v>1</v>
      </c>
      <c r="C2" s="14" t="s">
        <v>4</v>
      </c>
      <c r="D2" s="14" t="s">
        <v>43</v>
      </c>
      <c r="E2" s="14" t="s">
        <v>5</v>
      </c>
      <c r="F2" s="17"/>
      <c r="H2" s="10" t="s">
        <v>7</v>
      </c>
      <c r="I2" s="46">
        <f>SUM(C8:C20)</f>
        <v>0</v>
      </c>
      <c r="J2" s="46">
        <f>SUM(D8:D20)</f>
        <v>0</v>
      </c>
      <c r="K2" s="46">
        <f>I2-J2</f>
        <v>0</v>
      </c>
      <c r="L2" s="1"/>
      <c r="M2" s="4" t="s">
        <v>13</v>
      </c>
      <c r="N2" s="5" t="s">
        <v>36</v>
      </c>
    </row>
    <row r="3" spans="1:14">
      <c r="A3" s="10" t="s">
        <v>2</v>
      </c>
      <c r="B3" s="15">
        <v>9</v>
      </c>
      <c r="C3" s="14">
        <v>5</v>
      </c>
      <c r="D3" s="14">
        <v>1</v>
      </c>
      <c r="E3" s="14">
        <v>3</v>
      </c>
      <c r="F3" s="18"/>
      <c r="H3" s="10" t="s">
        <v>9</v>
      </c>
      <c r="I3" s="19">
        <f>I2/B3</f>
        <v>0</v>
      </c>
      <c r="J3" s="19">
        <f>J2/B3</f>
        <v>0</v>
      </c>
      <c r="K3" s="13"/>
      <c r="L3" s="1"/>
      <c r="M3" s="6" t="s">
        <v>50</v>
      </c>
      <c r="N3" s="7" t="s">
        <v>41</v>
      </c>
    </row>
    <row r="4" spans="1:14">
      <c r="A4" s="10" t="s">
        <v>3</v>
      </c>
      <c r="B4" s="15">
        <v>8</v>
      </c>
      <c r="C4" s="14">
        <v>2</v>
      </c>
      <c r="D4" s="14">
        <v>0</v>
      </c>
      <c r="E4" s="14">
        <v>6</v>
      </c>
      <c r="F4" s="18"/>
      <c r="H4" s="10" t="s">
        <v>8</v>
      </c>
      <c r="I4" s="46">
        <f>SUM(D23:D35)</f>
        <v>0</v>
      </c>
      <c r="J4" s="46">
        <f>SUM(C23:C35)</f>
        <v>0</v>
      </c>
      <c r="K4" s="13">
        <f t="shared" ref="K4" si="0">I4-J4</f>
        <v>0</v>
      </c>
      <c r="L4" s="1"/>
      <c r="M4" s="8">
        <f t="array" ref="M4">INDEX($C$38:$L$50,MATCH(1,($A$38:$A$50=$A$1)*($B$38:$B$50=$N$3),0),4)</f>
        <v>0</v>
      </c>
      <c r="N4" s="8">
        <f t="array" ref="N4">INDEX($C$38:$L$50,MATCH(1,($A$38:$A$50=$M$3)*($B$38:$B$50=$N$3),0),7)</f>
        <v>0.66666666666666663</v>
      </c>
    </row>
    <row r="5" spans="1:14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H5" s="10" t="s">
        <v>9</v>
      </c>
      <c r="I5" s="19">
        <f>I4/B4</f>
        <v>0</v>
      </c>
      <c r="J5" s="19">
        <f>J4/B4</f>
        <v>0</v>
      </c>
      <c r="K5" s="13"/>
      <c r="L5" s="1"/>
      <c r="M5" s="9" t="e">
        <f>100/M4/100</f>
        <v>#DIV/0!</v>
      </c>
      <c r="N5" s="9">
        <f>100/N4/100</f>
        <v>1.5</v>
      </c>
    </row>
    <row r="6" spans="1:14">
      <c r="A6" s="1"/>
      <c r="B6" s="1"/>
      <c r="C6" s="1"/>
      <c r="D6" s="1"/>
      <c r="E6" s="1"/>
      <c r="F6" s="1"/>
      <c r="H6" s="10" t="s">
        <v>10</v>
      </c>
      <c r="I6" s="13">
        <f>I2+I4</f>
        <v>0</v>
      </c>
      <c r="J6" s="13">
        <f>J2+J4</f>
        <v>0</v>
      </c>
      <c r="K6" s="13">
        <f t="shared" ref="K6" si="2">I6-J6</f>
        <v>0</v>
      </c>
      <c r="L6" s="1"/>
      <c r="M6" s="1"/>
      <c r="N6" s="1"/>
    </row>
    <row r="7" spans="1:14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H7" s="10" t="s">
        <v>9</v>
      </c>
      <c r="I7" s="19">
        <f>I6/B5</f>
        <v>0</v>
      </c>
      <c r="J7" s="19">
        <f>J6/B5</f>
        <v>0</v>
      </c>
      <c r="K7" s="13"/>
      <c r="L7" s="1"/>
      <c r="M7" s="1" t="s">
        <v>50</v>
      </c>
      <c r="N7" s="29" t="s">
        <v>49</v>
      </c>
    </row>
    <row r="8" spans="1:14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H8" s="1"/>
      <c r="I8" s="1"/>
      <c r="J8" s="1"/>
      <c r="K8" s="1"/>
      <c r="L8" s="1"/>
      <c r="M8" s="1" t="s">
        <v>50</v>
      </c>
      <c r="N8" s="12" t="s">
        <v>51</v>
      </c>
    </row>
    <row r="9" spans="1:14">
      <c r="A9" s="10" t="s">
        <v>134</v>
      </c>
      <c r="B9" s="52"/>
      <c r="C9" s="25"/>
      <c r="D9" s="25"/>
      <c r="E9" s="43"/>
      <c r="F9" s="10"/>
      <c r="H9" s="10" t="s">
        <v>6</v>
      </c>
      <c r="I9" s="44" t="s">
        <v>0</v>
      </c>
      <c r="J9" s="48"/>
      <c r="K9" s="45"/>
      <c r="L9" s="1"/>
      <c r="M9" s="1" t="s">
        <v>50</v>
      </c>
      <c r="N9" s="12" t="s">
        <v>48</v>
      </c>
    </row>
    <row r="10" spans="1:14">
      <c r="A10" s="10" t="s">
        <v>135</v>
      </c>
      <c r="B10" s="52"/>
      <c r="C10" s="25"/>
      <c r="D10" s="25"/>
      <c r="E10" s="43"/>
      <c r="F10" s="10"/>
      <c r="H10" s="10" t="s">
        <v>7</v>
      </c>
      <c r="I10" s="13">
        <v>187</v>
      </c>
      <c r="J10" s="46">
        <v>162</v>
      </c>
      <c r="K10" s="46">
        <v>25</v>
      </c>
      <c r="L10" s="1"/>
      <c r="M10" s="1" t="s">
        <v>50</v>
      </c>
      <c r="N10" s="12" t="s">
        <v>52</v>
      </c>
    </row>
    <row r="11" spans="1:14">
      <c r="A11" s="10" t="s">
        <v>136</v>
      </c>
      <c r="B11" s="52"/>
      <c r="C11" s="25"/>
      <c r="D11" s="25"/>
      <c r="E11" s="43"/>
      <c r="F11" s="10"/>
      <c r="H11" s="10" t="s">
        <v>9</v>
      </c>
      <c r="I11" s="19">
        <v>20.777777777777779</v>
      </c>
      <c r="J11" s="19">
        <v>18</v>
      </c>
      <c r="K11" s="13"/>
      <c r="L11" s="1"/>
      <c r="M11" s="1" t="s">
        <v>50</v>
      </c>
      <c r="N11" s="12" t="s">
        <v>53</v>
      </c>
    </row>
    <row r="12" spans="1:14">
      <c r="A12" s="10" t="s">
        <v>137</v>
      </c>
      <c r="B12" s="52"/>
      <c r="C12" s="25"/>
      <c r="D12" s="25"/>
      <c r="E12" s="43"/>
      <c r="F12" s="10"/>
      <c r="H12" s="10" t="s">
        <v>8</v>
      </c>
      <c r="I12" s="46">
        <v>116</v>
      </c>
      <c r="J12" s="46">
        <v>230</v>
      </c>
      <c r="K12" s="13">
        <v>-114</v>
      </c>
      <c r="L12" s="1"/>
      <c r="M12" s="1" t="s">
        <v>50</v>
      </c>
      <c r="N12" s="12" t="s">
        <v>54</v>
      </c>
    </row>
    <row r="13" spans="1:14">
      <c r="A13" s="10" t="s">
        <v>138</v>
      </c>
      <c r="B13" s="52"/>
      <c r="C13" s="25"/>
      <c r="D13" s="25"/>
      <c r="E13" s="43"/>
      <c r="F13" s="10"/>
      <c r="H13" s="10" t="s">
        <v>9</v>
      </c>
      <c r="I13" s="19">
        <v>14.5</v>
      </c>
      <c r="J13" s="19">
        <v>28.75</v>
      </c>
      <c r="K13" s="13"/>
      <c r="L13" s="1"/>
      <c r="M13" s="1" t="s">
        <v>50</v>
      </c>
      <c r="N13" s="12" t="s">
        <v>55</v>
      </c>
    </row>
    <row r="14" spans="1:14">
      <c r="A14" s="10" t="s">
        <v>139</v>
      </c>
      <c r="B14" s="52"/>
      <c r="C14" s="25"/>
      <c r="D14" s="25"/>
      <c r="E14" s="43"/>
      <c r="F14" s="10"/>
      <c r="H14" s="10" t="s">
        <v>10</v>
      </c>
      <c r="I14" s="13">
        <v>303</v>
      </c>
      <c r="J14" s="13">
        <v>392</v>
      </c>
      <c r="K14" s="13">
        <v>-89</v>
      </c>
      <c r="L14" s="1"/>
      <c r="M14" s="1" t="s">
        <v>50</v>
      </c>
      <c r="N14" s="12" t="s">
        <v>56</v>
      </c>
    </row>
    <row r="15" spans="1:14">
      <c r="A15" s="10" t="s">
        <v>140</v>
      </c>
      <c r="B15" s="52"/>
      <c r="C15" s="25"/>
      <c r="D15" s="25"/>
      <c r="E15" s="43"/>
      <c r="F15" s="10"/>
      <c r="H15" s="10" t="s">
        <v>9</v>
      </c>
      <c r="I15" s="19">
        <v>17.823529411764707</v>
      </c>
      <c r="J15" s="19">
        <v>23.058823529411764</v>
      </c>
      <c r="K15" s="13"/>
      <c r="L15" s="1"/>
      <c r="M15" s="1" t="s">
        <v>50</v>
      </c>
      <c r="N15" s="12" t="s">
        <v>57</v>
      </c>
    </row>
    <row r="16" spans="1:14">
      <c r="A16" s="10" t="s">
        <v>141</v>
      </c>
      <c r="B16" s="52"/>
      <c r="C16" s="25"/>
      <c r="D16" s="25"/>
      <c r="E16" s="43"/>
      <c r="F16" s="10"/>
      <c r="H16" s="1"/>
      <c r="I16" s="1"/>
      <c r="J16" s="1"/>
      <c r="K16" s="1"/>
      <c r="L16" s="1"/>
      <c r="M16" s="1" t="s">
        <v>50</v>
      </c>
      <c r="N16" s="12" t="s">
        <v>58</v>
      </c>
    </row>
    <row r="17" spans="1:14">
      <c r="A17" s="10" t="s">
        <v>142</v>
      </c>
      <c r="B17" s="52"/>
      <c r="C17" s="25"/>
      <c r="D17" s="25"/>
      <c r="E17" s="43"/>
      <c r="F17" s="10"/>
      <c r="H17" s="10" t="s">
        <v>6</v>
      </c>
      <c r="I17" s="44"/>
      <c r="J17" s="48"/>
      <c r="K17" s="45"/>
      <c r="L17" s="1"/>
      <c r="M17" s="1" t="s">
        <v>50</v>
      </c>
      <c r="N17" s="12" t="s">
        <v>59</v>
      </c>
    </row>
    <row r="18" spans="1:14">
      <c r="A18" s="10" t="s">
        <v>143</v>
      </c>
      <c r="B18" s="52"/>
      <c r="C18" s="25"/>
      <c r="D18" s="25"/>
      <c r="E18" s="43"/>
      <c r="F18" s="10"/>
      <c r="H18" s="10" t="s">
        <v>7</v>
      </c>
      <c r="I18" s="13"/>
      <c r="J18" s="46"/>
      <c r="K18" s="46"/>
      <c r="L18" s="1"/>
      <c r="M18" s="1" t="s">
        <v>50</v>
      </c>
      <c r="N18" s="12" t="s">
        <v>60</v>
      </c>
    </row>
    <row r="19" spans="1:14">
      <c r="A19" s="10" t="s">
        <v>144</v>
      </c>
      <c r="B19" s="52"/>
      <c r="C19" s="25"/>
      <c r="D19" s="25"/>
      <c r="E19" s="43"/>
      <c r="F19" s="10"/>
      <c r="H19" s="10" t="s">
        <v>9</v>
      </c>
      <c r="I19" s="19"/>
      <c r="J19" s="19"/>
      <c r="K19" s="13"/>
      <c r="L19" s="1"/>
      <c r="M19" s="1" t="s">
        <v>50</v>
      </c>
      <c r="N19" s="12" t="s">
        <v>61</v>
      </c>
    </row>
    <row r="20" spans="1:14">
      <c r="A20" s="10" t="s">
        <v>145</v>
      </c>
      <c r="B20" s="52"/>
      <c r="C20" s="25"/>
      <c r="D20" s="25"/>
      <c r="E20" s="43"/>
      <c r="F20" s="10"/>
      <c r="H20" s="10" t="s">
        <v>8</v>
      </c>
      <c r="I20" s="46"/>
      <c r="J20" s="46"/>
      <c r="K20" s="13"/>
      <c r="L20" s="1"/>
      <c r="M20" s="1"/>
      <c r="N20" s="1"/>
    </row>
    <row r="21" spans="1:14">
      <c r="A21" s="10" t="s">
        <v>146</v>
      </c>
      <c r="B21" s="52"/>
      <c r="C21" s="25"/>
      <c r="D21" s="25"/>
      <c r="E21" s="43"/>
      <c r="F21" s="10"/>
      <c r="H21" s="10" t="s">
        <v>9</v>
      </c>
      <c r="I21" s="19"/>
      <c r="J21" s="19"/>
      <c r="K21" s="13"/>
      <c r="L21" s="1"/>
      <c r="M21" s="1"/>
      <c r="N21" s="1"/>
    </row>
    <row r="22" spans="1:14">
      <c r="A22" s="10" t="s">
        <v>147</v>
      </c>
      <c r="B22" s="52"/>
      <c r="C22" s="25"/>
      <c r="D22" s="25"/>
      <c r="E22" s="43"/>
      <c r="F22" s="10"/>
      <c r="H22" s="10" t="s">
        <v>10</v>
      </c>
      <c r="I22" s="13"/>
      <c r="J22" s="13"/>
      <c r="K22" s="13"/>
      <c r="L22" s="1"/>
      <c r="M22" s="1"/>
      <c r="N22" s="1"/>
    </row>
    <row r="23" spans="1:14">
      <c r="A23" s="10" t="s">
        <v>148</v>
      </c>
      <c r="B23" s="52"/>
      <c r="C23" s="25"/>
      <c r="D23" s="25"/>
      <c r="E23" s="43"/>
      <c r="F23" s="10"/>
      <c r="H23" s="10" t="s">
        <v>9</v>
      </c>
      <c r="I23" s="19"/>
      <c r="J23" s="19"/>
      <c r="K23" s="13"/>
      <c r="L23" s="1"/>
      <c r="M23" s="1"/>
      <c r="N23" s="1"/>
    </row>
    <row r="24" spans="1:14">
      <c r="A24" s="10" t="s">
        <v>149</v>
      </c>
      <c r="B24" s="52"/>
      <c r="C24" s="25"/>
      <c r="D24" s="25"/>
      <c r="E24" s="43"/>
      <c r="F24" s="10"/>
      <c r="H24" s="1"/>
      <c r="I24" s="1"/>
      <c r="J24" s="1"/>
      <c r="K24" s="1"/>
      <c r="L24" s="1"/>
      <c r="M24" s="1"/>
      <c r="N24" s="1"/>
    </row>
    <row r="25" spans="1:14">
      <c r="A25" s="10" t="s">
        <v>150</v>
      </c>
      <c r="B25" s="52"/>
      <c r="C25" s="25"/>
      <c r="D25" s="25"/>
      <c r="E25" s="43"/>
      <c r="F25" s="10"/>
      <c r="H25" s="10" t="s">
        <v>6</v>
      </c>
      <c r="I25" s="44"/>
      <c r="J25" s="48"/>
      <c r="K25" s="45"/>
      <c r="L25" s="1"/>
      <c r="M25" s="1"/>
      <c r="N25" s="1"/>
    </row>
    <row r="26" spans="1:14">
      <c r="A26" s="10" t="s">
        <v>151</v>
      </c>
      <c r="B26" s="52"/>
      <c r="C26" s="25"/>
      <c r="D26" s="25"/>
      <c r="E26" s="43"/>
      <c r="F26" s="10"/>
      <c r="H26" s="10" t="s">
        <v>7</v>
      </c>
      <c r="I26" s="13"/>
      <c r="J26" s="46"/>
      <c r="K26" s="46"/>
      <c r="L26" s="1"/>
      <c r="M26" s="1"/>
      <c r="N26" s="1"/>
    </row>
    <row r="27" spans="1:14">
      <c r="A27" s="10" t="s">
        <v>152</v>
      </c>
      <c r="B27" s="52"/>
      <c r="C27" s="25"/>
      <c r="D27" s="25"/>
      <c r="E27" s="43"/>
      <c r="F27" s="10"/>
      <c r="H27" s="10" t="s">
        <v>9</v>
      </c>
      <c r="I27" s="19"/>
      <c r="J27" s="19"/>
      <c r="K27" s="13"/>
      <c r="L27" s="1"/>
      <c r="M27" s="1"/>
      <c r="N27" s="1"/>
    </row>
    <row r="28" spans="1:14">
      <c r="A28" s="10" t="s">
        <v>153</v>
      </c>
      <c r="B28" s="52"/>
      <c r="C28" s="25"/>
      <c r="D28" s="25"/>
      <c r="E28" s="43"/>
      <c r="F28" s="10"/>
      <c r="H28" s="10" t="s">
        <v>8</v>
      </c>
      <c r="I28" s="46"/>
      <c r="J28" s="46"/>
      <c r="K28" s="13"/>
      <c r="L28" s="1"/>
      <c r="M28" s="1"/>
      <c r="N28" s="1"/>
    </row>
    <row r="29" spans="1:14">
      <c r="A29" s="10" t="s">
        <v>154</v>
      </c>
      <c r="B29" s="52"/>
      <c r="C29" s="25"/>
      <c r="D29" s="25"/>
      <c r="E29" s="43"/>
      <c r="F29" s="10"/>
      <c r="H29" s="10" t="s">
        <v>9</v>
      </c>
      <c r="I29" s="19"/>
      <c r="J29" s="19"/>
      <c r="K29" s="13"/>
      <c r="L29" s="1"/>
      <c r="M29" s="1"/>
      <c r="N29" s="1"/>
    </row>
    <row r="30" spans="1:14">
      <c r="A30" s="10" t="s">
        <v>155</v>
      </c>
      <c r="B30" s="52"/>
      <c r="C30" s="25"/>
      <c r="D30" s="25"/>
      <c r="E30" s="43"/>
      <c r="F30" s="10"/>
      <c r="H30" s="10" t="s">
        <v>10</v>
      </c>
      <c r="I30" s="13"/>
      <c r="J30" s="13"/>
      <c r="K30" s="13"/>
      <c r="L30" s="1"/>
      <c r="M30" s="1"/>
      <c r="N30" s="1"/>
    </row>
    <row r="31" spans="1:14">
      <c r="A31" s="10" t="s">
        <v>156</v>
      </c>
      <c r="B31" s="52"/>
      <c r="C31" s="25"/>
      <c r="D31" s="25"/>
      <c r="E31" s="43"/>
      <c r="F31" s="10"/>
      <c r="H31" s="10" t="s">
        <v>9</v>
      </c>
      <c r="I31" s="19"/>
      <c r="J31" s="19"/>
      <c r="K31" s="13"/>
      <c r="L31" s="1"/>
      <c r="M31" s="1"/>
      <c r="N31" s="1"/>
    </row>
    <row r="32" spans="1:14">
      <c r="A32" s="10" t="s">
        <v>157</v>
      </c>
      <c r="B32" s="52"/>
      <c r="C32" s="25"/>
      <c r="D32" s="25"/>
      <c r="E32" s="43"/>
      <c r="F32" s="10"/>
      <c r="H32" s="1"/>
      <c r="I32" s="1"/>
      <c r="J32" s="1"/>
      <c r="K32" s="1"/>
      <c r="L32" s="1"/>
      <c r="M32" s="1"/>
      <c r="N32" s="1"/>
    </row>
    <row r="33" spans="1:14">
      <c r="A33" s="10" t="s">
        <v>158</v>
      </c>
      <c r="B33" s="52"/>
      <c r="C33" s="25"/>
      <c r="D33" s="25"/>
      <c r="E33" s="43"/>
      <c r="F33" s="10"/>
      <c r="H33" s="1"/>
      <c r="I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M36" s="28"/>
    </row>
    <row r="37" spans="1:14">
      <c r="A37" s="69" t="s">
        <v>16</v>
      </c>
      <c r="B37" s="70"/>
      <c r="C37" s="46" t="s">
        <v>17</v>
      </c>
      <c r="D37" s="46" t="s">
        <v>18</v>
      </c>
      <c r="E37" s="46" t="s">
        <v>19</v>
      </c>
      <c r="F37" s="46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4">
      <c r="A38" s="2" t="s">
        <v>24</v>
      </c>
      <c r="B38" s="14" t="s">
        <v>14</v>
      </c>
      <c r="C38" s="15">
        <v>8</v>
      </c>
      <c r="D38" s="14">
        <v>3</v>
      </c>
      <c r="E38" s="15">
        <v>2</v>
      </c>
      <c r="F38" s="3">
        <f t="shared" ref="F38:F50" si="3">(D38+E38)/C38</f>
        <v>0.625</v>
      </c>
      <c r="G38" s="14">
        <v>0</v>
      </c>
      <c r="H38" s="14">
        <v>3</v>
      </c>
      <c r="I38" s="3">
        <f t="shared" ref="I38:I50" si="4">(G38+H38)/C38</f>
        <v>0.375</v>
      </c>
      <c r="J38" s="14"/>
      <c r="K38" s="3">
        <f t="shared" ref="K38:K50" si="5">100%-(F38+I38)</f>
        <v>0</v>
      </c>
      <c r="L38" s="11">
        <f t="shared" ref="L38:L50" si="6">SUM(F38+I38+K38)</f>
        <v>1</v>
      </c>
    </row>
    <row r="39" spans="1:14">
      <c r="A39" s="2" t="s">
        <v>24</v>
      </c>
      <c r="B39" s="14" t="s">
        <v>25</v>
      </c>
      <c r="C39" s="15">
        <v>11</v>
      </c>
      <c r="D39" s="14">
        <v>3</v>
      </c>
      <c r="E39" s="15">
        <v>0</v>
      </c>
      <c r="F39" s="3">
        <f t="shared" si="3"/>
        <v>0.27272727272727271</v>
      </c>
      <c r="G39" s="14">
        <v>2</v>
      </c>
      <c r="H39" s="14">
        <v>6</v>
      </c>
      <c r="I39" s="3">
        <f t="shared" si="4"/>
        <v>0.72727272727272729</v>
      </c>
      <c r="J39" s="14"/>
      <c r="K39" s="3">
        <f t="shared" si="5"/>
        <v>0</v>
      </c>
      <c r="L39" s="11">
        <f t="shared" si="6"/>
        <v>1</v>
      </c>
    </row>
    <row r="40" spans="1:14">
      <c r="A40" s="2" t="s">
        <v>24</v>
      </c>
      <c r="B40" s="2" t="s">
        <v>26</v>
      </c>
      <c r="C40" s="15">
        <v>15</v>
      </c>
      <c r="D40" s="14">
        <v>7</v>
      </c>
      <c r="E40" s="15">
        <v>1</v>
      </c>
      <c r="F40" s="3">
        <f t="shared" si="3"/>
        <v>0.53333333333333333</v>
      </c>
      <c r="G40" s="14">
        <v>0</v>
      </c>
      <c r="H40" s="14">
        <v>6</v>
      </c>
      <c r="I40" s="3">
        <f t="shared" si="4"/>
        <v>0.4</v>
      </c>
      <c r="J40" s="14">
        <v>1</v>
      </c>
      <c r="K40" s="3">
        <f t="shared" si="5"/>
        <v>6.6666666666666652E-2</v>
      </c>
      <c r="L40" s="11">
        <f t="shared" si="6"/>
        <v>1</v>
      </c>
    </row>
    <row r="41" spans="1:14">
      <c r="A41" s="2" t="s">
        <v>24</v>
      </c>
      <c r="B41" s="14" t="s">
        <v>27</v>
      </c>
      <c r="C41" s="15">
        <v>17</v>
      </c>
      <c r="D41" s="14">
        <v>5</v>
      </c>
      <c r="E41" s="15">
        <v>1</v>
      </c>
      <c r="F41" s="3">
        <f t="shared" si="3"/>
        <v>0.35294117647058826</v>
      </c>
      <c r="G41" s="14">
        <v>1</v>
      </c>
      <c r="H41" s="14">
        <v>7</v>
      </c>
      <c r="I41" s="3">
        <f t="shared" si="4"/>
        <v>0.47058823529411764</v>
      </c>
      <c r="J41" s="14">
        <v>3</v>
      </c>
      <c r="K41" s="3">
        <f t="shared" si="5"/>
        <v>0.17647058823529416</v>
      </c>
      <c r="L41" s="11">
        <f t="shared" si="6"/>
        <v>1</v>
      </c>
    </row>
    <row r="42" spans="1:14">
      <c r="A42" s="2" t="s">
        <v>24</v>
      </c>
      <c r="B42" s="14" t="s">
        <v>28</v>
      </c>
      <c r="C42" s="15">
        <v>17</v>
      </c>
      <c r="D42" s="14">
        <v>6</v>
      </c>
      <c r="E42" s="15">
        <v>0</v>
      </c>
      <c r="F42" s="3">
        <f t="shared" si="3"/>
        <v>0.35294117647058826</v>
      </c>
      <c r="G42" s="14">
        <v>2</v>
      </c>
      <c r="H42" s="14">
        <v>8</v>
      </c>
      <c r="I42" s="3">
        <f t="shared" si="4"/>
        <v>0.58823529411764708</v>
      </c>
      <c r="J42" s="14">
        <v>1</v>
      </c>
      <c r="K42" s="3">
        <f t="shared" si="5"/>
        <v>5.8823529411764719E-2</v>
      </c>
      <c r="L42" s="11">
        <f t="shared" si="6"/>
        <v>1</v>
      </c>
    </row>
    <row r="43" spans="1:14">
      <c r="A43" s="2" t="s">
        <v>24</v>
      </c>
      <c r="B43" s="14" t="s">
        <v>29</v>
      </c>
      <c r="C43" s="15">
        <v>7</v>
      </c>
      <c r="D43" s="14">
        <v>3</v>
      </c>
      <c r="E43" s="15">
        <v>1</v>
      </c>
      <c r="F43" s="3">
        <f t="shared" si="3"/>
        <v>0.5714285714285714</v>
      </c>
      <c r="G43" s="14">
        <v>1</v>
      </c>
      <c r="H43" s="14">
        <v>1</v>
      </c>
      <c r="I43" s="3">
        <f t="shared" si="4"/>
        <v>0.2857142857142857</v>
      </c>
      <c r="J43" s="14">
        <v>1</v>
      </c>
      <c r="K43" s="3">
        <f t="shared" si="5"/>
        <v>0.1428571428571429</v>
      </c>
      <c r="L43" s="11">
        <f t="shared" si="6"/>
        <v>1</v>
      </c>
    </row>
    <row r="44" spans="1:14">
      <c r="A44" s="2" t="s">
        <v>24</v>
      </c>
      <c r="B44" s="14" t="s">
        <v>30</v>
      </c>
      <c r="C44" s="15">
        <v>7</v>
      </c>
      <c r="D44" s="14">
        <v>2</v>
      </c>
      <c r="E44" s="15">
        <v>1</v>
      </c>
      <c r="F44" s="3">
        <f t="shared" si="3"/>
        <v>0.42857142857142855</v>
      </c>
      <c r="G44" s="14">
        <v>0</v>
      </c>
      <c r="H44" s="14">
        <v>3</v>
      </c>
      <c r="I44" s="3">
        <f t="shared" si="4"/>
        <v>0.42857142857142855</v>
      </c>
      <c r="J44" s="14">
        <v>1</v>
      </c>
      <c r="K44" s="3">
        <f t="shared" si="5"/>
        <v>0.1428571428571429</v>
      </c>
      <c r="L44" s="11">
        <f t="shared" si="6"/>
        <v>1</v>
      </c>
    </row>
    <row r="45" spans="1:14">
      <c r="A45" s="2" t="s">
        <v>24</v>
      </c>
      <c r="B45" s="14" t="s">
        <v>31</v>
      </c>
      <c r="C45" s="15">
        <v>18</v>
      </c>
      <c r="D45" s="14">
        <v>5</v>
      </c>
      <c r="E45" s="15">
        <v>2</v>
      </c>
      <c r="F45" s="3">
        <f t="shared" si="3"/>
        <v>0.3888888888888889</v>
      </c>
      <c r="G45" s="14">
        <v>4</v>
      </c>
      <c r="H45" s="14">
        <v>7</v>
      </c>
      <c r="I45" s="3">
        <f t="shared" si="4"/>
        <v>0.61111111111111116</v>
      </c>
      <c r="J45" s="14"/>
      <c r="K45" s="3">
        <f t="shared" si="5"/>
        <v>0</v>
      </c>
      <c r="L45" s="11">
        <f t="shared" si="6"/>
        <v>1</v>
      </c>
    </row>
    <row r="46" spans="1:14">
      <c r="A46" s="2" t="s">
        <v>24</v>
      </c>
      <c r="B46" s="14" t="s">
        <v>32</v>
      </c>
      <c r="C46" s="15">
        <v>18</v>
      </c>
      <c r="D46" s="14">
        <v>8</v>
      </c>
      <c r="E46" s="15">
        <v>1</v>
      </c>
      <c r="F46" s="3">
        <f t="shared" si="3"/>
        <v>0.5</v>
      </c>
      <c r="G46" s="14">
        <v>1</v>
      </c>
      <c r="H46" s="14">
        <v>8</v>
      </c>
      <c r="I46" s="3">
        <f t="shared" si="4"/>
        <v>0.5</v>
      </c>
      <c r="J46" s="14"/>
      <c r="K46" s="3">
        <f t="shared" si="5"/>
        <v>0</v>
      </c>
      <c r="L46" s="11">
        <f t="shared" si="6"/>
        <v>1</v>
      </c>
    </row>
    <row r="47" spans="1:14">
      <c r="A47" s="2" t="s">
        <v>24</v>
      </c>
      <c r="B47" s="14" t="s">
        <v>33</v>
      </c>
      <c r="C47" s="15">
        <v>3</v>
      </c>
      <c r="D47" s="14">
        <v>0</v>
      </c>
      <c r="E47" s="15">
        <v>0</v>
      </c>
      <c r="F47" s="3">
        <f t="shared" si="3"/>
        <v>0</v>
      </c>
      <c r="G47" s="14">
        <v>1</v>
      </c>
      <c r="H47" s="14">
        <v>1</v>
      </c>
      <c r="I47" s="3">
        <f t="shared" si="4"/>
        <v>0.66666666666666663</v>
      </c>
      <c r="J47" s="14">
        <v>1</v>
      </c>
      <c r="K47" s="3">
        <f t="shared" si="5"/>
        <v>0.33333333333333337</v>
      </c>
      <c r="L47" s="11">
        <f t="shared" si="6"/>
        <v>1</v>
      </c>
    </row>
    <row r="48" spans="1:14">
      <c r="A48" s="2" t="s">
        <v>24</v>
      </c>
      <c r="B48" s="14" t="s">
        <v>34</v>
      </c>
      <c r="C48" s="15">
        <v>15</v>
      </c>
      <c r="D48" s="14">
        <v>2</v>
      </c>
      <c r="E48" s="15">
        <v>1</v>
      </c>
      <c r="F48" s="3">
        <f t="shared" si="3"/>
        <v>0.2</v>
      </c>
      <c r="G48" s="14">
        <v>5</v>
      </c>
      <c r="H48" s="14">
        <v>7</v>
      </c>
      <c r="I48" s="3">
        <f t="shared" si="4"/>
        <v>0.8</v>
      </c>
      <c r="J48" s="14"/>
      <c r="K48" s="3">
        <f t="shared" si="5"/>
        <v>0</v>
      </c>
      <c r="L48" s="11">
        <f t="shared" si="6"/>
        <v>1</v>
      </c>
    </row>
    <row r="49" spans="1:12">
      <c r="A49" s="2" t="s">
        <v>24</v>
      </c>
      <c r="B49" s="14" t="s">
        <v>15</v>
      </c>
      <c r="C49" s="15">
        <v>17</v>
      </c>
      <c r="D49" s="14">
        <v>4</v>
      </c>
      <c r="E49" s="15">
        <v>1</v>
      </c>
      <c r="F49" s="3">
        <f t="shared" si="3"/>
        <v>0.29411764705882354</v>
      </c>
      <c r="G49" s="14">
        <v>3</v>
      </c>
      <c r="H49" s="14">
        <v>7</v>
      </c>
      <c r="I49" s="3">
        <f t="shared" si="4"/>
        <v>0.58823529411764708</v>
      </c>
      <c r="J49" s="14">
        <v>2</v>
      </c>
      <c r="K49" s="3">
        <f t="shared" si="5"/>
        <v>0.11764705882352944</v>
      </c>
      <c r="L49" s="11">
        <f t="shared" si="6"/>
        <v>1</v>
      </c>
    </row>
    <row r="50" spans="1:12">
      <c r="A50" s="2" t="s">
        <v>24</v>
      </c>
      <c r="B50" s="14" t="s">
        <v>35</v>
      </c>
      <c r="C50" s="15">
        <v>18</v>
      </c>
      <c r="D50" s="14">
        <v>6</v>
      </c>
      <c r="E50" s="15">
        <v>0</v>
      </c>
      <c r="F50" s="3">
        <f t="shared" si="3"/>
        <v>0.33333333333333331</v>
      </c>
      <c r="G50" s="14">
        <v>3</v>
      </c>
      <c r="H50" s="14">
        <v>9</v>
      </c>
      <c r="I50" s="3">
        <f t="shared" si="4"/>
        <v>0.66666666666666663</v>
      </c>
      <c r="J50" s="14"/>
      <c r="K50" s="3">
        <f t="shared" si="5"/>
        <v>0</v>
      </c>
      <c r="L50" s="11">
        <f t="shared" si="6"/>
        <v>1</v>
      </c>
    </row>
  </sheetData>
  <mergeCells count="3">
    <mergeCell ref="A37:B37"/>
    <mergeCell ref="A1:A2"/>
    <mergeCell ref="B1:E1"/>
  </mergeCells>
  <dataValidations count="2">
    <dataValidation type="list" allowBlank="1" showInputMessage="1" showErrorMessage="1" sqref="N3">
      <formula1>$N$7:$N$19</formula1>
    </dataValidation>
    <dataValidation type="list" allowBlank="1" showInputMessage="1" showErrorMessage="1" sqref="B8:B33">
      <formula1>#REF!</formula1>
    </dataValidation>
  </dataValidation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1640625" bestFit="1" customWidth="1"/>
    <col min="11" max="11" width="7.1640625" bestFit="1" customWidth="1"/>
    <col min="12" max="12" width="9.6640625" bestFit="1" customWidth="1"/>
    <col min="13" max="13" width="12.1640625" bestFit="1" customWidth="1"/>
  </cols>
  <sheetData>
    <row r="1" spans="1:13">
      <c r="A1" s="76" t="s">
        <v>51</v>
      </c>
      <c r="B1" s="69" t="s">
        <v>0</v>
      </c>
      <c r="C1" s="73"/>
      <c r="D1" s="73"/>
      <c r="E1" s="70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7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0">
        <f>SUM(C8:C20)</f>
        <v>0</v>
      </c>
      <c r="I2" s="30">
        <f>SUM(D8:D20)</f>
        <v>0</v>
      </c>
      <c r="J2" s="30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9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51</v>
      </c>
      <c r="M3" s="7" t="s">
        <v>41</v>
      </c>
    </row>
    <row r="4" spans="1:13">
      <c r="A4" s="10" t="s">
        <v>3</v>
      </c>
      <c r="B4" s="15">
        <v>8</v>
      </c>
      <c r="C4" s="27">
        <v>4</v>
      </c>
      <c r="D4" s="27">
        <v>1</v>
      </c>
      <c r="E4" s="27">
        <v>3</v>
      </c>
      <c r="F4" s="18"/>
      <c r="G4" s="10" t="s">
        <v>8</v>
      </c>
      <c r="H4" s="30" t="e">
        <f ca="1">SUM(D23:D35)</f>
        <v>#REF!</v>
      </c>
      <c r="I4" s="3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0.66666666666666663</v>
      </c>
      <c r="M4" s="8">
        <f t="array" ref="M4">INDEX($C$38:$L$50,MATCH(1,($A$38:$A$50=$L$3)*($B$38:$B$50=$M$3),0),7)</f>
        <v>0.33333333333333331</v>
      </c>
    </row>
    <row r="5" spans="1:13">
      <c r="A5" s="10" t="s">
        <v>44</v>
      </c>
      <c r="B5" s="15">
        <f>B3+B4</f>
        <v>17</v>
      </c>
      <c r="C5" s="15">
        <f t="shared" ref="C5:E5" si="1">C3+C4</f>
        <v>13</v>
      </c>
      <c r="D5" s="15">
        <f t="shared" si="1"/>
        <v>1</v>
      </c>
      <c r="E5" s="15">
        <f t="shared" si="1"/>
        <v>3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1.5</v>
      </c>
      <c r="M5" s="9">
        <f>100/M4/100</f>
        <v>3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51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51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51</v>
      </c>
      <c r="M9" s="12" t="s">
        <v>48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256</v>
      </c>
      <c r="I10" s="30">
        <v>91</v>
      </c>
      <c r="J10" s="30">
        <v>165</v>
      </c>
      <c r="K10" s="1"/>
      <c r="L10" s="1" t="s">
        <v>51</v>
      </c>
      <c r="M10" s="12" t="s">
        <v>52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28.444444444444443</v>
      </c>
      <c r="I11" s="19">
        <v>10.111111111111111</v>
      </c>
      <c r="J11" s="13"/>
      <c r="K11" s="1"/>
      <c r="L11" s="1" t="s">
        <v>51</v>
      </c>
      <c r="M11" s="12" t="s">
        <v>53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0">
        <v>189</v>
      </c>
      <c r="I12" s="30">
        <v>201</v>
      </c>
      <c r="J12" s="13">
        <v>-12</v>
      </c>
      <c r="K12" s="1"/>
      <c r="L12" s="1" t="s">
        <v>51</v>
      </c>
      <c r="M12" s="12" t="s">
        <v>54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23.625</v>
      </c>
      <c r="I13" s="19">
        <v>25.125</v>
      </c>
      <c r="J13" s="13"/>
      <c r="K13" s="1"/>
      <c r="L13" s="1" t="s">
        <v>51</v>
      </c>
      <c r="M13" s="12" t="s">
        <v>55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445</v>
      </c>
      <c r="I14" s="13">
        <v>292</v>
      </c>
      <c r="J14" s="13">
        <v>153</v>
      </c>
      <c r="K14" s="1"/>
      <c r="L14" s="1" t="s">
        <v>51</v>
      </c>
      <c r="M14" s="12" t="s">
        <v>56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26.176470588235293</v>
      </c>
      <c r="I15" s="19">
        <v>17.176470588235293</v>
      </c>
      <c r="J15" s="13"/>
      <c r="K15" s="1"/>
      <c r="L15" s="1" t="s">
        <v>51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51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51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0"/>
      <c r="J18" s="30"/>
      <c r="K18" s="1"/>
      <c r="L18" s="1" t="s">
        <v>51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51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0"/>
      <c r="I20" s="30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69"/>
      <c r="I25" s="73"/>
      <c r="J25" s="70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0"/>
      <c r="J26" s="30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0"/>
      <c r="I28" s="30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6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51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6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51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25</v>
      </c>
      <c r="B38" s="27" t="s">
        <v>14</v>
      </c>
      <c r="C38" s="27">
        <v>11</v>
      </c>
      <c r="D38" s="27">
        <v>6</v>
      </c>
      <c r="E38" s="27">
        <v>2</v>
      </c>
      <c r="F38" s="20">
        <f t="shared" ref="F38:F50" si="3">(D38+E38)/C38</f>
        <v>0.72727272727272729</v>
      </c>
      <c r="G38" s="27">
        <v>0</v>
      </c>
      <c r="H38" s="21">
        <v>3</v>
      </c>
      <c r="I38" s="20">
        <f t="shared" ref="I38:I50" si="4">(G38+H38)/C38</f>
        <v>0.27272727272727271</v>
      </c>
      <c r="J38" s="27"/>
      <c r="K38" s="3">
        <f t="shared" ref="K38:K50" si="5">100%-(F38+I38)</f>
        <v>0</v>
      </c>
      <c r="L38" s="11">
        <f t="shared" ref="L38:L50" si="6">SUM(F38+I38+K38)</f>
        <v>1</v>
      </c>
    </row>
    <row r="39" spans="1:13">
      <c r="A39" s="2" t="s">
        <v>25</v>
      </c>
      <c r="B39" s="2" t="s">
        <v>24</v>
      </c>
      <c r="C39" s="27">
        <v>11</v>
      </c>
      <c r="D39" s="27">
        <v>6</v>
      </c>
      <c r="E39" s="27">
        <v>2</v>
      </c>
      <c r="F39" s="20">
        <f t="shared" si="3"/>
        <v>0.72727272727272729</v>
      </c>
      <c r="G39" s="27">
        <v>0</v>
      </c>
      <c r="H39" s="27">
        <v>3</v>
      </c>
      <c r="I39" s="20">
        <f t="shared" si="4"/>
        <v>0.27272727272727271</v>
      </c>
      <c r="J39" s="27"/>
      <c r="K39" s="3">
        <f t="shared" si="5"/>
        <v>0</v>
      </c>
      <c r="L39" s="11">
        <f t="shared" si="6"/>
        <v>1</v>
      </c>
    </row>
    <row r="40" spans="1:13">
      <c r="A40" s="2" t="s">
        <v>25</v>
      </c>
      <c r="B40" s="2" t="s">
        <v>26</v>
      </c>
      <c r="C40" s="27">
        <v>13</v>
      </c>
      <c r="D40" s="27">
        <v>5</v>
      </c>
      <c r="E40" s="27">
        <v>2</v>
      </c>
      <c r="F40" s="20">
        <f t="shared" si="3"/>
        <v>0.53846153846153844</v>
      </c>
      <c r="G40" s="27">
        <v>0</v>
      </c>
      <c r="H40" s="27">
        <v>5</v>
      </c>
      <c r="I40" s="20">
        <f t="shared" si="4"/>
        <v>0.38461538461538464</v>
      </c>
      <c r="J40" s="27">
        <v>1</v>
      </c>
      <c r="K40" s="3">
        <f t="shared" si="5"/>
        <v>7.6923076923076872E-2</v>
      </c>
      <c r="L40" s="11">
        <f t="shared" si="6"/>
        <v>1</v>
      </c>
    </row>
    <row r="41" spans="1:13">
      <c r="A41" s="2" t="s">
        <v>25</v>
      </c>
      <c r="B41" s="27" t="s">
        <v>45</v>
      </c>
      <c r="C41" s="27">
        <v>18</v>
      </c>
      <c r="D41" s="27">
        <v>5</v>
      </c>
      <c r="E41" s="27">
        <v>2</v>
      </c>
      <c r="F41" s="20">
        <f t="shared" si="3"/>
        <v>0.3888888888888889</v>
      </c>
      <c r="G41" s="27">
        <v>4</v>
      </c>
      <c r="H41" s="27">
        <v>6</v>
      </c>
      <c r="I41" s="20">
        <f t="shared" si="4"/>
        <v>0.55555555555555558</v>
      </c>
      <c r="J41" s="27">
        <v>1</v>
      </c>
      <c r="K41" s="3">
        <f t="shared" si="5"/>
        <v>5.555555555555558E-2</v>
      </c>
      <c r="L41" s="11">
        <f t="shared" si="6"/>
        <v>1</v>
      </c>
    </row>
    <row r="42" spans="1:13">
      <c r="A42" s="2" t="s">
        <v>25</v>
      </c>
      <c r="B42" s="27" t="s">
        <v>28</v>
      </c>
      <c r="C42" s="27">
        <v>18</v>
      </c>
      <c r="D42" s="27">
        <v>5</v>
      </c>
      <c r="E42" s="27">
        <v>1</v>
      </c>
      <c r="F42" s="20">
        <f t="shared" si="3"/>
        <v>0.33333333333333331</v>
      </c>
      <c r="G42" s="27">
        <v>3</v>
      </c>
      <c r="H42" s="27">
        <v>7</v>
      </c>
      <c r="I42" s="20">
        <f t="shared" si="4"/>
        <v>0.55555555555555558</v>
      </c>
      <c r="J42" s="27">
        <v>2</v>
      </c>
      <c r="K42" s="3">
        <f t="shared" si="5"/>
        <v>0.11111111111111116</v>
      </c>
      <c r="L42" s="11">
        <f t="shared" si="6"/>
        <v>1</v>
      </c>
    </row>
    <row r="43" spans="1:13">
      <c r="A43" s="2" t="s">
        <v>25</v>
      </c>
      <c r="B43" s="27" t="s">
        <v>29</v>
      </c>
      <c r="C43" s="27">
        <v>11</v>
      </c>
      <c r="D43" s="27">
        <v>5</v>
      </c>
      <c r="E43" s="27">
        <v>1</v>
      </c>
      <c r="F43" s="20">
        <f t="shared" si="3"/>
        <v>0.54545454545454541</v>
      </c>
      <c r="G43" s="27">
        <v>1</v>
      </c>
      <c r="H43" s="27">
        <v>4</v>
      </c>
      <c r="I43" s="20">
        <f t="shared" si="4"/>
        <v>0.45454545454545453</v>
      </c>
      <c r="J43" s="27"/>
      <c r="K43" s="3">
        <f t="shared" si="5"/>
        <v>0</v>
      </c>
      <c r="L43" s="11">
        <f t="shared" si="6"/>
        <v>1</v>
      </c>
    </row>
    <row r="44" spans="1:13">
      <c r="A44" s="2" t="s">
        <v>25</v>
      </c>
      <c r="B44" s="27" t="s">
        <v>30</v>
      </c>
      <c r="C44" s="27">
        <v>12</v>
      </c>
      <c r="D44" s="27">
        <v>6</v>
      </c>
      <c r="E44" s="27">
        <v>1</v>
      </c>
      <c r="F44" s="20">
        <f t="shared" si="3"/>
        <v>0.58333333333333337</v>
      </c>
      <c r="G44" s="27">
        <v>0</v>
      </c>
      <c r="H44" s="27">
        <v>5</v>
      </c>
      <c r="I44" s="20">
        <f t="shared" si="4"/>
        <v>0.41666666666666669</v>
      </c>
      <c r="J44" s="27"/>
      <c r="K44" s="3">
        <f t="shared" si="5"/>
        <v>0</v>
      </c>
      <c r="L44" s="11">
        <f t="shared" si="6"/>
        <v>1</v>
      </c>
    </row>
    <row r="45" spans="1:13">
      <c r="A45" s="2" t="s">
        <v>25</v>
      </c>
      <c r="B45" s="27" t="s">
        <v>31</v>
      </c>
      <c r="C45" s="27">
        <v>17</v>
      </c>
      <c r="D45" s="27">
        <v>2</v>
      </c>
      <c r="E45" s="27">
        <v>1</v>
      </c>
      <c r="F45" s="20">
        <f t="shared" si="3"/>
        <v>0.17647058823529413</v>
      </c>
      <c r="G45" s="27">
        <v>5</v>
      </c>
      <c r="H45" s="27">
        <v>7</v>
      </c>
      <c r="I45" s="20">
        <f t="shared" si="4"/>
        <v>0.70588235294117652</v>
      </c>
      <c r="J45" s="27">
        <v>2</v>
      </c>
      <c r="K45" s="3">
        <f t="shared" si="5"/>
        <v>0.11764705882352933</v>
      </c>
      <c r="L45" s="11">
        <f t="shared" si="6"/>
        <v>1</v>
      </c>
    </row>
    <row r="46" spans="1:13">
      <c r="A46" s="2" t="s">
        <v>25</v>
      </c>
      <c r="B46" s="27" t="s">
        <v>32</v>
      </c>
      <c r="C46" s="27">
        <v>17</v>
      </c>
      <c r="D46" s="27">
        <v>8</v>
      </c>
      <c r="E46" s="27">
        <v>1</v>
      </c>
      <c r="F46" s="20">
        <f t="shared" si="3"/>
        <v>0.52941176470588236</v>
      </c>
      <c r="G46" s="27">
        <v>1</v>
      </c>
      <c r="H46" s="27">
        <v>7</v>
      </c>
      <c r="I46" s="20">
        <f t="shared" si="4"/>
        <v>0.47058823529411764</v>
      </c>
      <c r="J46" s="27"/>
      <c r="K46" s="3">
        <f t="shared" si="5"/>
        <v>0</v>
      </c>
      <c r="L46" s="11">
        <f t="shared" si="6"/>
        <v>1</v>
      </c>
    </row>
    <row r="47" spans="1:13">
      <c r="A47" s="2" t="s">
        <v>25</v>
      </c>
      <c r="B47" s="27" t="s">
        <v>33</v>
      </c>
      <c r="C47" s="27">
        <v>9</v>
      </c>
      <c r="D47" s="27">
        <v>3</v>
      </c>
      <c r="E47" s="27">
        <v>3</v>
      </c>
      <c r="F47" s="20">
        <f t="shared" si="3"/>
        <v>0.66666666666666663</v>
      </c>
      <c r="G47" s="27">
        <v>1</v>
      </c>
      <c r="H47" s="27">
        <v>2</v>
      </c>
      <c r="I47" s="20">
        <f t="shared" si="4"/>
        <v>0.33333333333333331</v>
      </c>
      <c r="J47" s="27"/>
      <c r="K47" s="3">
        <f t="shared" si="5"/>
        <v>0</v>
      </c>
      <c r="L47" s="11">
        <f t="shared" si="6"/>
        <v>1</v>
      </c>
    </row>
    <row r="48" spans="1:13">
      <c r="A48" s="2" t="s">
        <v>25</v>
      </c>
      <c r="B48" s="27" t="s">
        <v>34</v>
      </c>
      <c r="C48" s="27">
        <v>17</v>
      </c>
      <c r="D48" s="27">
        <v>5</v>
      </c>
      <c r="E48" s="27">
        <v>1</v>
      </c>
      <c r="F48" s="20">
        <f t="shared" si="3"/>
        <v>0.35294117647058826</v>
      </c>
      <c r="G48" s="27">
        <v>3</v>
      </c>
      <c r="H48" s="27">
        <v>8</v>
      </c>
      <c r="I48" s="20">
        <f t="shared" si="4"/>
        <v>0.6470588235294118</v>
      </c>
      <c r="J48" s="27"/>
      <c r="K48" s="3">
        <f t="shared" si="5"/>
        <v>0</v>
      </c>
      <c r="L48" s="11">
        <f t="shared" si="6"/>
        <v>1</v>
      </c>
    </row>
    <row r="49" spans="1:12">
      <c r="A49" s="2" t="s">
        <v>25</v>
      </c>
      <c r="B49" s="27" t="s">
        <v>15</v>
      </c>
      <c r="C49" s="27">
        <v>17</v>
      </c>
      <c r="D49" s="27">
        <v>6</v>
      </c>
      <c r="E49" s="27">
        <v>0</v>
      </c>
      <c r="F49" s="20">
        <f t="shared" si="3"/>
        <v>0.35294117647058826</v>
      </c>
      <c r="G49" s="27">
        <v>3</v>
      </c>
      <c r="H49" s="27">
        <v>8</v>
      </c>
      <c r="I49" s="20">
        <f t="shared" si="4"/>
        <v>0.6470588235294118</v>
      </c>
      <c r="J49" s="27"/>
      <c r="K49" s="3">
        <f t="shared" si="5"/>
        <v>0</v>
      </c>
      <c r="L49" s="11">
        <f t="shared" si="6"/>
        <v>1</v>
      </c>
    </row>
    <row r="50" spans="1:12">
      <c r="A50" s="2" t="s">
        <v>25</v>
      </c>
      <c r="B50" s="27" t="s">
        <v>35</v>
      </c>
      <c r="C50" s="27">
        <v>18</v>
      </c>
      <c r="D50" s="27">
        <v>5</v>
      </c>
      <c r="E50" s="27">
        <v>0</v>
      </c>
      <c r="F50" s="20">
        <f t="shared" si="3"/>
        <v>0.27777777777777779</v>
      </c>
      <c r="G50" s="27">
        <v>4</v>
      </c>
      <c r="H50" s="27">
        <v>8</v>
      </c>
      <c r="I50" s="20">
        <f t="shared" si="4"/>
        <v>0.66666666666666663</v>
      </c>
      <c r="J50" s="27">
        <v>1</v>
      </c>
      <c r="K50" s="3">
        <f t="shared" si="5"/>
        <v>5.555555555555558E-2</v>
      </c>
      <c r="L50" s="11">
        <f t="shared" si="6"/>
        <v>1</v>
      </c>
    </row>
  </sheetData>
  <mergeCells count="8">
    <mergeCell ref="A37:B37"/>
    <mergeCell ref="L1:M1"/>
    <mergeCell ref="A1:A2"/>
    <mergeCell ref="B1:E1"/>
    <mergeCell ref="H1:J1"/>
    <mergeCell ref="H9:J9"/>
    <mergeCell ref="H17:J17"/>
    <mergeCell ref="H25:J25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M50"/>
  <sheetViews>
    <sheetView topLeftCell="A4"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832031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48</v>
      </c>
      <c r="B1" s="69" t="s">
        <v>0</v>
      </c>
      <c r="C1" s="73"/>
      <c r="D1" s="73"/>
      <c r="E1" s="70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7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48</v>
      </c>
      <c r="M3" s="7" t="s">
        <v>37</v>
      </c>
    </row>
    <row r="4" spans="1:13">
      <c r="A4" s="10" t="s">
        <v>3</v>
      </c>
      <c r="B4" s="15">
        <v>8</v>
      </c>
      <c r="C4" s="27">
        <v>0</v>
      </c>
      <c r="D4" s="27">
        <v>1</v>
      </c>
      <c r="E4" s="27">
        <v>7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0.53846153846153844</v>
      </c>
    </row>
    <row r="5" spans="1:13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2.6</v>
      </c>
      <c r="M5" s="9">
        <f>100/M4/100</f>
        <v>1.8571428571428572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48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48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48</v>
      </c>
      <c r="M9" s="12" t="s">
        <v>37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245</v>
      </c>
      <c r="I10" s="31">
        <v>193</v>
      </c>
      <c r="J10" s="31">
        <v>52</v>
      </c>
      <c r="K10" s="1"/>
      <c r="L10" s="1" t="s">
        <v>48</v>
      </c>
      <c r="M10" s="12" t="s">
        <v>52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27.222222222222221</v>
      </c>
      <c r="I11" s="19">
        <v>21.444444444444443</v>
      </c>
      <c r="J11" s="13"/>
      <c r="K11" s="1"/>
      <c r="L11" s="1" t="s">
        <v>48</v>
      </c>
      <c r="M11" s="12" t="s">
        <v>53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1">
        <v>105</v>
      </c>
      <c r="I12" s="31">
        <v>213</v>
      </c>
      <c r="J12" s="13">
        <v>-108</v>
      </c>
      <c r="K12" s="1"/>
      <c r="L12" s="1" t="s">
        <v>48</v>
      </c>
      <c r="M12" s="12" t="s">
        <v>54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13.125</v>
      </c>
      <c r="I13" s="19">
        <v>26.625</v>
      </c>
      <c r="J13" s="13"/>
      <c r="K13" s="1"/>
      <c r="L13" s="1" t="s">
        <v>48</v>
      </c>
      <c r="M13" s="12" t="s">
        <v>55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350</v>
      </c>
      <c r="I14" s="13">
        <v>406</v>
      </c>
      <c r="J14" s="13">
        <v>-56</v>
      </c>
      <c r="K14" s="1"/>
      <c r="L14" s="1" t="s">
        <v>48</v>
      </c>
      <c r="M14" s="12" t="s">
        <v>56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20.588235294117649</v>
      </c>
      <c r="I15" s="19">
        <v>23.882352941176471</v>
      </c>
      <c r="J15" s="13"/>
      <c r="K15" s="1"/>
      <c r="L15" s="1" t="s">
        <v>48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48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48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48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48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69"/>
      <c r="I25" s="73"/>
      <c r="J25" s="70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48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48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26</v>
      </c>
      <c r="B38" s="14" t="s">
        <v>14</v>
      </c>
      <c r="C38" s="15">
        <v>10</v>
      </c>
      <c r="D38" s="14">
        <v>2</v>
      </c>
      <c r="E38" s="14">
        <v>0</v>
      </c>
      <c r="F38" s="3">
        <f t="shared" ref="F38:F50" si="3">(D38+E38)/C38</f>
        <v>0.2</v>
      </c>
      <c r="G38" s="14">
        <v>3</v>
      </c>
      <c r="H38" s="15">
        <v>5</v>
      </c>
      <c r="I38" s="3">
        <f>(G38+H38)/C38</f>
        <v>0.8</v>
      </c>
      <c r="J38" s="14"/>
      <c r="K38" s="22">
        <f t="shared" ref="K38:K50" si="4">100%-(F38+I38)</f>
        <v>0</v>
      </c>
      <c r="L38" s="11">
        <f t="shared" ref="L38:L50" si="5">SUM(F38+I38+K38)</f>
        <v>1</v>
      </c>
    </row>
    <row r="39" spans="1:13">
      <c r="A39" s="2" t="s">
        <v>26</v>
      </c>
      <c r="B39" s="2" t="s">
        <v>24</v>
      </c>
      <c r="C39" s="15">
        <v>15</v>
      </c>
      <c r="D39" s="14">
        <v>6</v>
      </c>
      <c r="E39" s="14">
        <v>0</v>
      </c>
      <c r="F39" s="3">
        <f t="shared" si="3"/>
        <v>0.4</v>
      </c>
      <c r="G39" s="14">
        <v>1</v>
      </c>
      <c r="H39" s="15">
        <v>7</v>
      </c>
      <c r="I39" s="3">
        <f t="shared" ref="I39:I50" si="6">(G39+H39)/C39</f>
        <v>0.53333333333333333</v>
      </c>
      <c r="J39" s="14">
        <v>1</v>
      </c>
      <c r="K39" s="22">
        <f t="shared" si="4"/>
        <v>6.6666666666666652E-2</v>
      </c>
      <c r="L39" s="11">
        <f t="shared" si="5"/>
        <v>1</v>
      </c>
    </row>
    <row r="40" spans="1:13">
      <c r="A40" s="2" t="s">
        <v>26</v>
      </c>
      <c r="B40" s="14" t="s">
        <v>25</v>
      </c>
      <c r="C40" s="15">
        <v>13</v>
      </c>
      <c r="D40" s="14">
        <v>5</v>
      </c>
      <c r="E40" s="14">
        <v>0</v>
      </c>
      <c r="F40" s="3">
        <f t="shared" si="3"/>
        <v>0.38461538461538464</v>
      </c>
      <c r="G40" s="14">
        <v>2</v>
      </c>
      <c r="H40" s="15">
        <v>5</v>
      </c>
      <c r="I40" s="3">
        <f t="shared" si="6"/>
        <v>0.53846153846153844</v>
      </c>
      <c r="J40" s="14">
        <v>1</v>
      </c>
      <c r="K40" s="22">
        <f t="shared" si="4"/>
        <v>7.6923076923076872E-2</v>
      </c>
      <c r="L40" s="11">
        <f t="shared" si="5"/>
        <v>1</v>
      </c>
    </row>
    <row r="41" spans="1:13">
      <c r="A41" s="2" t="s">
        <v>26</v>
      </c>
      <c r="B41" s="14" t="s">
        <v>46</v>
      </c>
      <c r="C41" s="15">
        <v>19</v>
      </c>
      <c r="D41" s="14">
        <v>6</v>
      </c>
      <c r="E41" s="14">
        <v>0</v>
      </c>
      <c r="F41" s="3">
        <f t="shared" si="3"/>
        <v>0.31578947368421051</v>
      </c>
      <c r="G41" s="14">
        <v>2</v>
      </c>
      <c r="H41" s="15">
        <v>9</v>
      </c>
      <c r="I41" s="3">
        <f t="shared" si="6"/>
        <v>0.57894736842105265</v>
      </c>
      <c r="J41" s="14">
        <v>2</v>
      </c>
      <c r="K41" s="22">
        <f t="shared" si="4"/>
        <v>0.10526315789473684</v>
      </c>
      <c r="L41" s="11">
        <f t="shared" si="5"/>
        <v>1</v>
      </c>
    </row>
    <row r="42" spans="1:13">
      <c r="A42" s="2" t="s">
        <v>26</v>
      </c>
      <c r="B42" s="14" t="s">
        <v>28</v>
      </c>
      <c r="C42" s="15">
        <v>19</v>
      </c>
      <c r="D42" s="14">
        <v>4</v>
      </c>
      <c r="E42" s="14">
        <v>1</v>
      </c>
      <c r="F42" s="3">
        <f t="shared" si="3"/>
        <v>0.26315789473684209</v>
      </c>
      <c r="G42" s="14">
        <v>5</v>
      </c>
      <c r="H42" s="15">
        <v>8</v>
      </c>
      <c r="I42" s="3">
        <f t="shared" si="6"/>
        <v>0.68421052631578949</v>
      </c>
      <c r="J42" s="14">
        <v>1</v>
      </c>
      <c r="K42" s="22">
        <f t="shared" si="4"/>
        <v>5.2631578947368363E-2</v>
      </c>
      <c r="L42" s="11">
        <f t="shared" si="5"/>
        <v>1</v>
      </c>
    </row>
    <row r="43" spans="1:13">
      <c r="A43" s="2" t="s">
        <v>26</v>
      </c>
      <c r="B43" s="14" t="s">
        <v>29</v>
      </c>
      <c r="C43" s="15">
        <v>11</v>
      </c>
      <c r="D43" s="14">
        <v>4</v>
      </c>
      <c r="E43" s="14">
        <v>0</v>
      </c>
      <c r="F43" s="3">
        <f t="shared" si="3"/>
        <v>0.36363636363636365</v>
      </c>
      <c r="G43" s="14">
        <v>1</v>
      </c>
      <c r="H43" s="15">
        <v>6</v>
      </c>
      <c r="I43" s="3">
        <f t="shared" si="6"/>
        <v>0.63636363636363635</v>
      </c>
      <c r="J43" s="14"/>
      <c r="K43" s="22">
        <f t="shared" si="4"/>
        <v>0</v>
      </c>
      <c r="L43" s="11">
        <f t="shared" si="5"/>
        <v>1</v>
      </c>
    </row>
    <row r="44" spans="1:13">
      <c r="A44" s="2" t="s">
        <v>26</v>
      </c>
      <c r="B44" s="14" t="s">
        <v>30</v>
      </c>
      <c r="C44" s="15">
        <v>12</v>
      </c>
      <c r="D44" s="14">
        <v>3</v>
      </c>
      <c r="E44" s="14">
        <v>1</v>
      </c>
      <c r="F44" s="3">
        <f t="shared" si="3"/>
        <v>0.33333333333333331</v>
      </c>
      <c r="G44" s="14">
        <v>2</v>
      </c>
      <c r="H44" s="15">
        <v>3</v>
      </c>
      <c r="I44" s="3">
        <f t="shared" si="6"/>
        <v>0.41666666666666669</v>
      </c>
      <c r="J44" s="14">
        <v>3</v>
      </c>
      <c r="K44" s="22">
        <f t="shared" si="4"/>
        <v>0.25</v>
      </c>
      <c r="L44" s="11">
        <f t="shared" si="5"/>
        <v>1</v>
      </c>
    </row>
    <row r="45" spans="1:13">
      <c r="A45" s="2" t="s">
        <v>26</v>
      </c>
      <c r="B45" s="14" t="s">
        <v>31</v>
      </c>
      <c r="C45" s="15">
        <v>19</v>
      </c>
      <c r="D45" s="14">
        <v>8</v>
      </c>
      <c r="E45" s="14">
        <v>4</v>
      </c>
      <c r="F45" s="3">
        <f t="shared" si="3"/>
        <v>0.63157894736842102</v>
      </c>
      <c r="G45" s="14">
        <v>1</v>
      </c>
      <c r="H45" s="15">
        <v>6</v>
      </c>
      <c r="I45" s="3">
        <f t="shared" si="6"/>
        <v>0.36842105263157893</v>
      </c>
      <c r="J45" s="14"/>
      <c r="K45" s="22">
        <f t="shared" si="4"/>
        <v>0</v>
      </c>
      <c r="L45" s="11">
        <f t="shared" si="5"/>
        <v>1</v>
      </c>
    </row>
    <row r="46" spans="1:13">
      <c r="A46" s="2" t="s">
        <v>26</v>
      </c>
      <c r="B46" s="14" t="s">
        <v>32</v>
      </c>
      <c r="C46" s="15">
        <v>19</v>
      </c>
      <c r="D46" s="14">
        <v>10</v>
      </c>
      <c r="E46" s="14">
        <v>1</v>
      </c>
      <c r="F46" s="3">
        <f t="shared" si="3"/>
        <v>0.57894736842105265</v>
      </c>
      <c r="G46" s="14">
        <v>0</v>
      </c>
      <c r="H46" s="15">
        <v>8</v>
      </c>
      <c r="I46" s="3">
        <f t="shared" si="6"/>
        <v>0.42105263157894735</v>
      </c>
      <c r="J46" s="14"/>
      <c r="K46" s="22">
        <f t="shared" si="4"/>
        <v>0</v>
      </c>
      <c r="L46" s="11">
        <f t="shared" si="5"/>
        <v>1</v>
      </c>
    </row>
    <row r="47" spans="1:13">
      <c r="A47" s="2" t="s">
        <v>26</v>
      </c>
      <c r="B47" s="14" t="s">
        <v>33</v>
      </c>
      <c r="C47" s="15">
        <v>11</v>
      </c>
      <c r="D47" s="14">
        <v>5</v>
      </c>
      <c r="E47" s="14">
        <v>1</v>
      </c>
      <c r="F47" s="3">
        <f t="shared" si="3"/>
        <v>0.54545454545454541</v>
      </c>
      <c r="G47" s="14">
        <v>1</v>
      </c>
      <c r="H47" s="15">
        <v>4</v>
      </c>
      <c r="I47" s="3">
        <f t="shared" si="6"/>
        <v>0.45454545454545453</v>
      </c>
      <c r="J47" s="14"/>
      <c r="K47" s="22">
        <f t="shared" si="4"/>
        <v>0</v>
      </c>
      <c r="L47" s="11">
        <f t="shared" si="5"/>
        <v>1</v>
      </c>
    </row>
    <row r="48" spans="1:13">
      <c r="A48" s="2" t="s">
        <v>26</v>
      </c>
      <c r="B48" s="14" t="s">
        <v>34</v>
      </c>
      <c r="C48" s="15">
        <v>17</v>
      </c>
      <c r="D48" s="14">
        <v>3</v>
      </c>
      <c r="E48" s="14">
        <v>0</v>
      </c>
      <c r="F48" s="3">
        <f t="shared" si="3"/>
        <v>0.17647058823529413</v>
      </c>
      <c r="G48" s="14">
        <v>5</v>
      </c>
      <c r="H48" s="15">
        <v>7</v>
      </c>
      <c r="I48" s="3">
        <f t="shared" si="6"/>
        <v>0.70588235294117652</v>
      </c>
      <c r="J48" s="14">
        <v>2</v>
      </c>
      <c r="K48" s="22">
        <f t="shared" si="4"/>
        <v>0.11764705882352933</v>
      </c>
      <c r="L48" s="11">
        <f t="shared" si="5"/>
        <v>1</v>
      </c>
    </row>
    <row r="49" spans="1:12">
      <c r="A49" s="2" t="s">
        <v>26</v>
      </c>
      <c r="B49" s="14" t="s">
        <v>15</v>
      </c>
      <c r="C49" s="15">
        <v>20</v>
      </c>
      <c r="D49" s="14">
        <v>8</v>
      </c>
      <c r="E49" s="14">
        <v>1</v>
      </c>
      <c r="F49" s="3">
        <f t="shared" si="3"/>
        <v>0.45</v>
      </c>
      <c r="G49" s="14">
        <v>2</v>
      </c>
      <c r="H49" s="15">
        <v>8</v>
      </c>
      <c r="I49" s="3">
        <f t="shared" si="6"/>
        <v>0.5</v>
      </c>
      <c r="J49" s="14">
        <v>1</v>
      </c>
      <c r="K49" s="22">
        <f t="shared" si="4"/>
        <v>5.0000000000000044E-2</v>
      </c>
      <c r="L49" s="11">
        <f t="shared" si="5"/>
        <v>1</v>
      </c>
    </row>
    <row r="50" spans="1:12">
      <c r="A50" s="2" t="s">
        <v>26</v>
      </c>
      <c r="B50" s="14" t="s">
        <v>35</v>
      </c>
      <c r="C50" s="15">
        <v>19</v>
      </c>
      <c r="D50" s="14">
        <v>5</v>
      </c>
      <c r="E50" s="14">
        <v>0</v>
      </c>
      <c r="F50" s="3">
        <f t="shared" si="3"/>
        <v>0.26315789473684209</v>
      </c>
      <c r="G50" s="14">
        <v>2</v>
      </c>
      <c r="H50" s="15">
        <v>9</v>
      </c>
      <c r="I50" s="3">
        <f t="shared" si="6"/>
        <v>0.57894736842105265</v>
      </c>
      <c r="J50" s="14">
        <v>3</v>
      </c>
      <c r="K50" s="22">
        <f t="shared" si="4"/>
        <v>0.15789473684210531</v>
      </c>
      <c r="L50" s="11">
        <f t="shared" si="5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3" width="13.1640625" bestFit="1" customWidth="1"/>
    <col min="4" max="4" width="9.6640625" bestFit="1" customWidth="1"/>
    <col min="5" max="5" width="12.5" bestFit="1" customWidth="1"/>
    <col min="6" max="6" width="7.1640625" bestFit="1" customWidth="1"/>
    <col min="7" max="7" width="14.5" bestFit="1" customWidth="1"/>
    <col min="8" max="8" width="9.5" bestFit="1" customWidth="1"/>
    <col min="9" max="9" width="7.1640625" bestFit="1" customWidth="1"/>
    <col min="10" max="10" width="4.16406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52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8</v>
      </c>
      <c r="C3" s="27">
        <v>6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52</v>
      </c>
      <c r="M3" s="7" t="s">
        <v>38</v>
      </c>
    </row>
    <row r="4" spans="1:13">
      <c r="A4" s="10" t="s">
        <v>3</v>
      </c>
      <c r="B4" s="15">
        <v>9</v>
      </c>
      <c r="C4" s="27">
        <v>1</v>
      </c>
      <c r="D4" s="27">
        <v>0</v>
      </c>
      <c r="E4" s="27">
        <v>8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INDEX($C$39:$L$50,MATCH(1,($A$39:$A$50=$A$1)*($B$39:$B$50=$M$3),0),4)</f>
        <v>0.57894736842105265</v>
      </c>
      <c r="M4" s="8">
        <f t="array" ref="M4">INDEX($C$39:$L$50,MATCH(1,($A$39:$A$50=$L$3)*($B$39:$B$50=$M$3),0),7)</f>
        <v>0.31578947368421051</v>
      </c>
    </row>
    <row r="5" spans="1:13">
      <c r="A5" s="10" t="s">
        <v>44</v>
      </c>
      <c r="B5" s="15">
        <f>B3+B4</f>
        <v>17</v>
      </c>
      <c r="C5" s="15">
        <f t="shared" ref="C5:E5" si="1">C3+C4</f>
        <v>7</v>
      </c>
      <c r="D5" s="15">
        <f t="shared" si="1"/>
        <v>0</v>
      </c>
      <c r="E5" s="15">
        <f t="shared" si="1"/>
        <v>10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1.7272727272727273</v>
      </c>
      <c r="M5" s="9">
        <f>100/M4/100</f>
        <v>3.166666666666667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52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52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52</v>
      </c>
      <c r="M9" s="12" t="s">
        <v>37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191</v>
      </c>
      <c r="I10" s="31">
        <v>158</v>
      </c>
      <c r="J10" s="31">
        <v>33</v>
      </c>
      <c r="K10" s="1"/>
      <c r="L10" s="1" t="s">
        <v>52</v>
      </c>
      <c r="M10" s="12" t="s">
        <v>38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23.875</v>
      </c>
      <c r="I11" s="19">
        <v>19.75</v>
      </c>
      <c r="J11" s="13"/>
      <c r="K11" s="1"/>
      <c r="L11" s="1" t="s">
        <v>52</v>
      </c>
      <c r="M11" s="12" t="s">
        <v>53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1">
        <v>175</v>
      </c>
      <c r="I12" s="31">
        <v>267</v>
      </c>
      <c r="J12" s="13">
        <v>-92</v>
      </c>
      <c r="K12" s="1"/>
      <c r="L12" s="1" t="s">
        <v>52</v>
      </c>
      <c r="M12" s="12" t="s">
        <v>54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19.444444444444443</v>
      </c>
      <c r="I13" s="19">
        <v>29.666666666666668</v>
      </c>
      <c r="J13" s="13"/>
      <c r="K13" s="1"/>
      <c r="L13" s="1" t="s">
        <v>52</v>
      </c>
      <c r="M13" s="12" t="s">
        <v>55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366</v>
      </c>
      <c r="I14" s="13">
        <v>425</v>
      </c>
      <c r="J14" s="13">
        <v>-59</v>
      </c>
      <c r="K14" s="1"/>
      <c r="L14" s="1" t="s">
        <v>52</v>
      </c>
      <c r="M14" s="12" t="s">
        <v>56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21.529411764705884</v>
      </c>
      <c r="I15" s="19">
        <v>25</v>
      </c>
      <c r="J15" s="13"/>
      <c r="K15" s="1"/>
      <c r="L15" s="1" t="s">
        <v>52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52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52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52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52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69"/>
      <c r="I25" s="73"/>
      <c r="J25" s="70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52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52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>
      <c r="A37" s="69" t="str">
        <f>'Agen '!A37</f>
        <v>club</v>
      </c>
      <c r="B37" s="70"/>
      <c r="C37" s="32" t="str">
        <f>'Agen '!C37</f>
        <v>nbr de match</v>
      </c>
      <c r="D37" s="32" t="str">
        <f>'Agen '!D37</f>
        <v>victoire D</v>
      </c>
      <c r="E37" s="32" t="str">
        <f>'Agen '!E37</f>
        <v>victoire E</v>
      </c>
      <c r="F37" s="32" t="str">
        <f>'Agen '!F37</f>
        <v>%</v>
      </c>
      <c r="G37" s="32" t="str">
        <f>'Agen '!G37</f>
        <v>defaite D</v>
      </c>
      <c r="H37" s="32" t="str">
        <f>'Agen '!H37</f>
        <v>defaite E</v>
      </c>
      <c r="I37" s="32" t="str">
        <f>'Agen '!I37</f>
        <v>%</v>
      </c>
      <c r="J37" s="32" t="str">
        <f>'Agen '!J37</f>
        <v>nul</v>
      </c>
      <c r="K37" s="32" t="str">
        <f>'Agen '!K37</f>
        <v>%</v>
      </c>
      <c r="L37" s="32">
        <f>'Agen '!L37</f>
        <v>0</v>
      </c>
    </row>
    <row r="38" spans="1:13">
      <c r="A38" s="2" t="s">
        <v>45</v>
      </c>
      <c r="B38" s="32" t="s">
        <v>14</v>
      </c>
      <c r="C38" s="32">
        <v>14</v>
      </c>
      <c r="D38" s="32">
        <v>6</v>
      </c>
      <c r="E38" s="32">
        <v>4</v>
      </c>
      <c r="F38" s="20">
        <f t="shared" ref="F38:F50" si="3">(D38+E38)/C38</f>
        <v>0.7142857142857143</v>
      </c>
      <c r="G38" s="32">
        <v>1</v>
      </c>
      <c r="H38" s="32">
        <v>3</v>
      </c>
      <c r="I38" s="20">
        <f t="shared" ref="I38:I50" si="4">(G38+H38)/C38</f>
        <v>0.2857142857142857</v>
      </c>
      <c r="J38" s="32"/>
      <c r="K38" s="22">
        <f t="shared" ref="K38:K50" si="5">100%-(F38+I38)</f>
        <v>0</v>
      </c>
      <c r="L38" s="11">
        <f t="shared" ref="L38:L50" si="6">SUM(F38+I38+K38)</f>
        <v>1</v>
      </c>
    </row>
    <row r="39" spans="1:13">
      <c r="A39" s="2" t="s">
        <v>45</v>
      </c>
      <c r="B39" s="2" t="s">
        <v>24</v>
      </c>
      <c r="C39" s="32">
        <v>17</v>
      </c>
      <c r="D39" s="32">
        <v>7</v>
      </c>
      <c r="E39" s="32">
        <v>1</v>
      </c>
      <c r="F39" s="20">
        <f t="shared" si="3"/>
        <v>0.47058823529411764</v>
      </c>
      <c r="G39" s="32">
        <v>1</v>
      </c>
      <c r="H39" s="32">
        <v>5</v>
      </c>
      <c r="I39" s="20">
        <f t="shared" si="4"/>
        <v>0.35294117647058826</v>
      </c>
      <c r="J39" s="32">
        <v>3</v>
      </c>
      <c r="K39" s="22">
        <f t="shared" si="5"/>
        <v>0.17647058823529416</v>
      </c>
      <c r="L39" s="11">
        <f t="shared" si="6"/>
        <v>1</v>
      </c>
    </row>
    <row r="40" spans="1:13">
      <c r="A40" s="2" t="s">
        <v>45</v>
      </c>
      <c r="B40" s="32" t="s">
        <v>25</v>
      </c>
      <c r="C40" s="32">
        <v>18</v>
      </c>
      <c r="D40" s="32">
        <v>6</v>
      </c>
      <c r="E40" s="32">
        <v>4</v>
      </c>
      <c r="F40" s="20">
        <f t="shared" si="3"/>
        <v>0.55555555555555558</v>
      </c>
      <c r="G40" s="32">
        <v>2</v>
      </c>
      <c r="H40" s="32">
        <v>5</v>
      </c>
      <c r="I40" s="20">
        <f t="shared" si="4"/>
        <v>0.3888888888888889</v>
      </c>
      <c r="J40" s="32">
        <v>1</v>
      </c>
      <c r="K40" s="22">
        <f t="shared" si="5"/>
        <v>5.555555555555558E-2</v>
      </c>
      <c r="L40" s="11">
        <f t="shared" si="6"/>
        <v>1</v>
      </c>
    </row>
    <row r="41" spans="1:13">
      <c r="A41" s="2" t="s">
        <v>45</v>
      </c>
      <c r="B41" s="2" t="s">
        <v>26</v>
      </c>
      <c r="C41" s="32">
        <v>19</v>
      </c>
      <c r="D41" s="32">
        <v>9</v>
      </c>
      <c r="E41" s="32">
        <v>2</v>
      </c>
      <c r="F41" s="20">
        <f t="shared" si="3"/>
        <v>0.57894736842105265</v>
      </c>
      <c r="G41" s="32">
        <v>0</v>
      </c>
      <c r="H41" s="32">
        <v>6</v>
      </c>
      <c r="I41" s="20">
        <f t="shared" si="4"/>
        <v>0.31578947368421051</v>
      </c>
      <c r="J41" s="32">
        <v>2</v>
      </c>
      <c r="K41" s="22">
        <f t="shared" si="5"/>
        <v>0.10526315789473684</v>
      </c>
      <c r="L41" s="11">
        <f t="shared" si="6"/>
        <v>1</v>
      </c>
    </row>
    <row r="42" spans="1:13">
      <c r="A42" s="2" t="s">
        <v>45</v>
      </c>
      <c r="B42" s="32" t="s">
        <v>28</v>
      </c>
      <c r="C42" s="32">
        <v>25</v>
      </c>
      <c r="D42" s="32">
        <v>8</v>
      </c>
      <c r="E42" s="32">
        <v>3</v>
      </c>
      <c r="F42" s="20">
        <f t="shared" si="3"/>
        <v>0.44</v>
      </c>
      <c r="G42" s="32">
        <v>1</v>
      </c>
      <c r="H42" s="32">
        <v>11</v>
      </c>
      <c r="I42" s="20">
        <f t="shared" si="4"/>
        <v>0.48</v>
      </c>
      <c r="J42" s="32">
        <v>2</v>
      </c>
      <c r="K42" s="22">
        <f t="shared" si="5"/>
        <v>8.0000000000000071E-2</v>
      </c>
      <c r="L42" s="11">
        <f t="shared" si="6"/>
        <v>1</v>
      </c>
    </row>
    <row r="43" spans="1:13">
      <c r="A43" s="2" t="s">
        <v>45</v>
      </c>
      <c r="B43" s="32" t="s">
        <v>29</v>
      </c>
      <c r="C43" s="32">
        <v>13</v>
      </c>
      <c r="D43" s="32">
        <v>5</v>
      </c>
      <c r="E43" s="32">
        <v>1</v>
      </c>
      <c r="F43" s="20">
        <f t="shared" si="3"/>
        <v>0.46153846153846156</v>
      </c>
      <c r="G43" s="32">
        <v>1</v>
      </c>
      <c r="H43" s="32">
        <v>6</v>
      </c>
      <c r="I43" s="20">
        <f t="shared" si="4"/>
        <v>0.53846153846153844</v>
      </c>
      <c r="J43" s="32"/>
      <c r="K43" s="22">
        <f t="shared" si="5"/>
        <v>0</v>
      </c>
      <c r="L43" s="11">
        <f t="shared" si="6"/>
        <v>1</v>
      </c>
    </row>
    <row r="44" spans="1:13">
      <c r="A44" s="2" t="s">
        <v>45</v>
      </c>
      <c r="B44" s="32" t="s">
        <v>30</v>
      </c>
      <c r="C44" s="32">
        <v>11</v>
      </c>
      <c r="D44" s="32">
        <v>4</v>
      </c>
      <c r="E44" s="32">
        <v>3</v>
      </c>
      <c r="F44" s="20">
        <f t="shared" si="3"/>
        <v>0.63636363636363635</v>
      </c>
      <c r="G44" s="32">
        <v>1</v>
      </c>
      <c r="H44" s="32">
        <v>2</v>
      </c>
      <c r="I44" s="20">
        <f t="shared" si="4"/>
        <v>0.27272727272727271</v>
      </c>
      <c r="J44" s="32">
        <v>1</v>
      </c>
      <c r="K44" s="22">
        <f t="shared" si="5"/>
        <v>9.0909090909090939E-2</v>
      </c>
      <c r="L44" s="11">
        <f t="shared" si="6"/>
        <v>1</v>
      </c>
    </row>
    <row r="45" spans="1:13">
      <c r="A45" s="2" t="s">
        <v>45</v>
      </c>
      <c r="B45" s="32" t="s">
        <v>31</v>
      </c>
      <c r="C45" s="32">
        <v>29</v>
      </c>
      <c r="D45" s="32">
        <v>11</v>
      </c>
      <c r="E45" s="32">
        <v>5</v>
      </c>
      <c r="F45" s="20">
        <f t="shared" si="3"/>
        <v>0.55172413793103448</v>
      </c>
      <c r="G45" s="32">
        <v>4</v>
      </c>
      <c r="H45" s="32">
        <v>8</v>
      </c>
      <c r="I45" s="20">
        <f t="shared" si="4"/>
        <v>0.41379310344827586</v>
      </c>
      <c r="J45" s="32">
        <v>1</v>
      </c>
      <c r="K45" s="22">
        <f t="shared" si="5"/>
        <v>3.4482758620689724E-2</v>
      </c>
      <c r="L45" s="11">
        <f t="shared" si="6"/>
        <v>1</v>
      </c>
    </row>
    <row r="46" spans="1:13">
      <c r="A46" s="2" t="s">
        <v>45</v>
      </c>
      <c r="B46" s="32" t="s">
        <v>32</v>
      </c>
      <c r="C46" s="32">
        <v>23</v>
      </c>
      <c r="D46" s="32">
        <v>9</v>
      </c>
      <c r="E46" s="32">
        <v>0</v>
      </c>
      <c r="F46" s="20">
        <f t="shared" si="3"/>
        <v>0.39130434782608697</v>
      </c>
      <c r="G46" s="32">
        <v>3</v>
      </c>
      <c r="H46" s="32">
        <v>10</v>
      </c>
      <c r="I46" s="20">
        <f t="shared" si="4"/>
        <v>0.56521739130434778</v>
      </c>
      <c r="J46" s="32">
        <v>1</v>
      </c>
      <c r="K46" s="22">
        <f t="shared" si="5"/>
        <v>4.3478260869565188E-2</v>
      </c>
      <c r="L46" s="11">
        <f t="shared" si="6"/>
        <v>1</v>
      </c>
    </row>
    <row r="47" spans="1:13">
      <c r="A47" s="2" t="s">
        <v>45</v>
      </c>
      <c r="B47" s="32" t="s">
        <v>33</v>
      </c>
      <c r="C47" s="32">
        <v>10</v>
      </c>
      <c r="D47" s="32">
        <v>4</v>
      </c>
      <c r="E47" s="32">
        <v>1</v>
      </c>
      <c r="F47" s="20">
        <f t="shared" si="3"/>
        <v>0.5</v>
      </c>
      <c r="G47" s="32">
        <v>1</v>
      </c>
      <c r="H47" s="32">
        <v>4</v>
      </c>
      <c r="I47" s="20">
        <f t="shared" si="4"/>
        <v>0.5</v>
      </c>
      <c r="J47" s="32"/>
      <c r="K47" s="22">
        <f t="shared" si="5"/>
        <v>0</v>
      </c>
      <c r="L47" s="11">
        <f t="shared" si="6"/>
        <v>1</v>
      </c>
    </row>
    <row r="48" spans="1:13">
      <c r="A48" s="2" t="s">
        <v>45</v>
      </c>
      <c r="B48" s="32" t="s">
        <v>34</v>
      </c>
      <c r="C48" s="32">
        <v>23</v>
      </c>
      <c r="D48" s="32">
        <v>7</v>
      </c>
      <c r="E48" s="32">
        <v>2</v>
      </c>
      <c r="F48" s="20">
        <f t="shared" si="3"/>
        <v>0.39130434782608697</v>
      </c>
      <c r="G48" s="32">
        <v>4</v>
      </c>
      <c r="H48" s="32">
        <v>9</v>
      </c>
      <c r="I48" s="20">
        <f t="shared" si="4"/>
        <v>0.56521739130434778</v>
      </c>
      <c r="J48" s="32">
        <v>1</v>
      </c>
      <c r="K48" s="22">
        <f t="shared" si="5"/>
        <v>4.3478260869565188E-2</v>
      </c>
      <c r="L48" s="11">
        <f t="shared" si="6"/>
        <v>1</v>
      </c>
    </row>
    <row r="49" spans="1:12">
      <c r="A49" s="2" t="s">
        <v>45</v>
      </c>
      <c r="B49" s="32" t="s">
        <v>15</v>
      </c>
      <c r="C49" s="32">
        <v>26</v>
      </c>
      <c r="D49" s="32">
        <v>9</v>
      </c>
      <c r="E49" s="32">
        <v>2</v>
      </c>
      <c r="F49" s="20">
        <f>(D49+E49)/C49</f>
        <v>0.42307692307692307</v>
      </c>
      <c r="G49" s="32">
        <v>1</v>
      </c>
      <c r="H49" s="32">
        <v>12</v>
      </c>
      <c r="I49" s="20">
        <f t="shared" si="4"/>
        <v>0.5</v>
      </c>
      <c r="J49" s="32">
        <v>2</v>
      </c>
      <c r="K49" s="22">
        <f t="shared" si="5"/>
        <v>7.6923076923076872E-2</v>
      </c>
      <c r="L49" s="11">
        <f t="shared" si="6"/>
        <v>1</v>
      </c>
    </row>
    <row r="50" spans="1:12">
      <c r="A50" s="2" t="s">
        <v>45</v>
      </c>
      <c r="B50" s="32" t="s">
        <v>35</v>
      </c>
      <c r="C50" s="32">
        <v>26</v>
      </c>
      <c r="D50" s="32">
        <v>7</v>
      </c>
      <c r="E50" s="32">
        <v>3</v>
      </c>
      <c r="F50" s="20">
        <f t="shared" si="3"/>
        <v>0.38461538461538464</v>
      </c>
      <c r="G50" s="32">
        <v>4</v>
      </c>
      <c r="H50" s="32">
        <v>12</v>
      </c>
      <c r="I50" s="20">
        <f t="shared" si="4"/>
        <v>0.61538461538461542</v>
      </c>
      <c r="J50" s="32"/>
      <c r="K50" s="22">
        <f t="shared" si="5"/>
        <v>0</v>
      </c>
      <c r="L50" s="11">
        <f t="shared" si="6"/>
        <v>1</v>
      </c>
    </row>
  </sheetData>
  <mergeCells count="8">
    <mergeCell ref="A37:B37"/>
    <mergeCell ref="L1:M1"/>
    <mergeCell ref="H9:J9"/>
    <mergeCell ref="H17:J17"/>
    <mergeCell ref="H25:J25"/>
    <mergeCell ref="A1:A2"/>
    <mergeCell ref="B1:E1"/>
    <mergeCell ref="H1:J1"/>
  </mergeCells>
  <dataValidations count="2">
    <dataValidation type="list" allowBlank="1" showInputMessage="1" showErrorMessage="1" sqref="M3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M50"/>
  <sheetViews>
    <sheetView topLeftCell="A13"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customWidth="1"/>
    <col min="4" max="4" width="13.1640625" bestFit="1" customWidth="1"/>
    <col min="5" max="5" width="12.5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3.6640625" bestFit="1" customWidth="1"/>
    <col min="11" max="11" width="7.1640625" bestFit="1" customWidth="1"/>
    <col min="12" max="12" width="9.5" bestFit="1" customWidth="1"/>
    <col min="13" max="13" width="12.1640625" bestFit="1" customWidth="1"/>
  </cols>
  <sheetData>
    <row r="1" spans="1:13">
      <c r="A1" s="71" t="s">
        <v>53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SUM(C8:C20)</f>
        <v>0</v>
      </c>
      <c r="I2" s="31">
        <f>SUM(D8:D20)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8</v>
      </c>
      <c r="C3" s="27">
        <v>6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53</v>
      </c>
      <c r="M3" s="7" t="s">
        <v>49</v>
      </c>
    </row>
    <row r="4" spans="1:13">
      <c r="A4" s="10" t="s">
        <v>3</v>
      </c>
      <c r="B4" s="15">
        <v>9</v>
      </c>
      <c r="C4" s="27">
        <v>4</v>
      </c>
      <c r="D4" s="27">
        <v>0</v>
      </c>
      <c r="E4" s="27">
        <v>5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0.8571428571428571</v>
      </c>
      <c r="M4" s="8">
        <f t="array" ref="M4">INDEX($C$38:$L$50,MATCH(1,($A$38:$A$50=$L$3)*($B$38:$B$50=$M$3),0),7)</f>
        <v>0.14285714285714285</v>
      </c>
    </row>
    <row r="5" spans="1:13">
      <c r="A5" s="10" t="s">
        <v>44</v>
      </c>
      <c r="B5" s="15">
        <f>B3+B4</f>
        <v>17</v>
      </c>
      <c r="C5" s="15">
        <f t="shared" ref="C5:E5" si="1">C3+C4</f>
        <v>10</v>
      </c>
      <c r="D5" s="15">
        <f t="shared" si="1"/>
        <v>0</v>
      </c>
      <c r="E5" s="15">
        <f t="shared" si="1"/>
        <v>7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1.1666666666666667</v>
      </c>
      <c r="M5" s="9">
        <f>100/M4/100</f>
        <v>7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53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53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53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182</v>
      </c>
      <c r="I10" s="31">
        <v>150</v>
      </c>
      <c r="J10" s="31">
        <v>32</v>
      </c>
      <c r="K10" s="1"/>
      <c r="L10" s="1" t="s">
        <v>53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22.75</v>
      </c>
      <c r="I11" s="19">
        <v>18.75</v>
      </c>
      <c r="J11" s="13"/>
      <c r="K11" s="1"/>
      <c r="L11" s="1" t="s">
        <v>53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1">
        <v>203</v>
      </c>
      <c r="I12" s="31">
        <v>255</v>
      </c>
      <c r="J12" s="13">
        <v>-52</v>
      </c>
      <c r="K12" s="1"/>
      <c r="L12" s="1" t="s">
        <v>53</v>
      </c>
      <c r="M12" s="12" t="s">
        <v>54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22.555555555555557</v>
      </c>
      <c r="I13" s="19">
        <v>28.333333333333332</v>
      </c>
      <c r="J13" s="13"/>
      <c r="K13" s="1"/>
      <c r="L13" s="1" t="s">
        <v>53</v>
      </c>
      <c r="M13" s="12" t="s">
        <v>55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385</v>
      </c>
      <c r="I14" s="13">
        <v>405</v>
      </c>
      <c r="J14" s="13">
        <v>-20</v>
      </c>
      <c r="K14" s="1"/>
      <c r="L14" s="1" t="s">
        <v>53</v>
      </c>
      <c r="M14" s="12" t="s">
        <v>56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22.647058823529413</v>
      </c>
      <c r="I15" s="19">
        <v>23.823529411764707</v>
      </c>
      <c r="J15" s="13"/>
      <c r="K15" s="1"/>
      <c r="L15" s="1" t="s">
        <v>53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53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53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1"/>
      <c r="J18" s="31"/>
      <c r="K18" s="1"/>
      <c r="L18" s="1" t="s">
        <v>53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53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1"/>
      <c r="I20" s="31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69"/>
      <c r="I25" s="73"/>
      <c r="J25" s="70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1"/>
      <c r="J26" s="31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1"/>
      <c r="I28" s="31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53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53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28</v>
      </c>
      <c r="B38" s="32" t="s">
        <v>14</v>
      </c>
      <c r="C38" s="32">
        <v>14</v>
      </c>
      <c r="D38" s="32">
        <v>7</v>
      </c>
      <c r="E38" s="32">
        <v>5</v>
      </c>
      <c r="F38" s="20">
        <f t="shared" ref="F38:F50" si="3">(D38+E38)/C38</f>
        <v>0.8571428571428571</v>
      </c>
      <c r="G38" s="32">
        <v>0</v>
      </c>
      <c r="H38" s="32">
        <v>2</v>
      </c>
      <c r="I38" s="20">
        <f t="shared" ref="I38:I50" si="4">(G38+H38)/C38</f>
        <v>0.14285714285714285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28</v>
      </c>
      <c r="B39" s="2" t="s">
        <v>24</v>
      </c>
      <c r="C39" s="32">
        <v>17</v>
      </c>
      <c r="D39" s="32">
        <v>8</v>
      </c>
      <c r="E39" s="32">
        <v>2</v>
      </c>
      <c r="F39" s="20">
        <f t="shared" si="3"/>
        <v>0.58823529411764708</v>
      </c>
      <c r="G39" s="32">
        <v>0</v>
      </c>
      <c r="H39" s="32">
        <v>6</v>
      </c>
      <c r="I39" s="20">
        <f t="shared" si="4"/>
        <v>0.35294117647058826</v>
      </c>
      <c r="J39" s="32">
        <v>1</v>
      </c>
      <c r="K39" s="22">
        <f t="shared" si="5"/>
        <v>5.8823529411764719E-2</v>
      </c>
      <c r="L39" s="23">
        <f t="shared" si="6"/>
        <v>1</v>
      </c>
    </row>
    <row r="40" spans="1:13">
      <c r="A40" s="2" t="s">
        <v>28</v>
      </c>
      <c r="B40" s="32" t="s">
        <v>25</v>
      </c>
      <c r="C40" s="32">
        <v>18</v>
      </c>
      <c r="D40" s="32">
        <v>7</v>
      </c>
      <c r="E40" s="32">
        <v>3</v>
      </c>
      <c r="F40" s="20">
        <f t="shared" si="3"/>
        <v>0.55555555555555558</v>
      </c>
      <c r="G40" s="32">
        <v>1</v>
      </c>
      <c r="H40" s="32">
        <v>5</v>
      </c>
      <c r="I40" s="20">
        <f t="shared" si="4"/>
        <v>0.33333333333333331</v>
      </c>
      <c r="J40" s="32">
        <v>2</v>
      </c>
      <c r="K40" s="22">
        <f t="shared" si="5"/>
        <v>0.11111111111111116</v>
      </c>
      <c r="L40" s="23">
        <f t="shared" si="6"/>
        <v>1</v>
      </c>
    </row>
    <row r="41" spans="1:13">
      <c r="A41" s="2" t="s">
        <v>28</v>
      </c>
      <c r="B41" s="2" t="s">
        <v>26</v>
      </c>
      <c r="C41" s="32">
        <v>19</v>
      </c>
      <c r="D41" s="32">
        <v>8</v>
      </c>
      <c r="E41" s="32">
        <v>5</v>
      </c>
      <c r="F41" s="20">
        <f t="shared" si="3"/>
        <v>0.68421052631578949</v>
      </c>
      <c r="G41" s="32">
        <v>1</v>
      </c>
      <c r="H41" s="32">
        <v>4</v>
      </c>
      <c r="I41" s="20">
        <f t="shared" si="4"/>
        <v>0.26315789473684209</v>
      </c>
      <c r="J41" s="32"/>
      <c r="K41" s="22">
        <f t="shared" si="5"/>
        <v>5.2631578947368363E-2</v>
      </c>
      <c r="L41" s="23">
        <f t="shared" si="6"/>
        <v>1</v>
      </c>
    </row>
    <row r="42" spans="1:13">
      <c r="A42" s="2" t="s">
        <v>28</v>
      </c>
      <c r="B42" s="32" t="s">
        <v>45</v>
      </c>
      <c r="C42" s="32">
        <v>25</v>
      </c>
      <c r="D42" s="32">
        <v>11</v>
      </c>
      <c r="E42" s="32">
        <v>1</v>
      </c>
      <c r="F42" s="20">
        <f t="shared" si="3"/>
        <v>0.48</v>
      </c>
      <c r="G42" s="32">
        <v>3</v>
      </c>
      <c r="H42" s="32">
        <v>8</v>
      </c>
      <c r="I42" s="20">
        <f t="shared" si="4"/>
        <v>0.44</v>
      </c>
      <c r="J42" s="32">
        <v>2</v>
      </c>
      <c r="K42" s="22">
        <f t="shared" si="5"/>
        <v>8.0000000000000071E-2</v>
      </c>
      <c r="L42" s="23">
        <f t="shared" si="6"/>
        <v>1</v>
      </c>
    </row>
    <row r="43" spans="1:13">
      <c r="A43" s="2" t="s">
        <v>28</v>
      </c>
      <c r="B43" s="32" t="s">
        <v>29</v>
      </c>
      <c r="C43" s="32">
        <v>13</v>
      </c>
      <c r="D43" s="32">
        <v>7</v>
      </c>
      <c r="E43" s="32">
        <v>1</v>
      </c>
      <c r="F43" s="20">
        <f t="shared" si="3"/>
        <v>0.61538461538461542</v>
      </c>
      <c r="G43" s="32">
        <v>0</v>
      </c>
      <c r="H43" s="32">
        <v>4</v>
      </c>
      <c r="I43" s="20">
        <f t="shared" si="4"/>
        <v>0.30769230769230771</v>
      </c>
      <c r="J43" s="32">
        <v>1</v>
      </c>
      <c r="K43" s="22">
        <f t="shared" si="5"/>
        <v>7.6923076923076872E-2</v>
      </c>
      <c r="L43" s="23">
        <f t="shared" si="6"/>
        <v>1</v>
      </c>
    </row>
    <row r="44" spans="1:13">
      <c r="A44" s="2" t="s">
        <v>28</v>
      </c>
      <c r="B44" s="32" t="s">
        <v>30</v>
      </c>
      <c r="C44" s="32">
        <v>12</v>
      </c>
      <c r="D44" s="32">
        <v>7</v>
      </c>
      <c r="E44" s="32">
        <v>1</v>
      </c>
      <c r="F44" s="20">
        <f t="shared" si="3"/>
        <v>0.66666666666666663</v>
      </c>
      <c r="G44" s="32">
        <v>0</v>
      </c>
      <c r="H44" s="32">
        <v>3</v>
      </c>
      <c r="I44" s="20">
        <f t="shared" si="4"/>
        <v>0.25</v>
      </c>
      <c r="J44" s="32">
        <v>1</v>
      </c>
      <c r="K44" s="22">
        <f t="shared" si="5"/>
        <v>8.333333333333337E-2</v>
      </c>
      <c r="L44" s="23">
        <f t="shared" si="6"/>
        <v>1</v>
      </c>
    </row>
    <row r="45" spans="1:13">
      <c r="A45" s="2" t="s">
        <v>28</v>
      </c>
      <c r="B45" s="32" t="s">
        <v>31</v>
      </c>
      <c r="C45" s="32">
        <v>23</v>
      </c>
      <c r="D45" s="32">
        <v>7</v>
      </c>
      <c r="E45" s="32">
        <v>4</v>
      </c>
      <c r="F45" s="20">
        <f t="shared" si="3"/>
        <v>0.47826086956521741</v>
      </c>
      <c r="G45" s="32">
        <v>5</v>
      </c>
      <c r="H45" s="32">
        <v>7</v>
      </c>
      <c r="I45" s="20">
        <f t="shared" si="4"/>
        <v>0.52173913043478259</v>
      </c>
      <c r="J45" s="32"/>
      <c r="K45" s="22">
        <f t="shared" si="5"/>
        <v>0</v>
      </c>
      <c r="L45" s="23">
        <f t="shared" si="6"/>
        <v>1</v>
      </c>
    </row>
    <row r="46" spans="1:13">
      <c r="A46" s="2" t="s">
        <v>28</v>
      </c>
      <c r="B46" s="32" t="s">
        <v>32</v>
      </c>
      <c r="C46" s="32">
        <v>25</v>
      </c>
      <c r="D46" s="32">
        <v>11</v>
      </c>
      <c r="E46" s="32">
        <v>5</v>
      </c>
      <c r="F46" s="20">
        <f t="shared" si="3"/>
        <v>0.64</v>
      </c>
      <c r="G46" s="32">
        <v>1</v>
      </c>
      <c r="H46" s="32">
        <v>6</v>
      </c>
      <c r="I46" s="20">
        <f t="shared" si="4"/>
        <v>0.28000000000000003</v>
      </c>
      <c r="J46" s="32">
        <v>2</v>
      </c>
      <c r="K46" s="22">
        <f t="shared" si="5"/>
        <v>7.999999999999996E-2</v>
      </c>
      <c r="L46" s="23">
        <f t="shared" si="6"/>
        <v>1</v>
      </c>
    </row>
    <row r="47" spans="1:13">
      <c r="A47" s="2" t="s">
        <v>28</v>
      </c>
      <c r="B47" s="32" t="s">
        <v>33</v>
      </c>
      <c r="C47" s="32">
        <v>10</v>
      </c>
      <c r="D47" s="32">
        <v>4</v>
      </c>
      <c r="E47" s="32">
        <v>3</v>
      </c>
      <c r="F47" s="20">
        <f t="shared" si="3"/>
        <v>0.7</v>
      </c>
      <c r="G47" s="32">
        <v>1</v>
      </c>
      <c r="H47" s="32">
        <v>2</v>
      </c>
      <c r="I47" s="20">
        <f t="shared" si="4"/>
        <v>0.3</v>
      </c>
      <c r="J47" s="32"/>
      <c r="K47" s="22">
        <f t="shared" si="5"/>
        <v>0</v>
      </c>
      <c r="L47" s="23">
        <f t="shared" si="6"/>
        <v>1</v>
      </c>
    </row>
    <row r="48" spans="1:13">
      <c r="A48" s="2" t="s">
        <v>28</v>
      </c>
      <c r="B48" s="32" t="s">
        <v>34</v>
      </c>
      <c r="C48" s="32">
        <v>24</v>
      </c>
      <c r="D48" s="32">
        <v>10</v>
      </c>
      <c r="E48" s="32">
        <v>2</v>
      </c>
      <c r="F48" s="20">
        <f t="shared" si="3"/>
        <v>0.5</v>
      </c>
      <c r="G48" s="32">
        <v>1</v>
      </c>
      <c r="H48" s="32">
        <v>8</v>
      </c>
      <c r="I48" s="20">
        <f t="shared" si="4"/>
        <v>0.375</v>
      </c>
      <c r="J48" s="32">
        <v>3</v>
      </c>
      <c r="K48" s="22">
        <f t="shared" si="5"/>
        <v>0.125</v>
      </c>
      <c r="L48" s="23">
        <f t="shared" si="6"/>
        <v>1</v>
      </c>
    </row>
    <row r="49" spans="1:12">
      <c r="A49" s="2" t="s">
        <v>28</v>
      </c>
      <c r="B49" s="32" t="s">
        <v>15</v>
      </c>
      <c r="C49" s="32">
        <v>26</v>
      </c>
      <c r="D49" s="32">
        <v>11</v>
      </c>
      <c r="E49" s="32">
        <v>2</v>
      </c>
      <c r="F49" s="20">
        <f t="shared" si="3"/>
        <v>0.5</v>
      </c>
      <c r="G49" s="32">
        <v>2</v>
      </c>
      <c r="H49" s="32">
        <v>9</v>
      </c>
      <c r="I49" s="20">
        <f t="shared" si="4"/>
        <v>0.42307692307692307</v>
      </c>
      <c r="J49" s="32">
        <v>2</v>
      </c>
      <c r="K49" s="22">
        <f t="shared" si="5"/>
        <v>7.6923076923076872E-2</v>
      </c>
      <c r="L49" s="23">
        <f t="shared" si="6"/>
        <v>1</v>
      </c>
    </row>
    <row r="50" spans="1:12">
      <c r="A50" s="2" t="s">
        <v>28</v>
      </c>
      <c r="B50" s="32" t="s">
        <v>35</v>
      </c>
      <c r="C50" s="32">
        <v>27</v>
      </c>
      <c r="D50" s="32">
        <v>11</v>
      </c>
      <c r="E50" s="32">
        <v>3</v>
      </c>
      <c r="F50" s="20">
        <f t="shared" si="3"/>
        <v>0.51851851851851849</v>
      </c>
      <c r="G50" s="32">
        <v>0</v>
      </c>
      <c r="H50" s="32">
        <v>12</v>
      </c>
      <c r="I50" s="20">
        <f t="shared" si="4"/>
        <v>0.44444444444444442</v>
      </c>
      <c r="J50" s="32">
        <v>1</v>
      </c>
      <c r="K50" s="22">
        <f t="shared" si="5"/>
        <v>3.703703703703709E-2</v>
      </c>
      <c r="L50" s="23">
        <f t="shared" si="6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83203125" bestFit="1" customWidth="1"/>
    <col min="11" max="11" width="7.1640625" bestFit="1" customWidth="1"/>
    <col min="12" max="12" width="11.6640625" bestFit="1" customWidth="1"/>
    <col min="13" max="13" width="12.1640625" bestFit="1" customWidth="1"/>
  </cols>
  <sheetData>
    <row r="1" spans="1:13">
      <c r="A1" s="71" t="s">
        <v>54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1">
        <f>SUM(C8:C19)</f>
        <v>0</v>
      </c>
      <c r="I2" s="31">
        <f>SUM(D8:D19)</f>
        <v>0</v>
      </c>
      <c r="J2" s="31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8</v>
      </c>
      <c r="C3" s="27">
        <v>8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54</v>
      </c>
      <c r="M3" s="7" t="s">
        <v>39</v>
      </c>
    </row>
    <row r="4" spans="1:13">
      <c r="A4" s="10" t="s">
        <v>3</v>
      </c>
      <c r="B4" s="15">
        <v>9</v>
      </c>
      <c r="C4" s="27">
        <v>1</v>
      </c>
      <c r="D4" s="27">
        <v>0</v>
      </c>
      <c r="E4" s="27">
        <v>8</v>
      </c>
      <c r="F4" s="18"/>
      <c r="G4" s="10" t="s">
        <v>8</v>
      </c>
      <c r="H4" s="31" t="e">
        <f ca="1">SUM(D23:D35)</f>
        <v>#REF!</v>
      </c>
      <c r="I4" s="3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0.46153846153846156</v>
      </c>
      <c r="M4" s="8">
        <f t="array" ref="M4">INDEX($C$38:$L$50,MATCH(1,($A$38:$A$50=$L$3)*($B$38:$B$50=$M$3),0),7)</f>
        <v>0.46153846153846156</v>
      </c>
    </row>
    <row r="5" spans="1:13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0</v>
      </c>
      <c r="E5" s="15">
        <f t="shared" si="1"/>
        <v>8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2.1666666666666665</v>
      </c>
      <c r="M5" s="9">
        <f>100/M4/100</f>
        <v>2.1666666666666665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54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K8" s="1"/>
      <c r="L8" s="1" t="s">
        <v>54</v>
      </c>
      <c r="M8" s="12" t="s">
        <v>51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54</v>
      </c>
      <c r="M9" s="12" t="s">
        <v>48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223</v>
      </c>
      <c r="I10" s="42">
        <v>125</v>
      </c>
      <c r="J10" s="42">
        <v>98</v>
      </c>
      <c r="K10" s="1"/>
      <c r="L10" s="1" t="s">
        <v>54</v>
      </c>
      <c r="M10" s="12" t="s">
        <v>52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27.875</v>
      </c>
      <c r="I11" s="19">
        <v>15.625</v>
      </c>
      <c r="J11" s="13"/>
      <c r="K11" s="1"/>
      <c r="L11" s="1" t="s">
        <v>54</v>
      </c>
      <c r="M11" s="12" t="s">
        <v>53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42">
        <v>137</v>
      </c>
      <c r="I12" s="42">
        <v>224</v>
      </c>
      <c r="J12" s="13">
        <v>-87</v>
      </c>
      <c r="K12" s="1"/>
      <c r="L12" s="1" t="s">
        <v>54</v>
      </c>
      <c r="M12" s="12" t="s">
        <v>55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15.222222222222221</v>
      </c>
      <c r="I13" s="19">
        <v>24.888888888888889</v>
      </c>
      <c r="J13" s="13"/>
      <c r="K13" s="1"/>
      <c r="L13" s="1" t="s">
        <v>54</v>
      </c>
      <c r="M13" s="12" t="s">
        <v>56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360</v>
      </c>
      <c r="I14" s="13">
        <v>349</v>
      </c>
      <c r="J14" s="13">
        <v>11</v>
      </c>
      <c r="K14" s="1"/>
      <c r="L14" s="1" t="s">
        <v>54</v>
      </c>
      <c r="M14" s="12" t="s">
        <v>57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21.176470588235293</v>
      </c>
      <c r="I15" s="19">
        <v>20.529411764705884</v>
      </c>
      <c r="J15" s="13"/>
      <c r="K15" s="1"/>
      <c r="L15" s="1" t="s">
        <v>54</v>
      </c>
      <c r="M15" s="12" t="s">
        <v>58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54</v>
      </c>
      <c r="M16" s="12" t="s">
        <v>59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39"/>
      <c r="I17" s="40"/>
      <c r="J17" s="41"/>
      <c r="K17" s="1"/>
      <c r="L17" s="1" t="s">
        <v>54</v>
      </c>
      <c r="M17" s="12" t="s">
        <v>60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42"/>
      <c r="J18" s="42"/>
      <c r="K18" s="1"/>
      <c r="L18" s="1" t="s">
        <v>54</v>
      </c>
      <c r="M18" s="12" t="s">
        <v>61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/>
      <c r="M19" s="1"/>
    </row>
    <row r="20" spans="1:13" s="1" customFormat="1">
      <c r="A20" s="10" t="s">
        <v>145</v>
      </c>
      <c r="B20" s="52"/>
      <c r="C20" s="25"/>
      <c r="D20" s="25"/>
      <c r="E20" s="43"/>
      <c r="F20" s="10"/>
      <c r="G20" s="10" t="s">
        <v>8</v>
      </c>
      <c r="H20" s="42"/>
      <c r="I20" s="42"/>
      <c r="J20" s="13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9"/>
      <c r="I25" s="40"/>
      <c r="J25" s="41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42"/>
      <c r="J26" s="42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42"/>
      <c r="I28" s="42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115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115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8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29</v>
      </c>
      <c r="B38" s="32" t="s">
        <v>14</v>
      </c>
      <c r="C38" s="32">
        <v>12</v>
      </c>
      <c r="D38" s="32">
        <v>4</v>
      </c>
      <c r="E38" s="32">
        <v>2</v>
      </c>
      <c r="F38" s="20">
        <f t="shared" ref="F38:F50" si="3">(D38+E38)/C38</f>
        <v>0.5</v>
      </c>
      <c r="G38" s="32">
        <v>2</v>
      </c>
      <c r="H38" s="32">
        <v>4</v>
      </c>
      <c r="I38" s="20">
        <f t="shared" ref="I38:I50" si="4">(G38+H38)/C38</f>
        <v>0.5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29</v>
      </c>
      <c r="B39" s="2" t="s">
        <v>24</v>
      </c>
      <c r="C39" s="32">
        <v>7</v>
      </c>
      <c r="D39" s="32">
        <v>1</v>
      </c>
      <c r="E39" s="32">
        <v>1</v>
      </c>
      <c r="F39" s="20">
        <f t="shared" si="3"/>
        <v>0.2857142857142857</v>
      </c>
      <c r="G39" s="32">
        <v>1</v>
      </c>
      <c r="H39" s="32">
        <v>3</v>
      </c>
      <c r="I39" s="20">
        <f t="shared" si="4"/>
        <v>0.5714285714285714</v>
      </c>
      <c r="J39" s="32">
        <v>1</v>
      </c>
      <c r="K39" s="22">
        <f t="shared" si="5"/>
        <v>0.1428571428571429</v>
      </c>
      <c r="L39" s="23">
        <f t="shared" si="6"/>
        <v>1</v>
      </c>
    </row>
    <row r="40" spans="1:13">
      <c r="A40" s="2" t="s">
        <v>29</v>
      </c>
      <c r="B40" s="32" t="s">
        <v>25</v>
      </c>
      <c r="C40" s="32">
        <v>11</v>
      </c>
      <c r="D40" s="32">
        <v>4</v>
      </c>
      <c r="E40" s="32">
        <v>1</v>
      </c>
      <c r="F40" s="20">
        <f t="shared" si="3"/>
        <v>0.45454545454545453</v>
      </c>
      <c r="G40" s="32">
        <v>1</v>
      </c>
      <c r="H40" s="32">
        <v>5</v>
      </c>
      <c r="I40" s="20">
        <f t="shared" si="4"/>
        <v>0.54545454545454541</v>
      </c>
      <c r="J40" s="32"/>
      <c r="K40" s="22">
        <f t="shared" si="5"/>
        <v>0</v>
      </c>
      <c r="L40" s="23">
        <f t="shared" si="6"/>
        <v>1</v>
      </c>
    </row>
    <row r="41" spans="1:13">
      <c r="A41" s="2" t="s">
        <v>29</v>
      </c>
      <c r="B41" s="2" t="s">
        <v>26</v>
      </c>
      <c r="C41" s="32">
        <v>11</v>
      </c>
      <c r="D41" s="32">
        <v>6</v>
      </c>
      <c r="E41" s="32">
        <v>1</v>
      </c>
      <c r="F41" s="20">
        <f t="shared" si="3"/>
        <v>0.63636363636363635</v>
      </c>
      <c r="G41" s="32">
        <v>0</v>
      </c>
      <c r="H41" s="32">
        <v>4</v>
      </c>
      <c r="I41" s="20">
        <f t="shared" si="4"/>
        <v>0.36363636363636365</v>
      </c>
      <c r="J41" s="32"/>
      <c r="K41" s="22">
        <f t="shared" si="5"/>
        <v>0</v>
      </c>
      <c r="L41" s="23">
        <f t="shared" si="6"/>
        <v>1</v>
      </c>
    </row>
    <row r="42" spans="1:13">
      <c r="A42" s="2" t="s">
        <v>29</v>
      </c>
      <c r="B42" s="32" t="s">
        <v>45</v>
      </c>
      <c r="C42" s="32">
        <v>13</v>
      </c>
      <c r="D42" s="32">
        <v>6</v>
      </c>
      <c r="E42" s="32">
        <v>1</v>
      </c>
      <c r="F42" s="20">
        <f t="shared" si="3"/>
        <v>0.53846153846153844</v>
      </c>
      <c r="G42" s="32">
        <v>1</v>
      </c>
      <c r="H42" s="32">
        <v>5</v>
      </c>
      <c r="I42" s="20">
        <f t="shared" si="4"/>
        <v>0.46153846153846156</v>
      </c>
      <c r="J42" s="32"/>
      <c r="K42" s="22">
        <f t="shared" si="5"/>
        <v>0</v>
      </c>
      <c r="L42" s="23">
        <f t="shared" si="6"/>
        <v>1</v>
      </c>
    </row>
    <row r="43" spans="1:13">
      <c r="A43" s="2" t="s">
        <v>29</v>
      </c>
      <c r="B43" s="32" t="s">
        <v>28</v>
      </c>
      <c r="C43" s="32">
        <v>13</v>
      </c>
      <c r="D43" s="32">
        <v>4</v>
      </c>
      <c r="E43" s="32">
        <v>0</v>
      </c>
      <c r="F43" s="20">
        <f t="shared" si="3"/>
        <v>0.30769230769230771</v>
      </c>
      <c r="G43" s="32">
        <v>1</v>
      </c>
      <c r="H43" s="32">
        <v>7</v>
      </c>
      <c r="I43" s="20">
        <f t="shared" si="4"/>
        <v>0.61538461538461542</v>
      </c>
      <c r="J43" s="32">
        <v>1</v>
      </c>
      <c r="K43" s="22">
        <f t="shared" si="5"/>
        <v>7.6923076923076872E-2</v>
      </c>
      <c r="L43" s="23">
        <f t="shared" si="6"/>
        <v>1</v>
      </c>
    </row>
    <row r="44" spans="1:13">
      <c r="A44" s="2" t="s">
        <v>29</v>
      </c>
      <c r="B44" s="32" t="s">
        <v>30</v>
      </c>
      <c r="C44" s="32">
        <v>13</v>
      </c>
      <c r="D44" s="32">
        <v>5</v>
      </c>
      <c r="E44" s="32">
        <v>1</v>
      </c>
      <c r="F44" s="20">
        <f t="shared" si="3"/>
        <v>0.46153846153846156</v>
      </c>
      <c r="G44" s="32">
        <v>1</v>
      </c>
      <c r="H44" s="32">
        <v>5</v>
      </c>
      <c r="I44" s="20">
        <f t="shared" si="4"/>
        <v>0.46153846153846156</v>
      </c>
      <c r="J44" s="32">
        <v>1</v>
      </c>
      <c r="K44" s="22">
        <f t="shared" si="5"/>
        <v>7.6923076923076872E-2</v>
      </c>
      <c r="L44" s="23">
        <f t="shared" si="6"/>
        <v>1</v>
      </c>
    </row>
    <row r="45" spans="1:13">
      <c r="A45" s="2" t="s">
        <v>29</v>
      </c>
      <c r="B45" s="32" t="s">
        <v>31</v>
      </c>
      <c r="C45" s="32">
        <v>14</v>
      </c>
      <c r="D45" s="32">
        <v>7</v>
      </c>
      <c r="E45" s="32">
        <v>0</v>
      </c>
      <c r="F45" s="20">
        <f t="shared" si="3"/>
        <v>0.5</v>
      </c>
      <c r="G45" s="32">
        <v>0</v>
      </c>
      <c r="H45" s="32">
        <v>6</v>
      </c>
      <c r="I45" s="20">
        <f t="shared" si="4"/>
        <v>0.42857142857142855</v>
      </c>
      <c r="J45" s="32">
        <v>1</v>
      </c>
      <c r="K45" s="22">
        <f t="shared" si="5"/>
        <v>7.1428571428571397E-2</v>
      </c>
      <c r="L45" s="23">
        <f t="shared" si="6"/>
        <v>1</v>
      </c>
    </row>
    <row r="46" spans="1:13">
      <c r="A46" s="2" t="s">
        <v>29</v>
      </c>
      <c r="B46" s="32" t="s">
        <v>32</v>
      </c>
      <c r="C46" s="32">
        <v>14</v>
      </c>
      <c r="D46" s="32">
        <v>4</v>
      </c>
      <c r="E46" s="32">
        <v>1</v>
      </c>
      <c r="F46" s="20">
        <f t="shared" si="3"/>
        <v>0.35714285714285715</v>
      </c>
      <c r="G46" s="32">
        <v>1</v>
      </c>
      <c r="H46" s="32">
        <v>6</v>
      </c>
      <c r="I46" s="20">
        <f t="shared" si="4"/>
        <v>0.5</v>
      </c>
      <c r="J46" s="32">
        <v>2</v>
      </c>
      <c r="K46" s="22">
        <f t="shared" si="5"/>
        <v>0.14285714285714279</v>
      </c>
      <c r="L46" s="23">
        <f t="shared" si="6"/>
        <v>1</v>
      </c>
    </row>
    <row r="47" spans="1:13">
      <c r="A47" s="2" t="s">
        <v>29</v>
      </c>
      <c r="B47" s="32" t="s">
        <v>33</v>
      </c>
      <c r="C47" s="32">
        <v>15</v>
      </c>
      <c r="D47" s="32">
        <v>7</v>
      </c>
      <c r="E47" s="32">
        <v>4</v>
      </c>
      <c r="F47" s="20">
        <f t="shared" si="3"/>
        <v>0.73333333333333328</v>
      </c>
      <c r="G47" s="32">
        <v>0</v>
      </c>
      <c r="H47" s="32">
        <v>4</v>
      </c>
      <c r="I47" s="20">
        <f t="shared" si="4"/>
        <v>0.26666666666666666</v>
      </c>
      <c r="J47" s="32"/>
      <c r="K47" s="22">
        <f t="shared" si="5"/>
        <v>0</v>
      </c>
      <c r="L47" s="23">
        <f t="shared" si="6"/>
        <v>1</v>
      </c>
    </row>
    <row r="48" spans="1:13">
      <c r="A48" s="2" t="s">
        <v>29</v>
      </c>
      <c r="B48" s="32" t="s">
        <v>34</v>
      </c>
      <c r="C48" s="32">
        <v>15</v>
      </c>
      <c r="D48" s="32">
        <v>3</v>
      </c>
      <c r="E48" s="32">
        <v>2</v>
      </c>
      <c r="F48" s="20">
        <f t="shared" si="3"/>
        <v>0.33333333333333331</v>
      </c>
      <c r="G48" s="32">
        <v>2</v>
      </c>
      <c r="H48" s="32">
        <v>6</v>
      </c>
      <c r="I48" s="20">
        <f t="shared" si="4"/>
        <v>0.53333333333333333</v>
      </c>
      <c r="J48" s="32">
        <v>2</v>
      </c>
      <c r="K48" s="22">
        <f t="shared" si="5"/>
        <v>0.1333333333333333</v>
      </c>
      <c r="L48" s="23">
        <f t="shared" si="6"/>
        <v>1</v>
      </c>
    </row>
    <row r="49" spans="1:12">
      <c r="A49" s="2" t="s">
        <v>29</v>
      </c>
      <c r="B49" s="32" t="s">
        <v>15</v>
      </c>
      <c r="C49" s="32">
        <v>15</v>
      </c>
      <c r="D49" s="32">
        <v>4</v>
      </c>
      <c r="E49" s="32">
        <v>2</v>
      </c>
      <c r="F49" s="20">
        <f t="shared" si="3"/>
        <v>0.4</v>
      </c>
      <c r="G49" s="32">
        <v>3</v>
      </c>
      <c r="H49" s="32">
        <v>5</v>
      </c>
      <c r="I49" s="20">
        <f t="shared" si="4"/>
        <v>0.53333333333333333</v>
      </c>
      <c r="J49" s="32">
        <v>1</v>
      </c>
      <c r="K49" s="22">
        <f t="shared" si="5"/>
        <v>6.6666666666666652E-2</v>
      </c>
      <c r="L49" s="23">
        <f t="shared" si="6"/>
        <v>1</v>
      </c>
    </row>
    <row r="50" spans="1:12">
      <c r="A50" s="2" t="s">
        <v>29</v>
      </c>
      <c r="B50" s="32" t="s">
        <v>35</v>
      </c>
      <c r="C50" s="32">
        <v>14</v>
      </c>
      <c r="D50" s="32">
        <v>5</v>
      </c>
      <c r="E50" s="32">
        <v>1</v>
      </c>
      <c r="F50" s="20">
        <f t="shared" si="3"/>
        <v>0.42857142857142855</v>
      </c>
      <c r="G50" s="32">
        <v>2</v>
      </c>
      <c r="H50" s="32">
        <v>6</v>
      </c>
      <c r="I50" s="20">
        <f t="shared" si="4"/>
        <v>0.5714285714285714</v>
      </c>
      <c r="J50" s="32"/>
      <c r="K50" s="22">
        <f t="shared" si="5"/>
        <v>0</v>
      </c>
      <c r="L50" s="23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3">
    <dataValidation type="list" allowBlank="1" showInputMessage="1" showErrorMessage="1" sqref="M3">
      <formula1>$M$7:$M$18</formula1>
    </dataValidation>
    <dataValidation type="list" allowBlank="1" showInputMessage="1" showErrorMessage="1" sqref="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M50"/>
  <sheetViews>
    <sheetView zoomScale="85" zoomScaleNormal="85" zoomScalePageLayoutView="85" workbookViewId="0">
      <selection activeCell="A7" sqref="A7"/>
    </sheetView>
  </sheetViews>
  <sheetFormatPr baseColWidth="10" defaultColWidth="10.6640625" defaultRowHeight="14" x14ac:dyDescent="0"/>
  <cols>
    <col min="1" max="1" width="13.33203125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16406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55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2">
        <f>SUM(C8:C20)</f>
        <v>0</v>
      </c>
      <c r="I2" s="32">
        <f>SUM(D8:D20)</f>
        <v>0</v>
      </c>
      <c r="J2" s="32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9</v>
      </c>
      <c r="D3" s="27">
        <v>0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55</v>
      </c>
      <c r="M3" s="7" t="s">
        <v>49</v>
      </c>
    </row>
    <row r="4" spans="1:13">
      <c r="A4" s="10" t="s">
        <v>3</v>
      </c>
      <c r="B4" s="15">
        <v>8</v>
      </c>
      <c r="C4" s="27">
        <v>3</v>
      </c>
      <c r="D4" s="27">
        <v>0</v>
      </c>
      <c r="E4" s="27">
        <v>5</v>
      </c>
      <c r="F4" s="18"/>
      <c r="G4" s="10" t="s">
        <v>8</v>
      </c>
      <c r="H4" s="32" t="e">
        <f ca="1">SUM(D23:D35)</f>
        <v>#REF!</v>
      </c>
      <c r="I4" s="32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0.7142857142857143</v>
      </c>
      <c r="M4" s="8">
        <f t="array" ref="M4">INDEX($C$38:$L$50,MATCH(1,($A$38:$A$50=$L$3)*($B$38:$B$50=$M$3),0),7)</f>
        <v>0.2857142857142857</v>
      </c>
    </row>
    <row r="5" spans="1:13">
      <c r="A5" s="10" t="s">
        <v>44</v>
      </c>
      <c r="B5" s="15">
        <f>B3+B4</f>
        <v>17</v>
      </c>
      <c r="C5" s="15">
        <f t="shared" ref="C5:E5" si="1">C3+C4</f>
        <v>12</v>
      </c>
      <c r="D5" s="15">
        <f t="shared" si="1"/>
        <v>0</v>
      </c>
      <c r="E5" s="15">
        <f t="shared" si="1"/>
        <v>5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1.4</v>
      </c>
      <c r="M5" s="9">
        <f>100/M4/100</f>
        <v>3.5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55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55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55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286</v>
      </c>
      <c r="I10" s="32">
        <v>104</v>
      </c>
      <c r="J10" s="32">
        <v>182</v>
      </c>
      <c r="K10" s="1"/>
      <c r="L10" s="1" t="s">
        <v>55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31.777777777777779</v>
      </c>
      <c r="I11" s="19">
        <v>11.555555555555555</v>
      </c>
      <c r="J11" s="13"/>
      <c r="K11" s="1"/>
      <c r="L11" s="1" t="s">
        <v>55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2">
        <v>134</v>
      </c>
      <c r="I12" s="32">
        <v>187</v>
      </c>
      <c r="J12" s="13">
        <v>-53</v>
      </c>
      <c r="K12" s="1"/>
      <c r="L12" s="1" t="s">
        <v>55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16.75</v>
      </c>
      <c r="I13" s="19">
        <v>23.375</v>
      </c>
      <c r="J13" s="13"/>
      <c r="K13" s="1"/>
      <c r="L13" s="1" t="s">
        <v>55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420</v>
      </c>
      <c r="I14" s="13">
        <v>291</v>
      </c>
      <c r="J14" s="13">
        <v>129</v>
      </c>
      <c r="K14" s="1"/>
      <c r="L14" s="1" t="s">
        <v>55</v>
      </c>
      <c r="M14" s="12" t="s">
        <v>56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24.705882352941178</v>
      </c>
      <c r="I15" s="19">
        <v>17.117647058823529</v>
      </c>
      <c r="J15" s="13"/>
      <c r="K15" s="1"/>
      <c r="L15" s="1" t="s">
        <v>55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55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55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2"/>
      <c r="J18" s="32"/>
      <c r="K18" s="1"/>
      <c r="L18" s="1" t="s">
        <v>55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55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2"/>
      <c r="I20" s="32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69"/>
      <c r="I25" s="73"/>
      <c r="J25" s="70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2"/>
      <c r="J26" s="32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2"/>
      <c r="I28" s="32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</row>
    <row r="33" spans="1:12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</row>
    <row r="34" spans="1:12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55</v>
      </c>
      <c r="F34" s="1"/>
      <c r="G34" s="1"/>
      <c r="H34" s="1"/>
      <c r="I34" s="1"/>
      <c r="J34" s="1"/>
      <c r="K34" s="1"/>
      <c r="L34" s="1"/>
    </row>
    <row r="35" spans="1:12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55</v>
      </c>
      <c r="F35" s="1"/>
      <c r="G35" s="1"/>
      <c r="H35" s="1"/>
      <c r="I35" s="1"/>
      <c r="J35" s="1"/>
      <c r="K35" s="1"/>
      <c r="L35" s="1"/>
    </row>
    <row r="36" spans="1:1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2">
      <c r="A38" s="2" t="s">
        <v>30</v>
      </c>
      <c r="B38" s="32" t="s">
        <v>14</v>
      </c>
      <c r="C38" s="32">
        <v>7</v>
      </c>
      <c r="D38" s="32">
        <v>3</v>
      </c>
      <c r="E38" s="32">
        <v>2</v>
      </c>
      <c r="F38" s="20">
        <f t="shared" ref="F38:F50" si="3">(D38+E38)/C38</f>
        <v>0.7142857142857143</v>
      </c>
      <c r="G38" s="32">
        <v>0</v>
      </c>
      <c r="H38" s="32">
        <v>2</v>
      </c>
      <c r="I38" s="20">
        <f t="shared" ref="I38:I50" si="4">(G38+H38)/C38</f>
        <v>0.2857142857142857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2">
      <c r="A39" s="2" t="s">
        <v>30</v>
      </c>
      <c r="B39" s="2" t="s">
        <v>24</v>
      </c>
      <c r="C39" s="32">
        <v>7</v>
      </c>
      <c r="D39" s="32">
        <v>3</v>
      </c>
      <c r="E39" s="32">
        <v>0</v>
      </c>
      <c r="F39" s="20">
        <f t="shared" si="3"/>
        <v>0.42857142857142855</v>
      </c>
      <c r="G39" s="32">
        <v>1</v>
      </c>
      <c r="H39" s="32">
        <v>2</v>
      </c>
      <c r="I39" s="20">
        <f t="shared" si="4"/>
        <v>0.42857142857142855</v>
      </c>
      <c r="J39" s="32">
        <v>1</v>
      </c>
      <c r="K39" s="22">
        <f t="shared" si="5"/>
        <v>0.1428571428571429</v>
      </c>
      <c r="L39" s="23">
        <f t="shared" si="6"/>
        <v>1</v>
      </c>
    </row>
    <row r="40" spans="1:12">
      <c r="A40" s="2" t="s">
        <v>30</v>
      </c>
      <c r="B40" s="32" t="s">
        <v>25</v>
      </c>
      <c r="C40" s="32">
        <v>12</v>
      </c>
      <c r="D40" s="32">
        <v>5</v>
      </c>
      <c r="E40" s="32">
        <v>0</v>
      </c>
      <c r="F40" s="20">
        <f t="shared" si="3"/>
        <v>0.41666666666666669</v>
      </c>
      <c r="G40" s="32">
        <v>1</v>
      </c>
      <c r="H40" s="32">
        <v>6</v>
      </c>
      <c r="I40" s="20">
        <f t="shared" si="4"/>
        <v>0.58333333333333337</v>
      </c>
      <c r="J40" s="32"/>
      <c r="K40" s="22">
        <f t="shared" si="5"/>
        <v>0</v>
      </c>
      <c r="L40" s="23">
        <f t="shared" si="6"/>
        <v>1</v>
      </c>
    </row>
    <row r="41" spans="1:12">
      <c r="A41" s="2" t="s">
        <v>30</v>
      </c>
      <c r="B41" s="2" t="s">
        <v>26</v>
      </c>
      <c r="C41" s="32">
        <v>13</v>
      </c>
      <c r="D41" s="32">
        <v>3</v>
      </c>
      <c r="E41" s="32">
        <v>2</v>
      </c>
      <c r="F41" s="20">
        <f t="shared" si="3"/>
        <v>0.38461538461538464</v>
      </c>
      <c r="G41" s="32">
        <v>1</v>
      </c>
      <c r="H41" s="32">
        <v>3</v>
      </c>
      <c r="I41" s="20">
        <f t="shared" si="4"/>
        <v>0.30769230769230771</v>
      </c>
      <c r="J41" s="32">
        <v>3</v>
      </c>
      <c r="K41" s="22">
        <f t="shared" si="5"/>
        <v>0.30769230769230771</v>
      </c>
      <c r="L41" s="23">
        <f t="shared" si="6"/>
        <v>1</v>
      </c>
    </row>
    <row r="42" spans="1:12">
      <c r="A42" s="2" t="s">
        <v>30</v>
      </c>
      <c r="B42" s="32" t="s">
        <v>45</v>
      </c>
      <c r="C42" s="32">
        <v>11</v>
      </c>
      <c r="D42" s="32">
        <v>2</v>
      </c>
      <c r="E42" s="32">
        <v>1</v>
      </c>
      <c r="F42" s="20">
        <f t="shared" si="3"/>
        <v>0.27272727272727271</v>
      </c>
      <c r="G42" s="32">
        <v>3</v>
      </c>
      <c r="H42" s="32">
        <v>4</v>
      </c>
      <c r="I42" s="20">
        <f t="shared" si="4"/>
        <v>0.63636363636363635</v>
      </c>
      <c r="J42" s="32">
        <v>1</v>
      </c>
      <c r="K42" s="22">
        <f t="shared" si="5"/>
        <v>9.0909090909090939E-2</v>
      </c>
      <c r="L42" s="23">
        <f t="shared" si="6"/>
        <v>1</v>
      </c>
    </row>
    <row r="43" spans="1:12">
      <c r="A43" s="2" t="s">
        <v>30</v>
      </c>
      <c r="B43" s="32" t="s">
        <v>28</v>
      </c>
      <c r="C43" s="32">
        <v>12</v>
      </c>
      <c r="D43" s="32">
        <v>3</v>
      </c>
      <c r="E43" s="32">
        <v>0</v>
      </c>
      <c r="F43" s="20">
        <f t="shared" si="3"/>
        <v>0.25</v>
      </c>
      <c r="G43" s="32">
        <v>1</v>
      </c>
      <c r="H43" s="32">
        <v>7</v>
      </c>
      <c r="I43" s="20">
        <f t="shared" si="4"/>
        <v>0.66666666666666663</v>
      </c>
      <c r="J43" s="32">
        <v>1</v>
      </c>
      <c r="K43" s="22">
        <f t="shared" si="5"/>
        <v>8.333333333333337E-2</v>
      </c>
      <c r="L43" s="23">
        <f t="shared" si="6"/>
        <v>1</v>
      </c>
    </row>
    <row r="44" spans="1:12">
      <c r="A44" s="2" t="s">
        <v>30</v>
      </c>
      <c r="B44" s="32" t="s">
        <v>29</v>
      </c>
      <c r="C44" s="32">
        <v>13</v>
      </c>
      <c r="D44" s="32">
        <v>5</v>
      </c>
      <c r="E44" s="32">
        <v>1</v>
      </c>
      <c r="F44" s="20">
        <f t="shared" si="3"/>
        <v>0.46153846153846156</v>
      </c>
      <c r="G44" s="32">
        <v>1</v>
      </c>
      <c r="H44" s="32">
        <v>5</v>
      </c>
      <c r="I44" s="20">
        <f t="shared" si="4"/>
        <v>0.46153846153846156</v>
      </c>
      <c r="J44" s="32">
        <v>1</v>
      </c>
      <c r="K44" s="22">
        <f t="shared" si="5"/>
        <v>7.6923076923076872E-2</v>
      </c>
      <c r="L44" s="23">
        <f t="shared" si="6"/>
        <v>1</v>
      </c>
    </row>
    <row r="45" spans="1:12">
      <c r="A45" s="2" t="s">
        <v>30</v>
      </c>
      <c r="B45" s="32" t="s">
        <v>31</v>
      </c>
      <c r="C45" s="32">
        <v>13</v>
      </c>
      <c r="D45" s="32">
        <v>5</v>
      </c>
      <c r="E45" s="32">
        <v>1</v>
      </c>
      <c r="F45" s="20">
        <f t="shared" si="3"/>
        <v>0.46153846153846156</v>
      </c>
      <c r="G45" s="32">
        <v>1</v>
      </c>
      <c r="H45" s="32">
        <v>6</v>
      </c>
      <c r="I45" s="20">
        <f t="shared" si="4"/>
        <v>0.53846153846153844</v>
      </c>
      <c r="J45" s="32"/>
      <c r="K45" s="22">
        <f t="shared" si="5"/>
        <v>0</v>
      </c>
      <c r="L45" s="23">
        <f t="shared" si="6"/>
        <v>1</v>
      </c>
    </row>
    <row r="46" spans="1:12">
      <c r="A46" s="2" t="s">
        <v>30</v>
      </c>
      <c r="B46" s="32" t="s">
        <v>32</v>
      </c>
      <c r="C46" s="32">
        <v>11</v>
      </c>
      <c r="D46" s="32">
        <v>6</v>
      </c>
      <c r="E46" s="32">
        <v>2</v>
      </c>
      <c r="F46" s="20">
        <f t="shared" si="3"/>
        <v>0.72727272727272729</v>
      </c>
      <c r="G46" s="32">
        <v>0</v>
      </c>
      <c r="H46" s="32">
        <v>3</v>
      </c>
      <c r="I46" s="20">
        <f t="shared" si="4"/>
        <v>0.27272727272727271</v>
      </c>
      <c r="J46" s="32"/>
      <c r="K46" s="22">
        <f t="shared" si="5"/>
        <v>0</v>
      </c>
      <c r="L46" s="23">
        <f t="shared" si="6"/>
        <v>1</v>
      </c>
    </row>
    <row r="47" spans="1:12">
      <c r="A47" s="2" t="s">
        <v>30</v>
      </c>
      <c r="B47" s="32" t="s">
        <v>33</v>
      </c>
      <c r="C47" s="32">
        <v>11</v>
      </c>
      <c r="D47" s="32">
        <v>5</v>
      </c>
      <c r="E47" s="32">
        <v>2</v>
      </c>
      <c r="F47" s="20">
        <f t="shared" si="3"/>
        <v>0.63636363636363635</v>
      </c>
      <c r="G47" s="32">
        <v>1</v>
      </c>
      <c r="H47" s="32">
        <v>3</v>
      </c>
      <c r="I47" s="20">
        <f t="shared" si="4"/>
        <v>0.36363636363636365</v>
      </c>
      <c r="J47" s="32"/>
      <c r="K47" s="22">
        <f t="shared" si="5"/>
        <v>0</v>
      </c>
      <c r="L47" s="23">
        <f t="shared" si="6"/>
        <v>1</v>
      </c>
    </row>
    <row r="48" spans="1:12">
      <c r="A48" s="2" t="s">
        <v>30</v>
      </c>
      <c r="B48" s="32" t="s">
        <v>34</v>
      </c>
      <c r="C48" s="32">
        <v>12</v>
      </c>
      <c r="D48" s="32">
        <v>3</v>
      </c>
      <c r="E48" s="32">
        <v>3</v>
      </c>
      <c r="F48" s="20">
        <f t="shared" si="3"/>
        <v>0.5</v>
      </c>
      <c r="G48" s="32">
        <v>3</v>
      </c>
      <c r="H48" s="32">
        <v>3</v>
      </c>
      <c r="I48" s="20">
        <f t="shared" si="4"/>
        <v>0.5</v>
      </c>
      <c r="J48" s="32"/>
      <c r="K48" s="22">
        <f t="shared" si="5"/>
        <v>0</v>
      </c>
      <c r="L48" s="23">
        <f t="shared" si="6"/>
        <v>1</v>
      </c>
    </row>
    <row r="49" spans="1:12">
      <c r="A49" s="2" t="s">
        <v>30</v>
      </c>
      <c r="B49" s="32" t="s">
        <v>15</v>
      </c>
      <c r="C49" s="32">
        <v>13</v>
      </c>
      <c r="D49" s="32">
        <v>4</v>
      </c>
      <c r="E49" s="32">
        <v>1</v>
      </c>
      <c r="F49" s="20">
        <f t="shared" si="3"/>
        <v>0.38461538461538464</v>
      </c>
      <c r="G49" s="32">
        <v>2</v>
      </c>
      <c r="H49" s="32">
        <v>5</v>
      </c>
      <c r="I49" s="20">
        <f t="shared" si="4"/>
        <v>0.53846153846153844</v>
      </c>
      <c r="J49" s="32">
        <v>1</v>
      </c>
      <c r="K49" s="22">
        <f t="shared" si="5"/>
        <v>7.6923076923076872E-2</v>
      </c>
      <c r="L49" s="23">
        <f t="shared" si="6"/>
        <v>1</v>
      </c>
    </row>
    <row r="50" spans="1:12">
      <c r="A50" s="2" t="s">
        <v>30</v>
      </c>
      <c r="B50" s="32" t="s">
        <v>35</v>
      </c>
      <c r="C50" s="32">
        <v>11</v>
      </c>
      <c r="D50" s="32">
        <v>2</v>
      </c>
      <c r="E50" s="32">
        <v>1</v>
      </c>
      <c r="F50" s="20">
        <f t="shared" si="3"/>
        <v>0.27272727272727271</v>
      </c>
      <c r="G50" s="32">
        <v>3</v>
      </c>
      <c r="H50" s="32">
        <v>4</v>
      </c>
      <c r="I50" s="20">
        <f t="shared" si="4"/>
        <v>0.63636363636363635</v>
      </c>
      <c r="J50" s="32">
        <v>1</v>
      </c>
      <c r="K50" s="22">
        <f t="shared" si="5"/>
        <v>9.0909090909090939E-2</v>
      </c>
      <c r="L50" s="23">
        <f t="shared" si="6"/>
        <v>1</v>
      </c>
    </row>
  </sheetData>
  <mergeCells count="8">
    <mergeCell ref="L1:M1"/>
    <mergeCell ref="H9:J9"/>
    <mergeCell ref="H17:J17"/>
    <mergeCell ref="H25:J25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2.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customWidth="1"/>
    <col min="8" max="8" width="9.6640625" bestFit="1" customWidth="1"/>
    <col min="9" max="9" width="9.5" bestFit="1" customWidth="1"/>
    <col min="10" max="10" width="3.6640625" bestFit="1" customWidth="1"/>
    <col min="11" max="11" width="7.1640625" bestFit="1" customWidth="1"/>
    <col min="12" max="12" width="12.1640625" bestFit="1" customWidth="1"/>
    <col min="13" max="13" width="11.6640625" bestFit="1" customWidth="1"/>
  </cols>
  <sheetData>
    <row r="1" spans="1:13">
      <c r="A1" s="71" t="s">
        <v>56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8</v>
      </c>
      <c r="C3" s="27">
        <v>6</v>
      </c>
      <c r="D3" s="27">
        <v>2</v>
      </c>
      <c r="E3" s="27">
        <v>0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56</v>
      </c>
      <c r="M3" s="7" t="s">
        <v>49</v>
      </c>
    </row>
    <row r="4" spans="1:13">
      <c r="A4" s="10" t="s">
        <v>3</v>
      </c>
      <c r="B4" s="15">
        <v>9</v>
      </c>
      <c r="C4" s="27">
        <v>0</v>
      </c>
      <c r="D4" s="27">
        <v>1</v>
      </c>
      <c r="E4" s="27">
        <v>8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0.76923076923076927</v>
      </c>
      <c r="M4" s="8">
        <f t="array" ref="M4">INDEX($C$38:$L$50,MATCH(1,($A$38:$A$50=$L$3)*($B$38:$B$50=$M$3),0),7)</f>
        <v>0.23076923076923078</v>
      </c>
    </row>
    <row r="5" spans="1:13">
      <c r="A5" s="10" t="s">
        <v>44</v>
      </c>
      <c r="B5" s="15">
        <f>B3+B4</f>
        <v>17</v>
      </c>
      <c r="C5" s="15">
        <f t="shared" ref="C5:E5" si="1">C3+C4</f>
        <v>6</v>
      </c>
      <c r="D5" s="15">
        <f t="shared" si="1"/>
        <v>3</v>
      </c>
      <c r="E5" s="15">
        <f t="shared" si="1"/>
        <v>8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1.3</v>
      </c>
      <c r="M5" s="9">
        <f>100/M4/100</f>
        <v>4.333333333333333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56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56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56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236</v>
      </c>
      <c r="I10" s="35">
        <v>160</v>
      </c>
      <c r="J10" s="35">
        <v>76</v>
      </c>
      <c r="K10" s="1"/>
      <c r="L10" s="1" t="s">
        <v>56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29.5</v>
      </c>
      <c r="I11" s="19">
        <v>20</v>
      </c>
      <c r="J11" s="13"/>
      <c r="K11" s="1"/>
      <c r="L11" s="1" t="s">
        <v>56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5">
        <v>143</v>
      </c>
      <c r="I12" s="35">
        <v>203</v>
      </c>
      <c r="J12" s="13">
        <v>-60</v>
      </c>
      <c r="K12" s="1"/>
      <c r="L12" s="1" t="s">
        <v>56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15.888888888888889</v>
      </c>
      <c r="I13" s="19">
        <v>22.555555555555557</v>
      </c>
      <c r="J13" s="13"/>
      <c r="K13" s="1"/>
      <c r="L13" s="1" t="s">
        <v>56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379</v>
      </c>
      <c r="I14" s="13">
        <v>363</v>
      </c>
      <c r="J14" s="13">
        <v>16</v>
      </c>
      <c r="K14" s="1"/>
      <c r="L14" s="1" t="s">
        <v>56</v>
      </c>
      <c r="M14" s="12" t="s">
        <v>55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22.294117647058822</v>
      </c>
      <c r="I15" s="19">
        <v>21.352941176470587</v>
      </c>
      <c r="J15" s="13"/>
      <c r="K15" s="1"/>
      <c r="L15" s="1" t="s">
        <v>56</v>
      </c>
      <c r="M15" s="12" t="s">
        <v>57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56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33"/>
      <c r="I17" s="36"/>
      <c r="J17" s="34"/>
      <c r="K17" s="1"/>
      <c r="L17" s="1" t="s">
        <v>56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56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56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56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56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31</v>
      </c>
      <c r="B38" s="32" t="s">
        <v>14</v>
      </c>
      <c r="C38" s="32">
        <v>13</v>
      </c>
      <c r="D38" s="32">
        <v>6</v>
      </c>
      <c r="E38" s="32">
        <v>4</v>
      </c>
      <c r="F38" s="20">
        <f t="shared" ref="F38:F50" si="3">(D38+E38)/C38</f>
        <v>0.76923076923076927</v>
      </c>
      <c r="G38" s="32">
        <v>0</v>
      </c>
      <c r="H38" s="32">
        <v>3</v>
      </c>
      <c r="I38" s="20">
        <f t="shared" ref="I38:I50" si="4">(G38+H38)/C38</f>
        <v>0.23076923076923078</v>
      </c>
      <c r="J38" s="32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31</v>
      </c>
      <c r="B39" s="2" t="s">
        <v>24</v>
      </c>
      <c r="C39" s="32">
        <v>18</v>
      </c>
      <c r="D39" s="32">
        <v>7</v>
      </c>
      <c r="E39" s="32">
        <v>4</v>
      </c>
      <c r="F39" s="20">
        <f t="shared" si="3"/>
        <v>0.61111111111111116</v>
      </c>
      <c r="G39" s="32">
        <v>2</v>
      </c>
      <c r="H39" s="32">
        <v>5</v>
      </c>
      <c r="I39" s="20">
        <f t="shared" si="4"/>
        <v>0.3888888888888889</v>
      </c>
      <c r="J39" s="32"/>
      <c r="K39" s="22">
        <f t="shared" si="5"/>
        <v>0</v>
      </c>
      <c r="L39" s="23">
        <f t="shared" si="6"/>
        <v>1</v>
      </c>
    </row>
    <row r="40" spans="1:13">
      <c r="A40" s="2" t="s">
        <v>31</v>
      </c>
      <c r="B40" s="32" t="s">
        <v>25</v>
      </c>
      <c r="C40" s="32">
        <v>17</v>
      </c>
      <c r="D40" s="32">
        <v>7</v>
      </c>
      <c r="E40" s="32">
        <v>5</v>
      </c>
      <c r="F40" s="20">
        <f t="shared" si="3"/>
        <v>0.70588235294117652</v>
      </c>
      <c r="G40" s="32">
        <v>1</v>
      </c>
      <c r="H40" s="32">
        <v>2</v>
      </c>
      <c r="I40" s="20">
        <f t="shared" si="4"/>
        <v>0.17647058823529413</v>
      </c>
      <c r="J40" s="32">
        <v>2</v>
      </c>
      <c r="K40" s="22">
        <f t="shared" si="5"/>
        <v>0.11764705882352933</v>
      </c>
      <c r="L40" s="23">
        <f t="shared" si="6"/>
        <v>1</v>
      </c>
    </row>
    <row r="41" spans="1:13">
      <c r="A41" s="2" t="s">
        <v>31</v>
      </c>
      <c r="B41" s="2" t="s">
        <v>26</v>
      </c>
      <c r="C41" s="32">
        <v>19</v>
      </c>
      <c r="D41" s="32">
        <v>6</v>
      </c>
      <c r="E41" s="32">
        <v>1</v>
      </c>
      <c r="F41" s="20">
        <f t="shared" si="3"/>
        <v>0.36842105263157893</v>
      </c>
      <c r="G41" s="32">
        <v>4</v>
      </c>
      <c r="H41" s="32">
        <v>8</v>
      </c>
      <c r="I41" s="20">
        <f t="shared" si="4"/>
        <v>0.63157894736842102</v>
      </c>
      <c r="J41" s="32"/>
      <c r="K41" s="22">
        <f t="shared" si="5"/>
        <v>0</v>
      </c>
      <c r="L41" s="23">
        <f t="shared" si="6"/>
        <v>1</v>
      </c>
    </row>
    <row r="42" spans="1:13">
      <c r="A42" s="2" t="s">
        <v>31</v>
      </c>
      <c r="B42" s="32" t="s">
        <v>45</v>
      </c>
      <c r="C42" s="32">
        <v>29</v>
      </c>
      <c r="D42" s="32">
        <v>8</v>
      </c>
      <c r="E42" s="32">
        <v>4</v>
      </c>
      <c r="F42" s="20">
        <f t="shared" si="3"/>
        <v>0.41379310344827586</v>
      </c>
      <c r="G42" s="32">
        <v>5</v>
      </c>
      <c r="H42" s="32">
        <v>11</v>
      </c>
      <c r="I42" s="20">
        <f t="shared" si="4"/>
        <v>0.55172413793103448</v>
      </c>
      <c r="J42" s="32">
        <v>1</v>
      </c>
      <c r="K42" s="22">
        <f t="shared" si="5"/>
        <v>3.4482758620689724E-2</v>
      </c>
      <c r="L42" s="23">
        <f t="shared" si="6"/>
        <v>1</v>
      </c>
    </row>
    <row r="43" spans="1:13">
      <c r="A43" s="2" t="s">
        <v>31</v>
      </c>
      <c r="B43" s="32" t="s">
        <v>28</v>
      </c>
      <c r="C43" s="32">
        <v>23</v>
      </c>
      <c r="D43" s="32">
        <v>7</v>
      </c>
      <c r="E43" s="32">
        <v>5</v>
      </c>
      <c r="F43" s="20">
        <f t="shared" si="3"/>
        <v>0.52173913043478259</v>
      </c>
      <c r="G43" s="32">
        <v>4</v>
      </c>
      <c r="H43" s="32">
        <v>7</v>
      </c>
      <c r="I43" s="20">
        <f t="shared" si="4"/>
        <v>0.47826086956521741</v>
      </c>
      <c r="J43" s="32"/>
      <c r="K43" s="22">
        <f t="shared" si="5"/>
        <v>0</v>
      </c>
      <c r="L43" s="23">
        <f t="shared" si="6"/>
        <v>1</v>
      </c>
    </row>
    <row r="44" spans="1:13">
      <c r="A44" s="2" t="s">
        <v>31</v>
      </c>
      <c r="B44" s="32" t="s">
        <v>29</v>
      </c>
      <c r="C44" s="32">
        <v>14</v>
      </c>
      <c r="D44" s="32">
        <v>6</v>
      </c>
      <c r="E44" s="32">
        <v>0</v>
      </c>
      <c r="F44" s="20">
        <f t="shared" si="3"/>
        <v>0.42857142857142855</v>
      </c>
      <c r="G44" s="32">
        <v>0</v>
      </c>
      <c r="H44" s="32">
        <v>7</v>
      </c>
      <c r="I44" s="20">
        <f t="shared" si="4"/>
        <v>0.5</v>
      </c>
      <c r="J44" s="32">
        <v>1</v>
      </c>
      <c r="K44" s="22">
        <f t="shared" si="5"/>
        <v>7.1428571428571397E-2</v>
      </c>
      <c r="L44" s="23">
        <f t="shared" si="6"/>
        <v>1</v>
      </c>
    </row>
    <row r="45" spans="1:13">
      <c r="A45" s="2" t="s">
        <v>31</v>
      </c>
      <c r="B45" s="32" t="s">
        <v>30</v>
      </c>
      <c r="C45" s="32">
        <v>13</v>
      </c>
      <c r="D45" s="32">
        <v>6</v>
      </c>
      <c r="E45" s="32">
        <v>1</v>
      </c>
      <c r="F45" s="20">
        <f t="shared" si="3"/>
        <v>0.53846153846153844</v>
      </c>
      <c r="G45" s="32">
        <v>1</v>
      </c>
      <c r="H45" s="32">
        <v>5</v>
      </c>
      <c r="I45" s="20">
        <f t="shared" si="4"/>
        <v>0.46153846153846156</v>
      </c>
      <c r="J45" s="32"/>
      <c r="K45" s="22">
        <f t="shared" si="5"/>
        <v>0</v>
      </c>
      <c r="L45" s="23">
        <f t="shared" si="6"/>
        <v>1</v>
      </c>
    </row>
    <row r="46" spans="1:13">
      <c r="A46" s="2" t="s">
        <v>31</v>
      </c>
      <c r="B46" s="32" t="s">
        <v>32</v>
      </c>
      <c r="C46" s="32">
        <v>23</v>
      </c>
      <c r="D46" s="32">
        <v>11</v>
      </c>
      <c r="E46" s="32">
        <v>1</v>
      </c>
      <c r="F46" s="20">
        <f t="shared" si="3"/>
        <v>0.52173913043478259</v>
      </c>
      <c r="G46" s="32">
        <v>0</v>
      </c>
      <c r="H46" s="32">
        <v>9</v>
      </c>
      <c r="I46" s="20">
        <f t="shared" si="4"/>
        <v>0.39130434782608697</v>
      </c>
      <c r="J46" s="32">
        <v>2</v>
      </c>
      <c r="K46" s="22">
        <f t="shared" si="5"/>
        <v>8.6956521739130377E-2</v>
      </c>
      <c r="L46" s="23">
        <f t="shared" si="6"/>
        <v>1</v>
      </c>
    </row>
    <row r="47" spans="1:13">
      <c r="A47" s="2" t="s">
        <v>31</v>
      </c>
      <c r="B47" s="32" t="s">
        <v>33</v>
      </c>
      <c r="C47" s="32">
        <v>10</v>
      </c>
      <c r="D47" s="32">
        <v>4</v>
      </c>
      <c r="E47" s="32">
        <v>2</v>
      </c>
      <c r="F47" s="20">
        <f t="shared" si="3"/>
        <v>0.6</v>
      </c>
      <c r="G47" s="32">
        <v>1</v>
      </c>
      <c r="H47" s="32">
        <v>3</v>
      </c>
      <c r="I47" s="20">
        <f t="shared" si="4"/>
        <v>0.4</v>
      </c>
      <c r="J47" s="32"/>
      <c r="K47" s="22">
        <f t="shared" si="5"/>
        <v>0</v>
      </c>
      <c r="L47" s="23">
        <f t="shared" si="6"/>
        <v>1</v>
      </c>
    </row>
    <row r="48" spans="1:13">
      <c r="A48" s="2" t="s">
        <v>31</v>
      </c>
      <c r="B48" s="32" t="s">
        <v>34</v>
      </c>
      <c r="C48" s="32">
        <v>23</v>
      </c>
      <c r="D48" s="32">
        <v>7</v>
      </c>
      <c r="E48" s="32">
        <v>2</v>
      </c>
      <c r="F48" s="20">
        <f t="shared" si="3"/>
        <v>0.39130434782608697</v>
      </c>
      <c r="G48" s="32">
        <v>4</v>
      </c>
      <c r="H48" s="32">
        <v>9</v>
      </c>
      <c r="I48" s="20">
        <f t="shared" si="4"/>
        <v>0.56521739130434778</v>
      </c>
      <c r="J48" s="32">
        <v>1</v>
      </c>
      <c r="K48" s="22">
        <f t="shared" si="5"/>
        <v>4.3478260869565188E-2</v>
      </c>
      <c r="L48" s="23">
        <f t="shared" si="6"/>
        <v>1</v>
      </c>
    </row>
    <row r="49" spans="1:12">
      <c r="A49" s="2" t="s">
        <v>31</v>
      </c>
      <c r="B49" s="32" t="s">
        <v>15</v>
      </c>
      <c r="C49" s="32">
        <v>24</v>
      </c>
      <c r="D49" s="32">
        <v>9</v>
      </c>
      <c r="E49" s="32">
        <v>1</v>
      </c>
      <c r="F49" s="20">
        <f t="shared" si="3"/>
        <v>0.41666666666666669</v>
      </c>
      <c r="G49" s="32">
        <v>1</v>
      </c>
      <c r="H49" s="32">
        <v>11</v>
      </c>
      <c r="I49" s="20">
        <f t="shared" si="4"/>
        <v>0.5</v>
      </c>
      <c r="J49" s="32">
        <v>2</v>
      </c>
      <c r="K49" s="22">
        <f t="shared" si="5"/>
        <v>8.3333333333333259E-2</v>
      </c>
      <c r="L49" s="23">
        <f t="shared" si="6"/>
        <v>1</v>
      </c>
    </row>
    <row r="50" spans="1:12">
      <c r="A50" s="2" t="s">
        <v>31</v>
      </c>
      <c r="B50" s="32" t="s">
        <v>35</v>
      </c>
      <c r="C50" s="32">
        <v>25</v>
      </c>
      <c r="D50" s="32">
        <v>9</v>
      </c>
      <c r="E50" s="32">
        <v>2</v>
      </c>
      <c r="F50" s="20">
        <f t="shared" si="3"/>
        <v>0.44</v>
      </c>
      <c r="G50" s="32">
        <v>3</v>
      </c>
      <c r="H50" s="32">
        <v>11</v>
      </c>
      <c r="I50" s="20">
        <f t="shared" si="4"/>
        <v>0.56000000000000005</v>
      </c>
      <c r="J50" s="32"/>
      <c r="K50" s="22">
        <f t="shared" si="5"/>
        <v>0</v>
      </c>
      <c r="L50" s="23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customWidth="1"/>
    <col min="2" max="2" width="13.1640625" bestFit="1" customWidth="1"/>
    <col min="3" max="3" width="11.6640625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832031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57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7</v>
      </c>
      <c r="C3" s="27">
        <v>5</v>
      </c>
      <c r="D3" s="27">
        <v>0</v>
      </c>
      <c r="E3" s="27">
        <v>2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57</v>
      </c>
      <c r="M3" s="7" t="s">
        <v>49</v>
      </c>
    </row>
    <row r="4" spans="1:13">
      <c r="A4" s="10" t="s">
        <v>3</v>
      </c>
      <c r="B4" s="15">
        <v>10</v>
      </c>
      <c r="C4" s="27">
        <v>0</v>
      </c>
      <c r="D4" s="27">
        <v>1</v>
      </c>
      <c r="E4" s="27">
        <v>9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0.38461538461538464</v>
      </c>
    </row>
    <row r="5" spans="1:13">
      <c r="A5" s="10" t="s">
        <v>44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1.625</v>
      </c>
      <c r="M5" s="9">
        <f>100/M4/100</f>
        <v>2.6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57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57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57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165</v>
      </c>
      <c r="I10" s="35">
        <v>170</v>
      </c>
      <c r="J10" s="35">
        <v>-5</v>
      </c>
      <c r="K10" s="1"/>
      <c r="L10" s="1" t="s">
        <v>57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23.571428571428573</v>
      </c>
      <c r="I11" s="19">
        <v>24.285714285714285</v>
      </c>
      <c r="J11" s="13"/>
      <c r="K11" s="1"/>
      <c r="L11" s="1" t="s">
        <v>57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5">
        <v>154</v>
      </c>
      <c r="I12" s="35">
        <v>275</v>
      </c>
      <c r="J12" s="13">
        <v>-121</v>
      </c>
      <c r="K12" s="1"/>
      <c r="L12" s="1" t="s">
        <v>57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15.4</v>
      </c>
      <c r="I13" s="19">
        <v>27.5</v>
      </c>
      <c r="J13" s="13"/>
      <c r="K13" s="1"/>
      <c r="L13" s="1" t="s">
        <v>57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319</v>
      </c>
      <c r="I14" s="13">
        <v>445</v>
      </c>
      <c r="J14" s="13">
        <v>-126</v>
      </c>
      <c r="K14" s="1"/>
      <c r="L14" s="1" t="s">
        <v>57</v>
      </c>
      <c r="M14" s="12" t="s">
        <v>55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18.764705882352942</v>
      </c>
      <c r="I15" s="19">
        <v>26.176470588235293</v>
      </c>
      <c r="J15" s="13"/>
      <c r="K15" s="1"/>
      <c r="L15" s="1" t="s">
        <v>57</v>
      </c>
      <c r="M15" s="12" t="s">
        <v>56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57</v>
      </c>
      <c r="M16" s="12" t="s">
        <v>58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57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57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57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57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57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32</v>
      </c>
      <c r="B38" s="35" t="s">
        <v>14</v>
      </c>
      <c r="C38" s="35">
        <v>13</v>
      </c>
      <c r="D38" s="35">
        <v>5</v>
      </c>
      <c r="E38" s="35">
        <v>3</v>
      </c>
      <c r="F38" s="20">
        <f t="shared" ref="F38:F50" si="3">(D38+E38)/C38</f>
        <v>0.61538461538461542</v>
      </c>
      <c r="G38" s="35">
        <v>1</v>
      </c>
      <c r="H38" s="35">
        <v>4</v>
      </c>
      <c r="I38" s="20">
        <f t="shared" ref="I38:I50" si="4">(G38+H38)/C38</f>
        <v>0.38461538461538464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32</v>
      </c>
      <c r="B39" s="2" t="s">
        <v>24</v>
      </c>
      <c r="C39" s="35">
        <v>18</v>
      </c>
      <c r="D39" s="35">
        <v>8</v>
      </c>
      <c r="E39" s="35">
        <v>1</v>
      </c>
      <c r="F39" s="20">
        <f t="shared" si="3"/>
        <v>0.5</v>
      </c>
      <c r="G39" s="35">
        <v>1</v>
      </c>
      <c r="H39" s="35">
        <v>8</v>
      </c>
      <c r="I39" s="20">
        <f t="shared" si="4"/>
        <v>0.5</v>
      </c>
      <c r="J39" s="35"/>
      <c r="K39" s="22">
        <f t="shared" si="5"/>
        <v>0</v>
      </c>
      <c r="L39" s="23">
        <f t="shared" si="6"/>
        <v>1</v>
      </c>
    </row>
    <row r="40" spans="1:13">
      <c r="A40" s="2" t="s">
        <v>32</v>
      </c>
      <c r="B40" s="35" t="s">
        <v>25</v>
      </c>
      <c r="C40" s="35">
        <v>17</v>
      </c>
      <c r="D40" s="35">
        <v>7</v>
      </c>
      <c r="E40" s="35">
        <v>1</v>
      </c>
      <c r="F40" s="20">
        <f t="shared" si="3"/>
        <v>0.47058823529411764</v>
      </c>
      <c r="G40" s="35">
        <v>1</v>
      </c>
      <c r="H40" s="35">
        <v>8</v>
      </c>
      <c r="I40" s="20">
        <f t="shared" si="4"/>
        <v>0.52941176470588236</v>
      </c>
      <c r="J40" s="35">
        <v>1</v>
      </c>
      <c r="K40" s="22">
        <f t="shared" si="5"/>
        <v>0</v>
      </c>
      <c r="L40" s="23">
        <f t="shared" si="6"/>
        <v>1</v>
      </c>
    </row>
    <row r="41" spans="1:13">
      <c r="A41" s="2" t="s">
        <v>32</v>
      </c>
      <c r="B41" s="2" t="s">
        <v>26</v>
      </c>
      <c r="C41" s="35">
        <v>19</v>
      </c>
      <c r="D41" s="35">
        <v>8</v>
      </c>
      <c r="E41" s="35">
        <v>0</v>
      </c>
      <c r="F41" s="20">
        <f t="shared" si="3"/>
        <v>0.42105263157894735</v>
      </c>
      <c r="G41" s="35">
        <v>1</v>
      </c>
      <c r="H41" s="35">
        <v>10</v>
      </c>
      <c r="I41" s="20">
        <f t="shared" si="4"/>
        <v>0.57894736842105265</v>
      </c>
      <c r="J41" s="35"/>
      <c r="K41" s="22">
        <f t="shared" si="5"/>
        <v>0</v>
      </c>
      <c r="L41" s="23">
        <f t="shared" si="6"/>
        <v>1</v>
      </c>
    </row>
    <row r="42" spans="1:13">
      <c r="A42" s="2" t="s">
        <v>32</v>
      </c>
      <c r="B42" s="35" t="s">
        <v>45</v>
      </c>
      <c r="C42" s="35">
        <v>23</v>
      </c>
      <c r="D42" s="35">
        <v>10</v>
      </c>
      <c r="E42" s="35">
        <v>3</v>
      </c>
      <c r="F42" s="20">
        <f t="shared" si="3"/>
        <v>0.56521739130434778</v>
      </c>
      <c r="G42" s="35">
        <v>0</v>
      </c>
      <c r="H42" s="35">
        <v>9</v>
      </c>
      <c r="I42" s="20">
        <f t="shared" si="4"/>
        <v>0.39130434782608697</v>
      </c>
      <c r="J42" s="35">
        <v>1</v>
      </c>
      <c r="K42" s="22">
        <f t="shared" si="5"/>
        <v>4.3478260869565188E-2</v>
      </c>
      <c r="L42" s="23">
        <f t="shared" si="6"/>
        <v>1</v>
      </c>
    </row>
    <row r="43" spans="1:13">
      <c r="A43" s="2" t="s">
        <v>32</v>
      </c>
      <c r="B43" s="35" t="s">
        <v>28</v>
      </c>
      <c r="C43" s="35">
        <v>25</v>
      </c>
      <c r="D43" s="35">
        <v>6</v>
      </c>
      <c r="E43" s="35">
        <v>1</v>
      </c>
      <c r="F43" s="20">
        <f t="shared" si="3"/>
        <v>0.28000000000000003</v>
      </c>
      <c r="G43" s="35">
        <v>5</v>
      </c>
      <c r="H43" s="35">
        <v>11</v>
      </c>
      <c r="I43" s="20">
        <f t="shared" si="4"/>
        <v>0.64</v>
      </c>
      <c r="J43" s="35">
        <v>2</v>
      </c>
      <c r="K43" s="22">
        <f t="shared" si="5"/>
        <v>7.999999999999996E-2</v>
      </c>
      <c r="L43" s="23">
        <f t="shared" si="6"/>
        <v>1</v>
      </c>
    </row>
    <row r="44" spans="1:13">
      <c r="A44" s="2" t="s">
        <v>32</v>
      </c>
      <c r="B44" s="35" t="s">
        <v>29</v>
      </c>
      <c r="C44" s="35">
        <v>14</v>
      </c>
      <c r="D44" s="35">
        <v>6</v>
      </c>
      <c r="E44" s="35">
        <v>1</v>
      </c>
      <c r="F44" s="20">
        <f t="shared" si="3"/>
        <v>0.5</v>
      </c>
      <c r="G44" s="35">
        <v>1</v>
      </c>
      <c r="H44" s="35">
        <v>4</v>
      </c>
      <c r="I44" s="20">
        <f t="shared" si="4"/>
        <v>0.35714285714285715</v>
      </c>
      <c r="J44" s="35">
        <v>2</v>
      </c>
      <c r="K44" s="22">
        <f t="shared" si="5"/>
        <v>0.14285714285714279</v>
      </c>
      <c r="L44" s="23">
        <f t="shared" si="6"/>
        <v>1</v>
      </c>
    </row>
    <row r="45" spans="1:13">
      <c r="A45" s="2" t="s">
        <v>32</v>
      </c>
      <c r="B45" s="35" t="s">
        <v>30</v>
      </c>
      <c r="C45" s="35">
        <v>11</v>
      </c>
      <c r="D45" s="35">
        <v>3</v>
      </c>
      <c r="E45" s="35">
        <v>0</v>
      </c>
      <c r="F45" s="20">
        <f t="shared" si="3"/>
        <v>0.27272727272727271</v>
      </c>
      <c r="G45" s="35">
        <v>2</v>
      </c>
      <c r="H45" s="35">
        <v>6</v>
      </c>
      <c r="I45" s="20">
        <f t="shared" si="4"/>
        <v>0.72727272727272729</v>
      </c>
      <c r="J45" s="35"/>
      <c r="K45" s="22">
        <f t="shared" si="5"/>
        <v>0</v>
      </c>
      <c r="L45" s="23">
        <f t="shared" si="6"/>
        <v>1</v>
      </c>
    </row>
    <row r="46" spans="1:13">
      <c r="A46" s="2" t="s">
        <v>32</v>
      </c>
      <c r="B46" s="35" t="s">
        <v>31</v>
      </c>
      <c r="C46" s="35">
        <v>23</v>
      </c>
      <c r="D46" s="35">
        <v>9</v>
      </c>
      <c r="E46" s="35">
        <v>0</v>
      </c>
      <c r="F46" s="20">
        <f t="shared" si="3"/>
        <v>0.39130434782608697</v>
      </c>
      <c r="G46" s="35">
        <v>1</v>
      </c>
      <c r="H46" s="35">
        <v>11</v>
      </c>
      <c r="I46" s="20">
        <f t="shared" si="4"/>
        <v>0.52173913043478259</v>
      </c>
      <c r="J46" s="35">
        <v>2</v>
      </c>
      <c r="K46" s="22">
        <f t="shared" si="5"/>
        <v>8.6956521739130377E-2</v>
      </c>
      <c r="L46" s="23">
        <f t="shared" si="6"/>
        <v>1</v>
      </c>
    </row>
    <row r="47" spans="1:13">
      <c r="A47" s="2" t="s">
        <v>32</v>
      </c>
      <c r="B47" s="35" t="s">
        <v>33</v>
      </c>
      <c r="C47" s="35">
        <v>9</v>
      </c>
      <c r="D47" s="35">
        <v>4</v>
      </c>
      <c r="E47" s="35">
        <v>2</v>
      </c>
      <c r="F47" s="20">
        <f t="shared" si="3"/>
        <v>0.66666666666666663</v>
      </c>
      <c r="G47" s="35">
        <v>1</v>
      </c>
      <c r="H47" s="35">
        <v>2</v>
      </c>
      <c r="I47" s="20">
        <f t="shared" si="4"/>
        <v>0.33333333333333331</v>
      </c>
      <c r="J47" s="35"/>
      <c r="K47" s="22">
        <f t="shared" si="5"/>
        <v>0</v>
      </c>
      <c r="L47" s="23">
        <f t="shared" si="6"/>
        <v>1</v>
      </c>
    </row>
    <row r="48" spans="1:13">
      <c r="A48" s="2" t="s">
        <v>32</v>
      </c>
      <c r="B48" s="35" t="s">
        <v>34</v>
      </c>
      <c r="C48" s="35">
        <v>22</v>
      </c>
      <c r="D48" s="35">
        <v>7</v>
      </c>
      <c r="E48" s="35">
        <v>2</v>
      </c>
      <c r="F48" s="20">
        <f t="shared" si="3"/>
        <v>0.40909090909090912</v>
      </c>
      <c r="G48" s="35">
        <v>5</v>
      </c>
      <c r="H48" s="35">
        <v>8</v>
      </c>
      <c r="I48" s="20">
        <f t="shared" si="4"/>
        <v>0.59090909090909094</v>
      </c>
      <c r="J48" s="35"/>
      <c r="K48" s="22">
        <f t="shared" si="5"/>
        <v>0</v>
      </c>
      <c r="L48" s="23">
        <f t="shared" si="6"/>
        <v>1</v>
      </c>
    </row>
    <row r="49" spans="1:12">
      <c r="A49" s="2" t="s">
        <v>32</v>
      </c>
      <c r="B49" s="35" t="s">
        <v>15</v>
      </c>
      <c r="C49" s="35">
        <v>25</v>
      </c>
      <c r="D49" s="35">
        <v>9</v>
      </c>
      <c r="E49" s="35">
        <v>4</v>
      </c>
      <c r="F49" s="20">
        <f t="shared" si="3"/>
        <v>0.52</v>
      </c>
      <c r="G49" s="35">
        <v>3</v>
      </c>
      <c r="H49" s="35">
        <v>7</v>
      </c>
      <c r="I49" s="20">
        <f t="shared" si="4"/>
        <v>0.4</v>
      </c>
      <c r="J49" s="35">
        <v>2</v>
      </c>
      <c r="K49" s="22">
        <f t="shared" si="5"/>
        <v>7.999999999999996E-2</v>
      </c>
      <c r="L49" s="23">
        <f t="shared" si="6"/>
        <v>1</v>
      </c>
    </row>
    <row r="50" spans="1:12">
      <c r="A50" s="2" t="s">
        <v>32</v>
      </c>
      <c r="B50" s="35" t="s">
        <v>35</v>
      </c>
      <c r="C50" s="35">
        <v>23</v>
      </c>
      <c r="D50" s="35">
        <v>4</v>
      </c>
      <c r="E50" s="35">
        <v>0</v>
      </c>
      <c r="F50" s="20">
        <f t="shared" si="3"/>
        <v>0.17391304347826086</v>
      </c>
      <c r="G50" s="35">
        <v>7</v>
      </c>
      <c r="H50" s="35">
        <v>10</v>
      </c>
      <c r="I50" s="20">
        <f t="shared" si="4"/>
        <v>0.73913043478260865</v>
      </c>
      <c r="J50" s="35">
        <v>2</v>
      </c>
      <c r="K50" s="22">
        <f t="shared" si="5"/>
        <v>8.6956521739130488E-2</v>
      </c>
      <c r="L50" s="23">
        <f t="shared" si="6"/>
        <v>1</v>
      </c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3.66406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58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4</v>
      </c>
      <c r="D3" s="27">
        <v>0</v>
      </c>
      <c r="E3" s="27">
        <v>5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58</v>
      </c>
      <c r="M3" s="7" t="s">
        <v>49</v>
      </c>
    </row>
    <row r="4" spans="1:13">
      <c r="A4" s="10" t="s">
        <v>3</v>
      </c>
      <c r="B4" s="15">
        <v>8</v>
      </c>
      <c r="C4" s="27">
        <v>2</v>
      </c>
      <c r="D4" s="27">
        <v>0</v>
      </c>
      <c r="E4" s="27">
        <v>6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0.72727272727272729</v>
      </c>
      <c r="M4" s="8">
        <f t="array" ref="M4">INDEX($C$38:$L$50,MATCH(1,($A$38:$A$50=$L$3)*($B$38:$B$50=$M$3),0),7)</f>
        <v>0.27272727272727271</v>
      </c>
    </row>
    <row r="5" spans="1:13">
      <c r="A5" s="10" t="s">
        <v>44</v>
      </c>
      <c r="B5" s="15">
        <f>B3+B4</f>
        <v>17</v>
      </c>
      <c r="C5" s="15">
        <f t="shared" ref="C5:E5" si="1">C3+C4</f>
        <v>6</v>
      </c>
      <c r="D5" s="15">
        <f t="shared" si="1"/>
        <v>0</v>
      </c>
      <c r="E5" s="15">
        <f t="shared" si="1"/>
        <v>11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1.375</v>
      </c>
      <c r="M5" s="9">
        <f>100/M4/100</f>
        <v>3.666666666666667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58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58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58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142</v>
      </c>
      <c r="I10" s="35">
        <v>195</v>
      </c>
      <c r="J10" s="35">
        <v>-53</v>
      </c>
      <c r="K10" s="1"/>
      <c r="L10" s="1" t="s">
        <v>58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15.777777777777779</v>
      </c>
      <c r="I11" s="19">
        <v>21.666666666666668</v>
      </c>
      <c r="J11" s="13"/>
      <c r="K11" s="1"/>
      <c r="L11" s="1" t="s">
        <v>58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5">
        <v>159</v>
      </c>
      <c r="I12" s="35">
        <v>205</v>
      </c>
      <c r="J12" s="13">
        <v>-46</v>
      </c>
      <c r="K12" s="1"/>
      <c r="L12" s="1" t="s">
        <v>58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19.875</v>
      </c>
      <c r="I13" s="19">
        <v>25.625</v>
      </c>
      <c r="J13" s="13"/>
      <c r="K13" s="1"/>
      <c r="L13" s="1" t="s">
        <v>58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301</v>
      </c>
      <c r="I14" s="13">
        <v>400</v>
      </c>
      <c r="J14" s="13">
        <v>-99</v>
      </c>
      <c r="K14" s="1"/>
      <c r="L14" s="1" t="s">
        <v>58</v>
      </c>
      <c r="M14" s="12" t="s">
        <v>55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17.705882352941178</v>
      </c>
      <c r="I15" s="19">
        <v>23.529411764705884</v>
      </c>
      <c r="J15" s="13"/>
      <c r="K15" s="1"/>
      <c r="L15" s="1" t="s">
        <v>58</v>
      </c>
      <c r="M15" s="12" t="s">
        <v>56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58</v>
      </c>
      <c r="M16" s="12" t="s">
        <v>57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58</v>
      </c>
      <c r="M17" s="12" t="s">
        <v>59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58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58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58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58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33</v>
      </c>
      <c r="B38" s="35" t="s">
        <v>14</v>
      </c>
      <c r="C38" s="35">
        <v>11</v>
      </c>
      <c r="D38" s="35">
        <v>5</v>
      </c>
      <c r="E38" s="35">
        <v>3</v>
      </c>
      <c r="F38" s="20">
        <f t="shared" ref="F38:F50" si="3">(D38+E38)/C38</f>
        <v>0.72727272727272729</v>
      </c>
      <c r="G38" s="35">
        <v>1</v>
      </c>
      <c r="H38" s="35">
        <v>2</v>
      </c>
      <c r="I38" s="20">
        <f t="shared" ref="I38:I50" si="4">(G38+H38)/C38</f>
        <v>0.27272727272727271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33</v>
      </c>
      <c r="B39" s="2" t="s">
        <v>24</v>
      </c>
      <c r="C39" s="35">
        <v>3</v>
      </c>
      <c r="D39" s="35">
        <v>1</v>
      </c>
      <c r="E39" s="35">
        <v>1</v>
      </c>
      <c r="F39" s="20">
        <f t="shared" si="3"/>
        <v>0.66666666666666663</v>
      </c>
      <c r="G39" s="35">
        <v>0</v>
      </c>
      <c r="H39" s="35">
        <v>0</v>
      </c>
      <c r="I39" s="20">
        <f t="shared" si="4"/>
        <v>0</v>
      </c>
      <c r="J39" s="35">
        <v>1</v>
      </c>
      <c r="K39" s="22">
        <f t="shared" si="5"/>
        <v>0.33333333333333337</v>
      </c>
      <c r="L39" s="23">
        <f t="shared" si="6"/>
        <v>1</v>
      </c>
    </row>
    <row r="40" spans="1:13">
      <c r="A40" s="2" t="s">
        <v>33</v>
      </c>
      <c r="B40" s="35" t="s">
        <v>25</v>
      </c>
      <c r="C40" s="35">
        <v>9</v>
      </c>
      <c r="D40" s="35">
        <v>2</v>
      </c>
      <c r="E40" s="35">
        <v>1</v>
      </c>
      <c r="F40" s="20">
        <f t="shared" si="3"/>
        <v>0.33333333333333331</v>
      </c>
      <c r="G40" s="35">
        <v>3</v>
      </c>
      <c r="H40" s="35">
        <v>3</v>
      </c>
      <c r="I40" s="20">
        <f t="shared" si="4"/>
        <v>0.66666666666666663</v>
      </c>
      <c r="J40" s="35"/>
      <c r="K40" s="22">
        <f t="shared" si="5"/>
        <v>0</v>
      </c>
      <c r="L40" s="23">
        <f t="shared" si="6"/>
        <v>1</v>
      </c>
    </row>
    <row r="41" spans="1:13">
      <c r="A41" s="2" t="s">
        <v>33</v>
      </c>
      <c r="B41" s="2" t="s">
        <v>26</v>
      </c>
      <c r="C41" s="35">
        <v>11</v>
      </c>
      <c r="D41" s="35">
        <v>4</v>
      </c>
      <c r="E41" s="35">
        <v>1</v>
      </c>
      <c r="F41" s="20">
        <f t="shared" si="3"/>
        <v>0.45454545454545453</v>
      </c>
      <c r="G41" s="35">
        <v>1</v>
      </c>
      <c r="H41" s="35">
        <v>5</v>
      </c>
      <c r="I41" s="20">
        <f t="shared" si="4"/>
        <v>0.54545454545454541</v>
      </c>
      <c r="J41" s="35"/>
      <c r="K41" s="22">
        <f t="shared" si="5"/>
        <v>0</v>
      </c>
      <c r="L41" s="23">
        <f t="shared" si="6"/>
        <v>1</v>
      </c>
    </row>
    <row r="42" spans="1:13">
      <c r="A42" s="2" t="s">
        <v>33</v>
      </c>
      <c r="B42" s="35" t="s">
        <v>45</v>
      </c>
      <c r="C42" s="35">
        <v>10</v>
      </c>
      <c r="D42" s="35">
        <v>4</v>
      </c>
      <c r="E42" s="35">
        <v>1</v>
      </c>
      <c r="F42" s="20">
        <f t="shared" si="3"/>
        <v>0.5</v>
      </c>
      <c r="G42" s="35">
        <v>1</v>
      </c>
      <c r="H42" s="35">
        <v>4</v>
      </c>
      <c r="I42" s="20">
        <f t="shared" si="4"/>
        <v>0.5</v>
      </c>
      <c r="J42" s="35"/>
      <c r="K42" s="22">
        <f t="shared" si="5"/>
        <v>0</v>
      </c>
      <c r="L42" s="23">
        <f t="shared" si="6"/>
        <v>1</v>
      </c>
    </row>
    <row r="43" spans="1:13">
      <c r="A43" s="2" t="s">
        <v>33</v>
      </c>
      <c r="B43" s="35" t="s">
        <v>28</v>
      </c>
      <c r="C43" s="35">
        <v>10</v>
      </c>
      <c r="D43" s="35">
        <v>2</v>
      </c>
      <c r="E43" s="35">
        <v>1</v>
      </c>
      <c r="F43" s="20">
        <f t="shared" si="3"/>
        <v>0.3</v>
      </c>
      <c r="G43" s="35">
        <v>3</v>
      </c>
      <c r="H43" s="35">
        <v>4</v>
      </c>
      <c r="I43" s="20">
        <f t="shared" si="4"/>
        <v>0.7</v>
      </c>
      <c r="J43" s="35"/>
      <c r="K43" s="22">
        <f t="shared" si="5"/>
        <v>0</v>
      </c>
      <c r="L43" s="23">
        <f t="shared" si="6"/>
        <v>1</v>
      </c>
    </row>
    <row r="44" spans="1:13">
      <c r="A44" s="2" t="s">
        <v>33</v>
      </c>
      <c r="B44" s="35" t="s">
        <v>29</v>
      </c>
      <c r="C44" s="35">
        <v>15</v>
      </c>
      <c r="D44" s="35">
        <v>4</v>
      </c>
      <c r="E44" s="35">
        <v>0</v>
      </c>
      <c r="F44" s="20">
        <f t="shared" si="3"/>
        <v>0.26666666666666666</v>
      </c>
      <c r="G44" s="35">
        <v>4</v>
      </c>
      <c r="H44" s="35">
        <v>7</v>
      </c>
      <c r="I44" s="20">
        <f t="shared" si="4"/>
        <v>0.73333333333333328</v>
      </c>
      <c r="J44" s="35"/>
      <c r="K44" s="22">
        <f t="shared" si="5"/>
        <v>0</v>
      </c>
      <c r="L44" s="23">
        <f t="shared" si="6"/>
        <v>1</v>
      </c>
    </row>
    <row r="45" spans="1:13">
      <c r="A45" s="2" t="s">
        <v>33</v>
      </c>
      <c r="B45" s="35" t="s">
        <v>30</v>
      </c>
      <c r="C45" s="35">
        <v>11</v>
      </c>
      <c r="D45" s="35">
        <v>3</v>
      </c>
      <c r="E45" s="35">
        <v>1</v>
      </c>
      <c r="F45" s="20">
        <f t="shared" si="3"/>
        <v>0.36363636363636365</v>
      </c>
      <c r="G45" s="35">
        <v>2</v>
      </c>
      <c r="H45" s="35">
        <v>5</v>
      </c>
      <c r="I45" s="20">
        <f t="shared" si="4"/>
        <v>0.63636363636363635</v>
      </c>
      <c r="J45" s="35"/>
      <c r="K45" s="22">
        <f t="shared" si="5"/>
        <v>0</v>
      </c>
      <c r="L45" s="23">
        <f t="shared" si="6"/>
        <v>1</v>
      </c>
    </row>
    <row r="46" spans="1:13">
      <c r="A46" s="2" t="s">
        <v>33</v>
      </c>
      <c r="B46" s="35" t="s">
        <v>31</v>
      </c>
      <c r="C46" s="35">
        <v>10</v>
      </c>
      <c r="D46" s="35">
        <v>3</v>
      </c>
      <c r="E46" s="35">
        <v>1</v>
      </c>
      <c r="F46" s="20">
        <f t="shared" si="3"/>
        <v>0.4</v>
      </c>
      <c r="G46" s="35">
        <v>2</v>
      </c>
      <c r="H46" s="35">
        <v>4</v>
      </c>
      <c r="I46" s="20">
        <f t="shared" si="4"/>
        <v>0.6</v>
      </c>
      <c r="J46" s="35"/>
      <c r="K46" s="22">
        <f t="shared" si="5"/>
        <v>0</v>
      </c>
      <c r="L46" s="23">
        <f t="shared" si="6"/>
        <v>1</v>
      </c>
    </row>
    <row r="47" spans="1:13">
      <c r="A47" s="2" t="s">
        <v>33</v>
      </c>
      <c r="B47" s="35" t="s">
        <v>32</v>
      </c>
      <c r="C47" s="35">
        <v>9</v>
      </c>
      <c r="D47" s="35">
        <v>2</v>
      </c>
      <c r="E47" s="35">
        <v>1</v>
      </c>
      <c r="F47" s="20">
        <f t="shared" si="3"/>
        <v>0.33333333333333331</v>
      </c>
      <c r="G47" s="35">
        <v>2</v>
      </c>
      <c r="H47" s="35">
        <v>4</v>
      </c>
      <c r="I47" s="20">
        <f t="shared" si="4"/>
        <v>0.66666666666666663</v>
      </c>
      <c r="J47" s="35"/>
      <c r="K47" s="22">
        <f t="shared" si="5"/>
        <v>0</v>
      </c>
      <c r="L47" s="23">
        <f t="shared" si="6"/>
        <v>1</v>
      </c>
    </row>
    <row r="48" spans="1:13">
      <c r="A48" s="2" t="s">
        <v>33</v>
      </c>
      <c r="B48" s="35" t="s">
        <v>34</v>
      </c>
      <c r="C48" s="35">
        <v>9</v>
      </c>
      <c r="D48" s="35">
        <v>3</v>
      </c>
      <c r="E48" s="35">
        <v>0</v>
      </c>
      <c r="F48" s="20">
        <f t="shared" si="3"/>
        <v>0.33333333333333331</v>
      </c>
      <c r="G48" s="35">
        <v>1</v>
      </c>
      <c r="H48" s="35">
        <v>4</v>
      </c>
      <c r="I48" s="20">
        <f t="shared" si="4"/>
        <v>0.55555555555555558</v>
      </c>
      <c r="J48" s="35">
        <v>1</v>
      </c>
      <c r="K48" s="22">
        <f t="shared" si="5"/>
        <v>0.11111111111111116</v>
      </c>
      <c r="L48" s="23">
        <f t="shared" si="6"/>
        <v>1</v>
      </c>
    </row>
    <row r="49" spans="1:12">
      <c r="A49" s="2" t="s">
        <v>33</v>
      </c>
      <c r="B49" s="35" t="s">
        <v>15</v>
      </c>
      <c r="C49" s="35">
        <v>9</v>
      </c>
      <c r="D49" s="35">
        <v>2</v>
      </c>
      <c r="E49" s="35">
        <v>0</v>
      </c>
      <c r="F49" s="20">
        <f t="shared" si="3"/>
        <v>0.22222222222222221</v>
      </c>
      <c r="G49" s="35">
        <v>3</v>
      </c>
      <c r="H49" s="35">
        <v>4</v>
      </c>
      <c r="I49" s="20">
        <f t="shared" si="4"/>
        <v>0.77777777777777779</v>
      </c>
      <c r="J49" s="35"/>
      <c r="K49" s="22">
        <f t="shared" si="5"/>
        <v>0</v>
      </c>
      <c r="L49" s="23">
        <f t="shared" si="6"/>
        <v>1</v>
      </c>
    </row>
    <row r="50" spans="1:12">
      <c r="A50" s="2" t="s">
        <v>33</v>
      </c>
      <c r="B50" s="35" t="s">
        <v>35</v>
      </c>
      <c r="C50" s="35">
        <v>9</v>
      </c>
      <c r="D50" s="35">
        <v>2</v>
      </c>
      <c r="E50" s="35">
        <v>1</v>
      </c>
      <c r="F50" s="20">
        <f t="shared" si="3"/>
        <v>0.33333333333333331</v>
      </c>
      <c r="G50" s="35">
        <v>2</v>
      </c>
      <c r="H50" s="35">
        <v>4</v>
      </c>
      <c r="I50" s="20">
        <f t="shared" si="4"/>
        <v>0.66666666666666663</v>
      </c>
      <c r="J50" s="35"/>
      <c r="K50" s="22">
        <f t="shared" si="5"/>
        <v>0</v>
      </c>
      <c r="L50" s="23">
        <f t="shared" si="6"/>
        <v>1</v>
      </c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M50"/>
  <sheetViews>
    <sheetView zoomScale="85" zoomScaleNormal="85" zoomScalePageLayoutView="85" workbookViewId="0">
      <selection activeCell="A7" sqref="A7:F3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4.1640625" bestFit="1" customWidth="1"/>
    <col min="11" max="11" width="7.1640625" bestFit="1" customWidth="1"/>
    <col min="12" max="12" width="9.6640625" bestFit="1" customWidth="1"/>
    <col min="13" max="13" width="12.1640625" bestFit="1" customWidth="1"/>
  </cols>
  <sheetData>
    <row r="1" spans="1:13">
      <c r="A1" s="71" t="s">
        <v>59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5</v>
      </c>
      <c r="D3" s="27">
        <v>1</v>
      </c>
      <c r="E3" s="27">
        <v>3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59</v>
      </c>
      <c r="M3" s="7" t="s">
        <v>49</v>
      </c>
    </row>
    <row r="4" spans="1:13">
      <c r="A4" s="10" t="s">
        <v>3</v>
      </c>
      <c r="B4" s="15">
        <v>8</v>
      </c>
      <c r="C4" s="27">
        <v>4</v>
      </c>
      <c r="D4" s="27">
        <v>0</v>
      </c>
      <c r="E4" s="27">
        <v>4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0.30769230769230771</v>
      </c>
    </row>
    <row r="5" spans="1:13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1</v>
      </c>
      <c r="E5" s="15">
        <f t="shared" si="1"/>
        <v>7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1.625</v>
      </c>
      <c r="M5" s="9">
        <f>100/M4/100</f>
        <v>3.25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42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42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42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235</v>
      </c>
      <c r="I10" s="35">
        <v>177</v>
      </c>
      <c r="J10" s="35">
        <v>58</v>
      </c>
      <c r="K10" s="1"/>
      <c r="L10" s="1" t="s">
        <v>42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26.111111111111111</v>
      </c>
      <c r="I11" s="19">
        <v>19.666666666666668</v>
      </c>
      <c r="J11" s="13"/>
      <c r="K11" s="1"/>
      <c r="L11" s="1" t="s">
        <v>42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5">
        <v>199</v>
      </c>
      <c r="I12" s="35">
        <v>125</v>
      </c>
      <c r="J12" s="13">
        <v>74</v>
      </c>
      <c r="K12" s="1"/>
      <c r="L12" s="1" t="s">
        <v>42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24.875</v>
      </c>
      <c r="I13" s="19">
        <v>15.625</v>
      </c>
      <c r="J13" s="13"/>
      <c r="K13" s="1"/>
      <c r="L13" s="1" t="s">
        <v>42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434</v>
      </c>
      <c r="I14" s="13">
        <v>302</v>
      </c>
      <c r="J14" s="13">
        <v>132</v>
      </c>
      <c r="K14" s="1"/>
      <c r="L14" s="1" t="s">
        <v>42</v>
      </c>
      <c r="M14" s="12" t="s">
        <v>55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25.529411764705884</v>
      </c>
      <c r="I15" s="19">
        <v>17.764705882352942</v>
      </c>
      <c r="J15" s="13"/>
      <c r="K15" s="1"/>
      <c r="L15" s="1" t="s">
        <v>42</v>
      </c>
      <c r="M15" s="12" t="s">
        <v>56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42</v>
      </c>
      <c r="M16" s="12" t="s">
        <v>57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42</v>
      </c>
      <c r="M17" s="12" t="s">
        <v>58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42</v>
      </c>
      <c r="M18" s="12" t="s">
        <v>60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42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59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59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28"/>
      <c r="H36" s="17"/>
      <c r="I36" s="17"/>
      <c r="J36" s="28"/>
      <c r="K36" s="1"/>
      <c r="L36" s="1"/>
      <c r="M36" s="1"/>
    </row>
    <row r="37" spans="1:13">
      <c r="A37" s="69" t="s">
        <v>16</v>
      </c>
      <c r="B37" s="70"/>
      <c r="C37" s="35" t="s">
        <v>17</v>
      </c>
      <c r="D37" s="35" t="s">
        <v>18</v>
      </c>
      <c r="E37" s="35" t="s">
        <v>19</v>
      </c>
      <c r="F37" s="35" t="s">
        <v>20</v>
      </c>
      <c r="G37" s="35" t="s">
        <v>21</v>
      </c>
      <c r="H37" s="35" t="s">
        <v>22</v>
      </c>
      <c r="I37" s="35" t="s">
        <v>23</v>
      </c>
      <c r="J37" s="35" t="s">
        <v>21</v>
      </c>
      <c r="K37" s="35" t="s">
        <v>11</v>
      </c>
      <c r="L37" s="35" t="s">
        <v>21</v>
      </c>
      <c r="M37" s="1"/>
    </row>
    <row r="38" spans="1:13">
      <c r="A38" s="37" t="s">
        <v>34</v>
      </c>
      <c r="B38" s="35" t="s">
        <v>14</v>
      </c>
      <c r="C38" s="35">
        <v>13</v>
      </c>
      <c r="D38" s="24">
        <v>6</v>
      </c>
      <c r="E38" s="2">
        <v>2</v>
      </c>
      <c r="F38" s="20">
        <f t="shared" ref="F38:F50" si="3">(D38+E38)/C38</f>
        <v>0.61538461538461542</v>
      </c>
      <c r="G38" s="2">
        <v>0</v>
      </c>
      <c r="H38" s="2">
        <v>4</v>
      </c>
      <c r="I38" s="20">
        <f t="shared" ref="I38:I50" si="4">(G38+H38)/C38</f>
        <v>0.30769230769230771</v>
      </c>
      <c r="J38" s="2">
        <v>1</v>
      </c>
      <c r="K38" s="22">
        <f t="shared" ref="K38:K50" si="5">100%-(F38+I38)</f>
        <v>7.6923076923076872E-2</v>
      </c>
      <c r="L38" s="23">
        <f t="shared" ref="L38:L50" si="6">SUM(F38+I38+K38)</f>
        <v>1</v>
      </c>
      <c r="M38" s="1"/>
    </row>
    <row r="39" spans="1:13">
      <c r="A39" s="2" t="s">
        <v>34</v>
      </c>
      <c r="B39" s="2" t="s">
        <v>24</v>
      </c>
      <c r="C39" s="2">
        <v>15</v>
      </c>
      <c r="D39" s="24">
        <v>7</v>
      </c>
      <c r="E39" s="2">
        <v>5</v>
      </c>
      <c r="F39" s="20">
        <f t="shared" si="3"/>
        <v>0.8</v>
      </c>
      <c r="G39" s="2">
        <v>1</v>
      </c>
      <c r="H39" s="2">
        <v>2</v>
      </c>
      <c r="I39" s="20">
        <f t="shared" si="4"/>
        <v>0.2</v>
      </c>
      <c r="J39" s="35"/>
      <c r="K39" s="22">
        <f t="shared" si="5"/>
        <v>0</v>
      </c>
      <c r="L39" s="23">
        <f t="shared" si="6"/>
        <v>1</v>
      </c>
      <c r="M39" s="1"/>
    </row>
    <row r="40" spans="1:13">
      <c r="A40" s="2" t="s">
        <v>34</v>
      </c>
      <c r="B40" s="35" t="s">
        <v>25</v>
      </c>
      <c r="C40" s="2">
        <v>17</v>
      </c>
      <c r="D40" s="24">
        <v>8</v>
      </c>
      <c r="E40" s="2">
        <v>3</v>
      </c>
      <c r="F40" s="20">
        <f t="shared" si="3"/>
        <v>0.6470588235294118</v>
      </c>
      <c r="G40" s="2">
        <v>1</v>
      </c>
      <c r="H40" s="2">
        <v>5</v>
      </c>
      <c r="I40" s="20">
        <f t="shared" si="4"/>
        <v>0.35294117647058826</v>
      </c>
      <c r="J40" s="35"/>
      <c r="K40" s="22">
        <f t="shared" si="5"/>
        <v>0</v>
      </c>
      <c r="L40" s="23">
        <f t="shared" si="6"/>
        <v>1</v>
      </c>
      <c r="M40" s="1"/>
    </row>
    <row r="41" spans="1:13">
      <c r="A41" s="2" t="s">
        <v>34</v>
      </c>
      <c r="B41" s="2" t="s">
        <v>26</v>
      </c>
      <c r="C41" s="2">
        <v>17</v>
      </c>
      <c r="D41" s="24">
        <v>7</v>
      </c>
      <c r="E41" s="2">
        <v>5</v>
      </c>
      <c r="F41" s="20">
        <f t="shared" si="3"/>
        <v>0.70588235294117652</v>
      </c>
      <c r="G41" s="2">
        <v>0</v>
      </c>
      <c r="H41" s="2">
        <v>3</v>
      </c>
      <c r="I41" s="20">
        <f t="shared" si="4"/>
        <v>0.17647058823529413</v>
      </c>
      <c r="J41" s="35">
        <v>2</v>
      </c>
      <c r="K41" s="22">
        <f t="shared" si="5"/>
        <v>0.11764705882352933</v>
      </c>
      <c r="L41" s="23">
        <f t="shared" si="6"/>
        <v>1</v>
      </c>
      <c r="M41" s="1"/>
    </row>
    <row r="42" spans="1:13">
      <c r="A42" s="2" t="s">
        <v>34</v>
      </c>
      <c r="B42" s="35" t="s">
        <v>45</v>
      </c>
      <c r="C42" s="2">
        <v>23</v>
      </c>
      <c r="D42" s="24">
        <v>9</v>
      </c>
      <c r="E42" s="2">
        <v>4</v>
      </c>
      <c r="F42" s="20">
        <f t="shared" si="3"/>
        <v>0.56521739130434778</v>
      </c>
      <c r="G42" s="2">
        <v>2</v>
      </c>
      <c r="H42" s="2">
        <v>7</v>
      </c>
      <c r="I42" s="20">
        <f t="shared" si="4"/>
        <v>0.39130434782608697</v>
      </c>
      <c r="J42" s="35">
        <v>1</v>
      </c>
      <c r="K42" s="22">
        <f t="shared" si="5"/>
        <v>4.3478260869565188E-2</v>
      </c>
      <c r="L42" s="23">
        <f t="shared" si="6"/>
        <v>1</v>
      </c>
      <c r="M42" s="1"/>
    </row>
    <row r="43" spans="1:13">
      <c r="A43" s="2" t="s">
        <v>34</v>
      </c>
      <c r="B43" s="35" t="s">
        <v>28</v>
      </c>
      <c r="C43" s="2">
        <v>24</v>
      </c>
      <c r="D43" s="24">
        <v>8</v>
      </c>
      <c r="E43" s="2">
        <v>1</v>
      </c>
      <c r="F43" s="20">
        <f t="shared" si="3"/>
        <v>0.375</v>
      </c>
      <c r="G43" s="2">
        <v>2</v>
      </c>
      <c r="H43" s="2">
        <v>10</v>
      </c>
      <c r="I43" s="20">
        <f t="shared" si="4"/>
        <v>0.5</v>
      </c>
      <c r="J43" s="35">
        <v>3</v>
      </c>
      <c r="K43" s="22">
        <f t="shared" si="5"/>
        <v>0.125</v>
      </c>
      <c r="L43" s="23">
        <f t="shared" si="6"/>
        <v>1</v>
      </c>
      <c r="M43" s="1"/>
    </row>
    <row r="44" spans="1:13">
      <c r="A44" s="2" t="s">
        <v>34</v>
      </c>
      <c r="B44" s="35" t="s">
        <v>29</v>
      </c>
      <c r="C44" s="2">
        <v>15</v>
      </c>
      <c r="D44" s="24">
        <v>6</v>
      </c>
      <c r="E44" s="2">
        <v>2</v>
      </c>
      <c r="F44" s="20">
        <f t="shared" si="3"/>
        <v>0.53333333333333333</v>
      </c>
      <c r="G44" s="2">
        <v>2</v>
      </c>
      <c r="H44" s="2">
        <v>3</v>
      </c>
      <c r="I44" s="20">
        <f t="shared" si="4"/>
        <v>0.33333333333333331</v>
      </c>
      <c r="J44" s="35">
        <v>2</v>
      </c>
      <c r="K44" s="22">
        <f t="shared" si="5"/>
        <v>0.1333333333333333</v>
      </c>
      <c r="L44" s="23">
        <f t="shared" si="6"/>
        <v>1</v>
      </c>
      <c r="M44" s="1"/>
    </row>
    <row r="45" spans="1:13">
      <c r="A45" s="2" t="s">
        <v>34</v>
      </c>
      <c r="B45" s="35" t="s">
        <v>30</v>
      </c>
      <c r="C45" s="2">
        <v>12</v>
      </c>
      <c r="D45" s="24">
        <v>3</v>
      </c>
      <c r="E45" s="2">
        <v>3</v>
      </c>
      <c r="F45" s="20">
        <f t="shared" si="3"/>
        <v>0.5</v>
      </c>
      <c r="G45" s="2">
        <v>3</v>
      </c>
      <c r="H45" s="2">
        <v>3</v>
      </c>
      <c r="I45" s="20">
        <f t="shared" si="4"/>
        <v>0.5</v>
      </c>
      <c r="J45" s="35"/>
      <c r="K45" s="22">
        <f t="shared" si="5"/>
        <v>0</v>
      </c>
      <c r="L45" s="23">
        <f t="shared" si="6"/>
        <v>1</v>
      </c>
      <c r="M45" s="1"/>
    </row>
    <row r="46" spans="1:13">
      <c r="A46" s="2" t="s">
        <v>34</v>
      </c>
      <c r="B46" s="35" t="s">
        <v>31</v>
      </c>
      <c r="C46" s="2">
        <v>23</v>
      </c>
      <c r="D46" s="24">
        <v>9</v>
      </c>
      <c r="E46" s="2">
        <v>4</v>
      </c>
      <c r="F46" s="20">
        <f t="shared" si="3"/>
        <v>0.56521739130434778</v>
      </c>
      <c r="G46" s="2">
        <v>2</v>
      </c>
      <c r="H46" s="2">
        <v>7</v>
      </c>
      <c r="I46" s="20">
        <f t="shared" si="4"/>
        <v>0.39130434782608697</v>
      </c>
      <c r="J46" s="35">
        <v>1</v>
      </c>
      <c r="K46" s="22">
        <f t="shared" si="5"/>
        <v>4.3478260869565188E-2</v>
      </c>
      <c r="L46" s="23">
        <f t="shared" si="6"/>
        <v>1</v>
      </c>
      <c r="M46" s="1"/>
    </row>
    <row r="47" spans="1:13">
      <c r="A47" s="2" t="s">
        <v>34</v>
      </c>
      <c r="B47" s="35" t="s">
        <v>32</v>
      </c>
      <c r="C47" s="2">
        <v>22</v>
      </c>
      <c r="D47" s="24">
        <v>8</v>
      </c>
      <c r="E47" s="2">
        <v>5</v>
      </c>
      <c r="F47" s="20">
        <f t="shared" si="3"/>
        <v>0.59090909090909094</v>
      </c>
      <c r="G47" s="2">
        <v>2</v>
      </c>
      <c r="H47" s="2">
        <v>7</v>
      </c>
      <c r="I47" s="20">
        <f t="shared" si="4"/>
        <v>0.40909090909090912</v>
      </c>
      <c r="J47" s="35"/>
      <c r="K47" s="22">
        <f t="shared" si="5"/>
        <v>0</v>
      </c>
      <c r="L47" s="23">
        <f t="shared" si="6"/>
        <v>1</v>
      </c>
      <c r="M47" s="1"/>
    </row>
    <row r="48" spans="1:13">
      <c r="A48" s="2" t="s">
        <v>34</v>
      </c>
      <c r="B48" s="35" t="s">
        <v>33</v>
      </c>
      <c r="C48" s="2">
        <v>9</v>
      </c>
      <c r="D48" s="24">
        <v>4</v>
      </c>
      <c r="E48" s="2">
        <v>1</v>
      </c>
      <c r="F48" s="20">
        <f t="shared" si="3"/>
        <v>0.55555555555555558</v>
      </c>
      <c r="G48" s="2">
        <v>0</v>
      </c>
      <c r="H48" s="2">
        <v>3</v>
      </c>
      <c r="I48" s="20">
        <f t="shared" si="4"/>
        <v>0.33333333333333331</v>
      </c>
      <c r="J48" s="35">
        <v>1</v>
      </c>
      <c r="K48" s="22">
        <f t="shared" si="5"/>
        <v>0.11111111111111116</v>
      </c>
      <c r="L48" s="23">
        <f t="shared" si="6"/>
        <v>1</v>
      </c>
      <c r="M48" s="1"/>
    </row>
    <row r="49" spans="1:12">
      <c r="A49" s="2" t="s">
        <v>34</v>
      </c>
      <c r="B49" s="35" t="s">
        <v>15</v>
      </c>
      <c r="C49" s="2">
        <v>24</v>
      </c>
      <c r="D49" s="24">
        <v>7</v>
      </c>
      <c r="E49" s="2">
        <v>6</v>
      </c>
      <c r="F49" s="20">
        <f t="shared" si="3"/>
        <v>0.54166666666666663</v>
      </c>
      <c r="G49" s="2">
        <v>3</v>
      </c>
      <c r="H49" s="2">
        <v>8</v>
      </c>
      <c r="I49" s="20">
        <f t="shared" si="4"/>
        <v>0.45833333333333331</v>
      </c>
      <c r="J49" s="35"/>
      <c r="K49" s="22">
        <f t="shared" si="5"/>
        <v>0</v>
      </c>
      <c r="L49" s="23">
        <f t="shared" si="6"/>
        <v>1</v>
      </c>
    </row>
    <row r="50" spans="1:12">
      <c r="A50" s="2" t="s">
        <v>34</v>
      </c>
      <c r="B50" s="35" t="s">
        <v>35</v>
      </c>
      <c r="C50" s="2">
        <v>25</v>
      </c>
      <c r="D50" s="24">
        <v>9</v>
      </c>
      <c r="E50" s="2">
        <v>2</v>
      </c>
      <c r="F50" s="20">
        <f t="shared" si="3"/>
        <v>0.44</v>
      </c>
      <c r="G50" s="2">
        <v>3</v>
      </c>
      <c r="H50" s="2">
        <v>11</v>
      </c>
      <c r="I50" s="20">
        <f t="shared" si="4"/>
        <v>0.56000000000000005</v>
      </c>
      <c r="J50" s="35"/>
      <c r="K50" s="22">
        <f t="shared" si="5"/>
        <v>0</v>
      </c>
      <c r="L50" s="23">
        <f t="shared" si="6"/>
        <v>1</v>
      </c>
    </row>
  </sheetData>
  <mergeCells count="7">
    <mergeCell ref="H1:J1"/>
    <mergeCell ref="L1:M1"/>
    <mergeCell ref="H9:J9"/>
    <mergeCell ref="H17:J17"/>
    <mergeCell ref="A37:B37"/>
    <mergeCell ref="A1:A2"/>
    <mergeCell ref="B1:E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M56"/>
  <sheetViews>
    <sheetView zoomScale="85" zoomScaleNormal="85" zoomScalePageLayoutView="85" workbookViewId="0">
      <selection activeCell="E23" sqref="E23"/>
    </sheetView>
  </sheetViews>
  <sheetFormatPr baseColWidth="10" defaultColWidth="10.6640625" defaultRowHeight="14" x14ac:dyDescent="0"/>
  <cols>
    <col min="1" max="1" width="13.33203125" bestFit="1" customWidth="1"/>
    <col min="2" max="2" width="13.1640625" bestFit="1" customWidth="1"/>
    <col min="3" max="3" width="11.6640625" bestFit="1" customWidth="1"/>
    <col min="4" max="4" width="13.1640625" bestFit="1" customWidth="1"/>
    <col min="5" max="5" width="12.5" bestFit="1" customWidth="1"/>
    <col min="6" max="6" width="9.5" bestFit="1" customWidth="1"/>
    <col min="7" max="7" width="14.5" bestFit="1" customWidth="1"/>
    <col min="8" max="8" width="9.6640625" bestFit="1" customWidth="1"/>
    <col min="9" max="9" width="9.5" bestFit="1" customWidth="1"/>
    <col min="10" max="10" width="3.6640625" bestFit="1" customWidth="1"/>
    <col min="11" max="11" width="7.1640625" bestFit="1" customWidth="1"/>
    <col min="12" max="12" width="9.33203125" bestFit="1" customWidth="1"/>
    <col min="13" max="13" width="12.1640625" bestFit="1" customWidth="1"/>
  </cols>
  <sheetData>
    <row r="1" spans="1:13">
      <c r="A1" s="71" t="s">
        <v>60</v>
      </c>
      <c r="B1" s="72" t="s">
        <v>0</v>
      </c>
      <c r="C1" s="72"/>
      <c r="D1" s="72"/>
      <c r="E1" s="72"/>
      <c r="F1" s="16"/>
      <c r="G1" s="10" t="s">
        <v>6</v>
      </c>
      <c r="H1" s="69" t="s">
        <v>88</v>
      </c>
      <c r="I1" s="73"/>
      <c r="J1" s="70"/>
      <c r="K1" s="1"/>
      <c r="L1" s="74" t="s">
        <v>12</v>
      </c>
      <c r="M1" s="75"/>
    </row>
    <row r="2" spans="1:13">
      <c r="A2" s="71"/>
      <c r="B2" s="27" t="s">
        <v>1</v>
      </c>
      <c r="C2" s="27" t="s">
        <v>4</v>
      </c>
      <c r="D2" s="27" t="s">
        <v>43</v>
      </c>
      <c r="E2" s="27" t="s">
        <v>5</v>
      </c>
      <c r="F2" s="17"/>
      <c r="G2" s="10" t="s">
        <v>7</v>
      </c>
      <c r="H2" s="35">
        <f>SUM(C8:C20)</f>
        <v>0</v>
      </c>
      <c r="I2" s="35">
        <f>SUM(D8:D20)</f>
        <v>0</v>
      </c>
      <c r="J2" s="35">
        <f>H2-I2</f>
        <v>0</v>
      </c>
      <c r="K2" s="1"/>
      <c r="L2" s="4" t="s">
        <v>13</v>
      </c>
      <c r="M2" s="5" t="s">
        <v>36</v>
      </c>
    </row>
    <row r="3" spans="1:13">
      <c r="A3" s="10" t="s">
        <v>2</v>
      </c>
      <c r="B3" s="15">
        <v>9</v>
      </c>
      <c r="C3" s="27">
        <v>7</v>
      </c>
      <c r="D3" s="27">
        <v>1</v>
      </c>
      <c r="E3" s="27">
        <v>1</v>
      </c>
      <c r="F3" s="18"/>
      <c r="G3" s="10" t="s">
        <v>9</v>
      </c>
      <c r="H3" s="19">
        <f>H2/B3</f>
        <v>0</v>
      </c>
      <c r="I3" s="19">
        <f>I2/B3</f>
        <v>0</v>
      </c>
      <c r="J3" s="13"/>
      <c r="K3" s="1"/>
      <c r="L3" s="6" t="s">
        <v>60</v>
      </c>
      <c r="M3" s="7" t="s">
        <v>49</v>
      </c>
    </row>
    <row r="4" spans="1:13">
      <c r="A4" s="10" t="s">
        <v>3</v>
      </c>
      <c r="B4" s="15">
        <v>8</v>
      </c>
      <c r="C4" s="27">
        <v>2</v>
      </c>
      <c r="D4" s="27">
        <v>1</v>
      </c>
      <c r="E4" s="27">
        <v>5</v>
      </c>
      <c r="F4" s="18"/>
      <c r="G4" s="10" t="s">
        <v>8</v>
      </c>
      <c r="H4" s="35" t="e">
        <f ca="1">SUM(D23:D35)</f>
        <v>#REF!</v>
      </c>
      <c r="I4" s="35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0.69230769230769229</v>
      </c>
      <c r="M4" s="8">
        <f t="array" ref="M4">INDEX($C$38:$L$50,MATCH(1,($A$38:$A$50=$L$3)*($B$38:$B$50=$M$3),0),7)</f>
        <v>0.30769230769230771</v>
      </c>
    </row>
    <row r="5" spans="1:13">
      <c r="A5" s="10" t="s">
        <v>44</v>
      </c>
      <c r="B5" s="15">
        <f>B3+B4</f>
        <v>17</v>
      </c>
      <c r="C5" s="15">
        <f t="shared" ref="C5:E5" si="1">C3+C4</f>
        <v>9</v>
      </c>
      <c r="D5" s="15">
        <f t="shared" si="1"/>
        <v>2</v>
      </c>
      <c r="E5" s="15">
        <f t="shared" si="1"/>
        <v>6</v>
      </c>
      <c r="F5" s="18"/>
      <c r="G5" s="10" t="s">
        <v>9</v>
      </c>
      <c r="H5" s="19" t="e">
        <f ca="1">H4/B4</f>
        <v>#REF!</v>
      </c>
      <c r="I5" s="19" t="e">
        <f ca="1">I4/B4</f>
        <v>#REF!</v>
      </c>
      <c r="J5" s="13"/>
      <c r="K5" s="1"/>
      <c r="L5" s="9">
        <f>100/L4/100</f>
        <v>1.4444444444444446</v>
      </c>
      <c r="M5" s="9">
        <f>100/M4/100</f>
        <v>3.25</v>
      </c>
    </row>
    <row r="6" spans="1:13">
      <c r="A6" s="1"/>
      <c r="B6" s="1"/>
      <c r="C6" s="1"/>
      <c r="D6" s="1"/>
      <c r="E6" s="1"/>
      <c r="F6" s="1"/>
      <c r="G6" s="10" t="s">
        <v>10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>
      <c r="A7" s="51" t="s">
        <v>129</v>
      </c>
      <c r="B7" s="51" t="s">
        <v>130</v>
      </c>
      <c r="C7" s="51" t="s">
        <v>131</v>
      </c>
      <c r="D7" s="51" t="s">
        <v>132</v>
      </c>
      <c r="E7" s="47" t="s">
        <v>119</v>
      </c>
      <c r="F7" s="47" t="s">
        <v>120</v>
      </c>
      <c r="G7" s="10" t="s">
        <v>9</v>
      </c>
      <c r="H7" s="19" t="e">
        <f ca="1">H6/B5</f>
        <v>#REF!</v>
      </c>
      <c r="I7" s="19" t="e">
        <f ca="1">I6/B5</f>
        <v>#REF!</v>
      </c>
      <c r="J7" s="13"/>
      <c r="K7" s="1"/>
      <c r="L7" s="1" t="s">
        <v>60</v>
      </c>
      <c r="M7" s="29" t="s">
        <v>49</v>
      </c>
    </row>
    <row r="8" spans="1:13">
      <c r="A8" s="10" t="s">
        <v>133</v>
      </c>
      <c r="B8" s="52"/>
      <c r="C8" s="25"/>
      <c r="D8" s="25"/>
      <c r="E8" s="43" t="e">
        <f ca="1">VLOOKUP(B8,INDIRECT(A8),COLUMN(resultat!D:D),FALSE)</f>
        <v>#REF!</v>
      </c>
      <c r="F8" s="43" t="e">
        <f ca="1">VLOOKUP(B8,INDIRECT(A8),COLUMN(resultat!E2),FALSE)</f>
        <v>#REF!</v>
      </c>
      <c r="G8" s="1"/>
      <c r="H8" s="1"/>
      <c r="I8" s="1"/>
      <c r="J8" s="1"/>
      <c r="K8" s="1"/>
      <c r="L8" s="1" t="s">
        <v>60</v>
      </c>
      <c r="M8" s="12" t="s">
        <v>50</v>
      </c>
    </row>
    <row r="9" spans="1:13">
      <c r="A9" s="10" t="s">
        <v>134</v>
      </c>
      <c r="B9" s="52"/>
      <c r="C9" s="25"/>
      <c r="D9" s="25"/>
      <c r="E9" s="43"/>
      <c r="F9" s="10"/>
      <c r="G9" s="10" t="s">
        <v>6</v>
      </c>
      <c r="H9" s="69" t="s">
        <v>0</v>
      </c>
      <c r="I9" s="73"/>
      <c r="J9" s="70"/>
      <c r="K9" s="1"/>
      <c r="L9" s="1" t="s">
        <v>60</v>
      </c>
      <c r="M9" s="12" t="s">
        <v>51</v>
      </c>
    </row>
    <row r="10" spans="1:13">
      <c r="A10" s="10" t="s">
        <v>135</v>
      </c>
      <c r="B10" s="52"/>
      <c r="C10" s="25"/>
      <c r="D10" s="25"/>
      <c r="E10" s="43"/>
      <c r="F10" s="10"/>
      <c r="G10" s="10" t="s">
        <v>7</v>
      </c>
      <c r="H10" s="13">
        <v>233</v>
      </c>
      <c r="I10" s="35">
        <v>137</v>
      </c>
      <c r="J10" s="35">
        <v>96</v>
      </c>
      <c r="K10" s="1"/>
      <c r="L10" s="1" t="s">
        <v>60</v>
      </c>
      <c r="M10" s="12" t="s">
        <v>48</v>
      </c>
    </row>
    <row r="11" spans="1:13">
      <c r="A11" s="10" t="s">
        <v>136</v>
      </c>
      <c r="B11" s="52"/>
      <c r="C11" s="25"/>
      <c r="D11" s="25"/>
      <c r="E11" s="43"/>
      <c r="F11" s="10"/>
      <c r="G11" s="10" t="s">
        <v>9</v>
      </c>
      <c r="H11" s="19">
        <v>25.888888888888889</v>
      </c>
      <c r="I11" s="19">
        <v>15.222222222222221</v>
      </c>
      <c r="J11" s="13"/>
      <c r="K11" s="1"/>
      <c r="L11" s="1" t="s">
        <v>60</v>
      </c>
      <c r="M11" s="12" t="s">
        <v>52</v>
      </c>
    </row>
    <row r="12" spans="1:13">
      <c r="A12" s="10" t="s">
        <v>137</v>
      </c>
      <c r="B12" s="52"/>
      <c r="C12" s="25"/>
      <c r="D12" s="25"/>
      <c r="E12" s="43"/>
      <c r="F12" s="10"/>
      <c r="G12" s="10" t="s">
        <v>8</v>
      </c>
      <c r="H12" s="35">
        <v>115</v>
      </c>
      <c r="I12" s="35">
        <v>172</v>
      </c>
      <c r="J12" s="13">
        <v>-57</v>
      </c>
      <c r="K12" s="1"/>
      <c r="L12" s="1" t="s">
        <v>60</v>
      </c>
      <c r="M12" s="12" t="s">
        <v>53</v>
      </c>
    </row>
    <row r="13" spans="1:13">
      <c r="A13" s="10" t="s">
        <v>138</v>
      </c>
      <c r="B13" s="52"/>
      <c r="C13" s="25"/>
      <c r="D13" s="25"/>
      <c r="E13" s="43"/>
      <c r="F13" s="10"/>
      <c r="G13" s="10" t="s">
        <v>9</v>
      </c>
      <c r="H13" s="19">
        <v>14.375</v>
      </c>
      <c r="I13" s="19">
        <v>21.5</v>
      </c>
      <c r="J13" s="13"/>
      <c r="K13" s="1"/>
      <c r="L13" s="1" t="s">
        <v>60</v>
      </c>
      <c r="M13" s="12" t="s">
        <v>54</v>
      </c>
    </row>
    <row r="14" spans="1:13">
      <c r="A14" s="10" t="s">
        <v>139</v>
      </c>
      <c r="B14" s="52"/>
      <c r="C14" s="25"/>
      <c r="D14" s="25"/>
      <c r="E14" s="43"/>
      <c r="F14" s="10"/>
      <c r="G14" s="10" t="s">
        <v>10</v>
      </c>
      <c r="H14" s="13">
        <v>348</v>
      </c>
      <c r="I14" s="13">
        <v>309</v>
      </c>
      <c r="J14" s="13">
        <v>39</v>
      </c>
      <c r="K14" s="1"/>
      <c r="L14" s="1" t="s">
        <v>60</v>
      </c>
      <c r="M14" s="12" t="s">
        <v>55</v>
      </c>
    </row>
    <row r="15" spans="1:13">
      <c r="A15" s="10" t="s">
        <v>140</v>
      </c>
      <c r="B15" s="52"/>
      <c r="C15" s="25"/>
      <c r="D15" s="25"/>
      <c r="E15" s="43"/>
      <c r="F15" s="10"/>
      <c r="G15" s="10" t="s">
        <v>9</v>
      </c>
      <c r="H15" s="19">
        <v>20.470588235294116</v>
      </c>
      <c r="I15" s="19">
        <v>18.176470588235293</v>
      </c>
      <c r="J15" s="13"/>
      <c r="K15" s="1"/>
      <c r="L15" s="1" t="s">
        <v>60</v>
      </c>
      <c r="M15" s="12" t="s">
        <v>56</v>
      </c>
    </row>
    <row r="16" spans="1:13">
      <c r="A16" s="10" t="s">
        <v>141</v>
      </c>
      <c r="B16" s="52"/>
      <c r="C16" s="25"/>
      <c r="D16" s="25"/>
      <c r="E16" s="43"/>
      <c r="F16" s="10"/>
      <c r="G16" s="1"/>
      <c r="H16" s="1"/>
      <c r="I16" s="1"/>
      <c r="J16" s="1"/>
      <c r="K16" s="1"/>
      <c r="L16" s="1" t="s">
        <v>60</v>
      </c>
      <c r="M16" s="12" t="s">
        <v>57</v>
      </c>
    </row>
    <row r="17" spans="1:13">
      <c r="A17" s="10" t="s">
        <v>142</v>
      </c>
      <c r="B17" s="52"/>
      <c r="C17" s="25"/>
      <c r="D17" s="25"/>
      <c r="E17" s="43"/>
      <c r="F17" s="10"/>
      <c r="G17" s="10" t="s">
        <v>6</v>
      </c>
      <c r="H17" s="69"/>
      <c r="I17" s="73"/>
      <c r="J17" s="70"/>
      <c r="K17" s="1"/>
      <c r="L17" s="1" t="s">
        <v>60</v>
      </c>
      <c r="M17" s="12" t="s">
        <v>58</v>
      </c>
    </row>
    <row r="18" spans="1:13">
      <c r="A18" s="10" t="s">
        <v>143</v>
      </c>
      <c r="B18" s="52"/>
      <c r="C18" s="25"/>
      <c r="D18" s="25"/>
      <c r="E18" s="43"/>
      <c r="F18" s="10"/>
      <c r="G18" s="10" t="s">
        <v>7</v>
      </c>
      <c r="H18" s="13"/>
      <c r="I18" s="35"/>
      <c r="J18" s="35"/>
      <c r="K18" s="1"/>
      <c r="L18" s="1" t="s">
        <v>60</v>
      </c>
      <c r="M18" s="12" t="s">
        <v>59</v>
      </c>
    </row>
    <row r="19" spans="1:13">
      <c r="A19" s="10" t="s">
        <v>144</v>
      </c>
      <c r="B19" s="52"/>
      <c r="C19" s="25"/>
      <c r="D19" s="25"/>
      <c r="E19" s="43"/>
      <c r="F19" s="10"/>
      <c r="G19" s="10" t="s">
        <v>9</v>
      </c>
      <c r="H19" s="19"/>
      <c r="I19" s="19"/>
      <c r="J19" s="13"/>
      <c r="K19" s="1"/>
      <c r="L19" s="1" t="s">
        <v>60</v>
      </c>
      <c r="M19" s="12" t="s">
        <v>61</v>
      </c>
    </row>
    <row r="20" spans="1:13">
      <c r="A20" s="10" t="s">
        <v>145</v>
      </c>
      <c r="B20" s="52"/>
      <c r="C20" s="25"/>
      <c r="D20" s="25"/>
      <c r="E20" s="43"/>
      <c r="F20" s="10"/>
      <c r="G20" s="10" t="s">
        <v>8</v>
      </c>
      <c r="H20" s="35"/>
      <c r="I20" s="35"/>
      <c r="J20" s="13"/>
      <c r="K20" s="1"/>
      <c r="L20" s="1"/>
      <c r="M20" s="1"/>
    </row>
    <row r="21" spans="1:13">
      <c r="A21" s="10" t="s">
        <v>146</v>
      </c>
      <c r="B21" s="52"/>
      <c r="C21" s="25"/>
      <c r="D21" s="25"/>
      <c r="E21" s="43"/>
      <c r="F21" s="10"/>
      <c r="G21" s="10" t="s">
        <v>9</v>
      </c>
      <c r="H21" s="19"/>
      <c r="I21" s="19"/>
      <c r="J21" s="13"/>
      <c r="K21" s="1"/>
      <c r="L21" s="1"/>
      <c r="M21" s="1"/>
    </row>
    <row r="22" spans="1:13">
      <c r="A22" s="10" t="s">
        <v>147</v>
      </c>
      <c r="B22" s="52"/>
      <c r="C22" s="25"/>
      <c r="D22" s="25"/>
      <c r="E22" s="43"/>
      <c r="F22" s="10"/>
      <c r="G22" s="10" t="s">
        <v>10</v>
      </c>
      <c r="H22" s="13"/>
      <c r="I22" s="13"/>
      <c r="J22" s="13"/>
      <c r="K22" s="1"/>
      <c r="L22" s="1"/>
      <c r="M22" s="1"/>
    </row>
    <row r="23" spans="1:13">
      <c r="A23" s="10" t="s">
        <v>148</v>
      </c>
      <c r="B23" s="52"/>
      <c r="C23" s="25"/>
      <c r="D23" s="25"/>
      <c r="E23" s="43"/>
      <c r="F23" s="10"/>
      <c r="G23" s="10" t="s">
        <v>9</v>
      </c>
      <c r="H23" s="19"/>
      <c r="I23" s="19"/>
      <c r="J23" s="13"/>
      <c r="K23" s="1"/>
      <c r="L23" s="1"/>
      <c r="M23" s="1"/>
    </row>
    <row r="24" spans="1:13">
      <c r="A24" s="10" t="s">
        <v>149</v>
      </c>
      <c r="B24" s="52"/>
      <c r="C24" s="25"/>
      <c r="D24" s="25"/>
      <c r="E24" s="43"/>
      <c r="F24" s="10"/>
      <c r="G24" s="1"/>
      <c r="H24" s="1"/>
      <c r="I24" s="1"/>
      <c r="J24" s="1"/>
      <c r="K24" s="1"/>
      <c r="L24" s="1"/>
      <c r="M24" s="1"/>
    </row>
    <row r="25" spans="1:13">
      <c r="A25" s="10" t="s">
        <v>150</v>
      </c>
      <c r="B25" s="52"/>
      <c r="C25" s="25"/>
      <c r="D25" s="25"/>
      <c r="E25" s="43"/>
      <c r="F25" s="10"/>
      <c r="G25" s="10" t="s">
        <v>6</v>
      </c>
      <c r="H25" s="33"/>
      <c r="I25" s="36"/>
      <c r="J25" s="34"/>
      <c r="K25" s="1"/>
      <c r="L25" s="1"/>
      <c r="M25" s="1"/>
    </row>
    <row r="26" spans="1:13">
      <c r="A26" s="10" t="s">
        <v>151</v>
      </c>
      <c r="B26" s="52"/>
      <c r="C26" s="25"/>
      <c r="D26" s="25"/>
      <c r="E26" s="43"/>
      <c r="F26" s="10"/>
      <c r="G26" s="10" t="s">
        <v>7</v>
      </c>
      <c r="H26" s="13"/>
      <c r="I26" s="35"/>
      <c r="J26" s="35"/>
      <c r="K26" s="1"/>
      <c r="L26" s="1"/>
      <c r="M26" s="1"/>
    </row>
    <row r="27" spans="1:13">
      <c r="A27" s="10" t="s">
        <v>152</v>
      </c>
      <c r="B27" s="52"/>
      <c r="C27" s="25"/>
      <c r="D27" s="25"/>
      <c r="E27" s="43"/>
      <c r="F27" s="10"/>
      <c r="G27" s="10" t="s">
        <v>9</v>
      </c>
      <c r="H27" s="19"/>
      <c r="I27" s="19"/>
      <c r="J27" s="13"/>
      <c r="K27" s="1"/>
      <c r="L27" s="1"/>
      <c r="M27" s="1"/>
    </row>
    <row r="28" spans="1:13">
      <c r="A28" s="10" t="s">
        <v>153</v>
      </c>
      <c r="B28" s="52"/>
      <c r="C28" s="25"/>
      <c r="D28" s="25"/>
      <c r="E28" s="43"/>
      <c r="F28" s="10"/>
      <c r="G28" s="10" t="s">
        <v>8</v>
      </c>
      <c r="H28" s="35"/>
      <c r="I28" s="35"/>
      <c r="J28" s="13"/>
      <c r="K28" s="1"/>
      <c r="L28" s="1"/>
      <c r="M28" s="1"/>
    </row>
    <row r="29" spans="1:13">
      <c r="A29" s="10" t="s">
        <v>154</v>
      </c>
      <c r="B29" s="52"/>
      <c r="C29" s="25"/>
      <c r="D29" s="25"/>
      <c r="E29" s="43"/>
      <c r="F29" s="10"/>
      <c r="G29" s="10" t="s">
        <v>9</v>
      </c>
      <c r="H29" s="19"/>
      <c r="I29" s="19"/>
      <c r="J29" s="13"/>
      <c r="K29" s="1"/>
      <c r="L29" s="1"/>
      <c r="M29" s="1"/>
    </row>
    <row r="30" spans="1:13">
      <c r="A30" s="10" t="s">
        <v>155</v>
      </c>
      <c r="B30" s="52"/>
      <c r="C30" s="25"/>
      <c r="D30" s="25"/>
      <c r="E30" s="43"/>
      <c r="F30" s="10"/>
      <c r="G30" s="10" t="s">
        <v>10</v>
      </c>
      <c r="H30" s="13"/>
      <c r="I30" s="13"/>
      <c r="J30" s="13"/>
      <c r="K30" s="1"/>
      <c r="L30" s="1"/>
      <c r="M30" s="1"/>
    </row>
    <row r="31" spans="1:13">
      <c r="A31" s="10" t="s">
        <v>156</v>
      </c>
      <c r="B31" s="52"/>
      <c r="C31" s="25"/>
      <c r="D31" s="25"/>
      <c r="E31" s="43"/>
      <c r="F31" s="10"/>
      <c r="G31" s="10" t="s">
        <v>9</v>
      </c>
      <c r="H31" s="19"/>
      <c r="I31" s="19"/>
      <c r="J31" s="13"/>
      <c r="K31" s="1"/>
      <c r="L31" s="1"/>
      <c r="M31" s="1"/>
    </row>
    <row r="32" spans="1:13">
      <c r="A32" s="10" t="s">
        <v>157</v>
      </c>
      <c r="B32" s="52"/>
      <c r="C32" s="25"/>
      <c r="D32" s="25"/>
      <c r="E32" s="43"/>
      <c r="F32" s="10"/>
      <c r="G32" s="1"/>
      <c r="H32" s="1"/>
      <c r="I32" s="1"/>
      <c r="J32" s="1"/>
      <c r="K32" s="1"/>
      <c r="L32" s="1"/>
      <c r="M32" s="1"/>
    </row>
    <row r="33" spans="1:13">
      <c r="A33" s="10" t="s">
        <v>158</v>
      </c>
      <c r="B33" s="52"/>
      <c r="C33" s="25"/>
      <c r="D33" s="25"/>
      <c r="E33" s="43"/>
      <c r="F33" s="10"/>
      <c r="G33" s="1"/>
      <c r="H33" s="1"/>
      <c r="I33" s="1"/>
      <c r="J33" s="1"/>
      <c r="K33" s="1"/>
      <c r="L33" s="1"/>
      <c r="M33" s="1"/>
    </row>
    <row r="34" spans="1:13">
      <c r="A34" s="10"/>
      <c r="B34" s="43"/>
      <c r="C34" s="25" t="e">
        <f ca="1">VLOOKUP($E34,INDIRECT($A34),COLUMN(#REF!),FALSE)</f>
        <v>#REF!</v>
      </c>
      <c r="D34" s="25" t="e">
        <f ca="1">VLOOKUP($E34,INDIRECT($A34),COLUMN(#REF!),FALSE)</f>
        <v>#REF!</v>
      </c>
      <c r="E34" s="43" t="s">
        <v>60</v>
      </c>
      <c r="F34" s="1"/>
      <c r="G34" s="1"/>
      <c r="H34" s="1"/>
      <c r="I34" s="1"/>
      <c r="J34" s="1"/>
      <c r="K34" s="1"/>
      <c r="L34" s="1"/>
      <c r="M34" s="1"/>
    </row>
    <row r="35" spans="1:13">
      <c r="A35" s="10"/>
      <c r="B35" s="43"/>
      <c r="C35" s="25" t="e">
        <f ca="1">VLOOKUP($E35,INDIRECT($A35),COLUMN(#REF!),FALSE)</f>
        <v>#REF!</v>
      </c>
      <c r="D35" s="25" t="e">
        <f ca="1">VLOOKUP($E35,INDIRECT($A35),COLUMN(#REF!),FALSE)</f>
        <v>#REF!</v>
      </c>
      <c r="E35" s="43" t="s">
        <v>60</v>
      </c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69" t="s">
        <v>16</v>
      </c>
      <c r="B37" s="70"/>
      <c r="C37" s="27" t="s">
        <v>17</v>
      </c>
      <c r="D37" s="27" t="s">
        <v>18</v>
      </c>
      <c r="E37" s="27" t="s">
        <v>19</v>
      </c>
      <c r="F37" s="27" t="s">
        <v>20</v>
      </c>
      <c r="G37" s="27" t="s">
        <v>21</v>
      </c>
      <c r="H37" s="27" t="s">
        <v>22</v>
      </c>
      <c r="I37" s="27" t="s">
        <v>23</v>
      </c>
      <c r="J37" s="27" t="s">
        <v>21</v>
      </c>
      <c r="K37" s="27" t="s">
        <v>11</v>
      </c>
      <c r="L37" s="27" t="s">
        <v>21</v>
      </c>
    </row>
    <row r="38" spans="1:13">
      <c r="A38" s="2" t="s">
        <v>15</v>
      </c>
      <c r="B38" s="35" t="s">
        <v>14</v>
      </c>
      <c r="C38" s="35">
        <v>13</v>
      </c>
      <c r="D38" s="35">
        <v>6</v>
      </c>
      <c r="E38" s="35">
        <v>3</v>
      </c>
      <c r="F38" s="20">
        <f t="shared" ref="F38:F50" si="3">(D38+E38)/C38</f>
        <v>0.69230769230769229</v>
      </c>
      <c r="G38" s="35">
        <v>0</v>
      </c>
      <c r="H38" s="35">
        <v>4</v>
      </c>
      <c r="I38" s="20">
        <f t="shared" ref="I38:I50" si="4">(G38+H38)/C38</f>
        <v>0.30769230769230771</v>
      </c>
      <c r="J38" s="35"/>
      <c r="K38" s="22">
        <f t="shared" ref="K38:K50" si="5">100%-(F38+I38)</f>
        <v>0</v>
      </c>
      <c r="L38" s="23">
        <f t="shared" ref="L38:L50" si="6">SUM(F38+I38+K38)</f>
        <v>1</v>
      </c>
    </row>
    <row r="39" spans="1:13">
      <c r="A39" s="2" t="s">
        <v>15</v>
      </c>
      <c r="B39" s="2" t="s">
        <v>24</v>
      </c>
      <c r="C39" s="35">
        <v>17</v>
      </c>
      <c r="D39" s="35">
        <v>7</v>
      </c>
      <c r="E39" s="35">
        <v>3</v>
      </c>
      <c r="F39" s="20">
        <f t="shared" si="3"/>
        <v>0.58823529411764708</v>
      </c>
      <c r="G39" s="35">
        <v>1</v>
      </c>
      <c r="H39" s="35">
        <v>4</v>
      </c>
      <c r="I39" s="20">
        <f t="shared" si="4"/>
        <v>0.29411764705882354</v>
      </c>
      <c r="J39" s="35">
        <v>2</v>
      </c>
      <c r="K39" s="22">
        <f t="shared" si="5"/>
        <v>0.11764705882352944</v>
      </c>
      <c r="L39" s="23">
        <f t="shared" si="6"/>
        <v>1</v>
      </c>
    </row>
    <row r="40" spans="1:13">
      <c r="A40" s="2" t="s">
        <v>15</v>
      </c>
      <c r="B40" s="35" t="s">
        <v>25</v>
      </c>
      <c r="C40" s="35">
        <v>17</v>
      </c>
      <c r="D40" s="35">
        <v>8</v>
      </c>
      <c r="E40" s="35">
        <v>3</v>
      </c>
      <c r="F40" s="20">
        <f t="shared" si="3"/>
        <v>0.6470588235294118</v>
      </c>
      <c r="G40" s="35">
        <v>0</v>
      </c>
      <c r="H40" s="35">
        <v>6</v>
      </c>
      <c r="I40" s="20">
        <f t="shared" si="4"/>
        <v>0.35294117647058826</v>
      </c>
      <c r="J40" s="35"/>
      <c r="K40" s="22">
        <f t="shared" si="5"/>
        <v>0</v>
      </c>
      <c r="L40" s="23">
        <f t="shared" si="6"/>
        <v>1</v>
      </c>
    </row>
    <row r="41" spans="1:13">
      <c r="A41" s="2" t="s">
        <v>15</v>
      </c>
      <c r="B41" s="2" t="s">
        <v>26</v>
      </c>
      <c r="C41" s="35">
        <v>20</v>
      </c>
      <c r="D41" s="35">
        <v>9</v>
      </c>
      <c r="E41" s="35">
        <v>2</v>
      </c>
      <c r="F41" s="20">
        <f t="shared" si="3"/>
        <v>0.55000000000000004</v>
      </c>
      <c r="G41" s="35">
        <v>1</v>
      </c>
      <c r="H41" s="35">
        <v>8</v>
      </c>
      <c r="I41" s="20">
        <f t="shared" si="4"/>
        <v>0.45</v>
      </c>
      <c r="J41" s="35"/>
      <c r="K41" s="22">
        <f t="shared" si="5"/>
        <v>0</v>
      </c>
      <c r="L41" s="23">
        <f t="shared" si="6"/>
        <v>1</v>
      </c>
    </row>
    <row r="42" spans="1:13">
      <c r="A42" s="2" t="s">
        <v>15</v>
      </c>
      <c r="B42" s="35" t="s">
        <v>45</v>
      </c>
      <c r="C42" s="35">
        <v>26</v>
      </c>
      <c r="D42" s="35">
        <v>12</v>
      </c>
      <c r="E42" s="35">
        <v>1</v>
      </c>
      <c r="F42" s="20">
        <f t="shared" si="3"/>
        <v>0.5</v>
      </c>
      <c r="G42" s="35">
        <v>2</v>
      </c>
      <c r="H42" s="35">
        <v>9</v>
      </c>
      <c r="I42" s="20">
        <f t="shared" si="4"/>
        <v>0.42307692307692307</v>
      </c>
      <c r="J42" s="35">
        <v>2</v>
      </c>
      <c r="K42" s="22">
        <f t="shared" si="5"/>
        <v>7.6923076923076872E-2</v>
      </c>
      <c r="L42" s="23">
        <f t="shared" si="6"/>
        <v>1</v>
      </c>
    </row>
    <row r="43" spans="1:13">
      <c r="A43" s="2" t="s">
        <v>15</v>
      </c>
      <c r="B43" s="35" t="s">
        <v>28</v>
      </c>
      <c r="C43" s="35">
        <v>26</v>
      </c>
      <c r="D43" s="35">
        <v>9</v>
      </c>
      <c r="E43" s="35">
        <v>2</v>
      </c>
      <c r="F43" s="20">
        <f t="shared" si="3"/>
        <v>0.42307692307692307</v>
      </c>
      <c r="G43" s="35">
        <v>2</v>
      </c>
      <c r="H43" s="35">
        <v>11</v>
      </c>
      <c r="I43" s="20">
        <f t="shared" si="4"/>
        <v>0.5</v>
      </c>
      <c r="J43" s="35">
        <v>2</v>
      </c>
      <c r="K43" s="22">
        <f t="shared" si="5"/>
        <v>7.6923076923076872E-2</v>
      </c>
      <c r="L43" s="23">
        <f t="shared" si="6"/>
        <v>1</v>
      </c>
    </row>
    <row r="44" spans="1:13">
      <c r="A44" s="2" t="s">
        <v>15</v>
      </c>
      <c r="B44" s="35" t="s">
        <v>29</v>
      </c>
      <c r="C44" s="35">
        <v>15</v>
      </c>
      <c r="D44" s="35">
        <v>5</v>
      </c>
      <c r="E44" s="35">
        <v>3</v>
      </c>
      <c r="F44" s="20">
        <f t="shared" si="3"/>
        <v>0.53333333333333333</v>
      </c>
      <c r="G44" s="35">
        <v>2</v>
      </c>
      <c r="H44" s="35">
        <v>4</v>
      </c>
      <c r="I44" s="20">
        <f t="shared" si="4"/>
        <v>0.4</v>
      </c>
      <c r="J44" s="35">
        <v>1</v>
      </c>
      <c r="K44" s="22">
        <f t="shared" si="5"/>
        <v>6.6666666666666652E-2</v>
      </c>
      <c r="L44" s="23">
        <f t="shared" si="6"/>
        <v>1</v>
      </c>
    </row>
    <row r="45" spans="1:13">
      <c r="A45" s="2" t="s">
        <v>15</v>
      </c>
      <c r="B45" s="35" t="s">
        <v>30</v>
      </c>
      <c r="C45" s="35">
        <v>13</v>
      </c>
      <c r="D45" s="35">
        <v>5</v>
      </c>
      <c r="E45" s="35">
        <v>2</v>
      </c>
      <c r="F45" s="20">
        <f t="shared" si="3"/>
        <v>0.53846153846153844</v>
      </c>
      <c r="G45" s="35">
        <v>1</v>
      </c>
      <c r="H45" s="35">
        <v>4</v>
      </c>
      <c r="I45" s="20">
        <f t="shared" si="4"/>
        <v>0.38461538461538464</v>
      </c>
      <c r="J45" s="35">
        <v>1</v>
      </c>
      <c r="K45" s="22">
        <f t="shared" si="5"/>
        <v>7.6923076923076872E-2</v>
      </c>
      <c r="L45" s="23">
        <f t="shared" si="6"/>
        <v>1</v>
      </c>
    </row>
    <row r="46" spans="1:13">
      <c r="A46" s="2" t="s">
        <v>15</v>
      </c>
      <c r="B46" s="35" t="s">
        <v>31</v>
      </c>
      <c r="C46" s="35">
        <v>24</v>
      </c>
      <c r="D46" s="35">
        <v>11</v>
      </c>
      <c r="E46" s="35">
        <v>1</v>
      </c>
      <c r="F46" s="20">
        <f>(D46+E46)/C46</f>
        <v>0.5</v>
      </c>
      <c r="G46" s="35">
        <v>1</v>
      </c>
      <c r="H46" s="35">
        <v>9</v>
      </c>
      <c r="I46" s="20">
        <f>(G46+H46)/C46</f>
        <v>0.41666666666666669</v>
      </c>
      <c r="J46" s="35">
        <v>2</v>
      </c>
      <c r="K46" s="22">
        <f t="shared" si="5"/>
        <v>8.3333333333333259E-2</v>
      </c>
      <c r="L46" s="23">
        <f t="shared" si="6"/>
        <v>1</v>
      </c>
    </row>
    <row r="47" spans="1:13">
      <c r="A47" s="2" t="s">
        <v>15</v>
      </c>
      <c r="B47" s="35" t="s">
        <v>32</v>
      </c>
      <c r="C47" s="35">
        <v>25</v>
      </c>
      <c r="D47" s="35">
        <v>7</v>
      </c>
      <c r="E47" s="35">
        <v>3</v>
      </c>
      <c r="F47" s="20">
        <f>(D47+E47)/C47</f>
        <v>0.4</v>
      </c>
      <c r="G47" s="35">
        <v>4</v>
      </c>
      <c r="H47" s="35">
        <v>9</v>
      </c>
      <c r="I47" s="20">
        <f>(G47+H47)/C47</f>
        <v>0.52</v>
      </c>
      <c r="J47" s="35">
        <v>2</v>
      </c>
      <c r="K47" s="22">
        <f t="shared" si="5"/>
        <v>7.999999999999996E-2</v>
      </c>
      <c r="L47" s="23">
        <f t="shared" si="6"/>
        <v>1</v>
      </c>
    </row>
    <row r="48" spans="1:13">
      <c r="A48" s="2" t="s">
        <v>15</v>
      </c>
      <c r="B48" s="35" t="s">
        <v>33</v>
      </c>
      <c r="C48" s="35">
        <v>9</v>
      </c>
      <c r="D48" s="35">
        <v>4</v>
      </c>
      <c r="E48" s="35">
        <v>3</v>
      </c>
      <c r="F48" s="20">
        <f t="shared" si="3"/>
        <v>0.77777777777777779</v>
      </c>
      <c r="G48" s="35">
        <v>0</v>
      </c>
      <c r="H48" s="35">
        <v>2</v>
      </c>
      <c r="I48" s="20">
        <f t="shared" si="4"/>
        <v>0.22222222222222221</v>
      </c>
      <c r="J48" s="35">
        <v>1</v>
      </c>
      <c r="K48" s="22">
        <f t="shared" si="5"/>
        <v>0</v>
      </c>
      <c r="L48" s="23">
        <f t="shared" si="6"/>
        <v>1</v>
      </c>
    </row>
    <row r="49" spans="1:12">
      <c r="A49" s="2" t="s">
        <v>15</v>
      </c>
      <c r="B49" s="35" t="s">
        <v>34</v>
      </c>
      <c r="C49" s="35">
        <v>24</v>
      </c>
      <c r="D49" s="35">
        <v>8</v>
      </c>
      <c r="E49" s="35">
        <v>3</v>
      </c>
      <c r="F49" s="20">
        <f t="shared" si="3"/>
        <v>0.45833333333333331</v>
      </c>
      <c r="G49" s="35">
        <v>6</v>
      </c>
      <c r="H49" s="35">
        <v>7</v>
      </c>
      <c r="I49" s="20">
        <f t="shared" si="4"/>
        <v>0.54166666666666663</v>
      </c>
      <c r="J49" s="35"/>
      <c r="K49" s="22">
        <f t="shared" si="5"/>
        <v>0</v>
      </c>
      <c r="L49" s="23">
        <f t="shared" si="6"/>
        <v>1</v>
      </c>
    </row>
    <row r="50" spans="1:12">
      <c r="A50" s="2" t="s">
        <v>15</v>
      </c>
      <c r="B50" s="35" t="s">
        <v>35</v>
      </c>
      <c r="C50" s="35">
        <v>25</v>
      </c>
      <c r="D50" s="35">
        <v>10</v>
      </c>
      <c r="E50" s="35">
        <v>2</v>
      </c>
      <c r="F50" s="20">
        <f t="shared" si="3"/>
        <v>0.48</v>
      </c>
      <c r="G50" s="35">
        <v>2</v>
      </c>
      <c r="H50" s="35">
        <v>10</v>
      </c>
      <c r="I50" s="20">
        <f t="shared" si="4"/>
        <v>0.48</v>
      </c>
      <c r="J50" s="35">
        <v>1</v>
      </c>
      <c r="K50" s="22">
        <f t="shared" si="5"/>
        <v>4.0000000000000036E-2</v>
      </c>
      <c r="L50" s="23">
        <f t="shared" si="6"/>
        <v>1</v>
      </c>
    </row>
    <row r="51" spans="1:1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</row>
    <row r="52" spans="1:1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</row>
    <row r="53" spans="1:1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</row>
    <row r="54" spans="1:1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</row>
    <row r="55" spans="1:1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</row>
    <row r="56" spans="1:1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</row>
  </sheetData>
  <mergeCells count="7">
    <mergeCell ref="L1:M1"/>
    <mergeCell ref="H9:J9"/>
    <mergeCell ref="H17:J17"/>
    <mergeCell ref="A37:B37"/>
    <mergeCell ref="A1:A2"/>
    <mergeCell ref="B1:E1"/>
    <mergeCell ref="H1:J1"/>
  </mergeCells>
  <dataValidations count="2">
    <dataValidation type="list" allowBlank="1" showInputMessage="1" showErrorMessage="1" sqref="M3 B34:B35">
      <formula1>$M$7:$M$19</formula1>
    </dataValidation>
    <dataValidation type="list" allowBlank="1" showInputMessage="1" showErrorMessage="1" sqref="B8:B33">
      <formula1>$N$8:$N$20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A34:A35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>
    <tabColor theme="5" tint="0.39997558519241921"/>
  </sheetPr>
  <dimension ref="A1:AC49"/>
  <sheetViews>
    <sheetView tabSelected="1" zoomScale="85" zoomScaleNormal="85" zoomScalePageLayoutView="85" workbookViewId="0">
      <selection activeCell="I9" sqref="I9"/>
    </sheetView>
  </sheetViews>
  <sheetFormatPr baseColWidth="10" defaultColWidth="10.6640625" defaultRowHeight="14" x14ac:dyDescent="0"/>
  <cols>
    <col min="1" max="1" width="13.33203125" bestFit="1" customWidth="1"/>
    <col min="2" max="2" width="15.33203125" bestFit="1" customWidth="1"/>
    <col min="3" max="3" width="15.5" bestFit="1" customWidth="1"/>
    <col min="4" max="4" width="16.5" bestFit="1" customWidth="1"/>
    <col min="5" max="5" width="12.83203125" bestFit="1" customWidth="1"/>
    <col min="6" max="6" width="12.5" bestFit="1" customWidth="1"/>
    <col min="7" max="8" width="14.5" bestFit="1" customWidth="1"/>
    <col min="9" max="9" width="9.5" bestFit="1" customWidth="1"/>
    <col min="10" max="10" width="4.1640625" bestFit="1" customWidth="1"/>
    <col min="11" max="11" width="7.1640625" bestFit="1" customWidth="1"/>
    <col min="12" max="12" width="9.6640625" bestFit="1" customWidth="1"/>
    <col min="13" max="13" width="12.1640625" bestFit="1" customWidth="1"/>
  </cols>
  <sheetData>
    <row r="1" spans="1:29">
      <c r="A1" s="71" t="s">
        <v>61</v>
      </c>
      <c r="B1" s="72" t="s">
        <v>0</v>
      </c>
      <c r="C1" s="72"/>
      <c r="D1" s="72"/>
      <c r="E1" s="72"/>
      <c r="F1" s="16"/>
    </row>
    <row r="2" spans="1:29">
      <c r="A2" s="71"/>
      <c r="B2" s="27" t="s">
        <v>1</v>
      </c>
      <c r="C2" s="27" t="s">
        <v>166</v>
      </c>
      <c r="D2" s="27" t="s">
        <v>167</v>
      </c>
      <c r="E2" s="27" t="s">
        <v>168</v>
      </c>
      <c r="F2" s="17"/>
      <c r="O2" s="10" t="s">
        <v>6</v>
      </c>
      <c r="P2" s="69" t="s">
        <v>88</v>
      </c>
      <c r="Q2" s="73"/>
      <c r="R2" s="70"/>
      <c r="S2" s="1"/>
      <c r="T2" s="74" t="s">
        <v>12</v>
      </c>
      <c r="U2" s="75"/>
    </row>
    <row r="3" spans="1:29">
      <c r="A3" s="10" t="s">
        <v>117</v>
      </c>
      <c r="B3" s="15">
        <f ca="1">COUNTIF(Tableau3[Lieu Match],$A3)</f>
        <v>6</v>
      </c>
      <c r="C3" s="27">
        <f ca="1">COUNTIFS(Tableau3[Lieu Match],$A3,Tableau3[Issue match],C$2)</f>
        <v>1</v>
      </c>
      <c r="D3" s="65">
        <f ca="1">COUNTIFS(Tableau3[Lieu Match],$A3,Tableau3[Issue match],D$2)</f>
        <v>4</v>
      </c>
      <c r="E3" s="65">
        <f ca="1">COUNTIFS(Tableau3[Lieu Match],$A3,Tableau3[Issue match],E$2)</f>
        <v>1</v>
      </c>
      <c r="F3" s="18"/>
      <c r="O3" s="10" t="s">
        <v>7</v>
      </c>
      <c r="P3" s="13">
        <f ca="1">SUM(C8:C20)</f>
        <v>0</v>
      </c>
      <c r="Q3" s="46">
        <f ca="1">SUM(D8:D20)</f>
        <v>0</v>
      </c>
      <c r="R3" s="46">
        <f ca="1">P3-Q3</f>
        <v>0</v>
      </c>
      <c r="S3" s="1"/>
      <c r="T3" s="4" t="s">
        <v>13</v>
      </c>
      <c r="U3" s="5" t="s">
        <v>36</v>
      </c>
    </row>
    <row r="4" spans="1:29">
      <c r="A4" s="10" t="s">
        <v>164</v>
      </c>
      <c r="B4" s="15">
        <f ca="1">COUNTIF(Tableau3[Lieu Match],$A4)</f>
        <v>7</v>
      </c>
      <c r="C4" s="65">
        <f ca="1">COUNTIFS(Tableau3[Lieu Match],$A4,Tableau3[Issue match],C$2)</f>
        <v>1</v>
      </c>
      <c r="D4" s="65">
        <f ca="1">COUNTIFS(Tableau3[Lieu Match],$A4,Tableau3[Issue match],D$2)</f>
        <v>6</v>
      </c>
      <c r="E4" s="65">
        <f ca="1">COUNTIFS(Tableau3[Lieu Match],$A4,Tableau3[Issue match],E$2)</f>
        <v>0</v>
      </c>
      <c r="F4" s="18"/>
      <c r="O4" s="10" t="s">
        <v>9</v>
      </c>
      <c r="P4" s="19">
        <f ca="1">P3/B3</f>
        <v>0</v>
      </c>
      <c r="Q4" s="19">
        <f ca="1">Q3/B3</f>
        <v>0</v>
      </c>
      <c r="R4" s="13"/>
      <c r="S4" s="1"/>
      <c r="T4" s="6" t="s">
        <v>61</v>
      </c>
      <c r="U4" s="7" t="s">
        <v>49</v>
      </c>
    </row>
    <row r="5" spans="1:29">
      <c r="A5" s="10" t="s">
        <v>165</v>
      </c>
      <c r="B5" s="15">
        <f ca="1">SUM(B3:B4)</f>
        <v>13</v>
      </c>
      <c r="C5" s="15">
        <f t="shared" ref="C5:E5" ca="1" si="0">SUM(C3:C4)</f>
        <v>2</v>
      </c>
      <c r="D5" s="15">
        <f t="shared" ca="1" si="0"/>
        <v>10</v>
      </c>
      <c r="E5" s="15">
        <f t="shared" ca="1" si="0"/>
        <v>1</v>
      </c>
      <c r="F5" s="18"/>
      <c r="O5" s="10" t="s">
        <v>8</v>
      </c>
      <c r="P5" s="46">
        <f ca="1">SUM(D23:D35)</f>
        <v>0</v>
      </c>
      <c r="Q5" s="46">
        <f ca="1">SUM(C23:C35)</f>
        <v>0</v>
      </c>
      <c r="R5" s="13">
        <f t="shared" ref="R5" ca="1" si="1">P5-Q5</f>
        <v>0</v>
      </c>
      <c r="S5" s="1"/>
      <c r="T5" s="8">
        <f t="array" ref="T5">INDEX($G$36:$L$48,MATCH(1,($A$37:$A$49=$A$1)*($B$37:$B$49=$U$4),0),4)</f>
        <v>0</v>
      </c>
      <c r="U5" s="8" t="e">
        <f t="array" ref="U5">INDEX($G$36:$L$48,MATCH(1,($A$37:$A$49=$T$4)*($B$37:$B$49=$U$4),0),7)</f>
        <v>#REF!</v>
      </c>
    </row>
    <row r="6" spans="1:29">
      <c r="A6" s="1"/>
      <c r="B6" s="1"/>
      <c r="C6" s="1"/>
      <c r="D6" s="1"/>
      <c r="E6" s="1"/>
      <c r="F6" s="1"/>
      <c r="O6" s="10" t="s">
        <v>9</v>
      </c>
      <c r="P6" s="19">
        <f ca="1">P5/B4</f>
        <v>0</v>
      </c>
      <c r="Q6" s="19">
        <f ca="1">Q5/B4</f>
        <v>0</v>
      </c>
      <c r="R6" s="13"/>
      <c r="S6" s="1"/>
      <c r="T6" s="9" t="e">
        <f>100/T5/100</f>
        <v>#DIV/0!</v>
      </c>
      <c r="U6" s="9" t="e">
        <f>100/U5/100</f>
        <v>#REF!</v>
      </c>
    </row>
    <row r="7" spans="1:29">
      <c r="A7" s="58" t="s">
        <v>129</v>
      </c>
      <c r="B7" s="59" t="s">
        <v>130</v>
      </c>
      <c r="C7" s="60" t="s">
        <v>131</v>
      </c>
      <c r="D7" s="60" t="s">
        <v>132</v>
      </c>
      <c r="E7" s="61" t="s">
        <v>119</v>
      </c>
      <c r="F7" s="62" t="s">
        <v>120</v>
      </c>
      <c r="G7" s="66" t="s">
        <v>169</v>
      </c>
      <c r="H7" s="66" t="s">
        <v>170</v>
      </c>
      <c r="I7" s="66" t="s">
        <v>171</v>
      </c>
      <c r="O7" s="10" t="s">
        <v>10</v>
      </c>
      <c r="P7" s="13">
        <f ca="1">P3+P5</f>
        <v>0</v>
      </c>
      <c r="Q7" s="13">
        <f ca="1">Q3+Q5</f>
        <v>0</v>
      </c>
      <c r="R7" s="13">
        <f t="shared" ref="R7" ca="1" si="2">P7-Q7</f>
        <v>0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>
      <c r="A8" s="57" t="s">
        <v>133</v>
      </c>
      <c r="B8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Clermont</v>
      </c>
      <c r="C8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8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Victoire</v>
      </c>
      <c r="E8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10</v>
      </c>
      <c r="F8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25</v>
      </c>
      <c r="G8" s="67"/>
      <c r="H8" s="67"/>
      <c r="I8" s="67">
        <f ca="1">(Tableau3[[#This Row],[Issue match]]="Victoire")*4 + (Tableau3[[#This Row],[Issue match]]="Nul")*2 + Tableau3[[#This Row],[Bonus offensif]] + Tableau3[[#This Row],[Bonus défensif]]</f>
        <v>4</v>
      </c>
      <c r="L8" s="1"/>
      <c r="O8" s="10" t="s">
        <v>9</v>
      </c>
      <c r="P8" s="19">
        <f ca="1">P7/B5</f>
        <v>0</v>
      </c>
      <c r="Q8" s="19">
        <f ca="1">Q7/B5</f>
        <v>0</v>
      </c>
      <c r="R8" s="13"/>
      <c r="S8" s="1"/>
      <c r="T8" s="1" t="s">
        <v>61</v>
      </c>
      <c r="U8" s="29" t="s">
        <v>49</v>
      </c>
      <c r="V8" s="1"/>
      <c r="W8" s="1"/>
      <c r="X8" s="1"/>
      <c r="Y8" s="1"/>
      <c r="Z8" s="1"/>
      <c r="AA8" s="1"/>
      <c r="AB8" s="1"/>
      <c r="AC8" s="1"/>
    </row>
    <row r="9" spans="1:29">
      <c r="A9" s="57" t="s">
        <v>134</v>
      </c>
      <c r="B9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La Rochelle</v>
      </c>
      <c r="C9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9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Victoire</v>
      </c>
      <c r="E9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50</v>
      </c>
      <c r="F9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14</v>
      </c>
      <c r="G9" s="67"/>
      <c r="H9" s="67"/>
      <c r="I9" s="67">
        <f ca="1">(Tableau3[[#This Row],[Issue match]]="Victoire")*4 + (Tableau3[[#This Row],[Issue match]]="Nul")*2 + Tableau3[[#This Row],[Bonus offensif]] + Tableau3[[#This Row],[Bonus défensif]]</f>
        <v>4</v>
      </c>
      <c r="L9" s="1"/>
      <c r="O9" s="1"/>
      <c r="P9" s="1"/>
      <c r="Q9" s="1"/>
      <c r="R9" s="1"/>
      <c r="S9" s="1"/>
      <c r="T9" s="1" t="s">
        <v>61</v>
      </c>
      <c r="U9" s="12" t="s">
        <v>50</v>
      </c>
      <c r="V9" s="1"/>
      <c r="W9" s="1"/>
      <c r="X9" s="1"/>
      <c r="Y9" s="1"/>
      <c r="Z9" s="1"/>
      <c r="AA9" s="1"/>
      <c r="AB9" s="1"/>
      <c r="AC9" s="1"/>
    </row>
    <row r="10" spans="1:29">
      <c r="A10" s="57" t="s">
        <v>135</v>
      </c>
      <c r="B10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Toulon</v>
      </c>
      <c r="C10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10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Défaite</v>
      </c>
      <c r="E10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4</v>
      </c>
      <c r="F10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14</v>
      </c>
      <c r="G10" s="67"/>
      <c r="H10" s="67"/>
      <c r="I10" s="67">
        <f ca="1">(Tableau3[[#This Row],[Issue match]]="Victoire")*4 + (Tableau3[[#This Row],[Issue match]]="Nul")*2 + Tableau3[[#This Row],[Bonus offensif]] + Tableau3[[#This Row],[Bonus défensif]]</f>
        <v>0</v>
      </c>
      <c r="L10" s="1"/>
      <c r="O10" s="10" t="s">
        <v>6</v>
      </c>
      <c r="P10" s="69" t="s">
        <v>0</v>
      </c>
      <c r="Q10" s="73"/>
      <c r="R10" s="70"/>
      <c r="S10" s="1"/>
      <c r="T10" s="1" t="s">
        <v>61</v>
      </c>
      <c r="U10" s="12" t="s">
        <v>51</v>
      </c>
      <c r="V10" s="1"/>
      <c r="W10" s="1"/>
      <c r="X10" s="1"/>
      <c r="Y10" s="1"/>
      <c r="Z10" s="1"/>
      <c r="AA10" s="1"/>
      <c r="AB10" s="1"/>
      <c r="AC10" s="1"/>
    </row>
    <row r="11" spans="1:29">
      <c r="A11" s="57" t="s">
        <v>136</v>
      </c>
      <c r="B11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Racing 92</v>
      </c>
      <c r="C11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11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1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1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1" s="67"/>
      <c r="H11" s="67"/>
      <c r="I11" s="67">
        <f ca="1">(Tableau3[[#This Row],[Issue match]]="Victoire")*4 + (Tableau3[[#This Row],[Issue match]]="Nul")*2 + Tableau3[[#This Row],[Bonus offensif]] + Tableau3[[#This Row],[Bonus défensif]]</f>
        <v>2</v>
      </c>
      <c r="L11" s="1"/>
      <c r="O11" s="10" t="s">
        <v>7</v>
      </c>
      <c r="P11" s="46">
        <v>218</v>
      </c>
      <c r="Q11" s="46">
        <v>107</v>
      </c>
      <c r="R11" s="46">
        <v>111</v>
      </c>
      <c r="S11" s="1"/>
      <c r="T11" s="1" t="s">
        <v>61</v>
      </c>
      <c r="U11" s="12" t="s">
        <v>48</v>
      </c>
      <c r="V11" s="1"/>
      <c r="W11" s="1"/>
      <c r="X11" s="1"/>
      <c r="Y11" s="1"/>
      <c r="Z11" s="1"/>
      <c r="AA11" s="1"/>
      <c r="AB11" s="1"/>
      <c r="AC11" s="1"/>
    </row>
    <row r="12" spans="1:29">
      <c r="A12" s="57" t="s">
        <v>137</v>
      </c>
      <c r="B12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Brive</v>
      </c>
      <c r="C12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12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2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2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2" s="67"/>
      <c r="H12" s="67"/>
      <c r="I12" s="67">
        <f ca="1">(Tableau3[[#This Row],[Issue match]]="Victoire")*4 + (Tableau3[[#This Row],[Issue match]]="Nul")*2 + Tableau3[[#This Row],[Bonus offensif]] + Tableau3[[#This Row],[Bonus défensif]]</f>
        <v>2</v>
      </c>
      <c r="L12" s="1"/>
      <c r="O12" s="10" t="s">
        <v>9</v>
      </c>
      <c r="P12" s="19">
        <v>27.25</v>
      </c>
      <c r="Q12" s="19">
        <v>13.375</v>
      </c>
      <c r="R12" s="13"/>
      <c r="S12" s="1"/>
      <c r="T12" s="1" t="s">
        <v>61</v>
      </c>
      <c r="U12" s="12" t="s">
        <v>52</v>
      </c>
      <c r="V12" s="1"/>
      <c r="W12" s="1"/>
      <c r="X12" s="1"/>
      <c r="Y12" s="1"/>
      <c r="Z12" s="1"/>
      <c r="AA12" s="1"/>
      <c r="AB12" s="1"/>
      <c r="AC12" s="1"/>
    </row>
    <row r="13" spans="1:29">
      <c r="A13" s="57" t="s">
        <v>138</v>
      </c>
      <c r="B13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Lyon</v>
      </c>
      <c r="C13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13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3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3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3" s="67"/>
      <c r="H13" s="67"/>
      <c r="I13" s="67">
        <f ca="1">(Tableau3[[#This Row],[Issue match]]="Victoire")*4 + (Tableau3[[#This Row],[Issue match]]="Nul")*2 + Tableau3[[#This Row],[Bonus offensif]] + Tableau3[[#This Row],[Bonus défensif]]</f>
        <v>2</v>
      </c>
      <c r="L13" s="1"/>
      <c r="O13" s="10" t="s">
        <v>8</v>
      </c>
      <c r="P13" s="46">
        <v>149</v>
      </c>
      <c r="Q13" s="46">
        <v>224</v>
      </c>
      <c r="R13" s="13">
        <v>-75</v>
      </c>
      <c r="S13" s="1"/>
      <c r="T13" s="1" t="s">
        <v>61</v>
      </c>
      <c r="U13" s="12" t="s">
        <v>53</v>
      </c>
      <c r="V13" s="1"/>
      <c r="W13" s="1"/>
      <c r="X13" s="1"/>
      <c r="Y13" s="1"/>
      <c r="Z13" s="1"/>
      <c r="AA13" s="1"/>
      <c r="AB13" s="1"/>
      <c r="AC13" s="1"/>
    </row>
    <row r="14" spans="1:29">
      <c r="A14" s="57" t="s">
        <v>139</v>
      </c>
      <c r="B14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Paris</v>
      </c>
      <c r="C14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14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4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4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4" s="67"/>
      <c r="H14" s="67"/>
      <c r="I14" s="67">
        <f ca="1">(Tableau3[[#This Row],[Issue match]]="Victoire")*4 + (Tableau3[[#This Row],[Issue match]]="Nul")*2 + Tableau3[[#This Row],[Bonus offensif]] + Tableau3[[#This Row],[Bonus défensif]]</f>
        <v>2</v>
      </c>
      <c r="L14" s="1"/>
      <c r="O14" s="10" t="s">
        <v>9</v>
      </c>
      <c r="P14" s="19">
        <v>16.555555555555557</v>
      </c>
      <c r="Q14" s="19">
        <v>24.888888888888889</v>
      </c>
      <c r="R14" s="13"/>
      <c r="S14" s="1"/>
      <c r="T14" s="1" t="s">
        <v>61</v>
      </c>
      <c r="U14" s="12" t="s">
        <v>54</v>
      </c>
      <c r="V14" s="1"/>
      <c r="W14" s="1"/>
      <c r="X14" s="1"/>
      <c r="Y14" s="1"/>
      <c r="Z14" s="1"/>
      <c r="AA14" s="1"/>
      <c r="AB14" s="1"/>
      <c r="AC14" s="1"/>
    </row>
    <row r="15" spans="1:29">
      <c r="A15" s="57" t="s">
        <v>140</v>
      </c>
      <c r="B15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Castres</v>
      </c>
      <c r="C15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15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5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5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5" s="67"/>
      <c r="H15" s="67"/>
      <c r="I15" s="67">
        <f ca="1">(Tableau3[[#This Row],[Issue match]]="Victoire")*4 + (Tableau3[[#This Row],[Issue match]]="Nul")*2 + Tableau3[[#This Row],[Bonus offensif]] + Tableau3[[#This Row],[Bonus défensif]]</f>
        <v>2</v>
      </c>
      <c r="L15" s="1"/>
      <c r="O15" s="10" t="s">
        <v>10</v>
      </c>
      <c r="P15" s="13">
        <v>367</v>
      </c>
      <c r="Q15" s="13">
        <v>331</v>
      </c>
      <c r="R15" s="13">
        <v>36</v>
      </c>
      <c r="S15" s="1"/>
      <c r="T15" s="1" t="s">
        <v>61</v>
      </c>
      <c r="U15" s="12" t="s">
        <v>55</v>
      </c>
      <c r="V15" s="1"/>
      <c r="W15" s="1"/>
      <c r="X15" s="1"/>
      <c r="Y15" s="1"/>
      <c r="Z15" s="1"/>
      <c r="AA15" s="1"/>
      <c r="AB15" s="1"/>
      <c r="AC15" s="1"/>
    </row>
    <row r="16" spans="1:29">
      <c r="A16" s="57" t="s">
        <v>141</v>
      </c>
      <c r="B16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Pau</v>
      </c>
      <c r="C16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16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6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6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6" s="67"/>
      <c r="H16" s="67"/>
      <c r="I16" s="67">
        <f ca="1">(Tableau3[[#This Row],[Issue match]]="Victoire")*4 + (Tableau3[[#This Row],[Issue match]]="Nul")*2 + Tableau3[[#This Row],[Bonus offensif]] + Tableau3[[#This Row],[Bonus défensif]]</f>
        <v>2</v>
      </c>
      <c r="L16" s="1"/>
      <c r="O16" s="10" t="s">
        <v>9</v>
      </c>
      <c r="P16" s="19">
        <v>21.588235294117649</v>
      </c>
      <c r="Q16" s="19">
        <v>19.470588235294116</v>
      </c>
      <c r="R16" s="13"/>
      <c r="S16" s="1"/>
      <c r="T16" s="1" t="s">
        <v>61</v>
      </c>
      <c r="U16" s="12" t="s">
        <v>56</v>
      </c>
      <c r="V16" s="1"/>
      <c r="W16" s="1"/>
      <c r="X16" s="1"/>
      <c r="Y16" s="1"/>
      <c r="Z16" s="1"/>
      <c r="AA16" s="1"/>
      <c r="AB16" s="1"/>
      <c r="AC16" s="1"/>
    </row>
    <row r="17" spans="1:29">
      <c r="A17" s="57" t="s">
        <v>142</v>
      </c>
      <c r="B17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Agen</v>
      </c>
      <c r="C17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17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7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7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7" s="67"/>
      <c r="H17" s="67"/>
      <c r="I17" s="67">
        <f ca="1">(Tableau3[[#This Row],[Issue match]]="Victoire")*4 + (Tableau3[[#This Row],[Issue match]]="Nul")*2 + Tableau3[[#This Row],[Bonus offensif]] + Tableau3[[#This Row],[Bonus défensif]]</f>
        <v>2</v>
      </c>
      <c r="L17" s="1"/>
      <c r="O17" s="1"/>
      <c r="P17" s="1"/>
      <c r="Q17" s="1"/>
      <c r="R17" s="1"/>
      <c r="S17" s="1"/>
      <c r="T17" s="1" t="s">
        <v>61</v>
      </c>
      <c r="U17" s="12" t="s">
        <v>57</v>
      </c>
      <c r="V17" s="1"/>
      <c r="W17" s="1"/>
      <c r="X17" s="1"/>
      <c r="Y17" s="1"/>
      <c r="Z17" s="1"/>
      <c r="AA17" s="1"/>
      <c r="AB17" s="1"/>
      <c r="AC17" s="1"/>
    </row>
    <row r="18" spans="1:29">
      <c r="A18" s="57" t="s">
        <v>143</v>
      </c>
      <c r="B18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Bayonne</v>
      </c>
      <c r="C18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18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8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8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8" s="67"/>
      <c r="H18" s="67"/>
      <c r="I18" s="67">
        <f ca="1">(Tableau3[[#This Row],[Issue match]]="Victoire")*4 + (Tableau3[[#This Row],[Issue match]]="Nul")*2 + Tableau3[[#This Row],[Bonus offensif]] + Tableau3[[#This Row],[Bonus défensif]]</f>
        <v>2</v>
      </c>
      <c r="L18" s="1"/>
      <c r="O18" s="10" t="s">
        <v>6</v>
      </c>
      <c r="P18" s="69"/>
      <c r="Q18" s="73"/>
      <c r="R18" s="70"/>
      <c r="S18" s="1"/>
      <c r="T18" s="1" t="s">
        <v>61</v>
      </c>
      <c r="U18" s="12" t="s">
        <v>58</v>
      </c>
      <c r="V18" s="1"/>
      <c r="W18" s="1"/>
      <c r="X18" s="1"/>
      <c r="Y18" s="1"/>
      <c r="Z18" s="1"/>
      <c r="AA18" s="1"/>
      <c r="AB18" s="1"/>
      <c r="AC18" s="1"/>
    </row>
    <row r="19" spans="1:29">
      <c r="A19" s="57" t="s">
        <v>144</v>
      </c>
      <c r="B19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Bordeaux</v>
      </c>
      <c r="C19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Domicile</v>
      </c>
      <c r="D19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19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19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19" s="67"/>
      <c r="H19" s="67"/>
      <c r="I19" s="67">
        <f ca="1">(Tableau3[[#This Row],[Issue match]]="Victoire")*4 + (Tableau3[[#This Row],[Issue match]]="Nul")*2 + Tableau3[[#This Row],[Bonus offensif]] + Tableau3[[#This Row],[Bonus défensif]]</f>
        <v>2</v>
      </c>
      <c r="L19" s="1"/>
      <c r="O19" s="10" t="s">
        <v>7</v>
      </c>
      <c r="P19" s="13"/>
      <c r="Q19" s="46"/>
      <c r="R19" s="46"/>
      <c r="S19" s="1"/>
      <c r="T19" s="1" t="s">
        <v>61</v>
      </c>
      <c r="U19" s="12" t="s">
        <v>59</v>
      </c>
      <c r="V19" s="1"/>
      <c r="W19" s="1"/>
      <c r="X19" s="1"/>
      <c r="Y19" s="1"/>
      <c r="Z19" s="1"/>
      <c r="AA19" s="1"/>
      <c r="AB19" s="1"/>
      <c r="AC19" s="1"/>
    </row>
    <row r="20" spans="1:29">
      <c r="A20" s="57" t="s">
        <v>145</v>
      </c>
      <c r="B20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>Lyon</v>
      </c>
      <c r="C20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>Extérieur</v>
      </c>
      <c r="D20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>Nul</v>
      </c>
      <c r="E20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0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0" s="67"/>
      <c r="H20" s="67"/>
      <c r="I20" s="67">
        <f ca="1">(Tableau3[[#This Row],[Issue match]]="Victoire")*4 + (Tableau3[[#This Row],[Issue match]]="Nul")*2 + Tableau3[[#This Row],[Bonus offensif]] + Tableau3[[#This Row],[Bonus défensif]]</f>
        <v>2</v>
      </c>
      <c r="L20" s="1"/>
      <c r="O20" s="10" t="s">
        <v>9</v>
      </c>
      <c r="P20" s="19"/>
      <c r="Q20" s="19"/>
      <c r="R20" s="13"/>
      <c r="S20" s="1"/>
      <c r="T20" s="1" t="s">
        <v>61</v>
      </c>
      <c r="U20" s="12" t="s">
        <v>60</v>
      </c>
      <c r="V20" s="1"/>
      <c r="W20" s="1"/>
      <c r="X20" s="1"/>
      <c r="Y20" s="1"/>
      <c r="Z20" s="1"/>
      <c r="AA20" s="1"/>
      <c r="AB20" s="1"/>
      <c r="AC20" s="1"/>
    </row>
    <row r="21" spans="1:29">
      <c r="A21" s="57" t="s">
        <v>146</v>
      </c>
      <c r="B21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1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1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1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1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1" s="67"/>
      <c r="H21" s="67"/>
      <c r="I21" s="67">
        <f ca="1">(Tableau3[[#This Row],[Issue match]]="Victoire")*4 + (Tableau3[[#This Row],[Issue match]]="Nul")*2 + Tableau3[[#This Row],[Bonus offensif]] + Tableau3[[#This Row],[Bonus défensif]]</f>
        <v>0</v>
      </c>
      <c r="L21" s="1"/>
      <c r="O21" s="10" t="s">
        <v>8</v>
      </c>
      <c r="P21" s="46"/>
      <c r="Q21" s="46"/>
      <c r="R21" s="13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57" t="s">
        <v>147</v>
      </c>
      <c r="B22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2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2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2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2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2" s="67"/>
      <c r="H22" s="67"/>
      <c r="I22" s="67">
        <f ca="1">(Tableau3[[#This Row],[Issue match]]="Victoire")*4 + (Tableau3[[#This Row],[Issue match]]="Nul")*2 + Tableau3[[#This Row],[Bonus offensif]] + Tableau3[[#This Row],[Bonus défensif]]</f>
        <v>0</v>
      </c>
      <c r="L22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2" s="10" t="s">
        <v>9</v>
      </c>
      <c r="P22" s="19"/>
      <c r="Q22" s="19"/>
      <c r="R22" s="13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57" t="s">
        <v>148</v>
      </c>
      <c r="B23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3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3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3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3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3" s="67"/>
      <c r="H23" s="67"/>
      <c r="I23" s="67">
        <f ca="1">(Tableau3[[#This Row],[Issue match]]="Victoire")*4 + (Tableau3[[#This Row],[Issue match]]="Nul")*2 + Tableau3[[#This Row],[Bonus offensif]] + Tableau3[[#This Row],[Bonus défensif]]</f>
        <v>0</v>
      </c>
      <c r="L23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3" s="10" t="s">
        <v>10</v>
      </c>
      <c r="P23" s="13"/>
      <c r="Q23" s="13"/>
      <c r="R23" s="13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57" t="s">
        <v>149</v>
      </c>
      <c r="B24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4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4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4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4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4" s="67"/>
      <c r="H24" s="67"/>
      <c r="I24" s="67">
        <f ca="1">(Tableau3[[#This Row],[Issue match]]="Victoire")*4 + (Tableau3[[#This Row],[Issue match]]="Nul")*2 + Tableau3[[#This Row],[Bonus offensif]] + Tableau3[[#This Row],[Bonus défensif]]</f>
        <v>0</v>
      </c>
      <c r="L24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4" s="10" t="s">
        <v>9</v>
      </c>
      <c r="P24" s="19"/>
      <c r="Q24" s="19"/>
      <c r="R24" s="13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57" t="s">
        <v>150</v>
      </c>
      <c r="B25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5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5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5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5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5" s="67"/>
      <c r="H25" s="67"/>
      <c r="I25" s="67">
        <f ca="1">(Tableau3[[#This Row],[Issue match]]="Victoire")*4 + (Tableau3[[#This Row],[Issue match]]="Nul")*2 + Tableau3[[#This Row],[Bonus offensif]] + Tableau3[[#This Row],[Bonus défensif]]</f>
        <v>0</v>
      </c>
      <c r="L25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57" t="s">
        <v>151</v>
      </c>
      <c r="B26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6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6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6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6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6" s="67"/>
      <c r="H26" s="67"/>
      <c r="I26" s="67">
        <f ca="1">(Tableau3[[#This Row],[Issue match]]="Victoire")*4 + (Tableau3[[#This Row],[Issue match]]="Nul")*2 + Tableau3[[#This Row],[Bonus offensif]] + Tableau3[[#This Row],[Bonus défensif]]</f>
        <v>0</v>
      </c>
      <c r="L26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6" s="10" t="s">
        <v>6</v>
      </c>
      <c r="P26" s="69"/>
      <c r="Q26" s="73"/>
      <c r="R26" s="70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57" t="s">
        <v>152</v>
      </c>
      <c r="B27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7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7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7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7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7" s="67"/>
      <c r="H27" s="67"/>
      <c r="I27" s="67">
        <f ca="1">(Tableau3[[#This Row],[Issue match]]="Victoire")*4 + (Tableau3[[#This Row],[Issue match]]="Nul")*2 + Tableau3[[#This Row],[Bonus offensif]] + Tableau3[[#This Row],[Bonus défensif]]</f>
        <v>0</v>
      </c>
      <c r="L27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7" s="10" t="s">
        <v>7</v>
      </c>
      <c r="P27" s="13"/>
      <c r="Q27" s="46"/>
      <c r="R27" s="46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57" t="s">
        <v>153</v>
      </c>
      <c r="B28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8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8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8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8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8" s="67"/>
      <c r="H28" s="67"/>
      <c r="I28" s="67">
        <f ca="1">(Tableau3[[#This Row],[Issue match]]="Victoire")*4 + (Tableau3[[#This Row],[Issue match]]="Nul")*2 + Tableau3[[#This Row],[Bonus offensif]] + Tableau3[[#This Row],[Bonus défensif]]</f>
        <v>0</v>
      </c>
      <c r="L28" s="1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O28" s="10" t="s">
        <v>9</v>
      </c>
      <c r="P28" s="19"/>
      <c r="Q28" s="19"/>
      <c r="R28" s="13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57" t="s">
        <v>154</v>
      </c>
      <c r="B29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29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29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29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29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29" s="67"/>
      <c r="H29" s="67"/>
      <c r="I29" s="67">
        <f ca="1">(Tableau3[[#This Row],[Issue match]]="Victoire")*4 + (Tableau3[[#This Row],[Issue match]]="Nul")*2 + Tableau3[[#This Row],[Bonus offensif]] + Tableau3[[#This Row],[Bonus défensif]]</f>
        <v>0</v>
      </c>
      <c r="O29" s="10" t="s">
        <v>8</v>
      </c>
      <c r="P29" s="46"/>
      <c r="Q29" s="46"/>
      <c r="R29" s="13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57" t="s">
        <v>155</v>
      </c>
      <c r="B30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30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30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30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30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30" s="67"/>
      <c r="H30" s="67"/>
      <c r="I30" s="67">
        <f ca="1">(Tableau3[[#This Row],[Issue match]]="Victoire")*4 + (Tableau3[[#This Row],[Issue match]]="Nul")*2 + Tableau3[[#This Row],[Bonus offensif]] + Tableau3[[#This Row],[Bonus défensif]]</f>
        <v>0</v>
      </c>
      <c r="O30" s="10" t="s">
        <v>9</v>
      </c>
      <c r="P30" s="19"/>
      <c r="Q30" s="19"/>
      <c r="R30" s="13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57" t="s">
        <v>156</v>
      </c>
      <c r="B31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31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31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31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31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31" s="67"/>
      <c r="H31" s="67"/>
      <c r="I31" s="67">
        <f ca="1">(Tableau3[[#This Row],[Issue match]]="Victoire")*4 + (Tableau3[[#This Row],[Issue match]]="Nul")*2 + Tableau3[[#This Row],[Bonus offensif]] + Tableau3[[#This Row],[Bonus défensif]]</f>
        <v>0</v>
      </c>
      <c r="O31" s="10" t="s">
        <v>10</v>
      </c>
      <c r="P31" s="13"/>
      <c r="Q31" s="13"/>
      <c r="R31" s="13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57" t="s">
        <v>157</v>
      </c>
      <c r="B32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32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32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32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32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32" s="67"/>
      <c r="H32" s="67"/>
      <c r="I32" s="67">
        <f ca="1">(Tableau3[[#This Row],[Issue match]]="Victoire")*4 + (Tableau3[[#This Row],[Issue match]]="Nul")*2 + Tableau3[[#This Row],[Bonus offensif]] + Tableau3[[#This Row],[Bonus défensif]]</f>
        <v>0</v>
      </c>
      <c r="O32" s="10" t="s">
        <v>9</v>
      </c>
      <c r="P32" s="19"/>
      <c r="Q32" s="19"/>
      <c r="R32" s="13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57" t="s">
        <v>158</v>
      </c>
      <c r="B33" s="55" t="str">
        <f ca="1">CONCATENATE(
IFERROR( INDEX(INDIRECT("resultat!C"&amp;PRODUCT(7,MATCH(Tableau3[[#This Row],[journée]],Tableau3[journée],0)-1)+2&amp;":C"&amp;PRODUCT(7,MATCH(Tableau3[[#This Row],[journée]],Tableau3[journée],0))+1),
IFERROR(MATCH($A$1, INDIRECT("resultat!f"&amp;PRODUCT(7,MATCH(Tableau3[[#This Row],[journée]],Tableau3[journée],0)-1)+2&amp;":f"&amp;PRODUCT(7,MATCH(Tableau3[[#This Row],[journée]],Tableau3[journée],0))+1),0 ),""),0),""),
IFERROR( INDEX(INDIRECT("resultat!f"&amp;PRODUCT(7,MATCH(Tableau3[[#This Row],[journée]],Tableau3[journée],0)-1)+2&amp;":f"&amp;PRODUCT(7,MATCH(Tableau3[[#This Row],[journée]],Tableau3[journée],0))+1),
IFERROR(MATCH($A$1, INDIRECT("resultat!c"&amp;PRODUCT(7,MATCH(Tableau3[[#This Row],[journée]],Tableau3[journée],0)-1)+2&amp;":c"&amp;PRODUCT(7,MATCH(Tableau3[[#This Row],[journée]],Tableau3[journée],0))+1),0 ),""),0),"") )</f>
        <v/>
      </c>
      <c r="C33" s="56" t="str">
        <f ca="1">IF(AND(ISNA(MATCH($A$1,INDIRECT("resultat!f"&amp;PRODUCT(7,MATCH(Tableau3[[#This Row],[journée]],Tableau3[journée],0)-1)+2&amp;":f"&amp;PRODUCT(7,MATCH(Tableau3[[#This Row],[journée]],Tableau3[journée],0))+1),0)),
ISNA(MATCH($A$1,INDIRECT("resultat!c"&amp;PRODUCT(7,MATCH(Tableau3[[#This Row],[journée]],Tableau3[journée],0)-1)+2&amp;":c"&amp;PRODUCT(7,MATCH(Tableau3[[#This Row],[journée]],Tableau3[journée],0))+1),0))),"",IF(ISNA(MATCH($A$1,INDIRECT("resultat!f"&amp;PRODUCT(7,MATCH(Tableau3[[#This Row],[journée]],Tableau3[journée],0)-1)+2&amp;":f"&amp;PRODUCT(7,MATCH(Tableau3[[#This Row],[journée]],Tableau3[journée],0))+1),0)),
"Domicile","Extérieur"))</f>
        <v/>
      </c>
      <c r="D33" s="56" t="str">
        <f ca="1">IFERROR(  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$A$1, "Victoire",
IF( INDEX(INDIRECT("resultat!h"&amp;PRODUCT(7,MATCH(Tableau3[[#This Row],[journée]],Tableau3[journée],0)-1)+2&amp;":h"&amp;PRODUCT(7,MATCH(Tableau3[[#This Row],[journée]],Tableau3[journée],0))+1),
CONCATENATE(
IFERROR(MATCH( $A$1, INDIRECT("resultat!C"&amp;PRODUCT(7,MATCH(Tableau3[[#This Row],[journée]],Tableau3[journée],0)-1)+2&amp;":C"&amp;PRODUCT(7,MATCH(Tableau3[[#This Row],[journée]],Tableau3[journée],0))+1),0),""),
IFERROR(MATCH($A$1, INDIRECT("resultat!f"&amp;PRODUCT(7,MATCH(Tableau3[[#This Row],[journée]],Tableau3[journée],0)-1)+2&amp;":f"&amp;PRODUCT(7,MATCH(Tableau3[[#This Row],[journée]],Tableau3[journée],0))+1),0 ),"")),0) = "Nul", "Nul", "Défaite" )), "")</f>
        <v/>
      </c>
      <c r="E33" s="63">
        <f ca="1">SUMIFS(Tableau2[Score D],Tableau2[Journée],Tableau3[[#This Row],[journée]],Tableau2[Domicile],Tableau3[[#This Row],[adversaire]]) + SUMIFS(Tableau2[Score D],Tableau2[Journée],Tableau3[[#This Row],[journée]],Tableau2[Exterieur],Tableau3[[#This Row],[adversaire]])</f>
        <v>0</v>
      </c>
      <c r="F33" s="64">
        <f ca="1">SUMIFS(Tableau2[Score E],Tableau2[Journée],Tableau3[[#This Row],[journée]],Tableau2[Domicile],Tableau3[[#This Row],[adversaire]])  + SUMIFS(Tableau2[Score E],Tableau2[Journée],Tableau3[[#This Row],[journée]],Tableau2[Exterieur],Tableau3[[#This Row],[adversaire]])</f>
        <v>0</v>
      </c>
      <c r="G33" s="67"/>
      <c r="H33" s="67"/>
      <c r="I33" s="67">
        <f ca="1">(Tableau3[[#This Row],[Issue match]]="Victoire")*4 + (Tableau3[[#This Row],[Issue match]]="Nul")*2 + Tableau3[[#This Row],[Bonus offensif]] + Tableau3[[#This Row],[Bonus défensif]]</f>
        <v>0</v>
      </c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0"/>
      <c r="B35" s="10"/>
      <c r="C35" s="10"/>
      <c r="D35" s="10"/>
      <c r="E35" s="10"/>
      <c r="F35" s="10"/>
      <c r="G35" s="46" t="s">
        <v>21</v>
      </c>
      <c r="H35" s="46" t="s">
        <v>22</v>
      </c>
      <c r="I35" s="46" t="s">
        <v>23</v>
      </c>
      <c r="J35" s="46" t="s">
        <v>21</v>
      </c>
      <c r="K35" s="46" t="s">
        <v>11</v>
      </c>
      <c r="L35" s="46" t="s">
        <v>21</v>
      </c>
      <c r="M35" s="1"/>
      <c r="N35" s="1"/>
    </row>
    <row r="36" spans="1:29">
      <c r="A36" s="44" t="s">
        <v>16</v>
      </c>
      <c r="B36" s="45"/>
      <c r="C36" s="46" t="s">
        <v>17</v>
      </c>
      <c r="D36" s="46" t="s">
        <v>18</v>
      </c>
      <c r="E36" s="46" t="s">
        <v>19</v>
      </c>
      <c r="F36" s="46" t="s">
        <v>20</v>
      </c>
      <c r="G36" s="46">
        <v>0</v>
      </c>
      <c r="H36" s="46">
        <v>1</v>
      </c>
      <c r="I36" s="20">
        <f t="shared" ref="I36:I48" si="3">(G36+H36)/C37</f>
        <v>7.6923076923076927E-2</v>
      </c>
      <c r="J36" s="46"/>
      <c r="K36" s="22">
        <f t="shared" ref="K36:K48" si="4">100%-(F37+I36)</f>
        <v>0</v>
      </c>
      <c r="L36" s="23">
        <f t="shared" ref="L36:L48" si="5">SUM(F37+I36+K36)</f>
        <v>1</v>
      </c>
      <c r="M36" s="1"/>
      <c r="N36" s="1"/>
    </row>
    <row r="37" spans="1:29">
      <c r="A37" s="2" t="s">
        <v>35</v>
      </c>
      <c r="B37" s="46" t="s">
        <v>14</v>
      </c>
      <c r="C37" s="46">
        <v>13</v>
      </c>
      <c r="D37" s="46">
        <v>6</v>
      </c>
      <c r="E37" s="46">
        <v>6</v>
      </c>
      <c r="F37" s="20">
        <f t="shared" ref="F37:F49" si="6">(D37+E37)/C37</f>
        <v>0.92307692307692313</v>
      </c>
      <c r="G37" s="46">
        <v>0</v>
      </c>
      <c r="H37" s="46">
        <v>6</v>
      </c>
      <c r="I37" s="20">
        <f t="shared" si="3"/>
        <v>0.33333333333333331</v>
      </c>
      <c r="J37" s="46"/>
      <c r="K37" s="22">
        <f t="shared" si="4"/>
        <v>0</v>
      </c>
      <c r="L37" s="23">
        <f t="shared" si="5"/>
        <v>1</v>
      </c>
      <c r="N37" s="1"/>
    </row>
    <row r="38" spans="1:29">
      <c r="A38" s="2" t="s">
        <v>35</v>
      </c>
      <c r="B38" s="2" t="s">
        <v>24</v>
      </c>
      <c r="C38" s="46">
        <v>18</v>
      </c>
      <c r="D38" s="46">
        <v>9</v>
      </c>
      <c r="E38" s="46">
        <v>3</v>
      </c>
      <c r="F38" s="20">
        <f t="shared" si="6"/>
        <v>0.66666666666666663</v>
      </c>
      <c r="G38" s="46">
        <v>0</v>
      </c>
      <c r="H38" s="46">
        <v>5</v>
      </c>
      <c r="I38" s="20">
        <f t="shared" si="3"/>
        <v>0.27777777777777779</v>
      </c>
      <c r="J38" s="46">
        <v>1</v>
      </c>
      <c r="K38" s="22">
        <f t="shared" si="4"/>
        <v>5.555555555555558E-2</v>
      </c>
      <c r="L38" s="23">
        <f t="shared" si="5"/>
        <v>1</v>
      </c>
      <c r="N38" s="1"/>
    </row>
    <row r="39" spans="1:29">
      <c r="A39" s="2" t="s">
        <v>35</v>
      </c>
      <c r="B39" s="46" t="s">
        <v>25</v>
      </c>
      <c r="C39" s="46">
        <v>18</v>
      </c>
      <c r="D39" s="46">
        <v>8</v>
      </c>
      <c r="E39" s="46">
        <v>4</v>
      </c>
      <c r="F39" s="20">
        <f t="shared" si="6"/>
        <v>0.66666666666666663</v>
      </c>
      <c r="G39" s="46">
        <v>0</v>
      </c>
      <c r="H39" s="46">
        <v>5</v>
      </c>
      <c r="I39" s="20">
        <f t="shared" si="3"/>
        <v>0.26315789473684209</v>
      </c>
      <c r="J39" s="46">
        <v>3</v>
      </c>
      <c r="K39" s="22">
        <f t="shared" si="4"/>
        <v>0.15789473684210531</v>
      </c>
      <c r="L39" s="23">
        <f t="shared" si="5"/>
        <v>1</v>
      </c>
      <c r="N39" s="1"/>
    </row>
    <row r="40" spans="1:29">
      <c r="A40" s="2" t="s">
        <v>35</v>
      </c>
      <c r="B40" s="2" t="s">
        <v>26</v>
      </c>
      <c r="C40" s="46">
        <v>19</v>
      </c>
      <c r="D40" s="46">
        <v>9</v>
      </c>
      <c r="E40" s="46">
        <v>2</v>
      </c>
      <c r="F40" s="20">
        <f t="shared" si="6"/>
        <v>0.57894736842105265</v>
      </c>
      <c r="G40" s="46">
        <v>3</v>
      </c>
      <c r="H40" s="46">
        <v>7</v>
      </c>
      <c r="I40" s="20">
        <f t="shared" si="3"/>
        <v>0.38461538461538464</v>
      </c>
      <c r="J40" s="46"/>
      <c r="K40" s="22">
        <f t="shared" si="4"/>
        <v>0</v>
      </c>
      <c r="L40" s="23">
        <f t="shared" si="5"/>
        <v>1</v>
      </c>
      <c r="N40" s="1"/>
    </row>
    <row r="41" spans="1:29">
      <c r="A41" s="2" t="s">
        <v>35</v>
      </c>
      <c r="B41" s="46" t="s">
        <v>45</v>
      </c>
      <c r="C41" s="46">
        <v>26</v>
      </c>
      <c r="D41" s="46">
        <v>12</v>
      </c>
      <c r="E41" s="46">
        <v>4</v>
      </c>
      <c r="F41" s="20">
        <f t="shared" si="6"/>
        <v>0.61538461538461542</v>
      </c>
      <c r="G41" s="46">
        <v>3</v>
      </c>
      <c r="H41" s="46">
        <v>11</v>
      </c>
      <c r="I41" s="20">
        <f t="shared" si="3"/>
        <v>0.51851851851851849</v>
      </c>
      <c r="J41" s="46">
        <v>1</v>
      </c>
      <c r="K41" s="22">
        <f t="shared" si="4"/>
        <v>3.703703703703709E-2</v>
      </c>
      <c r="L41" s="23">
        <f t="shared" si="5"/>
        <v>1</v>
      </c>
      <c r="N41" s="1"/>
    </row>
    <row r="42" spans="1:29">
      <c r="A42" s="2" t="s">
        <v>35</v>
      </c>
      <c r="B42" s="46" t="s">
        <v>28</v>
      </c>
      <c r="C42" s="46">
        <v>27</v>
      </c>
      <c r="D42" s="46">
        <v>12</v>
      </c>
      <c r="E42" s="46">
        <v>0</v>
      </c>
      <c r="F42" s="20">
        <f t="shared" si="6"/>
        <v>0.44444444444444442</v>
      </c>
      <c r="G42" s="46">
        <v>1</v>
      </c>
      <c r="H42" s="46">
        <v>5</v>
      </c>
      <c r="I42" s="20">
        <f t="shared" si="3"/>
        <v>0.42857142857142855</v>
      </c>
      <c r="J42" s="46"/>
      <c r="K42" s="22">
        <f t="shared" si="4"/>
        <v>0</v>
      </c>
      <c r="L42" s="23">
        <f t="shared" si="5"/>
        <v>1</v>
      </c>
      <c r="N42" s="1"/>
    </row>
    <row r="43" spans="1:29">
      <c r="A43" s="2" t="s">
        <v>35</v>
      </c>
      <c r="B43" s="46" t="s">
        <v>29</v>
      </c>
      <c r="C43" s="46">
        <v>14</v>
      </c>
      <c r="D43" s="46">
        <v>6</v>
      </c>
      <c r="E43" s="46">
        <v>2</v>
      </c>
      <c r="F43" s="20">
        <f t="shared" si="6"/>
        <v>0.5714285714285714</v>
      </c>
      <c r="G43" s="46">
        <v>1</v>
      </c>
      <c r="H43" s="46">
        <v>2</v>
      </c>
      <c r="I43" s="20">
        <f t="shared" si="3"/>
        <v>0.27272727272727271</v>
      </c>
      <c r="J43" s="46">
        <v>1</v>
      </c>
      <c r="K43" s="22">
        <f t="shared" si="4"/>
        <v>9.0909090909090939E-2</v>
      </c>
      <c r="L43" s="23">
        <f t="shared" si="5"/>
        <v>1</v>
      </c>
      <c r="N43" s="1"/>
    </row>
    <row r="44" spans="1:29">
      <c r="A44" s="2" t="s">
        <v>35</v>
      </c>
      <c r="B44" s="46" t="s">
        <v>30</v>
      </c>
      <c r="C44" s="46">
        <v>11</v>
      </c>
      <c r="D44" s="46">
        <v>4</v>
      </c>
      <c r="E44" s="46">
        <v>3</v>
      </c>
      <c r="F44" s="20">
        <f t="shared" si="6"/>
        <v>0.63636363636363635</v>
      </c>
      <c r="G44" s="46">
        <v>2</v>
      </c>
      <c r="H44" s="46">
        <v>9</v>
      </c>
      <c r="I44" s="20">
        <f t="shared" si="3"/>
        <v>0.44</v>
      </c>
      <c r="J44" s="46"/>
      <c r="K44" s="22">
        <f t="shared" si="4"/>
        <v>0</v>
      </c>
      <c r="L44" s="23">
        <f t="shared" si="5"/>
        <v>1</v>
      </c>
      <c r="N44" s="1"/>
    </row>
    <row r="45" spans="1:29">
      <c r="A45" s="2" t="s">
        <v>35</v>
      </c>
      <c r="B45" s="46" t="s">
        <v>31</v>
      </c>
      <c r="C45" s="46">
        <v>25</v>
      </c>
      <c r="D45" s="46">
        <v>11</v>
      </c>
      <c r="E45" s="46">
        <v>3</v>
      </c>
      <c r="F45" s="20">
        <f>(D45+E45)/C45</f>
        <v>0.56000000000000005</v>
      </c>
      <c r="G45" s="46">
        <v>0</v>
      </c>
      <c r="H45" s="46">
        <v>4</v>
      </c>
      <c r="I45" s="20">
        <f t="shared" si="3"/>
        <v>0.17391304347826086</v>
      </c>
      <c r="J45" s="46">
        <v>2</v>
      </c>
      <c r="K45" s="22">
        <f t="shared" si="4"/>
        <v>8.6956521739130488E-2</v>
      </c>
      <c r="L45" s="23">
        <f t="shared" si="5"/>
        <v>1</v>
      </c>
      <c r="N45" s="1"/>
    </row>
    <row r="46" spans="1:29">
      <c r="A46" s="2" t="s">
        <v>35</v>
      </c>
      <c r="B46" s="46" t="s">
        <v>32</v>
      </c>
      <c r="C46" s="46">
        <v>23</v>
      </c>
      <c r="D46" s="46">
        <v>10</v>
      </c>
      <c r="E46" s="46">
        <v>7</v>
      </c>
      <c r="F46" s="20">
        <f>(D46+E46)/C46</f>
        <v>0.73913043478260865</v>
      </c>
      <c r="G46" s="46">
        <v>1</v>
      </c>
      <c r="H46" s="46">
        <v>2</v>
      </c>
      <c r="I46" s="20">
        <f t="shared" si="3"/>
        <v>0.33333333333333331</v>
      </c>
      <c r="J46" s="46"/>
      <c r="K46" s="22">
        <f t="shared" si="4"/>
        <v>0</v>
      </c>
      <c r="L46" s="23">
        <f t="shared" si="5"/>
        <v>1</v>
      </c>
      <c r="N46" s="1"/>
    </row>
    <row r="47" spans="1:29">
      <c r="A47" s="2" t="s">
        <v>35</v>
      </c>
      <c r="B47" s="46" t="s">
        <v>33</v>
      </c>
      <c r="C47" s="46">
        <v>9</v>
      </c>
      <c r="D47" s="46">
        <v>4</v>
      </c>
      <c r="E47" s="46">
        <v>2</v>
      </c>
      <c r="F47" s="20">
        <f t="shared" si="6"/>
        <v>0.66666666666666663</v>
      </c>
      <c r="G47" s="35">
        <v>2</v>
      </c>
      <c r="H47" s="35">
        <v>9</v>
      </c>
      <c r="I47" s="20">
        <f t="shared" si="3"/>
        <v>0.44</v>
      </c>
      <c r="J47" s="35"/>
      <c r="K47" s="22">
        <f t="shared" si="4"/>
        <v>0</v>
      </c>
      <c r="L47" s="23">
        <f t="shared" si="5"/>
        <v>1</v>
      </c>
      <c r="N47" s="1"/>
    </row>
    <row r="48" spans="1:29">
      <c r="A48" s="2" t="s">
        <v>35</v>
      </c>
      <c r="B48" s="35" t="s">
        <v>34</v>
      </c>
      <c r="C48" s="35">
        <v>25</v>
      </c>
      <c r="D48" s="35">
        <v>11</v>
      </c>
      <c r="E48" s="35">
        <v>3</v>
      </c>
      <c r="F48" s="20">
        <f t="shared" si="6"/>
        <v>0.56000000000000005</v>
      </c>
      <c r="G48" s="35">
        <v>2</v>
      </c>
      <c r="H48" s="35">
        <v>10</v>
      </c>
      <c r="I48" s="20">
        <f t="shared" si="3"/>
        <v>0.48</v>
      </c>
      <c r="J48" s="35">
        <v>1</v>
      </c>
      <c r="K48" s="22">
        <f t="shared" si="4"/>
        <v>4.0000000000000036E-2</v>
      </c>
      <c r="L48" s="23">
        <f t="shared" si="5"/>
        <v>1</v>
      </c>
      <c r="N48" s="1"/>
    </row>
    <row r="49" spans="1:6">
      <c r="A49" s="2" t="s">
        <v>35</v>
      </c>
      <c r="B49" s="35" t="s">
        <v>15</v>
      </c>
      <c r="C49" s="35">
        <v>25</v>
      </c>
      <c r="D49" s="35">
        <v>10</v>
      </c>
      <c r="E49" s="35">
        <v>2</v>
      </c>
      <c r="F49" s="20">
        <f t="shared" si="6"/>
        <v>0.48</v>
      </c>
    </row>
  </sheetData>
  <mergeCells count="7">
    <mergeCell ref="P18:R18"/>
    <mergeCell ref="P26:R26"/>
    <mergeCell ref="T2:U2"/>
    <mergeCell ref="A1:A2"/>
    <mergeCell ref="B1:E1"/>
    <mergeCell ref="P2:R2"/>
    <mergeCell ref="P10:R10"/>
  </mergeCells>
  <dataValidations count="1">
    <dataValidation type="list" allowBlank="1" showInputMessage="1" showErrorMessage="1" sqref="U4">
      <formula1>$U$8:$U$20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>
    <tabColor theme="5" tint="0.39997558519241921"/>
  </sheetPr>
  <dimension ref="A1:P184"/>
  <sheetViews>
    <sheetView workbookViewId="0">
      <selection activeCell="J36" sqref="J36"/>
    </sheetView>
  </sheetViews>
  <sheetFormatPr baseColWidth="10" defaultColWidth="10.83203125" defaultRowHeight="14" x14ac:dyDescent="0"/>
  <cols>
    <col min="1" max="1" width="13.1640625" style="38" bestFit="1" customWidth="1"/>
    <col min="2" max="2" width="11.1640625" style="38" bestFit="1" customWidth="1"/>
    <col min="3" max="3" width="13.5" style="38" bestFit="1" customWidth="1"/>
    <col min="4" max="4" width="12.1640625" style="38" bestFit="1" customWidth="1"/>
    <col min="5" max="5" width="11.83203125" style="38" bestFit="1" customWidth="1"/>
    <col min="6" max="6" width="13.6640625" style="38" bestFit="1" customWidth="1"/>
    <col min="7" max="7" width="16.5" style="38" bestFit="1" customWidth="1"/>
    <col min="9" max="9" width="10.5" style="38" bestFit="1" customWidth="1"/>
    <col min="10" max="10" width="16.5" style="38" customWidth="1"/>
    <col min="11" max="11" width="19.1640625" style="38" bestFit="1" customWidth="1"/>
    <col min="12" max="15" width="10.83203125" style="38"/>
    <col min="16" max="16" width="10.83203125" style="53"/>
    <col min="17" max="16384" width="10.83203125" style="38"/>
  </cols>
  <sheetData>
    <row r="1" spans="1:16">
      <c r="A1" s="38" t="s">
        <v>162</v>
      </c>
      <c r="B1" s="38" t="s">
        <v>118</v>
      </c>
      <c r="C1" s="38" t="s">
        <v>117</v>
      </c>
      <c r="D1" s="38" t="s">
        <v>119</v>
      </c>
      <c r="E1" s="38" t="s">
        <v>120</v>
      </c>
      <c r="F1" s="38" t="s">
        <v>116</v>
      </c>
      <c r="G1" s="38" t="s">
        <v>128</v>
      </c>
      <c r="H1" s="38" t="s">
        <v>163</v>
      </c>
      <c r="I1" s="38" t="s">
        <v>176</v>
      </c>
      <c r="J1" s="38" t="s">
        <v>172</v>
      </c>
      <c r="K1" s="38" t="s">
        <v>173</v>
      </c>
      <c r="L1" s="38" t="s">
        <v>174</v>
      </c>
      <c r="M1" s="38" t="s">
        <v>175</v>
      </c>
      <c r="O1" s="53"/>
      <c r="P1" s="38"/>
    </row>
    <row r="2" spans="1:16">
      <c r="A2" s="38" t="s">
        <v>62</v>
      </c>
      <c r="B2" s="38" t="s">
        <v>121</v>
      </c>
      <c r="C2" s="38" t="s">
        <v>54</v>
      </c>
      <c r="F2" s="38" t="s">
        <v>60</v>
      </c>
      <c r="G2" s="38" t="str">
        <f>IF(NOT(AND(D2="",E2="")),CONCATENATE(D2,"-",E2),"")</f>
        <v/>
      </c>
      <c r="H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" s="38">
        <f>ABS(Tableau2[[#This Row],[Score D]]-Tableau2[[#This Row],[Score E]])</f>
        <v>0</v>
      </c>
      <c r="O2" s="54"/>
      <c r="P2" s="38"/>
    </row>
    <row r="3" spans="1:16">
      <c r="A3" s="38" t="s">
        <v>62</v>
      </c>
      <c r="B3" s="38" t="s">
        <v>122</v>
      </c>
      <c r="C3" s="38" t="s">
        <v>49</v>
      </c>
      <c r="F3" s="38" t="s">
        <v>52</v>
      </c>
      <c r="G3" s="38" t="str">
        <f t="shared" ref="G3:G66" si="0">IF(NOT(AND(D3="",E3="")),CONCATENATE(D3,"-",E3),"")</f>
        <v/>
      </c>
      <c r="H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" s="38">
        <f>ABS(Tableau2[[#This Row],[Score D]]-Tableau2[[#This Row],[Score E]])</f>
        <v>0</v>
      </c>
      <c r="O3" s="54"/>
      <c r="P3" s="38"/>
    </row>
    <row r="4" spans="1:16">
      <c r="A4" s="38" t="s">
        <v>62</v>
      </c>
      <c r="B4" s="38" t="s">
        <v>123</v>
      </c>
      <c r="C4" s="38" t="s">
        <v>48</v>
      </c>
      <c r="F4" s="38" t="s">
        <v>50</v>
      </c>
      <c r="G4" s="38" t="str">
        <f t="shared" si="0"/>
        <v/>
      </c>
      <c r="H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" s="38">
        <f>ABS(Tableau2[[#This Row],[Score D]]-Tableau2[[#This Row],[Score E]])</f>
        <v>0</v>
      </c>
      <c r="O4" s="54"/>
      <c r="P4" s="38"/>
    </row>
    <row r="5" spans="1:16">
      <c r="A5" s="38" t="s">
        <v>62</v>
      </c>
      <c r="B5" s="38" t="s">
        <v>124</v>
      </c>
      <c r="C5" s="38" t="s">
        <v>55</v>
      </c>
      <c r="F5" s="38" t="s">
        <v>59</v>
      </c>
      <c r="G5" s="38" t="str">
        <f t="shared" si="0"/>
        <v/>
      </c>
      <c r="H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" s="38">
        <f>ABS(Tableau2[[#This Row],[Score D]]-Tableau2[[#This Row],[Score E]])</f>
        <v>0</v>
      </c>
      <c r="O5" s="54"/>
      <c r="P5" s="38"/>
    </row>
    <row r="6" spans="1:16">
      <c r="A6" s="38" t="s">
        <v>62</v>
      </c>
      <c r="B6" s="38" t="s">
        <v>125</v>
      </c>
      <c r="C6" s="38" t="s">
        <v>56</v>
      </c>
      <c r="F6" s="38" t="s">
        <v>58</v>
      </c>
      <c r="G6" s="38" t="str">
        <f t="shared" si="0"/>
        <v/>
      </c>
      <c r="H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" s="38">
        <f>ABS(Tableau2[[#This Row],[Score D]]-Tableau2[[#This Row],[Score E]])</f>
        <v>0</v>
      </c>
      <c r="O6" s="54"/>
      <c r="P6" s="38"/>
    </row>
    <row r="7" spans="1:16">
      <c r="A7" s="38" t="s">
        <v>62</v>
      </c>
      <c r="B7" s="38" t="s">
        <v>126</v>
      </c>
      <c r="C7" s="38" t="s">
        <v>57</v>
      </c>
      <c r="F7" s="38" t="s">
        <v>51</v>
      </c>
      <c r="G7" s="38" t="str">
        <f t="shared" si="0"/>
        <v/>
      </c>
      <c r="H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" s="38">
        <f>ABS(Tableau2[[#This Row],[Score D]]-Tableau2[[#This Row],[Score E]])</f>
        <v>0</v>
      </c>
      <c r="O7" s="54"/>
      <c r="P7" s="38"/>
    </row>
    <row r="8" spans="1:16">
      <c r="A8" s="38" t="s">
        <v>62</v>
      </c>
      <c r="B8" s="38" t="s">
        <v>127</v>
      </c>
      <c r="C8" s="38" t="s">
        <v>53</v>
      </c>
      <c r="D8" s="38">
        <v>10</v>
      </c>
      <c r="E8" s="38">
        <v>25</v>
      </c>
      <c r="F8" s="38" t="s">
        <v>61</v>
      </c>
      <c r="G8" s="38" t="str">
        <f t="shared" si="0"/>
        <v>10-25</v>
      </c>
      <c r="H8" s="38" t="str">
        <f>IF(Tableau2[[#This Row],[Score E]]&gt;Tableau2[[#This Row],[Score D]],Tableau2[[#This Row],[Exterieur]],IF(Tableau2[[#This Row],[Score D]]&gt;Tableau2[[#This Row],[Score E]],Tableau2[[#This Row],[Domicile]],"Nul"))</f>
        <v>Toulouse</v>
      </c>
      <c r="I8" s="38">
        <f>ABS(Tableau2[[#This Row],[Score D]]-Tableau2[[#This Row],[Score E]])</f>
        <v>15</v>
      </c>
      <c r="O8" s="53"/>
      <c r="P8" s="38"/>
    </row>
    <row r="9" spans="1:16">
      <c r="A9" s="38" t="s">
        <v>63</v>
      </c>
      <c r="B9" s="38" t="s">
        <v>121</v>
      </c>
      <c r="C9" s="38" t="s">
        <v>60</v>
      </c>
      <c r="F9" s="38" t="s">
        <v>55</v>
      </c>
      <c r="G9" s="38" t="str">
        <f t="shared" si="0"/>
        <v/>
      </c>
      <c r="H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" s="38">
        <f>ABS(Tableau2[[#This Row],[Score D]]-Tableau2[[#This Row],[Score E]])</f>
        <v>0</v>
      </c>
      <c r="O9" s="53"/>
      <c r="P9" s="38"/>
    </row>
    <row r="10" spans="1:16">
      <c r="A10" s="38" t="s">
        <v>63</v>
      </c>
      <c r="B10" s="38" t="s">
        <v>122</v>
      </c>
      <c r="C10" s="38" t="s">
        <v>50</v>
      </c>
      <c r="F10" s="38" t="s">
        <v>53</v>
      </c>
      <c r="G10" s="38" t="str">
        <f t="shared" si="0"/>
        <v/>
      </c>
      <c r="H1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" s="38">
        <f>ABS(Tableau2[[#This Row],[Score D]]-Tableau2[[#This Row],[Score E]])</f>
        <v>0</v>
      </c>
      <c r="O10" s="53"/>
      <c r="P10" s="38"/>
    </row>
    <row r="11" spans="1:16">
      <c r="A11" s="38" t="s">
        <v>63</v>
      </c>
      <c r="B11" s="38" t="s">
        <v>123</v>
      </c>
      <c r="C11" s="38" t="s">
        <v>51</v>
      </c>
      <c r="F11" s="38" t="s">
        <v>48</v>
      </c>
      <c r="G11" s="38" t="str">
        <f t="shared" si="0"/>
        <v/>
      </c>
      <c r="H1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" s="38">
        <f>ABS(Tableau2[[#This Row],[Score D]]-Tableau2[[#This Row],[Score E]])</f>
        <v>0</v>
      </c>
      <c r="O11" s="53"/>
      <c r="P11" s="38"/>
    </row>
    <row r="12" spans="1:16">
      <c r="A12" s="38" t="s">
        <v>63</v>
      </c>
      <c r="B12" s="38" t="s">
        <v>124</v>
      </c>
      <c r="C12" s="38" t="s">
        <v>52</v>
      </c>
      <c r="F12" s="38" t="s">
        <v>57</v>
      </c>
      <c r="G12" s="38" t="str">
        <f t="shared" si="0"/>
        <v/>
      </c>
      <c r="H1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" s="38">
        <f>ABS(Tableau2[[#This Row],[Score D]]-Tableau2[[#This Row],[Score E]])</f>
        <v>0</v>
      </c>
      <c r="O12" s="53"/>
      <c r="P12" s="38"/>
    </row>
    <row r="13" spans="1:16">
      <c r="A13" s="38" t="s">
        <v>63</v>
      </c>
      <c r="B13" s="38" t="s">
        <v>125</v>
      </c>
      <c r="C13" s="38" t="s">
        <v>58</v>
      </c>
      <c r="F13" s="38" t="s">
        <v>49</v>
      </c>
      <c r="G13" s="38" t="str">
        <f t="shared" si="0"/>
        <v/>
      </c>
      <c r="H1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" s="38">
        <f>ABS(Tableau2[[#This Row],[Score D]]-Tableau2[[#This Row],[Score E]])</f>
        <v>0</v>
      </c>
      <c r="O13" s="53"/>
      <c r="P13" s="38"/>
    </row>
    <row r="14" spans="1:16">
      <c r="A14" s="38" t="s">
        <v>63</v>
      </c>
      <c r="B14" s="38" t="s">
        <v>126</v>
      </c>
      <c r="C14" s="38" t="s">
        <v>59</v>
      </c>
      <c r="F14" s="38" t="s">
        <v>56</v>
      </c>
      <c r="G14" s="38" t="str">
        <f t="shared" si="0"/>
        <v/>
      </c>
      <c r="H1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" s="38">
        <f>ABS(Tableau2[[#This Row],[Score D]]-Tableau2[[#This Row],[Score E]])</f>
        <v>0</v>
      </c>
      <c r="M14" s="68"/>
      <c r="O14" s="53"/>
      <c r="P14" s="38"/>
    </row>
    <row r="15" spans="1:16">
      <c r="A15" s="38" t="s">
        <v>63</v>
      </c>
      <c r="B15" s="38" t="s">
        <v>127</v>
      </c>
      <c r="C15" s="38" t="s">
        <v>61</v>
      </c>
      <c r="D15" s="38">
        <v>50</v>
      </c>
      <c r="E15" s="38">
        <v>14</v>
      </c>
      <c r="F15" s="38" t="s">
        <v>54</v>
      </c>
      <c r="G15" s="38" t="str">
        <f t="shared" si="0"/>
        <v>50-14</v>
      </c>
      <c r="H15" s="38" t="str">
        <f>IF(Tableau2[[#This Row],[Score E]]&gt;Tableau2[[#This Row],[Score D]],Tableau2[[#This Row],[Exterieur]],IF(Tableau2[[#This Row],[Score D]]&gt;Tableau2[[#This Row],[Score E]],Tableau2[[#This Row],[Domicile]],"Nul"))</f>
        <v>Toulouse</v>
      </c>
      <c r="I15" s="38">
        <f>ABS(Tableau2[[#This Row],[Score D]]-Tableau2[[#This Row],[Score E]])</f>
        <v>36</v>
      </c>
      <c r="M15" s="68"/>
      <c r="O15" s="53"/>
      <c r="P15" s="38"/>
    </row>
    <row r="16" spans="1:16">
      <c r="A16" s="38" t="s">
        <v>64</v>
      </c>
      <c r="B16" s="38" t="s">
        <v>121</v>
      </c>
      <c r="C16" s="38" t="s">
        <v>48</v>
      </c>
      <c r="F16" s="38" t="s">
        <v>58</v>
      </c>
      <c r="G16" s="38" t="str">
        <f t="shared" si="0"/>
        <v/>
      </c>
      <c r="H1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" s="38">
        <f>ABS(Tableau2[[#This Row],[Score D]]-Tableau2[[#This Row],[Score E]])</f>
        <v>0</v>
      </c>
      <c r="M16" s="68"/>
      <c r="O16" s="53"/>
      <c r="P16" s="38"/>
    </row>
    <row r="17" spans="1:16">
      <c r="A17" s="38" t="s">
        <v>64</v>
      </c>
      <c r="B17" s="38" t="s">
        <v>122</v>
      </c>
      <c r="C17" s="38" t="s">
        <v>53</v>
      </c>
      <c r="F17" s="38" t="s">
        <v>49</v>
      </c>
      <c r="G17" s="38" t="str">
        <f t="shared" si="0"/>
        <v/>
      </c>
      <c r="H1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" s="38">
        <f>ABS(Tableau2[[#This Row],[Score D]]-Tableau2[[#This Row],[Score E]])</f>
        <v>0</v>
      </c>
      <c r="M17" s="68"/>
      <c r="O17" s="53"/>
      <c r="P17" s="38"/>
    </row>
    <row r="18" spans="1:16">
      <c r="A18" s="38" t="s">
        <v>64</v>
      </c>
      <c r="B18" s="38" t="s">
        <v>123</v>
      </c>
      <c r="C18" s="38" t="s">
        <v>54</v>
      </c>
      <c r="F18" s="38" t="s">
        <v>59</v>
      </c>
      <c r="G18" s="38" t="str">
        <f t="shared" si="0"/>
        <v/>
      </c>
      <c r="H1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" s="38">
        <f>ABS(Tableau2[[#This Row],[Score D]]-Tableau2[[#This Row],[Score E]])</f>
        <v>0</v>
      </c>
      <c r="M18" s="68"/>
      <c r="O18" s="53"/>
      <c r="P18" s="38"/>
    </row>
    <row r="19" spans="1:16">
      <c r="A19" s="38" t="s">
        <v>64</v>
      </c>
      <c r="B19" s="38" t="s">
        <v>124</v>
      </c>
      <c r="C19" s="38" t="s">
        <v>54</v>
      </c>
      <c r="F19" s="38" t="s">
        <v>51</v>
      </c>
      <c r="G19" s="38" t="str">
        <f t="shared" si="0"/>
        <v/>
      </c>
      <c r="H1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9" s="38">
        <f>ABS(Tableau2[[#This Row],[Score D]]-Tableau2[[#This Row],[Score E]])</f>
        <v>0</v>
      </c>
      <c r="O19" s="53"/>
      <c r="P19" s="38"/>
    </row>
    <row r="20" spans="1:16">
      <c r="A20" s="38" t="s">
        <v>64</v>
      </c>
      <c r="B20" s="38" t="s">
        <v>125</v>
      </c>
      <c r="C20" s="38" t="s">
        <v>56</v>
      </c>
      <c r="F20" s="38" t="s">
        <v>52</v>
      </c>
      <c r="G20" s="38" t="str">
        <f t="shared" si="0"/>
        <v/>
      </c>
      <c r="H2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0" s="38">
        <f>ABS(Tableau2[[#This Row],[Score D]]-Tableau2[[#This Row],[Score E]])</f>
        <v>0</v>
      </c>
      <c r="O20" s="53"/>
      <c r="P20" s="38"/>
    </row>
    <row r="21" spans="1:16">
      <c r="A21" s="38" t="s">
        <v>64</v>
      </c>
      <c r="B21" s="38" t="s">
        <v>126</v>
      </c>
      <c r="C21" s="38" t="s">
        <v>57</v>
      </c>
      <c r="F21" s="38" t="s">
        <v>50</v>
      </c>
      <c r="G21" s="38" t="str">
        <f t="shared" si="0"/>
        <v/>
      </c>
      <c r="H2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1" s="38">
        <f>ABS(Tableau2[[#This Row],[Score D]]-Tableau2[[#This Row],[Score E]])</f>
        <v>0</v>
      </c>
      <c r="O21" s="53"/>
      <c r="P21" s="38"/>
    </row>
    <row r="22" spans="1:16">
      <c r="A22" s="38" t="s">
        <v>64</v>
      </c>
      <c r="B22" s="38" t="s">
        <v>127</v>
      </c>
      <c r="C22" s="38" t="s">
        <v>61</v>
      </c>
      <c r="D22" s="38">
        <v>4</v>
      </c>
      <c r="E22" s="38">
        <v>14</v>
      </c>
      <c r="F22" s="38" t="s">
        <v>60</v>
      </c>
      <c r="G22" s="38" t="str">
        <f t="shared" si="0"/>
        <v>4-14</v>
      </c>
      <c r="H22" s="38" t="str">
        <f>IF(Tableau2[[#This Row],[Score E]]&gt;Tableau2[[#This Row],[Score D]],Tableau2[[#This Row],[Exterieur]],IF(Tableau2[[#This Row],[Score D]]&gt;Tableau2[[#This Row],[Score E]],Tableau2[[#This Row],[Domicile]],"Nul"))</f>
        <v>Toulon</v>
      </c>
      <c r="I22" s="38">
        <f>ABS(Tableau2[[#This Row],[Score D]]-Tableau2[[#This Row],[Score E]])</f>
        <v>10</v>
      </c>
      <c r="O22" s="53"/>
      <c r="P22" s="38"/>
    </row>
    <row r="23" spans="1:16">
      <c r="A23" s="38" t="s">
        <v>65</v>
      </c>
      <c r="B23" s="38" t="s">
        <v>121</v>
      </c>
      <c r="C23" s="38" t="s">
        <v>51</v>
      </c>
      <c r="F23" s="38" t="s">
        <v>53</v>
      </c>
      <c r="G23" s="38" t="str">
        <f t="shared" si="0"/>
        <v/>
      </c>
      <c r="H2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3" s="38">
        <f>ABS(Tableau2[[#This Row],[Score D]]-Tableau2[[#This Row],[Score E]])</f>
        <v>0</v>
      </c>
      <c r="O23" s="53"/>
      <c r="P23" s="38"/>
    </row>
    <row r="24" spans="1:16">
      <c r="A24" s="38" t="s">
        <v>65</v>
      </c>
      <c r="B24" s="38" t="s">
        <v>122</v>
      </c>
      <c r="C24" s="38" t="s">
        <v>59</v>
      </c>
      <c r="F24" s="38" t="s">
        <v>61</v>
      </c>
      <c r="G24" s="38" t="str">
        <f t="shared" si="0"/>
        <v/>
      </c>
      <c r="H2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4" s="38">
        <f>ABS(Tableau2[[#This Row],[Score D]]-Tableau2[[#This Row],[Score E]])</f>
        <v>0</v>
      </c>
      <c r="O24" s="53"/>
      <c r="P24" s="38"/>
    </row>
    <row r="25" spans="1:16">
      <c r="A25" s="38" t="s">
        <v>65</v>
      </c>
      <c r="B25" s="38" t="s">
        <v>123</v>
      </c>
      <c r="C25" s="38" t="s">
        <v>49</v>
      </c>
      <c r="F25" s="38" t="s">
        <v>58</v>
      </c>
      <c r="G25" s="38" t="str">
        <f t="shared" si="0"/>
        <v/>
      </c>
      <c r="H2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5" s="38">
        <f>ABS(Tableau2[[#This Row],[Score D]]-Tableau2[[#This Row],[Score E]])</f>
        <v>0</v>
      </c>
      <c r="O25" s="53"/>
      <c r="P25" s="38"/>
    </row>
    <row r="26" spans="1:16">
      <c r="A26" s="38" t="s">
        <v>65</v>
      </c>
      <c r="B26" s="38" t="s">
        <v>124</v>
      </c>
      <c r="C26" s="38" t="s">
        <v>50</v>
      </c>
      <c r="F26" s="38" t="s">
        <v>54</v>
      </c>
      <c r="G26" s="38" t="str">
        <f t="shared" si="0"/>
        <v/>
      </c>
      <c r="H2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6" s="38">
        <f>ABS(Tableau2[[#This Row],[Score D]]-Tableau2[[#This Row],[Score E]])</f>
        <v>0</v>
      </c>
      <c r="O26" s="53"/>
      <c r="P26" s="38"/>
    </row>
    <row r="27" spans="1:16">
      <c r="A27" s="38" t="s">
        <v>65</v>
      </c>
      <c r="B27" s="38" t="s">
        <v>125</v>
      </c>
      <c r="C27" s="38" t="s">
        <v>52</v>
      </c>
      <c r="F27" s="38" t="s">
        <v>48</v>
      </c>
      <c r="G27" s="38" t="str">
        <f t="shared" si="0"/>
        <v/>
      </c>
      <c r="H2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7" s="38">
        <f>ABS(Tableau2[[#This Row],[Score D]]-Tableau2[[#This Row],[Score E]])</f>
        <v>0</v>
      </c>
      <c r="O27" s="53"/>
      <c r="P27" s="38"/>
    </row>
    <row r="28" spans="1:16">
      <c r="A28" s="38" t="s">
        <v>65</v>
      </c>
      <c r="B28" s="38" t="s">
        <v>126</v>
      </c>
      <c r="C28" s="38" t="s">
        <v>58</v>
      </c>
      <c r="F28" s="38" t="s">
        <v>55</v>
      </c>
      <c r="G28" s="38" t="str">
        <f t="shared" si="0"/>
        <v/>
      </c>
      <c r="H2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8" s="38">
        <f>ABS(Tableau2[[#This Row],[Score D]]-Tableau2[[#This Row],[Score E]])</f>
        <v>0</v>
      </c>
      <c r="O28" s="53"/>
      <c r="P28" s="38"/>
    </row>
    <row r="29" spans="1:16">
      <c r="A29" s="38" t="s">
        <v>65</v>
      </c>
      <c r="B29" s="38" t="s">
        <v>127</v>
      </c>
      <c r="C29" s="38" t="s">
        <v>60</v>
      </c>
      <c r="F29" s="38" t="s">
        <v>56</v>
      </c>
      <c r="G29" s="38" t="str">
        <f t="shared" si="0"/>
        <v/>
      </c>
      <c r="H2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29" s="38">
        <f>ABS(Tableau2[[#This Row],[Score D]]-Tableau2[[#This Row],[Score E]])</f>
        <v>0</v>
      </c>
      <c r="O29" s="53"/>
      <c r="P29" s="38"/>
    </row>
    <row r="30" spans="1:16">
      <c r="A30" s="38" t="s">
        <v>66</v>
      </c>
      <c r="B30" s="38" t="s">
        <v>121</v>
      </c>
      <c r="C30" s="38" t="s">
        <v>59</v>
      </c>
      <c r="F30" s="38" t="s">
        <v>60</v>
      </c>
      <c r="G30" s="38" t="str">
        <f t="shared" si="0"/>
        <v/>
      </c>
      <c r="H3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0" s="38">
        <f>ABS(Tableau2[[#This Row],[Score D]]-Tableau2[[#This Row],[Score E]])</f>
        <v>0</v>
      </c>
      <c r="O30" s="53"/>
      <c r="P30" s="38"/>
    </row>
    <row r="31" spans="1:16">
      <c r="A31" s="38" t="s">
        <v>66</v>
      </c>
      <c r="B31" s="38" t="s">
        <v>122</v>
      </c>
      <c r="C31" s="38" t="s">
        <v>53</v>
      </c>
      <c r="F31" s="38" t="s">
        <v>58</v>
      </c>
      <c r="G31" s="38" t="str">
        <f t="shared" si="0"/>
        <v/>
      </c>
      <c r="H3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1" s="38">
        <f>ABS(Tableau2[[#This Row],[Score D]]-Tableau2[[#This Row],[Score E]])</f>
        <v>0</v>
      </c>
      <c r="O31" s="53"/>
      <c r="P31" s="38"/>
    </row>
    <row r="32" spans="1:16">
      <c r="A32" s="38" t="s">
        <v>66</v>
      </c>
      <c r="B32" s="38" t="s">
        <v>123</v>
      </c>
      <c r="C32" s="38" t="s">
        <v>48</v>
      </c>
      <c r="F32" s="38" t="s">
        <v>61</v>
      </c>
      <c r="G32" s="38" t="str">
        <f t="shared" si="0"/>
        <v/>
      </c>
      <c r="H3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2" s="38">
        <f>ABS(Tableau2[[#This Row],[Score D]]-Tableau2[[#This Row],[Score E]])</f>
        <v>0</v>
      </c>
      <c r="O32" s="53"/>
      <c r="P32" s="38"/>
    </row>
    <row r="33" spans="1:16">
      <c r="A33" s="38" t="s">
        <v>66</v>
      </c>
      <c r="B33" s="38" t="s">
        <v>124</v>
      </c>
      <c r="C33" s="38" t="s">
        <v>53</v>
      </c>
      <c r="F33" s="38" t="s">
        <v>52</v>
      </c>
      <c r="G33" s="38" t="str">
        <f t="shared" si="0"/>
        <v/>
      </c>
      <c r="H3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3" s="38">
        <f>ABS(Tableau2[[#This Row],[Score D]]-Tableau2[[#This Row],[Score E]])</f>
        <v>0</v>
      </c>
      <c r="O33" s="53"/>
      <c r="P33" s="38"/>
    </row>
    <row r="34" spans="1:16">
      <c r="A34" s="38" t="s">
        <v>66</v>
      </c>
      <c r="B34" s="38" t="s">
        <v>125</v>
      </c>
      <c r="C34" s="38" t="s">
        <v>55</v>
      </c>
      <c r="F34" s="38" t="s">
        <v>50</v>
      </c>
      <c r="G34" s="38" t="str">
        <f t="shared" si="0"/>
        <v/>
      </c>
      <c r="H3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4" s="38">
        <f>ABS(Tableau2[[#This Row],[Score D]]-Tableau2[[#This Row],[Score E]])</f>
        <v>0</v>
      </c>
      <c r="O34" s="53"/>
      <c r="P34" s="38"/>
    </row>
    <row r="35" spans="1:16">
      <c r="A35" s="38" t="s">
        <v>66</v>
      </c>
      <c r="B35" s="38" t="s">
        <v>126</v>
      </c>
      <c r="C35" s="38" t="s">
        <v>56</v>
      </c>
      <c r="F35" s="38" t="s">
        <v>49</v>
      </c>
      <c r="G35" s="38" t="str">
        <f t="shared" si="0"/>
        <v/>
      </c>
      <c r="H3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5" s="38">
        <f>ABS(Tableau2[[#This Row],[Score D]]-Tableau2[[#This Row],[Score E]])</f>
        <v>0</v>
      </c>
      <c r="O35" s="53"/>
      <c r="P35" s="38"/>
    </row>
    <row r="36" spans="1:16">
      <c r="A36" s="38" t="s">
        <v>66</v>
      </c>
      <c r="B36" s="38" t="s">
        <v>127</v>
      </c>
      <c r="C36" s="38" t="s">
        <v>58</v>
      </c>
      <c r="F36" s="38" t="s">
        <v>51</v>
      </c>
      <c r="G36" s="38" t="str">
        <f t="shared" si="0"/>
        <v/>
      </c>
      <c r="H3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6" s="38">
        <f>ABS(Tableau2[[#This Row],[Score D]]-Tableau2[[#This Row],[Score E]])</f>
        <v>0</v>
      </c>
      <c r="O36" s="53"/>
      <c r="P36" s="38"/>
    </row>
    <row r="37" spans="1:16">
      <c r="A37" s="38" t="s">
        <v>67</v>
      </c>
      <c r="B37" s="38" t="s">
        <v>121</v>
      </c>
      <c r="C37" s="38" t="s">
        <v>57</v>
      </c>
      <c r="F37" s="38" t="s">
        <v>59</v>
      </c>
      <c r="G37" s="38" t="str">
        <f t="shared" si="0"/>
        <v/>
      </c>
      <c r="H3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7" s="38">
        <f>ABS(Tableau2[[#This Row],[Score D]]-Tableau2[[#This Row],[Score E]])</f>
        <v>0</v>
      </c>
      <c r="O37" s="53"/>
      <c r="P37" s="38"/>
    </row>
    <row r="38" spans="1:16">
      <c r="A38" s="38" t="s">
        <v>67</v>
      </c>
      <c r="B38" s="38" t="s">
        <v>122</v>
      </c>
      <c r="C38" s="38" t="s">
        <v>49</v>
      </c>
      <c r="F38" s="38" t="s">
        <v>50</v>
      </c>
      <c r="G38" s="38" t="str">
        <f t="shared" si="0"/>
        <v/>
      </c>
      <c r="H3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8" s="38">
        <f>ABS(Tableau2[[#This Row],[Score D]]-Tableau2[[#This Row],[Score E]])</f>
        <v>0</v>
      </c>
      <c r="O38" s="53"/>
      <c r="P38" s="38"/>
    </row>
    <row r="39" spans="1:16">
      <c r="A39" s="38" t="s">
        <v>67</v>
      </c>
      <c r="B39" s="38" t="s">
        <v>123</v>
      </c>
      <c r="C39" s="38" t="s">
        <v>53</v>
      </c>
      <c r="F39" s="38" t="s">
        <v>58</v>
      </c>
      <c r="G39" s="38" t="str">
        <f t="shared" si="0"/>
        <v/>
      </c>
      <c r="H3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39" s="38">
        <f>ABS(Tableau2[[#This Row],[Score D]]-Tableau2[[#This Row],[Score E]])</f>
        <v>0</v>
      </c>
      <c r="O39" s="53"/>
      <c r="P39" s="38"/>
    </row>
    <row r="40" spans="1:16">
      <c r="A40" s="38" t="s">
        <v>67</v>
      </c>
      <c r="B40" s="38" t="s">
        <v>124</v>
      </c>
      <c r="C40" s="38" t="s">
        <v>54</v>
      </c>
      <c r="F40" s="38" t="s">
        <v>51</v>
      </c>
      <c r="G40" s="38" t="str">
        <f t="shared" si="0"/>
        <v/>
      </c>
      <c r="H4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0" s="38">
        <f>ABS(Tableau2[[#This Row],[Score D]]-Tableau2[[#This Row],[Score E]])</f>
        <v>0</v>
      </c>
      <c r="O40" s="53"/>
      <c r="P40" s="38"/>
    </row>
    <row r="41" spans="1:16">
      <c r="A41" s="38" t="s">
        <v>67</v>
      </c>
      <c r="B41" s="38" t="s">
        <v>125</v>
      </c>
      <c r="C41" s="38" t="s">
        <v>56</v>
      </c>
      <c r="F41" s="38" t="s">
        <v>48</v>
      </c>
      <c r="G41" s="38" t="str">
        <f t="shared" si="0"/>
        <v/>
      </c>
      <c r="H4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1" s="38">
        <f>ABS(Tableau2[[#This Row],[Score D]]-Tableau2[[#This Row],[Score E]])</f>
        <v>0</v>
      </c>
      <c r="O41" s="53"/>
      <c r="P41" s="38"/>
    </row>
    <row r="42" spans="1:16">
      <c r="A42" s="38" t="s">
        <v>67</v>
      </c>
      <c r="B42" s="38" t="s">
        <v>126</v>
      </c>
      <c r="C42" s="38" t="s">
        <v>60</v>
      </c>
      <c r="F42" s="38" t="s">
        <v>52</v>
      </c>
      <c r="G42" s="38" t="str">
        <f t="shared" si="0"/>
        <v/>
      </c>
      <c r="H4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2" s="38">
        <f>ABS(Tableau2[[#This Row],[Score D]]-Tableau2[[#This Row],[Score E]])</f>
        <v>0</v>
      </c>
      <c r="O42" s="53"/>
      <c r="P42" s="38"/>
    </row>
    <row r="43" spans="1:16">
      <c r="A43" s="38" t="s">
        <v>67</v>
      </c>
      <c r="B43" s="38" t="s">
        <v>127</v>
      </c>
      <c r="C43" s="38" t="s">
        <v>61</v>
      </c>
      <c r="F43" s="38" t="s">
        <v>55</v>
      </c>
      <c r="G43" s="38" t="str">
        <f t="shared" si="0"/>
        <v/>
      </c>
      <c r="H4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3" s="38">
        <f>ABS(Tableau2[[#This Row],[Score D]]-Tableau2[[#This Row],[Score E]])</f>
        <v>0</v>
      </c>
      <c r="O43" s="53"/>
      <c r="P43" s="38"/>
    </row>
    <row r="44" spans="1:16">
      <c r="A44" s="38" t="s">
        <v>68</v>
      </c>
      <c r="B44" s="38" t="s">
        <v>121</v>
      </c>
      <c r="C44" s="38" t="s">
        <v>57</v>
      </c>
      <c r="F44" s="38" t="s">
        <v>61</v>
      </c>
      <c r="G44" s="38" t="str">
        <f t="shared" si="0"/>
        <v/>
      </c>
      <c r="H4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4" s="38">
        <f>ABS(Tableau2[[#This Row],[Score D]]-Tableau2[[#This Row],[Score E]])</f>
        <v>0</v>
      </c>
      <c r="O44" s="53"/>
      <c r="P44" s="38"/>
    </row>
    <row r="45" spans="1:16">
      <c r="A45" s="38" t="s">
        <v>68</v>
      </c>
      <c r="B45" s="38" t="s">
        <v>122</v>
      </c>
      <c r="C45" s="38" t="s">
        <v>50</v>
      </c>
      <c r="F45" s="38" t="s">
        <v>60</v>
      </c>
      <c r="G45" s="38" t="str">
        <f t="shared" si="0"/>
        <v/>
      </c>
      <c r="H4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5" s="38">
        <f>ABS(Tableau2[[#This Row],[Score D]]-Tableau2[[#This Row],[Score E]])</f>
        <v>0</v>
      </c>
      <c r="O45" s="53"/>
      <c r="P45" s="38"/>
    </row>
    <row r="46" spans="1:16">
      <c r="A46" s="38" t="s">
        <v>68</v>
      </c>
      <c r="B46" s="38" t="s">
        <v>123</v>
      </c>
      <c r="C46" s="38" t="s">
        <v>51</v>
      </c>
      <c r="F46" s="38" t="s">
        <v>49</v>
      </c>
      <c r="G46" s="38" t="str">
        <f t="shared" si="0"/>
        <v/>
      </c>
      <c r="H4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6" s="38">
        <f>ABS(Tableau2[[#This Row],[Score D]]-Tableau2[[#This Row],[Score E]])</f>
        <v>0</v>
      </c>
      <c r="O46" s="53"/>
      <c r="P46" s="38"/>
    </row>
    <row r="47" spans="1:16">
      <c r="A47" s="38" t="s">
        <v>68</v>
      </c>
      <c r="B47" s="38" t="s">
        <v>124</v>
      </c>
      <c r="C47" s="38" t="s">
        <v>48</v>
      </c>
      <c r="F47" s="38" t="s">
        <v>53</v>
      </c>
      <c r="G47" s="38" t="str">
        <f t="shared" si="0"/>
        <v/>
      </c>
      <c r="H4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7" s="38">
        <f>ABS(Tableau2[[#This Row],[Score D]]-Tableau2[[#This Row],[Score E]])</f>
        <v>0</v>
      </c>
      <c r="O47" s="53"/>
      <c r="P47" s="38"/>
    </row>
    <row r="48" spans="1:16">
      <c r="A48" s="38" t="s">
        <v>68</v>
      </c>
      <c r="B48" s="38" t="s">
        <v>125</v>
      </c>
      <c r="C48" s="38" t="s">
        <v>52</v>
      </c>
      <c r="F48" s="38" t="s">
        <v>59</v>
      </c>
      <c r="G48" s="38" t="str">
        <f t="shared" si="0"/>
        <v/>
      </c>
      <c r="H4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8" s="38">
        <f>ABS(Tableau2[[#This Row],[Score D]]-Tableau2[[#This Row],[Score E]])</f>
        <v>0</v>
      </c>
      <c r="O48" s="53"/>
      <c r="P48" s="38"/>
    </row>
    <row r="49" spans="1:16">
      <c r="A49" s="38" t="s">
        <v>68</v>
      </c>
      <c r="B49" s="38" t="s">
        <v>126</v>
      </c>
      <c r="C49" s="38" t="s">
        <v>55</v>
      </c>
      <c r="F49" s="38" t="s">
        <v>56</v>
      </c>
      <c r="G49" s="38" t="str">
        <f t="shared" si="0"/>
        <v/>
      </c>
      <c r="H4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49" s="38">
        <f>ABS(Tableau2[[#This Row],[Score D]]-Tableau2[[#This Row],[Score E]])</f>
        <v>0</v>
      </c>
      <c r="O49" s="53"/>
      <c r="P49" s="38"/>
    </row>
    <row r="50" spans="1:16">
      <c r="A50" s="38" t="s">
        <v>68</v>
      </c>
      <c r="B50" s="38" t="s">
        <v>127</v>
      </c>
      <c r="C50" s="38" t="s">
        <v>58</v>
      </c>
      <c r="F50" s="38" t="s">
        <v>54</v>
      </c>
      <c r="G50" s="38" t="str">
        <f t="shared" si="0"/>
        <v/>
      </c>
      <c r="H5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0" s="38">
        <f>ABS(Tableau2[[#This Row],[Score D]]-Tableau2[[#This Row],[Score E]])</f>
        <v>0</v>
      </c>
      <c r="O50" s="53"/>
      <c r="P50" s="38"/>
    </row>
    <row r="51" spans="1:16">
      <c r="A51" s="38" t="s">
        <v>69</v>
      </c>
      <c r="B51" s="38" t="s">
        <v>121</v>
      </c>
      <c r="C51" s="38" t="s">
        <v>54</v>
      </c>
      <c r="F51" s="38" t="s">
        <v>53</v>
      </c>
      <c r="G51" s="38" t="str">
        <f t="shared" si="0"/>
        <v/>
      </c>
      <c r="H5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1" s="38">
        <f>ABS(Tableau2[[#This Row],[Score D]]-Tableau2[[#This Row],[Score E]])</f>
        <v>0</v>
      </c>
      <c r="O51" s="53"/>
      <c r="P51" s="38"/>
    </row>
    <row r="52" spans="1:16">
      <c r="A52" s="38" t="s">
        <v>69</v>
      </c>
      <c r="B52" s="38" t="s">
        <v>122</v>
      </c>
      <c r="C52" s="38" t="s">
        <v>49</v>
      </c>
      <c r="F52" s="38" t="s">
        <v>55</v>
      </c>
      <c r="G52" s="38" t="str">
        <f t="shared" si="0"/>
        <v/>
      </c>
      <c r="H5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2" s="38">
        <f>ABS(Tableau2[[#This Row],[Score D]]-Tableau2[[#This Row],[Score E]])</f>
        <v>0</v>
      </c>
      <c r="O52" s="53"/>
      <c r="P52" s="38"/>
    </row>
    <row r="53" spans="1:16">
      <c r="A53" s="38" t="s">
        <v>69</v>
      </c>
      <c r="B53" s="38" t="s">
        <v>123</v>
      </c>
      <c r="C53" s="38" t="s">
        <v>51</v>
      </c>
      <c r="F53" s="38" t="s">
        <v>50</v>
      </c>
      <c r="G53" s="38" t="str">
        <f t="shared" si="0"/>
        <v/>
      </c>
      <c r="H5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3" s="38">
        <f>ABS(Tableau2[[#This Row],[Score D]]-Tableau2[[#This Row],[Score E]])</f>
        <v>0</v>
      </c>
      <c r="O53" s="53"/>
      <c r="P53" s="38"/>
    </row>
    <row r="54" spans="1:16">
      <c r="A54" s="38" t="s">
        <v>69</v>
      </c>
      <c r="B54" s="38" t="s">
        <v>124</v>
      </c>
      <c r="C54" s="38" t="s">
        <v>56</v>
      </c>
      <c r="F54" s="38" t="s">
        <v>57</v>
      </c>
      <c r="G54" s="38" t="str">
        <f t="shared" si="0"/>
        <v/>
      </c>
      <c r="H5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4" s="38">
        <f>ABS(Tableau2[[#This Row],[Score D]]-Tableau2[[#This Row],[Score E]])</f>
        <v>0</v>
      </c>
      <c r="O54" s="53"/>
      <c r="P54" s="38"/>
    </row>
    <row r="55" spans="1:16">
      <c r="A55" s="38" t="s">
        <v>69</v>
      </c>
      <c r="B55" s="38" t="s">
        <v>125</v>
      </c>
      <c r="C55" s="38" t="s">
        <v>59</v>
      </c>
      <c r="F55" s="38" t="s">
        <v>58</v>
      </c>
      <c r="G55" s="38" t="str">
        <f t="shared" si="0"/>
        <v/>
      </c>
      <c r="H5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5" s="38">
        <f>ABS(Tableau2[[#This Row],[Score D]]-Tableau2[[#This Row],[Score E]])</f>
        <v>0</v>
      </c>
      <c r="O55" s="53"/>
      <c r="P55" s="38"/>
    </row>
    <row r="56" spans="1:16">
      <c r="A56" s="38" t="s">
        <v>69</v>
      </c>
      <c r="B56" s="38" t="s">
        <v>126</v>
      </c>
      <c r="C56" s="38" t="s">
        <v>60</v>
      </c>
      <c r="F56" s="38" t="s">
        <v>48</v>
      </c>
      <c r="G56" s="38" t="str">
        <f t="shared" si="0"/>
        <v/>
      </c>
      <c r="H5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6" s="38">
        <f>ABS(Tableau2[[#This Row],[Score D]]-Tableau2[[#This Row],[Score E]])</f>
        <v>0</v>
      </c>
      <c r="O56" s="53"/>
      <c r="P56" s="38"/>
    </row>
    <row r="57" spans="1:16">
      <c r="A57" s="38" t="s">
        <v>69</v>
      </c>
      <c r="B57" s="38" t="s">
        <v>127</v>
      </c>
      <c r="C57" s="38" t="s">
        <v>61</v>
      </c>
      <c r="F57" s="38" t="s">
        <v>52</v>
      </c>
      <c r="G57" s="38" t="str">
        <f t="shared" si="0"/>
        <v/>
      </c>
      <c r="H5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7" s="38">
        <f>ABS(Tableau2[[#This Row],[Score D]]-Tableau2[[#This Row],[Score E]])</f>
        <v>0</v>
      </c>
      <c r="O57" s="53"/>
      <c r="P57" s="38"/>
    </row>
    <row r="58" spans="1:16">
      <c r="A58" s="38" t="s">
        <v>87</v>
      </c>
      <c r="B58" s="38" t="s">
        <v>121</v>
      </c>
      <c r="C58" s="38" t="s">
        <v>53</v>
      </c>
      <c r="F58" s="38" t="s">
        <v>54</v>
      </c>
      <c r="G58" s="38" t="str">
        <f t="shared" si="0"/>
        <v/>
      </c>
      <c r="H5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8" s="38">
        <f>ABS(Tableau2[[#This Row],[Score D]]-Tableau2[[#This Row],[Score E]])</f>
        <v>0</v>
      </c>
      <c r="O58" s="53"/>
      <c r="P58" s="38"/>
    </row>
    <row r="59" spans="1:16">
      <c r="A59" s="38" t="s">
        <v>87</v>
      </c>
      <c r="B59" s="38" t="s">
        <v>122</v>
      </c>
      <c r="C59" s="38" t="s">
        <v>49</v>
      </c>
      <c r="F59" s="38" t="s">
        <v>60</v>
      </c>
      <c r="G59" s="38" t="str">
        <f t="shared" si="0"/>
        <v/>
      </c>
      <c r="H5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59" s="38">
        <f>ABS(Tableau2[[#This Row],[Score D]]-Tableau2[[#This Row],[Score E]])</f>
        <v>0</v>
      </c>
      <c r="O59" s="53"/>
      <c r="P59" s="38"/>
    </row>
    <row r="60" spans="1:16">
      <c r="A60" s="38" t="s">
        <v>87</v>
      </c>
      <c r="B60" s="38" t="s">
        <v>123</v>
      </c>
      <c r="C60" s="38" t="s">
        <v>50</v>
      </c>
      <c r="F60" s="38" t="s">
        <v>55</v>
      </c>
      <c r="G60" s="38" t="str">
        <f t="shared" si="0"/>
        <v/>
      </c>
      <c r="H6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0" s="38">
        <f>ABS(Tableau2[[#This Row],[Score D]]-Tableau2[[#This Row],[Score E]])</f>
        <v>0</v>
      </c>
      <c r="O60" s="53"/>
      <c r="P60" s="38"/>
    </row>
    <row r="61" spans="1:16">
      <c r="A61" s="38" t="s">
        <v>87</v>
      </c>
      <c r="B61" s="38" t="s">
        <v>124</v>
      </c>
      <c r="C61" s="38" t="s">
        <v>51</v>
      </c>
      <c r="F61" s="38" t="s">
        <v>59</v>
      </c>
      <c r="G61" s="38" t="str">
        <f t="shared" si="0"/>
        <v/>
      </c>
      <c r="H6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1" s="38">
        <f>ABS(Tableau2[[#This Row],[Score D]]-Tableau2[[#This Row],[Score E]])</f>
        <v>0</v>
      </c>
      <c r="O61" s="53"/>
      <c r="P61" s="38"/>
    </row>
    <row r="62" spans="1:16">
      <c r="A62" s="38" t="s">
        <v>87</v>
      </c>
      <c r="B62" s="38" t="s">
        <v>125</v>
      </c>
      <c r="C62" s="38" t="s">
        <v>52</v>
      </c>
      <c r="F62" s="38" t="s">
        <v>51</v>
      </c>
      <c r="G62" s="38" t="str">
        <f t="shared" si="0"/>
        <v/>
      </c>
      <c r="H6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2" s="38">
        <f>ABS(Tableau2[[#This Row],[Score D]]-Tableau2[[#This Row],[Score E]])</f>
        <v>0</v>
      </c>
      <c r="O62" s="53"/>
      <c r="P62" s="38"/>
    </row>
    <row r="63" spans="1:16">
      <c r="A63" s="38" t="s">
        <v>87</v>
      </c>
      <c r="B63" s="38" t="s">
        <v>126</v>
      </c>
      <c r="C63" s="38" t="s">
        <v>57</v>
      </c>
      <c r="F63" s="38" t="s">
        <v>54</v>
      </c>
      <c r="G63" s="38" t="str">
        <f t="shared" si="0"/>
        <v/>
      </c>
      <c r="H6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3" s="38">
        <f>ABS(Tableau2[[#This Row],[Score D]]-Tableau2[[#This Row],[Score E]])</f>
        <v>0</v>
      </c>
      <c r="O63" s="53"/>
      <c r="P63" s="38"/>
    </row>
    <row r="64" spans="1:16">
      <c r="A64" s="38" t="s">
        <v>87</v>
      </c>
      <c r="B64" s="38" t="s">
        <v>127</v>
      </c>
      <c r="C64" s="38" t="s">
        <v>58</v>
      </c>
      <c r="F64" s="38" t="s">
        <v>61</v>
      </c>
      <c r="G64" s="38" t="str">
        <f t="shared" si="0"/>
        <v/>
      </c>
      <c r="H6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4" s="38">
        <f>ABS(Tableau2[[#This Row],[Score D]]-Tableau2[[#This Row],[Score E]])</f>
        <v>0</v>
      </c>
      <c r="O64" s="53"/>
      <c r="P64" s="38"/>
    </row>
    <row r="65" spans="1:16">
      <c r="A65" s="38" t="s">
        <v>70</v>
      </c>
      <c r="B65" s="38" t="s">
        <v>121</v>
      </c>
      <c r="C65" s="38" t="s">
        <v>54</v>
      </c>
      <c r="F65" s="38" t="s">
        <v>57</v>
      </c>
      <c r="G65" s="38" t="str">
        <f t="shared" si="0"/>
        <v/>
      </c>
      <c r="H6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5" s="38">
        <f>ABS(Tableau2[[#This Row],[Score D]]-Tableau2[[#This Row],[Score E]])</f>
        <v>0</v>
      </c>
      <c r="O65" s="53"/>
      <c r="P65" s="38"/>
    </row>
    <row r="66" spans="1:16">
      <c r="A66" s="38" t="s">
        <v>70</v>
      </c>
      <c r="B66" s="38" t="s">
        <v>122</v>
      </c>
      <c r="C66" s="38" t="s">
        <v>52</v>
      </c>
      <c r="F66" s="38" t="s">
        <v>53</v>
      </c>
      <c r="G66" s="38" t="str">
        <f t="shared" si="0"/>
        <v/>
      </c>
      <c r="H6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6" s="38">
        <f>ABS(Tableau2[[#This Row],[Score D]]-Tableau2[[#This Row],[Score E]])</f>
        <v>0</v>
      </c>
      <c r="O66" s="53"/>
      <c r="P66" s="38"/>
    </row>
    <row r="67" spans="1:16">
      <c r="A67" s="38" t="s">
        <v>70</v>
      </c>
      <c r="B67" s="38" t="s">
        <v>123</v>
      </c>
      <c r="C67" s="38" t="s">
        <v>54</v>
      </c>
      <c r="F67" s="38" t="s">
        <v>48</v>
      </c>
      <c r="G67" s="38" t="str">
        <f t="shared" ref="G67:G130" si="1">IF(NOT(AND(D67="",E67="")),CONCATENATE(D67,"-",E67),"")</f>
        <v/>
      </c>
      <c r="H6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7" s="38">
        <f>ABS(Tableau2[[#This Row],[Score D]]-Tableau2[[#This Row],[Score E]])</f>
        <v>0</v>
      </c>
      <c r="O67" s="53"/>
      <c r="P67" s="38"/>
    </row>
    <row r="68" spans="1:16">
      <c r="A68" s="38" t="s">
        <v>70</v>
      </c>
      <c r="B68" s="38" t="s">
        <v>124</v>
      </c>
      <c r="C68" s="38" t="s">
        <v>56</v>
      </c>
      <c r="F68" s="38" t="s">
        <v>51</v>
      </c>
      <c r="G68" s="38" t="str">
        <f t="shared" si="1"/>
        <v/>
      </c>
      <c r="H6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8" s="38">
        <f>ABS(Tableau2[[#This Row],[Score D]]-Tableau2[[#This Row],[Score E]])</f>
        <v>0</v>
      </c>
      <c r="O68" s="53"/>
      <c r="P68" s="38"/>
    </row>
    <row r="69" spans="1:16">
      <c r="A69" s="38" t="s">
        <v>70</v>
      </c>
      <c r="B69" s="38" t="s">
        <v>125</v>
      </c>
      <c r="C69" s="38" t="s">
        <v>59</v>
      </c>
      <c r="F69" s="38" t="s">
        <v>50</v>
      </c>
      <c r="G69" s="38" t="str">
        <f t="shared" si="1"/>
        <v/>
      </c>
      <c r="H6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69" s="38">
        <f>ABS(Tableau2[[#This Row],[Score D]]-Tableau2[[#This Row],[Score E]])</f>
        <v>0</v>
      </c>
      <c r="O69" s="53"/>
      <c r="P69" s="38"/>
    </row>
    <row r="70" spans="1:16">
      <c r="A70" s="38" t="s">
        <v>70</v>
      </c>
      <c r="B70" s="38" t="s">
        <v>126</v>
      </c>
      <c r="C70" s="38" t="s">
        <v>60</v>
      </c>
      <c r="F70" s="38" t="s">
        <v>58</v>
      </c>
      <c r="G70" s="38" t="str">
        <f t="shared" si="1"/>
        <v/>
      </c>
      <c r="H7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0" s="38">
        <f>ABS(Tableau2[[#This Row],[Score D]]-Tableau2[[#This Row],[Score E]])</f>
        <v>0</v>
      </c>
      <c r="O70" s="53"/>
      <c r="P70" s="38"/>
    </row>
    <row r="71" spans="1:16">
      <c r="A71" s="38" t="s">
        <v>70</v>
      </c>
      <c r="B71" s="38" t="s">
        <v>127</v>
      </c>
      <c r="C71" s="38" t="s">
        <v>61</v>
      </c>
      <c r="F71" s="38" t="s">
        <v>49</v>
      </c>
      <c r="G71" s="38" t="str">
        <f t="shared" si="1"/>
        <v/>
      </c>
      <c r="H7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1" s="38">
        <f>ABS(Tableau2[[#This Row],[Score D]]-Tableau2[[#This Row],[Score E]])</f>
        <v>0</v>
      </c>
      <c r="O71" s="53"/>
      <c r="P71" s="38"/>
    </row>
    <row r="72" spans="1:16">
      <c r="A72" s="38" t="s">
        <v>71</v>
      </c>
      <c r="B72" s="38" t="s">
        <v>121</v>
      </c>
      <c r="C72" s="38" t="s">
        <v>57</v>
      </c>
      <c r="F72" s="38" t="s">
        <v>60</v>
      </c>
      <c r="G72" s="38" t="str">
        <f t="shared" si="1"/>
        <v/>
      </c>
      <c r="H7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2" s="38">
        <f>ABS(Tableau2[[#This Row],[Score D]]-Tableau2[[#This Row],[Score E]])</f>
        <v>0</v>
      </c>
      <c r="O72" s="53"/>
      <c r="P72" s="38"/>
    </row>
    <row r="73" spans="1:16">
      <c r="A73" s="38" t="s">
        <v>71</v>
      </c>
      <c r="B73" s="38" t="s">
        <v>122</v>
      </c>
      <c r="C73" s="38" t="s">
        <v>51</v>
      </c>
      <c r="F73" s="38" t="s">
        <v>59</v>
      </c>
      <c r="G73" s="38" t="str">
        <f t="shared" si="1"/>
        <v/>
      </c>
      <c r="H7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3" s="38">
        <f>ABS(Tableau2[[#This Row],[Score D]]-Tableau2[[#This Row],[Score E]])</f>
        <v>0</v>
      </c>
      <c r="O73" s="53"/>
      <c r="P73" s="38"/>
    </row>
    <row r="74" spans="1:16">
      <c r="A74" s="38" t="s">
        <v>71</v>
      </c>
      <c r="B74" s="38" t="s">
        <v>123</v>
      </c>
      <c r="C74" s="38" t="s">
        <v>49</v>
      </c>
      <c r="F74" s="38" t="s">
        <v>48</v>
      </c>
      <c r="G74" s="38" t="str">
        <f t="shared" si="1"/>
        <v/>
      </c>
      <c r="H7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4" s="38">
        <f>ABS(Tableau2[[#This Row],[Score D]]-Tableau2[[#This Row],[Score E]])</f>
        <v>0</v>
      </c>
      <c r="O74" s="53"/>
      <c r="P74" s="38"/>
    </row>
    <row r="75" spans="1:16">
      <c r="A75" s="38" t="s">
        <v>71</v>
      </c>
      <c r="B75" s="38" t="s">
        <v>124</v>
      </c>
      <c r="C75" s="38" t="s">
        <v>50</v>
      </c>
      <c r="F75" s="38" t="s">
        <v>61</v>
      </c>
      <c r="G75" s="38" t="str">
        <f t="shared" si="1"/>
        <v/>
      </c>
      <c r="H7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5" s="38">
        <f>ABS(Tableau2[[#This Row],[Score D]]-Tableau2[[#This Row],[Score E]])</f>
        <v>0</v>
      </c>
      <c r="O75" s="53"/>
      <c r="P75" s="38"/>
    </row>
    <row r="76" spans="1:16">
      <c r="A76" s="38" t="s">
        <v>71</v>
      </c>
      <c r="B76" s="38" t="s">
        <v>125</v>
      </c>
      <c r="C76" s="38" t="s">
        <v>53</v>
      </c>
      <c r="F76" s="38" t="s">
        <v>56</v>
      </c>
      <c r="G76" s="38" t="str">
        <f t="shared" si="1"/>
        <v/>
      </c>
      <c r="H7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6" s="38">
        <f>ABS(Tableau2[[#This Row],[Score D]]-Tableau2[[#This Row],[Score E]])</f>
        <v>0</v>
      </c>
      <c r="O76" s="53"/>
      <c r="P76" s="38"/>
    </row>
    <row r="77" spans="1:16">
      <c r="A77" s="38" t="s">
        <v>71</v>
      </c>
      <c r="B77" s="38" t="s">
        <v>126</v>
      </c>
      <c r="C77" s="38" t="s">
        <v>55</v>
      </c>
      <c r="F77" s="38" t="s">
        <v>54</v>
      </c>
      <c r="G77" s="38" t="str">
        <f t="shared" si="1"/>
        <v/>
      </c>
      <c r="H7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7" s="38">
        <f>ABS(Tableau2[[#This Row],[Score D]]-Tableau2[[#This Row],[Score E]])</f>
        <v>0</v>
      </c>
      <c r="O77" s="53"/>
      <c r="P77" s="38"/>
    </row>
    <row r="78" spans="1:16">
      <c r="A78" s="38" t="s">
        <v>71</v>
      </c>
      <c r="B78" s="38" t="s">
        <v>127</v>
      </c>
      <c r="C78" s="38" t="s">
        <v>58</v>
      </c>
      <c r="F78" s="38" t="s">
        <v>52</v>
      </c>
      <c r="G78" s="38" t="str">
        <f t="shared" si="1"/>
        <v/>
      </c>
      <c r="H7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8" s="38">
        <f>ABS(Tableau2[[#This Row],[Score D]]-Tableau2[[#This Row],[Score E]])</f>
        <v>0</v>
      </c>
      <c r="O78" s="53"/>
      <c r="P78" s="38"/>
    </row>
    <row r="79" spans="1:16">
      <c r="A79" s="38" t="s">
        <v>72</v>
      </c>
      <c r="B79" s="38" t="s">
        <v>121</v>
      </c>
      <c r="C79" s="38" t="s">
        <v>48</v>
      </c>
      <c r="F79" s="38" t="s">
        <v>55</v>
      </c>
      <c r="G79" s="38" t="str">
        <f t="shared" si="1"/>
        <v/>
      </c>
      <c r="H7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79" s="38">
        <f>ABS(Tableau2[[#This Row],[Score D]]-Tableau2[[#This Row],[Score E]])</f>
        <v>0</v>
      </c>
      <c r="O79" s="53"/>
      <c r="P79" s="38"/>
    </row>
    <row r="80" spans="1:16">
      <c r="A80" s="38" t="s">
        <v>72</v>
      </c>
      <c r="B80" s="38" t="s">
        <v>122</v>
      </c>
      <c r="C80" s="38" t="s">
        <v>52</v>
      </c>
      <c r="F80" s="38" t="s">
        <v>50</v>
      </c>
      <c r="G80" s="38" t="str">
        <f t="shared" si="1"/>
        <v/>
      </c>
      <c r="H8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0" s="38">
        <f>ABS(Tableau2[[#This Row],[Score D]]-Tableau2[[#This Row],[Score E]])</f>
        <v>0</v>
      </c>
      <c r="O80" s="53"/>
      <c r="P80" s="38"/>
    </row>
    <row r="81" spans="1:16">
      <c r="A81" s="38" t="s">
        <v>72</v>
      </c>
      <c r="B81" s="38" t="s">
        <v>123</v>
      </c>
      <c r="C81" s="38" t="s">
        <v>54</v>
      </c>
      <c r="F81" s="38" t="s">
        <v>56</v>
      </c>
      <c r="G81" s="38" t="str">
        <f t="shared" si="1"/>
        <v/>
      </c>
      <c r="H8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1" s="38">
        <f>ABS(Tableau2[[#This Row],[Score D]]-Tableau2[[#This Row],[Score E]])</f>
        <v>0</v>
      </c>
      <c r="O81" s="53"/>
      <c r="P81" s="38"/>
    </row>
    <row r="82" spans="1:16">
      <c r="A82" s="38" t="s">
        <v>72</v>
      </c>
      <c r="B82" s="38" t="s">
        <v>124</v>
      </c>
      <c r="C82" s="38" t="s">
        <v>58</v>
      </c>
      <c r="F82" s="38" t="s">
        <v>57</v>
      </c>
      <c r="G82" s="38" t="str">
        <f t="shared" si="1"/>
        <v/>
      </c>
      <c r="H8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2" s="38">
        <f>ABS(Tableau2[[#This Row],[Score D]]-Tableau2[[#This Row],[Score E]])</f>
        <v>0</v>
      </c>
      <c r="O82" s="53"/>
      <c r="P82" s="38"/>
    </row>
    <row r="83" spans="1:16">
      <c r="A83" s="38" t="s">
        <v>72</v>
      </c>
      <c r="B83" s="38" t="s">
        <v>125</v>
      </c>
      <c r="C83" s="38" t="s">
        <v>59</v>
      </c>
      <c r="F83" s="38" t="s">
        <v>49</v>
      </c>
      <c r="G83" s="38" t="str">
        <f t="shared" si="1"/>
        <v/>
      </c>
      <c r="H8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3" s="38">
        <f>ABS(Tableau2[[#This Row],[Score D]]-Tableau2[[#This Row],[Score E]])</f>
        <v>0</v>
      </c>
      <c r="O83" s="53"/>
      <c r="P83" s="38"/>
    </row>
    <row r="84" spans="1:16">
      <c r="A84" s="38" t="s">
        <v>72</v>
      </c>
      <c r="B84" s="38" t="s">
        <v>126</v>
      </c>
      <c r="C84" s="38" t="s">
        <v>60</v>
      </c>
      <c r="F84" s="38" t="s">
        <v>53</v>
      </c>
      <c r="G84" s="38" t="str">
        <f t="shared" si="1"/>
        <v/>
      </c>
      <c r="H8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4" s="38">
        <f>ABS(Tableau2[[#This Row],[Score D]]-Tableau2[[#This Row],[Score E]])</f>
        <v>0</v>
      </c>
      <c r="O84" s="53"/>
      <c r="P84" s="38"/>
    </row>
    <row r="85" spans="1:16">
      <c r="A85" s="38" t="s">
        <v>72</v>
      </c>
      <c r="B85" s="38" t="s">
        <v>127</v>
      </c>
      <c r="C85" s="38" t="s">
        <v>61</v>
      </c>
      <c r="F85" s="38" t="s">
        <v>51</v>
      </c>
      <c r="G85" s="38" t="str">
        <f t="shared" si="1"/>
        <v/>
      </c>
      <c r="H8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5" s="38">
        <f>ABS(Tableau2[[#This Row],[Score D]]-Tableau2[[#This Row],[Score E]])</f>
        <v>0</v>
      </c>
      <c r="O85" s="53"/>
      <c r="P85" s="38"/>
    </row>
    <row r="86" spans="1:16">
      <c r="A86" s="38" t="s">
        <v>73</v>
      </c>
      <c r="B86" s="38" t="s">
        <v>121</v>
      </c>
      <c r="C86" s="38" t="s">
        <v>51</v>
      </c>
      <c r="F86" s="38" t="s">
        <v>60</v>
      </c>
      <c r="G86" s="38" t="str">
        <f t="shared" si="1"/>
        <v/>
      </c>
      <c r="H8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6" s="38">
        <f>ABS(Tableau2[[#This Row],[Score D]]-Tableau2[[#This Row],[Score E]])</f>
        <v>0</v>
      </c>
      <c r="O86" s="53"/>
      <c r="P86" s="38"/>
    </row>
    <row r="87" spans="1:16">
      <c r="A87" s="38" t="s">
        <v>73</v>
      </c>
      <c r="B87" s="38" t="s">
        <v>122</v>
      </c>
      <c r="C87" s="38" t="s">
        <v>53</v>
      </c>
      <c r="F87" s="38" t="s">
        <v>59</v>
      </c>
      <c r="G87" s="38" t="str">
        <f t="shared" si="1"/>
        <v/>
      </c>
      <c r="H8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7" s="38">
        <f>ABS(Tableau2[[#This Row],[Score D]]-Tableau2[[#This Row],[Score E]])</f>
        <v>0</v>
      </c>
      <c r="O87" s="53"/>
      <c r="P87" s="38"/>
    </row>
    <row r="88" spans="1:16">
      <c r="A88" s="38" t="s">
        <v>73</v>
      </c>
      <c r="B88" s="38" t="s">
        <v>123</v>
      </c>
      <c r="C88" s="38" t="s">
        <v>55</v>
      </c>
      <c r="F88" s="38" t="s">
        <v>61</v>
      </c>
      <c r="G88" s="38" t="str">
        <f t="shared" si="1"/>
        <v/>
      </c>
      <c r="H8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8" s="38">
        <f>ABS(Tableau2[[#This Row],[Score D]]-Tableau2[[#This Row],[Score E]])</f>
        <v>0</v>
      </c>
      <c r="O88" s="53"/>
      <c r="P88" s="38"/>
    </row>
    <row r="89" spans="1:16">
      <c r="A89" s="38" t="s">
        <v>73</v>
      </c>
      <c r="B89" s="38" t="s">
        <v>124</v>
      </c>
      <c r="C89" s="38" t="s">
        <v>49</v>
      </c>
      <c r="F89" s="38" t="s">
        <v>54</v>
      </c>
      <c r="G89" s="38" t="str">
        <f t="shared" si="1"/>
        <v/>
      </c>
      <c r="H8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89" s="38">
        <f>ABS(Tableau2[[#This Row],[Score D]]-Tableau2[[#This Row],[Score E]])</f>
        <v>0</v>
      </c>
      <c r="O89" s="53"/>
      <c r="P89" s="38"/>
    </row>
    <row r="90" spans="1:16">
      <c r="A90" s="38" t="s">
        <v>73</v>
      </c>
      <c r="B90" s="38" t="s">
        <v>125</v>
      </c>
      <c r="C90" s="38" t="s">
        <v>50</v>
      </c>
      <c r="F90" s="38" t="s">
        <v>58</v>
      </c>
      <c r="G90" s="38" t="str">
        <f t="shared" si="1"/>
        <v/>
      </c>
      <c r="H9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0" s="38">
        <f>ABS(Tableau2[[#This Row],[Score D]]-Tableau2[[#This Row],[Score E]])</f>
        <v>0</v>
      </c>
      <c r="O90" s="53"/>
      <c r="P90" s="38"/>
    </row>
    <row r="91" spans="1:16">
      <c r="A91" s="38" t="s">
        <v>73</v>
      </c>
      <c r="B91" s="38" t="s">
        <v>126</v>
      </c>
      <c r="C91" s="38" t="s">
        <v>55</v>
      </c>
      <c r="F91" s="38" t="s">
        <v>52</v>
      </c>
      <c r="G91" s="38" t="str">
        <f t="shared" si="1"/>
        <v/>
      </c>
      <c r="H9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1" s="38">
        <f>ABS(Tableau2[[#This Row],[Score D]]-Tableau2[[#This Row],[Score E]])</f>
        <v>0</v>
      </c>
      <c r="O91" s="53"/>
      <c r="P91" s="38"/>
    </row>
    <row r="92" spans="1:16">
      <c r="A92" s="38" t="s">
        <v>73</v>
      </c>
      <c r="B92" s="38" t="s">
        <v>127</v>
      </c>
      <c r="C92" s="38" t="s">
        <v>57</v>
      </c>
      <c r="F92" s="38" t="s">
        <v>48</v>
      </c>
      <c r="G92" s="38" t="str">
        <f t="shared" si="1"/>
        <v/>
      </c>
      <c r="H9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2" s="38">
        <f>ABS(Tableau2[[#This Row],[Score D]]-Tableau2[[#This Row],[Score E]])</f>
        <v>0</v>
      </c>
      <c r="O92" s="53"/>
      <c r="P92" s="38"/>
    </row>
    <row r="93" spans="1:16">
      <c r="A93" s="38" t="s">
        <v>74</v>
      </c>
      <c r="B93" s="38" t="s">
        <v>121</v>
      </c>
      <c r="G93" s="38" t="str">
        <f t="shared" si="1"/>
        <v/>
      </c>
      <c r="H9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3" s="38">
        <f>ABS(Tableau2[[#This Row],[Score D]]-Tableau2[[#This Row],[Score E]])</f>
        <v>0</v>
      </c>
      <c r="O93" s="53"/>
      <c r="P93" s="38"/>
    </row>
    <row r="94" spans="1:16">
      <c r="B94" s="38" t="s">
        <v>122</v>
      </c>
      <c r="G94" s="38" t="str">
        <f t="shared" si="1"/>
        <v/>
      </c>
      <c r="H9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4" s="38">
        <f>ABS(Tableau2[[#This Row],[Score D]]-Tableau2[[#This Row],[Score E]])</f>
        <v>0</v>
      </c>
      <c r="O94" s="53"/>
      <c r="P94" s="38"/>
    </row>
    <row r="95" spans="1:16">
      <c r="B95" s="38" t="s">
        <v>123</v>
      </c>
      <c r="G95" s="38" t="str">
        <f t="shared" si="1"/>
        <v/>
      </c>
      <c r="H9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5" s="38">
        <f>ABS(Tableau2[[#This Row],[Score D]]-Tableau2[[#This Row],[Score E]])</f>
        <v>0</v>
      </c>
      <c r="O95" s="53"/>
      <c r="P95" s="38"/>
    </row>
    <row r="96" spans="1:16">
      <c r="B96" s="38" t="s">
        <v>124</v>
      </c>
      <c r="G96" s="38" t="str">
        <f t="shared" si="1"/>
        <v/>
      </c>
      <c r="H9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6" s="38">
        <f>ABS(Tableau2[[#This Row],[Score D]]-Tableau2[[#This Row],[Score E]])</f>
        <v>0</v>
      </c>
      <c r="O96" s="53"/>
      <c r="P96" s="38"/>
    </row>
    <row r="97" spans="1:16">
      <c r="B97" s="38" t="s">
        <v>125</v>
      </c>
      <c r="G97" s="38" t="str">
        <f t="shared" si="1"/>
        <v/>
      </c>
      <c r="H9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7" s="38">
        <f>ABS(Tableau2[[#This Row],[Score D]]-Tableau2[[#This Row],[Score E]])</f>
        <v>0</v>
      </c>
      <c r="O97" s="53"/>
      <c r="P97" s="38"/>
    </row>
    <row r="98" spans="1:16">
      <c r="B98" s="38" t="s">
        <v>126</v>
      </c>
      <c r="G98" s="38" t="str">
        <f t="shared" si="1"/>
        <v/>
      </c>
      <c r="H9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8" s="38">
        <f>ABS(Tableau2[[#This Row],[Score D]]-Tableau2[[#This Row],[Score E]])</f>
        <v>0</v>
      </c>
      <c r="O98" s="53"/>
      <c r="P98" s="38"/>
    </row>
    <row r="99" spans="1:16">
      <c r="B99" s="38" t="s">
        <v>127</v>
      </c>
      <c r="C99" s="38" t="s">
        <v>54</v>
      </c>
      <c r="G99" s="38" t="str">
        <f t="shared" si="1"/>
        <v/>
      </c>
      <c r="H9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99" s="38">
        <f>ABS(Tableau2[[#This Row],[Score D]]-Tableau2[[#This Row],[Score E]])</f>
        <v>0</v>
      </c>
      <c r="O99" s="53"/>
      <c r="P99" s="38"/>
    </row>
    <row r="100" spans="1:16">
      <c r="A100" s="38" t="s">
        <v>75</v>
      </c>
      <c r="B100" s="38" t="s">
        <v>121</v>
      </c>
      <c r="C100" s="38" t="s">
        <v>54</v>
      </c>
      <c r="G100" s="38" t="str">
        <f t="shared" si="1"/>
        <v/>
      </c>
      <c r="H10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0" s="38">
        <f>ABS(Tableau2[[#This Row],[Score D]]-Tableau2[[#This Row],[Score E]])</f>
        <v>0</v>
      </c>
      <c r="O100" s="53"/>
      <c r="P100" s="38"/>
    </row>
    <row r="101" spans="1:16">
      <c r="B101" s="38" t="s">
        <v>122</v>
      </c>
      <c r="C101" s="38" t="s">
        <v>54</v>
      </c>
      <c r="G101" s="38" t="str">
        <f t="shared" si="1"/>
        <v/>
      </c>
      <c r="H10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1" s="38">
        <f>ABS(Tableau2[[#This Row],[Score D]]-Tableau2[[#This Row],[Score E]])</f>
        <v>0</v>
      </c>
      <c r="O101" s="53"/>
      <c r="P101" s="38"/>
    </row>
    <row r="102" spans="1:16">
      <c r="B102" s="38" t="s">
        <v>123</v>
      </c>
      <c r="C102" s="38" t="s">
        <v>54</v>
      </c>
      <c r="G102" s="38" t="str">
        <f t="shared" si="1"/>
        <v/>
      </c>
      <c r="H10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2" s="38">
        <f>ABS(Tableau2[[#This Row],[Score D]]-Tableau2[[#This Row],[Score E]])</f>
        <v>0</v>
      </c>
      <c r="O102" s="53"/>
      <c r="P102" s="38"/>
    </row>
    <row r="103" spans="1:16">
      <c r="B103" s="38" t="s">
        <v>124</v>
      </c>
      <c r="C103" s="38" t="s">
        <v>54</v>
      </c>
      <c r="G103" s="38" t="str">
        <f t="shared" si="1"/>
        <v/>
      </c>
      <c r="H10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3" s="38">
        <f>ABS(Tableau2[[#This Row],[Score D]]-Tableau2[[#This Row],[Score E]])</f>
        <v>0</v>
      </c>
      <c r="O103" s="53"/>
      <c r="P103" s="38"/>
    </row>
    <row r="104" spans="1:16">
      <c r="B104" s="38" t="s">
        <v>125</v>
      </c>
      <c r="C104" s="38" t="s">
        <v>54</v>
      </c>
      <c r="G104" s="38" t="str">
        <f t="shared" si="1"/>
        <v/>
      </c>
      <c r="H10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4" s="38">
        <f>ABS(Tableau2[[#This Row],[Score D]]-Tableau2[[#This Row],[Score E]])</f>
        <v>0</v>
      </c>
      <c r="O104" s="53"/>
      <c r="P104" s="38"/>
    </row>
    <row r="105" spans="1:16">
      <c r="B105" s="38" t="s">
        <v>126</v>
      </c>
      <c r="C105" s="38" t="s">
        <v>54</v>
      </c>
      <c r="F105" s="38" t="s">
        <v>60</v>
      </c>
      <c r="G105" s="38" t="str">
        <f t="shared" si="1"/>
        <v/>
      </c>
      <c r="H10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5" s="38">
        <f>ABS(Tableau2[[#This Row],[Score D]]-Tableau2[[#This Row],[Score E]])</f>
        <v>0</v>
      </c>
      <c r="O105" s="53"/>
      <c r="P105" s="38"/>
    </row>
    <row r="106" spans="1:16">
      <c r="B106" s="38" t="s">
        <v>127</v>
      </c>
      <c r="C106" s="38" t="s">
        <v>54</v>
      </c>
      <c r="F106" s="38" t="s">
        <v>60</v>
      </c>
      <c r="G106" s="38" t="str">
        <f t="shared" si="1"/>
        <v/>
      </c>
      <c r="H10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6" s="38">
        <f>ABS(Tableau2[[#This Row],[Score D]]-Tableau2[[#This Row],[Score E]])</f>
        <v>0</v>
      </c>
      <c r="O106" s="53"/>
      <c r="P106" s="38"/>
    </row>
    <row r="107" spans="1:16">
      <c r="A107" s="38" t="s">
        <v>76</v>
      </c>
      <c r="B107" s="38" t="s">
        <v>121</v>
      </c>
      <c r="C107" s="38" t="s">
        <v>54</v>
      </c>
      <c r="F107" s="38" t="s">
        <v>60</v>
      </c>
      <c r="G107" s="38" t="str">
        <f t="shared" si="1"/>
        <v/>
      </c>
      <c r="H10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7" s="38">
        <f>ABS(Tableau2[[#This Row],[Score D]]-Tableau2[[#This Row],[Score E]])</f>
        <v>0</v>
      </c>
      <c r="O107" s="53"/>
      <c r="P107" s="38"/>
    </row>
    <row r="108" spans="1:16">
      <c r="B108" s="38" t="s">
        <v>122</v>
      </c>
      <c r="C108" s="38" t="s">
        <v>54</v>
      </c>
      <c r="F108" s="38" t="s">
        <v>60</v>
      </c>
      <c r="G108" s="38" t="str">
        <f t="shared" si="1"/>
        <v/>
      </c>
      <c r="H10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8" s="38">
        <f>ABS(Tableau2[[#This Row],[Score D]]-Tableau2[[#This Row],[Score E]])</f>
        <v>0</v>
      </c>
      <c r="O108" s="53"/>
      <c r="P108" s="38"/>
    </row>
    <row r="109" spans="1:16">
      <c r="B109" s="38" t="s">
        <v>123</v>
      </c>
      <c r="C109" s="38" t="s">
        <v>54</v>
      </c>
      <c r="F109" s="38" t="s">
        <v>60</v>
      </c>
      <c r="G109" s="38" t="str">
        <f t="shared" si="1"/>
        <v/>
      </c>
      <c r="H10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09" s="38">
        <f>ABS(Tableau2[[#This Row],[Score D]]-Tableau2[[#This Row],[Score E]])</f>
        <v>0</v>
      </c>
      <c r="O109" s="53"/>
      <c r="P109" s="38"/>
    </row>
    <row r="110" spans="1:16">
      <c r="B110" s="38" t="s">
        <v>124</v>
      </c>
      <c r="C110" s="38" t="s">
        <v>54</v>
      </c>
      <c r="F110" s="38" t="s">
        <v>60</v>
      </c>
      <c r="G110" s="38" t="str">
        <f t="shared" si="1"/>
        <v/>
      </c>
      <c r="H11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0" s="38">
        <f>ABS(Tableau2[[#This Row],[Score D]]-Tableau2[[#This Row],[Score E]])</f>
        <v>0</v>
      </c>
      <c r="O110" s="53"/>
      <c r="P110" s="38"/>
    </row>
    <row r="111" spans="1:16">
      <c r="B111" s="38" t="s">
        <v>125</v>
      </c>
      <c r="C111" s="38" t="s">
        <v>54</v>
      </c>
      <c r="F111" s="38" t="s">
        <v>60</v>
      </c>
      <c r="G111" s="38" t="str">
        <f t="shared" si="1"/>
        <v/>
      </c>
      <c r="H11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1" s="38">
        <f>ABS(Tableau2[[#This Row],[Score D]]-Tableau2[[#This Row],[Score E]])</f>
        <v>0</v>
      </c>
      <c r="O111" s="53"/>
      <c r="P111" s="38"/>
    </row>
    <row r="112" spans="1:16">
      <c r="B112" s="38" t="s">
        <v>126</v>
      </c>
      <c r="C112" s="38" t="s">
        <v>54</v>
      </c>
      <c r="F112" s="38" t="s">
        <v>60</v>
      </c>
      <c r="G112" s="38" t="str">
        <f t="shared" si="1"/>
        <v/>
      </c>
      <c r="H11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2" s="38">
        <f>ABS(Tableau2[[#This Row],[Score D]]-Tableau2[[#This Row],[Score E]])</f>
        <v>0</v>
      </c>
      <c r="O112" s="53"/>
      <c r="P112" s="38"/>
    </row>
    <row r="113" spans="1:16">
      <c r="B113" s="38" t="s">
        <v>127</v>
      </c>
      <c r="C113" s="38" t="s">
        <v>54</v>
      </c>
      <c r="F113" s="38" t="s">
        <v>60</v>
      </c>
      <c r="G113" s="38" t="str">
        <f t="shared" si="1"/>
        <v/>
      </c>
      <c r="H11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3" s="38">
        <f>ABS(Tableau2[[#This Row],[Score D]]-Tableau2[[#This Row],[Score E]])</f>
        <v>0</v>
      </c>
      <c r="O113" s="53"/>
      <c r="P113" s="38"/>
    </row>
    <row r="114" spans="1:16">
      <c r="A114" s="38" t="s">
        <v>77</v>
      </c>
      <c r="B114" s="38" t="s">
        <v>121</v>
      </c>
      <c r="C114" s="38" t="s">
        <v>54</v>
      </c>
      <c r="F114" s="38" t="s">
        <v>60</v>
      </c>
      <c r="G114" s="38" t="str">
        <f t="shared" si="1"/>
        <v/>
      </c>
      <c r="H11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4" s="38">
        <f>ABS(Tableau2[[#This Row],[Score D]]-Tableau2[[#This Row],[Score E]])</f>
        <v>0</v>
      </c>
      <c r="O114" s="53"/>
      <c r="P114" s="38"/>
    </row>
    <row r="115" spans="1:16">
      <c r="B115" s="38" t="s">
        <v>122</v>
      </c>
      <c r="C115" s="38" t="s">
        <v>54</v>
      </c>
      <c r="F115" s="38" t="s">
        <v>60</v>
      </c>
      <c r="G115" s="38" t="str">
        <f t="shared" si="1"/>
        <v/>
      </c>
      <c r="H11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5" s="38">
        <f>ABS(Tableau2[[#This Row],[Score D]]-Tableau2[[#This Row],[Score E]])</f>
        <v>0</v>
      </c>
      <c r="O115" s="53"/>
      <c r="P115" s="38"/>
    </row>
    <row r="116" spans="1:16">
      <c r="B116" s="38" t="s">
        <v>123</v>
      </c>
      <c r="C116" s="38" t="s">
        <v>54</v>
      </c>
      <c r="F116" s="38" t="s">
        <v>60</v>
      </c>
      <c r="G116" s="38" t="str">
        <f t="shared" si="1"/>
        <v/>
      </c>
      <c r="H11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6" s="38">
        <f>ABS(Tableau2[[#This Row],[Score D]]-Tableau2[[#This Row],[Score E]])</f>
        <v>0</v>
      </c>
      <c r="O116" s="53"/>
      <c r="P116" s="38"/>
    </row>
    <row r="117" spans="1:16">
      <c r="B117" s="38" t="s">
        <v>124</v>
      </c>
      <c r="C117" s="38" t="s">
        <v>54</v>
      </c>
      <c r="F117" s="38" t="s">
        <v>60</v>
      </c>
      <c r="G117" s="38" t="str">
        <f t="shared" si="1"/>
        <v/>
      </c>
      <c r="H11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7" s="38">
        <f>ABS(Tableau2[[#This Row],[Score D]]-Tableau2[[#This Row],[Score E]])</f>
        <v>0</v>
      </c>
      <c r="O117" s="53"/>
      <c r="P117" s="38"/>
    </row>
    <row r="118" spans="1:16">
      <c r="B118" s="38" t="s">
        <v>125</v>
      </c>
      <c r="C118" s="38" t="s">
        <v>54</v>
      </c>
      <c r="F118" s="38" t="s">
        <v>60</v>
      </c>
      <c r="G118" s="38" t="str">
        <f t="shared" si="1"/>
        <v/>
      </c>
      <c r="H11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8" s="38">
        <f>ABS(Tableau2[[#This Row],[Score D]]-Tableau2[[#This Row],[Score E]])</f>
        <v>0</v>
      </c>
      <c r="O118" s="53"/>
      <c r="P118" s="38"/>
    </row>
    <row r="119" spans="1:16">
      <c r="B119" s="38" t="s">
        <v>126</v>
      </c>
      <c r="C119" s="38" t="s">
        <v>54</v>
      </c>
      <c r="F119" s="38" t="s">
        <v>60</v>
      </c>
      <c r="G119" s="38" t="str">
        <f t="shared" si="1"/>
        <v/>
      </c>
      <c r="H11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19" s="38">
        <f>ABS(Tableau2[[#This Row],[Score D]]-Tableau2[[#This Row],[Score E]])</f>
        <v>0</v>
      </c>
      <c r="O119" s="53"/>
      <c r="P119" s="38"/>
    </row>
    <row r="120" spans="1:16">
      <c r="B120" s="38" t="s">
        <v>127</v>
      </c>
      <c r="C120" s="38" t="s">
        <v>54</v>
      </c>
      <c r="F120" s="38" t="s">
        <v>60</v>
      </c>
      <c r="G120" s="38" t="str">
        <f t="shared" si="1"/>
        <v/>
      </c>
      <c r="H12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0" s="38">
        <f>ABS(Tableau2[[#This Row],[Score D]]-Tableau2[[#This Row],[Score E]])</f>
        <v>0</v>
      </c>
      <c r="O120" s="53"/>
      <c r="P120" s="38"/>
    </row>
    <row r="121" spans="1:16">
      <c r="A121" s="38" t="s">
        <v>78</v>
      </c>
      <c r="B121" s="38" t="s">
        <v>121</v>
      </c>
      <c r="C121" s="38" t="s">
        <v>54</v>
      </c>
      <c r="F121" s="38" t="s">
        <v>60</v>
      </c>
      <c r="G121" s="38" t="str">
        <f t="shared" si="1"/>
        <v/>
      </c>
      <c r="H12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1" s="38">
        <f>ABS(Tableau2[[#This Row],[Score D]]-Tableau2[[#This Row],[Score E]])</f>
        <v>0</v>
      </c>
      <c r="O121" s="53"/>
      <c r="P121" s="38"/>
    </row>
    <row r="122" spans="1:16">
      <c r="B122" s="38" t="s">
        <v>122</v>
      </c>
      <c r="C122" s="38" t="s">
        <v>54</v>
      </c>
      <c r="F122" s="38" t="s">
        <v>60</v>
      </c>
      <c r="G122" s="38" t="str">
        <f t="shared" si="1"/>
        <v/>
      </c>
      <c r="H12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2" s="38">
        <f>ABS(Tableau2[[#This Row],[Score D]]-Tableau2[[#This Row],[Score E]])</f>
        <v>0</v>
      </c>
      <c r="O122" s="53"/>
      <c r="P122" s="38"/>
    </row>
    <row r="123" spans="1:16">
      <c r="B123" s="38" t="s">
        <v>123</v>
      </c>
      <c r="C123" s="38" t="s">
        <v>54</v>
      </c>
      <c r="F123" s="38" t="s">
        <v>60</v>
      </c>
      <c r="G123" s="38" t="str">
        <f t="shared" si="1"/>
        <v/>
      </c>
      <c r="H12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3" s="38">
        <f>ABS(Tableau2[[#This Row],[Score D]]-Tableau2[[#This Row],[Score E]])</f>
        <v>0</v>
      </c>
      <c r="O123" s="53"/>
      <c r="P123" s="38"/>
    </row>
    <row r="124" spans="1:16">
      <c r="B124" s="38" t="s">
        <v>124</v>
      </c>
      <c r="C124" s="38" t="s">
        <v>54</v>
      </c>
      <c r="F124" s="38" t="s">
        <v>60</v>
      </c>
      <c r="G124" s="38" t="str">
        <f t="shared" si="1"/>
        <v/>
      </c>
      <c r="H12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4" s="38">
        <f>ABS(Tableau2[[#This Row],[Score D]]-Tableau2[[#This Row],[Score E]])</f>
        <v>0</v>
      </c>
      <c r="O124" s="53"/>
      <c r="P124" s="38"/>
    </row>
    <row r="125" spans="1:16">
      <c r="B125" s="38" t="s">
        <v>125</v>
      </c>
      <c r="C125" s="38" t="s">
        <v>54</v>
      </c>
      <c r="F125" s="38" t="s">
        <v>60</v>
      </c>
      <c r="G125" s="38" t="str">
        <f t="shared" si="1"/>
        <v/>
      </c>
      <c r="H12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5" s="38">
        <f>ABS(Tableau2[[#This Row],[Score D]]-Tableau2[[#This Row],[Score E]])</f>
        <v>0</v>
      </c>
      <c r="O125" s="53"/>
      <c r="P125" s="38"/>
    </row>
    <row r="126" spans="1:16">
      <c r="B126" s="38" t="s">
        <v>126</v>
      </c>
      <c r="C126" s="38" t="s">
        <v>54</v>
      </c>
      <c r="F126" s="38" t="s">
        <v>60</v>
      </c>
      <c r="G126" s="38" t="str">
        <f t="shared" si="1"/>
        <v/>
      </c>
      <c r="H12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6" s="38">
        <f>ABS(Tableau2[[#This Row],[Score D]]-Tableau2[[#This Row],[Score E]])</f>
        <v>0</v>
      </c>
      <c r="O126" s="53"/>
      <c r="P126" s="38"/>
    </row>
    <row r="127" spans="1:16">
      <c r="B127" s="38" t="s">
        <v>127</v>
      </c>
      <c r="C127" s="38" t="s">
        <v>54</v>
      </c>
      <c r="F127" s="38" t="s">
        <v>60</v>
      </c>
      <c r="G127" s="38" t="str">
        <f t="shared" si="1"/>
        <v/>
      </c>
      <c r="H12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7" s="38">
        <f>ABS(Tableau2[[#This Row],[Score D]]-Tableau2[[#This Row],[Score E]])</f>
        <v>0</v>
      </c>
      <c r="O127" s="53"/>
      <c r="P127" s="38"/>
    </row>
    <row r="128" spans="1:16">
      <c r="A128" s="38" t="s">
        <v>79</v>
      </c>
      <c r="B128" s="38" t="s">
        <v>121</v>
      </c>
      <c r="C128" s="38" t="s">
        <v>54</v>
      </c>
      <c r="F128" s="38" t="s">
        <v>60</v>
      </c>
      <c r="G128" s="38" t="str">
        <f t="shared" si="1"/>
        <v/>
      </c>
      <c r="H12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8" s="38">
        <f>ABS(Tableau2[[#This Row],[Score D]]-Tableau2[[#This Row],[Score E]])</f>
        <v>0</v>
      </c>
      <c r="O128" s="53"/>
      <c r="P128" s="38"/>
    </row>
    <row r="129" spans="1:16">
      <c r="B129" s="38" t="s">
        <v>122</v>
      </c>
      <c r="C129" s="38" t="s">
        <v>54</v>
      </c>
      <c r="F129" s="38" t="s">
        <v>60</v>
      </c>
      <c r="G129" s="38" t="str">
        <f t="shared" si="1"/>
        <v/>
      </c>
      <c r="H12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29" s="38">
        <f>ABS(Tableau2[[#This Row],[Score D]]-Tableau2[[#This Row],[Score E]])</f>
        <v>0</v>
      </c>
      <c r="O129" s="53"/>
      <c r="P129" s="38"/>
    </row>
    <row r="130" spans="1:16">
      <c r="B130" s="38" t="s">
        <v>123</v>
      </c>
      <c r="C130" s="38" t="s">
        <v>54</v>
      </c>
      <c r="F130" s="38" t="s">
        <v>60</v>
      </c>
      <c r="G130" s="38" t="str">
        <f t="shared" si="1"/>
        <v/>
      </c>
      <c r="H13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0" s="38">
        <f>ABS(Tableau2[[#This Row],[Score D]]-Tableau2[[#This Row],[Score E]])</f>
        <v>0</v>
      </c>
      <c r="O130" s="53"/>
      <c r="P130" s="38"/>
    </row>
    <row r="131" spans="1:16">
      <c r="B131" s="38" t="s">
        <v>124</v>
      </c>
      <c r="C131" s="38" t="s">
        <v>54</v>
      </c>
      <c r="F131" s="38" t="s">
        <v>60</v>
      </c>
      <c r="G131" s="38" t="str">
        <f t="shared" ref="G131:G183" si="2">IF(NOT(AND(D131="",E131="")),CONCATENATE(D131,"-",E131),"")</f>
        <v/>
      </c>
      <c r="H13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1" s="38">
        <f>ABS(Tableau2[[#This Row],[Score D]]-Tableau2[[#This Row],[Score E]])</f>
        <v>0</v>
      </c>
      <c r="O131" s="53"/>
      <c r="P131" s="38"/>
    </row>
    <row r="132" spans="1:16">
      <c r="B132" s="38" t="s">
        <v>125</v>
      </c>
      <c r="C132" s="38" t="s">
        <v>54</v>
      </c>
      <c r="F132" s="38" t="s">
        <v>60</v>
      </c>
      <c r="G132" s="38" t="str">
        <f t="shared" si="2"/>
        <v/>
      </c>
      <c r="H13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2" s="38">
        <f>ABS(Tableau2[[#This Row],[Score D]]-Tableau2[[#This Row],[Score E]])</f>
        <v>0</v>
      </c>
      <c r="O132" s="53"/>
      <c r="P132" s="38"/>
    </row>
    <row r="133" spans="1:16">
      <c r="B133" s="38" t="s">
        <v>126</v>
      </c>
      <c r="C133" s="38" t="s">
        <v>54</v>
      </c>
      <c r="F133" s="38" t="s">
        <v>60</v>
      </c>
      <c r="G133" s="38" t="str">
        <f t="shared" si="2"/>
        <v/>
      </c>
      <c r="H13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3" s="38">
        <f>ABS(Tableau2[[#This Row],[Score D]]-Tableau2[[#This Row],[Score E]])</f>
        <v>0</v>
      </c>
      <c r="O133" s="53"/>
      <c r="P133" s="38"/>
    </row>
    <row r="134" spans="1:16">
      <c r="B134" s="38" t="s">
        <v>127</v>
      </c>
      <c r="C134" s="38" t="s">
        <v>54</v>
      </c>
      <c r="F134" s="38" t="s">
        <v>60</v>
      </c>
      <c r="G134" s="38" t="str">
        <f t="shared" si="2"/>
        <v/>
      </c>
      <c r="H13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4" s="38">
        <f>ABS(Tableau2[[#This Row],[Score D]]-Tableau2[[#This Row],[Score E]])</f>
        <v>0</v>
      </c>
      <c r="O134" s="53"/>
      <c r="P134" s="38"/>
    </row>
    <row r="135" spans="1:16">
      <c r="A135" s="38" t="s">
        <v>80</v>
      </c>
      <c r="B135" s="38" t="s">
        <v>121</v>
      </c>
      <c r="C135" s="38" t="s">
        <v>54</v>
      </c>
      <c r="F135" s="38" t="s">
        <v>60</v>
      </c>
      <c r="G135" s="38" t="str">
        <f t="shared" si="2"/>
        <v/>
      </c>
      <c r="H13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5" s="38">
        <f>ABS(Tableau2[[#This Row],[Score D]]-Tableau2[[#This Row],[Score E]])</f>
        <v>0</v>
      </c>
      <c r="O135" s="53"/>
      <c r="P135" s="38"/>
    </row>
    <row r="136" spans="1:16">
      <c r="B136" s="38" t="s">
        <v>122</v>
      </c>
      <c r="C136" s="38" t="s">
        <v>54</v>
      </c>
      <c r="F136" s="38" t="s">
        <v>60</v>
      </c>
      <c r="G136" s="38" t="str">
        <f t="shared" si="2"/>
        <v/>
      </c>
      <c r="H13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6" s="38">
        <f>ABS(Tableau2[[#This Row],[Score D]]-Tableau2[[#This Row],[Score E]])</f>
        <v>0</v>
      </c>
      <c r="O136" s="53"/>
      <c r="P136" s="38"/>
    </row>
    <row r="137" spans="1:16">
      <c r="B137" s="38" t="s">
        <v>123</v>
      </c>
      <c r="C137" s="38" t="s">
        <v>54</v>
      </c>
      <c r="F137" s="38" t="s">
        <v>60</v>
      </c>
      <c r="G137" s="38" t="str">
        <f t="shared" si="2"/>
        <v/>
      </c>
      <c r="H13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7" s="38">
        <f>ABS(Tableau2[[#This Row],[Score D]]-Tableau2[[#This Row],[Score E]])</f>
        <v>0</v>
      </c>
      <c r="O137" s="53"/>
      <c r="P137" s="38"/>
    </row>
    <row r="138" spans="1:16">
      <c r="B138" s="38" t="s">
        <v>124</v>
      </c>
      <c r="C138" s="38" t="s">
        <v>54</v>
      </c>
      <c r="F138" s="38" t="s">
        <v>60</v>
      </c>
      <c r="G138" s="38" t="str">
        <f t="shared" si="2"/>
        <v/>
      </c>
      <c r="H13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8" s="38">
        <f>ABS(Tableau2[[#This Row],[Score D]]-Tableau2[[#This Row],[Score E]])</f>
        <v>0</v>
      </c>
      <c r="O138" s="53"/>
      <c r="P138" s="38"/>
    </row>
    <row r="139" spans="1:16">
      <c r="B139" s="38" t="s">
        <v>125</v>
      </c>
      <c r="C139" s="38" t="s">
        <v>54</v>
      </c>
      <c r="F139" s="38" t="s">
        <v>60</v>
      </c>
      <c r="G139" s="38" t="str">
        <f t="shared" si="2"/>
        <v/>
      </c>
      <c r="H13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39" s="38">
        <f>ABS(Tableau2[[#This Row],[Score D]]-Tableau2[[#This Row],[Score E]])</f>
        <v>0</v>
      </c>
      <c r="O139" s="53"/>
      <c r="P139" s="38"/>
    </row>
    <row r="140" spans="1:16">
      <c r="B140" s="38" t="s">
        <v>126</v>
      </c>
      <c r="C140" s="38" t="s">
        <v>54</v>
      </c>
      <c r="F140" s="38" t="s">
        <v>60</v>
      </c>
      <c r="G140" s="38" t="str">
        <f t="shared" si="2"/>
        <v/>
      </c>
      <c r="H14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0" s="38">
        <f>ABS(Tableau2[[#This Row],[Score D]]-Tableau2[[#This Row],[Score E]])</f>
        <v>0</v>
      </c>
      <c r="O140" s="53"/>
      <c r="P140" s="38"/>
    </row>
    <row r="141" spans="1:16">
      <c r="B141" s="38" t="s">
        <v>127</v>
      </c>
      <c r="C141" s="38" t="s">
        <v>54</v>
      </c>
      <c r="F141" s="38" t="s">
        <v>60</v>
      </c>
      <c r="G141" s="38" t="str">
        <f t="shared" si="2"/>
        <v/>
      </c>
      <c r="H14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1" s="38">
        <f>ABS(Tableau2[[#This Row],[Score D]]-Tableau2[[#This Row],[Score E]])</f>
        <v>0</v>
      </c>
      <c r="O141" s="53"/>
      <c r="P141" s="38"/>
    </row>
    <row r="142" spans="1:16">
      <c r="A142" s="38" t="s">
        <v>81</v>
      </c>
      <c r="B142" s="38" t="s">
        <v>121</v>
      </c>
      <c r="C142" s="38" t="s">
        <v>54</v>
      </c>
      <c r="F142" s="38" t="s">
        <v>60</v>
      </c>
      <c r="G142" s="38" t="str">
        <f t="shared" si="2"/>
        <v/>
      </c>
      <c r="H14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2" s="38">
        <f>ABS(Tableau2[[#This Row],[Score D]]-Tableau2[[#This Row],[Score E]])</f>
        <v>0</v>
      </c>
      <c r="O142" s="53"/>
      <c r="P142" s="38"/>
    </row>
    <row r="143" spans="1:16">
      <c r="B143" s="38" t="s">
        <v>122</v>
      </c>
      <c r="C143" s="38" t="s">
        <v>54</v>
      </c>
      <c r="F143" s="38" t="s">
        <v>60</v>
      </c>
      <c r="G143" s="38" t="str">
        <f t="shared" si="2"/>
        <v/>
      </c>
      <c r="H14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3" s="38">
        <f>ABS(Tableau2[[#This Row],[Score D]]-Tableau2[[#This Row],[Score E]])</f>
        <v>0</v>
      </c>
      <c r="O143" s="53"/>
      <c r="P143" s="38"/>
    </row>
    <row r="144" spans="1:16">
      <c r="B144" s="38" t="s">
        <v>123</v>
      </c>
      <c r="C144" s="38" t="s">
        <v>54</v>
      </c>
      <c r="F144" s="38" t="s">
        <v>60</v>
      </c>
      <c r="G144" s="38" t="str">
        <f t="shared" si="2"/>
        <v/>
      </c>
      <c r="H14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4" s="38">
        <f>ABS(Tableau2[[#This Row],[Score D]]-Tableau2[[#This Row],[Score E]])</f>
        <v>0</v>
      </c>
      <c r="O144" s="53"/>
      <c r="P144" s="38"/>
    </row>
    <row r="145" spans="1:16">
      <c r="B145" s="38" t="s">
        <v>124</v>
      </c>
      <c r="C145" s="38" t="s">
        <v>54</v>
      </c>
      <c r="F145" s="38" t="s">
        <v>60</v>
      </c>
      <c r="G145" s="38" t="str">
        <f t="shared" si="2"/>
        <v/>
      </c>
      <c r="H14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5" s="38">
        <f>ABS(Tableau2[[#This Row],[Score D]]-Tableau2[[#This Row],[Score E]])</f>
        <v>0</v>
      </c>
      <c r="O145" s="53"/>
      <c r="P145" s="38"/>
    </row>
    <row r="146" spans="1:16">
      <c r="B146" s="38" t="s">
        <v>125</v>
      </c>
      <c r="C146" s="38" t="s">
        <v>54</v>
      </c>
      <c r="F146" s="38" t="s">
        <v>60</v>
      </c>
      <c r="G146" s="38" t="str">
        <f t="shared" si="2"/>
        <v/>
      </c>
      <c r="H14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6" s="38">
        <f>ABS(Tableau2[[#This Row],[Score D]]-Tableau2[[#This Row],[Score E]])</f>
        <v>0</v>
      </c>
      <c r="O146" s="53"/>
      <c r="P146" s="38"/>
    </row>
    <row r="147" spans="1:16">
      <c r="B147" s="38" t="s">
        <v>126</v>
      </c>
      <c r="C147" s="38" t="s">
        <v>54</v>
      </c>
      <c r="F147" s="38" t="s">
        <v>60</v>
      </c>
      <c r="G147" s="38" t="str">
        <f t="shared" si="2"/>
        <v/>
      </c>
      <c r="H14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7" s="38">
        <f>ABS(Tableau2[[#This Row],[Score D]]-Tableau2[[#This Row],[Score E]])</f>
        <v>0</v>
      </c>
      <c r="O147" s="53"/>
      <c r="P147" s="38"/>
    </row>
    <row r="148" spans="1:16">
      <c r="B148" s="38" t="s">
        <v>127</v>
      </c>
      <c r="C148" s="38" t="s">
        <v>54</v>
      </c>
      <c r="F148" s="38" t="s">
        <v>60</v>
      </c>
      <c r="G148" s="38" t="str">
        <f t="shared" si="2"/>
        <v/>
      </c>
      <c r="H14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8" s="38">
        <f>ABS(Tableau2[[#This Row],[Score D]]-Tableau2[[#This Row],[Score E]])</f>
        <v>0</v>
      </c>
      <c r="O148" s="53"/>
      <c r="P148" s="38"/>
    </row>
    <row r="149" spans="1:16">
      <c r="A149" s="38" t="s">
        <v>82</v>
      </c>
      <c r="B149" s="38" t="s">
        <v>121</v>
      </c>
      <c r="C149" s="38" t="s">
        <v>54</v>
      </c>
      <c r="F149" s="38" t="s">
        <v>60</v>
      </c>
      <c r="G149" s="38" t="str">
        <f t="shared" si="2"/>
        <v/>
      </c>
      <c r="H14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49" s="38">
        <f>ABS(Tableau2[[#This Row],[Score D]]-Tableau2[[#This Row],[Score E]])</f>
        <v>0</v>
      </c>
      <c r="O149" s="53"/>
      <c r="P149" s="38"/>
    </row>
    <row r="150" spans="1:16">
      <c r="B150" s="38" t="s">
        <v>122</v>
      </c>
      <c r="C150" s="38" t="s">
        <v>54</v>
      </c>
      <c r="F150" s="38" t="s">
        <v>60</v>
      </c>
      <c r="G150" s="38" t="str">
        <f t="shared" si="2"/>
        <v/>
      </c>
      <c r="H15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0" s="38">
        <f>ABS(Tableau2[[#This Row],[Score D]]-Tableau2[[#This Row],[Score E]])</f>
        <v>0</v>
      </c>
      <c r="O150" s="53"/>
      <c r="P150" s="38"/>
    </row>
    <row r="151" spans="1:16">
      <c r="B151" s="38" t="s">
        <v>123</v>
      </c>
      <c r="C151" s="38" t="s">
        <v>54</v>
      </c>
      <c r="F151" s="38" t="s">
        <v>60</v>
      </c>
      <c r="G151" s="38" t="str">
        <f t="shared" si="2"/>
        <v/>
      </c>
      <c r="H15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1" s="38">
        <f>ABS(Tableau2[[#This Row],[Score D]]-Tableau2[[#This Row],[Score E]])</f>
        <v>0</v>
      </c>
      <c r="O151" s="53"/>
      <c r="P151" s="38"/>
    </row>
    <row r="152" spans="1:16">
      <c r="B152" s="38" t="s">
        <v>124</v>
      </c>
      <c r="C152" s="38" t="s">
        <v>54</v>
      </c>
      <c r="F152" s="38" t="s">
        <v>60</v>
      </c>
      <c r="G152" s="38" t="str">
        <f t="shared" si="2"/>
        <v/>
      </c>
      <c r="H15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2" s="38">
        <f>ABS(Tableau2[[#This Row],[Score D]]-Tableau2[[#This Row],[Score E]])</f>
        <v>0</v>
      </c>
      <c r="O152" s="53"/>
      <c r="P152" s="38"/>
    </row>
    <row r="153" spans="1:16">
      <c r="B153" s="38" t="s">
        <v>125</v>
      </c>
      <c r="C153" s="38" t="s">
        <v>54</v>
      </c>
      <c r="F153" s="38" t="s">
        <v>60</v>
      </c>
      <c r="G153" s="38" t="str">
        <f t="shared" si="2"/>
        <v/>
      </c>
      <c r="H15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3" s="38">
        <f>ABS(Tableau2[[#This Row],[Score D]]-Tableau2[[#This Row],[Score E]])</f>
        <v>0</v>
      </c>
      <c r="O153" s="53"/>
      <c r="P153" s="38"/>
    </row>
    <row r="154" spans="1:16">
      <c r="B154" s="38" t="s">
        <v>126</v>
      </c>
      <c r="C154" s="38" t="s">
        <v>54</v>
      </c>
      <c r="F154" s="38" t="s">
        <v>60</v>
      </c>
      <c r="G154" s="38" t="str">
        <f t="shared" si="2"/>
        <v/>
      </c>
      <c r="H15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4" s="38">
        <f>ABS(Tableau2[[#This Row],[Score D]]-Tableau2[[#This Row],[Score E]])</f>
        <v>0</v>
      </c>
      <c r="O154" s="53"/>
      <c r="P154" s="38"/>
    </row>
    <row r="155" spans="1:16">
      <c r="B155" s="38" t="s">
        <v>127</v>
      </c>
      <c r="C155" s="38" t="s">
        <v>54</v>
      </c>
      <c r="F155" s="38" t="s">
        <v>60</v>
      </c>
      <c r="G155" s="38" t="str">
        <f t="shared" si="2"/>
        <v/>
      </c>
      <c r="H15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5" s="38">
        <f>ABS(Tableau2[[#This Row],[Score D]]-Tableau2[[#This Row],[Score E]])</f>
        <v>0</v>
      </c>
      <c r="O155" s="53"/>
      <c r="P155" s="38"/>
    </row>
    <row r="156" spans="1:16">
      <c r="A156" s="38" t="s">
        <v>83</v>
      </c>
      <c r="B156" s="38" t="s">
        <v>121</v>
      </c>
      <c r="C156" s="38" t="s">
        <v>54</v>
      </c>
      <c r="F156" s="38" t="s">
        <v>60</v>
      </c>
      <c r="G156" s="38" t="str">
        <f t="shared" si="2"/>
        <v/>
      </c>
      <c r="H15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6" s="38">
        <f>ABS(Tableau2[[#This Row],[Score D]]-Tableau2[[#This Row],[Score E]])</f>
        <v>0</v>
      </c>
      <c r="O156" s="53"/>
      <c r="P156" s="38"/>
    </row>
    <row r="157" spans="1:16">
      <c r="B157" s="38" t="s">
        <v>122</v>
      </c>
      <c r="C157" s="38" t="s">
        <v>54</v>
      </c>
      <c r="F157" s="38" t="s">
        <v>60</v>
      </c>
      <c r="G157" s="38" t="str">
        <f t="shared" si="2"/>
        <v/>
      </c>
      <c r="H15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7" s="38">
        <f>ABS(Tableau2[[#This Row],[Score D]]-Tableau2[[#This Row],[Score E]])</f>
        <v>0</v>
      </c>
      <c r="O157" s="53"/>
      <c r="P157" s="38"/>
    </row>
    <row r="158" spans="1:16">
      <c r="B158" s="38" t="s">
        <v>123</v>
      </c>
      <c r="C158" s="38" t="s">
        <v>54</v>
      </c>
      <c r="F158" s="38" t="s">
        <v>60</v>
      </c>
      <c r="G158" s="38" t="str">
        <f t="shared" si="2"/>
        <v/>
      </c>
      <c r="H15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8" s="38">
        <f>ABS(Tableau2[[#This Row],[Score D]]-Tableau2[[#This Row],[Score E]])</f>
        <v>0</v>
      </c>
      <c r="O158" s="53"/>
      <c r="P158" s="38"/>
    </row>
    <row r="159" spans="1:16">
      <c r="B159" s="38" t="s">
        <v>124</v>
      </c>
      <c r="C159" s="38" t="s">
        <v>54</v>
      </c>
      <c r="F159" s="38" t="s">
        <v>60</v>
      </c>
      <c r="G159" s="38" t="str">
        <f t="shared" si="2"/>
        <v/>
      </c>
      <c r="H15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59" s="38">
        <f>ABS(Tableau2[[#This Row],[Score D]]-Tableau2[[#This Row],[Score E]])</f>
        <v>0</v>
      </c>
      <c r="O159" s="53"/>
      <c r="P159" s="38"/>
    </row>
    <row r="160" spans="1:16">
      <c r="B160" s="38" t="s">
        <v>125</v>
      </c>
      <c r="C160" s="38" t="s">
        <v>54</v>
      </c>
      <c r="F160" s="38" t="s">
        <v>60</v>
      </c>
      <c r="G160" s="38" t="str">
        <f t="shared" si="2"/>
        <v/>
      </c>
      <c r="H16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0" s="38">
        <f>ABS(Tableau2[[#This Row],[Score D]]-Tableau2[[#This Row],[Score E]])</f>
        <v>0</v>
      </c>
      <c r="O160" s="53"/>
      <c r="P160" s="38"/>
    </row>
    <row r="161" spans="1:16">
      <c r="B161" s="38" t="s">
        <v>126</v>
      </c>
      <c r="C161" s="38" t="s">
        <v>54</v>
      </c>
      <c r="F161" s="38" t="s">
        <v>60</v>
      </c>
      <c r="G161" s="38" t="str">
        <f t="shared" si="2"/>
        <v/>
      </c>
      <c r="H16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1" s="38">
        <f>ABS(Tableau2[[#This Row],[Score D]]-Tableau2[[#This Row],[Score E]])</f>
        <v>0</v>
      </c>
      <c r="O161" s="53"/>
      <c r="P161" s="38"/>
    </row>
    <row r="162" spans="1:16">
      <c r="B162" s="38" t="s">
        <v>127</v>
      </c>
      <c r="C162" s="38" t="s">
        <v>54</v>
      </c>
      <c r="F162" s="38" t="s">
        <v>60</v>
      </c>
      <c r="G162" s="38" t="str">
        <f t="shared" si="2"/>
        <v/>
      </c>
      <c r="H16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2" s="38">
        <f>ABS(Tableau2[[#This Row],[Score D]]-Tableau2[[#This Row],[Score E]])</f>
        <v>0</v>
      </c>
      <c r="O162" s="53"/>
      <c r="P162" s="38"/>
    </row>
    <row r="163" spans="1:16">
      <c r="A163" s="38" t="s">
        <v>84</v>
      </c>
      <c r="B163" s="38" t="s">
        <v>121</v>
      </c>
      <c r="C163" s="38" t="s">
        <v>54</v>
      </c>
      <c r="F163" s="38" t="s">
        <v>60</v>
      </c>
      <c r="G163" s="38" t="str">
        <f t="shared" si="2"/>
        <v/>
      </c>
      <c r="H16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3" s="38">
        <f>ABS(Tableau2[[#This Row],[Score D]]-Tableau2[[#This Row],[Score E]])</f>
        <v>0</v>
      </c>
      <c r="O163" s="53"/>
      <c r="P163" s="38"/>
    </row>
    <row r="164" spans="1:16">
      <c r="B164" s="38" t="s">
        <v>122</v>
      </c>
      <c r="C164" s="38" t="s">
        <v>54</v>
      </c>
      <c r="F164" s="38" t="s">
        <v>60</v>
      </c>
      <c r="G164" s="38" t="str">
        <f t="shared" si="2"/>
        <v/>
      </c>
      <c r="H16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4" s="38">
        <f>ABS(Tableau2[[#This Row],[Score D]]-Tableau2[[#This Row],[Score E]])</f>
        <v>0</v>
      </c>
      <c r="O164" s="53"/>
      <c r="P164" s="38"/>
    </row>
    <row r="165" spans="1:16">
      <c r="B165" s="38" t="s">
        <v>123</v>
      </c>
      <c r="C165" s="38" t="s">
        <v>54</v>
      </c>
      <c r="F165" s="38" t="s">
        <v>60</v>
      </c>
      <c r="G165" s="38" t="str">
        <f t="shared" si="2"/>
        <v/>
      </c>
      <c r="H16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5" s="38">
        <f>ABS(Tableau2[[#This Row],[Score D]]-Tableau2[[#This Row],[Score E]])</f>
        <v>0</v>
      </c>
      <c r="O165" s="53"/>
      <c r="P165" s="38"/>
    </row>
    <row r="166" spans="1:16">
      <c r="B166" s="38" t="s">
        <v>124</v>
      </c>
      <c r="C166" s="38" t="s">
        <v>54</v>
      </c>
      <c r="F166" s="38" t="s">
        <v>60</v>
      </c>
      <c r="G166" s="38" t="str">
        <f t="shared" si="2"/>
        <v/>
      </c>
      <c r="H16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6" s="38">
        <f>ABS(Tableau2[[#This Row],[Score D]]-Tableau2[[#This Row],[Score E]])</f>
        <v>0</v>
      </c>
      <c r="O166" s="53"/>
      <c r="P166" s="38"/>
    </row>
    <row r="167" spans="1:16">
      <c r="B167" s="38" t="s">
        <v>125</v>
      </c>
      <c r="C167" s="38" t="s">
        <v>54</v>
      </c>
      <c r="F167" s="38" t="s">
        <v>60</v>
      </c>
      <c r="G167" s="38" t="str">
        <f t="shared" si="2"/>
        <v/>
      </c>
      <c r="H16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7" s="38">
        <f>ABS(Tableau2[[#This Row],[Score D]]-Tableau2[[#This Row],[Score E]])</f>
        <v>0</v>
      </c>
      <c r="O167" s="53"/>
      <c r="P167" s="38"/>
    </row>
    <row r="168" spans="1:16">
      <c r="B168" s="38" t="s">
        <v>126</v>
      </c>
      <c r="C168" s="38" t="s">
        <v>54</v>
      </c>
      <c r="F168" s="38" t="s">
        <v>60</v>
      </c>
      <c r="G168" s="38" t="str">
        <f t="shared" si="2"/>
        <v/>
      </c>
      <c r="H16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8" s="38">
        <f>ABS(Tableau2[[#This Row],[Score D]]-Tableau2[[#This Row],[Score E]])</f>
        <v>0</v>
      </c>
      <c r="O168" s="53"/>
      <c r="P168" s="38"/>
    </row>
    <row r="169" spans="1:16">
      <c r="B169" s="38" t="s">
        <v>127</v>
      </c>
      <c r="C169" s="38" t="s">
        <v>54</v>
      </c>
      <c r="F169" s="38" t="s">
        <v>60</v>
      </c>
      <c r="G169" s="38" t="str">
        <f t="shared" si="2"/>
        <v/>
      </c>
      <c r="H16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69" s="38">
        <f>ABS(Tableau2[[#This Row],[Score D]]-Tableau2[[#This Row],[Score E]])</f>
        <v>0</v>
      </c>
      <c r="O169" s="53"/>
      <c r="P169" s="38"/>
    </row>
    <row r="170" spans="1:16">
      <c r="A170" s="38" t="s">
        <v>85</v>
      </c>
      <c r="B170" s="38" t="s">
        <v>121</v>
      </c>
      <c r="C170" s="38" t="s">
        <v>54</v>
      </c>
      <c r="F170" s="38" t="s">
        <v>60</v>
      </c>
      <c r="G170" s="38" t="str">
        <f t="shared" si="2"/>
        <v/>
      </c>
      <c r="H17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0" s="38">
        <f>ABS(Tableau2[[#This Row],[Score D]]-Tableau2[[#This Row],[Score E]])</f>
        <v>0</v>
      </c>
      <c r="O170" s="53"/>
      <c r="P170" s="38"/>
    </row>
    <row r="171" spans="1:16">
      <c r="B171" s="38" t="s">
        <v>122</v>
      </c>
      <c r="C171" s="38" t="s">
        <v>54</v>
      </c>
      <c r="F171" s="38" t="s">
        <v>60</v>
      </c>
      <c r="G171" s="38" t="str">
        <f t="shared" si="2"/>
        <v/>
      </c>
      <c r="H17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1" s="38">
        <f>ABS(Tableau2[[#This Row],[Score D]]-Tableau2[[#This Row],[Score E]])</f>
        <v>0</v>
      </c>
      <c r="O171" s="53"/>
      <c r="P171" s="38"/>
    </row>
    <row r="172" spans="1:16">
      <c r="B172" s="38" t="s">
        <v>123</v>
      </c>
      <c r="C172" s="38" t="s">
        <v>54</v>
      </c>
      <c r="F172" s="38" t="s">
        <v>60</v>
      </c>
      <c r="G172" s="38" t="str">
        <f t="shared" si="2"/>
        <v/>
      </c>
      <c r="H17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2" s="38">
        <f>ABS(Tableau2[[#This Row],[Score D]]-Tableau2[[#This Row],[Score E]])</f>
        <v>0</v>
      </c>
      <c r="O172" s="53"/>
      <c r="P172" s="38"/>
    </row>
    <row r="173" spans="1:16">
      <c r="B173" s="38" t="s">
        <v>124</v>
      </c>
      <c r="C173" s="38" t="s">
        <v>54</v>
      </c>
      <c r="F173" s="38" t="s">
        <v>60</v>
      </c>
      <c r="G173" s="38" t="str">
        <f t="shared" si="2"/>
        <v/>
      </c>
      <c r="H17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3" s="38">
        <f>ABS(Tableau2[[#This Row],[Score D]]-Tableau2[[#This Row],[Score E]])</f>
        <v>0</v>
      </c>
      <c r="O173" s="53"/>
      <c r="P173" s="38"/>
    </row>
    <row r="174" spans="1:16">
      <c r="B174" s="38" t="s">
        <v>125</v>
      </c>
      <c r="C174" s="38" t="s">
        <v>54</v>
      </c>
      <c r="F174" s="38" t="s">
        <v>60</v>
      </c>
      <c r="G174" s="38" t="str">
        <f t="shared" si="2"/>
        <v/>
      </c>
      <c r="H17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4" s="38">
        <f>ABS(Tableau2[[#This Row],[Score D]]-Tableau2[[#This Row],[Score E]])</f>
        <v>0</v>
      </c>
      <c r="O174" s="53"/>
      <c r="P174" s="38"/>
    </row>
    <row r="175" spans="1:16">
      <c r="B175" s="38" t="s">
        <v>126</v>
      </c>
      <c r="C175" s="38" t="s">
        <v>54</v>
      </c>
      <c r="F175" s="38" t="s">
        <v>60</v>
      </c>
      <c r="G175" s="38" t="str">
        <f t="shared" si="2"/>
        <v/>
      </c>
      <c r="H175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5" s="38">
        <f>ABS(Tableau2[[#This Row],[Score D]]-Tableau2[[#This Row],[Score E]])</f>
        <v>0</v>
      </c>
      <c r="O175" s="53"/>
      <c r="P175" s="38"/>
    </row>
    <row r="176" spans="1:16">
      <c r="B176" s="38" t="s">
        <v>127</v>
      </c>
      <c r="C176" s="38" t="s">
        <v>54</v>
      </c>
      <c r="F176" s="38" t="s">
        <v>60</v>
      </c>
      <c r="G176" s="38" t="str">
        <f t="shared" si="2"/>
        <v/>
      </c>
      <c r="H176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6" s="38">
        <f>ABS(Tableau2[[#This Row],[Score D]]-Tableau2[[#This Row],[Score E]])</f>
        <v>0</v>
      </c>
      <c r="O176" s="53"/>
      <c r="P176" s="38"/>
    </row>
    <row r="177" spans="1:16">
      <c r="A177" s="38" t="s">
        <v>86</v>
      </c>
      <c r="B177" s="38" t="s">
        <v>121</v>
      </c>
      <c r="C177" s="38" t="s">
        <v>54</v>
      </c>
      <c r="F177" s="38" t="s">
        <v>60</v>
      </c>
      <c r="G177" s="38" t="str">
        <f t="shared" si="2"/>
        <v/>
      </c>
      <c r="H177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7" s="38">
        <f>ABS(Tableau2[[#This Row],[Score D]]-Tableau2[[#This Row],[Score E]])</f>
        <v>0</v>
      </c>
      <c r="O177" s="53"/>
      <c r="P177" s="38"/>
    </row>
    <row r="178" spans="1:16">
      <c r="B178" s="38" t="s">
        <v>122</v>
      </c>
      <c r="C178" s="38" t="s">
        <v>54</v>
      </c>
      <c r="F178" s="38" t="s">
        <v>60</v>
      </c>
      <c r="G178" s="38" t="str">
        <f t="shared" si="2"/>
        <v/>
      </c>
      <c r="H178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8" s="38">
        <f>ABS(Tableau2[[#This Row],[Score D]]-Tableau2[[#This Row],[Score E]])</f>
        <v>0</v>
      </c>
      <c r="O178" s="53"/>
      <c r="P178" s="38"/>
    </row>
    <row r="179" spans="1:16">
      <c r="B179" s="38" t="s">
        <v>123</v>
      </c>
      <c r="C179" s="38" t="s">
        <v>54</v>
      </c>
      <c r="F179" s="38" t="s">
        <v>60</v>
      </c>
      <c r="G179" s="38" t="str">
        <f t="shared" si="2"/>
        <v/>
      </c>
      <c r="H179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79" s="38">
        <f>ABS(Tableau2[[#This Row],[Score D]]-Tableau2[[#This Row],[Score E]])</f>
        <v>0</v>
      </c>
      <c r="O179" s="53"/>
      <c r="P179" s="38"/>
    </row>
    <row r="180" spans="1:16">
      <c r="B180" s="38" t="s">
        <v>124</v>
      </c>
      <c r="C180" s="38" t="s">
        <v>54</v>
      </c>
      <c r="F180" s="38" t="s">
        <v>60</v>
      </c>
      <c r="G180" s="38" t="str">
        <f t="shared" si="2"/>
        <v/>
      </c>
      <c r="H180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0" s="38">
        <f>ABS(Tableau2[[#This Row],[Score D]]-Tableau2[[#This Row],[Score E]])</f>
        <v>0</v>
      </c>
      <c r="O180" s="53"/>
      <c r="P180" s="38"/>
    </row>
    <row r="181" spans="1:16">
      <c r="B181" s="38" t="s">
        <v>125</v>
      </c>
      <c r="C181" s="38" t="s">
        <v>54</v>
      </c>
      <c r="F181" s="38" t="s">
        <v>60</v>
      </c>
      <c r="G181" s="38" t="str">
        <f t="shared" si="2"/>
        <v/>
      </c>
      <c r="H181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1" s="38">
        <f>ABS(Tableau2[[#This Row],[Score D]]-Tableau2[[#This Row],[Score E]])</f>
        <v>0</v>
      </c>
      <c r="O181" s="53"/>
      <c r="P181" s="38"/>
    </row>
    <row r="182" spans="1:16">
      <c r="B182" s="38" t="s">
        <v>126</v>
      </c>
      <c r="C182" s="38" t="s">
        <v>54</v>
      </c>
      <c r="F182" s="38" t="s">
        <v>60</v>
      </c>
      <c r="G182" s="38" t="str">
        <f t="shared" si="2"/>
        <v/>
      </c>
      <c r="H182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2" s="38">
        <f>ABS(Tableau2[[#This Row],[Score D]]-Tableau2[[#This Row],[Score E]])</f>
        <v>0</v>
      </c>
      <c r="O182" s="53"/>
      <c r="P182" s="38"/>
    </row>
    <row r="183" spans="1:16">
      <c r="B183" s="38" t="s">
        <v>127</v>
      </c>
      <c r="C183" s="38" t="s">
        <v>54</v>
      </c>
      <c r="F183" s="38" t="s">
        <v>60</v>
      </c>
      <c r="G183" s="38" t="str">
        <f t="shared" si="2"/>
        <v/>
      </c>
      <c r="H183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3" s="38">
        <f>ABS(Tableau2[[#This Row],[Score D]]-Tableau2[[#This Row],[Score E]])</f>
        <v>0</v>
      </c>
      <c r="O183" s="53"/>
      <c r="P183" s="38"/>
    </row>
    <row r="184" spans="1:16">
      <c r="H184" s="38" t="str">
        <f>IF(Tableau2[[#This Row],[Score E]]&gt;Tableau2[[#This Row],[Score D]],Tableau2[[#This Row],[Exterieur]],IF(Tableau2[[#This Row],[Score D]]&gt;Tableau2[[#This Row],[Score E]],Tableau2[[#This Row],[Domicile]],"Nul"))</f>
        <v>Nul</v>
      </c>
      <c r="I184" s="38">
        <f>ABS(Tableau2[[#This Row],[Score D]]-Tableau2[[#This Row],[Score E]])</f>
        <v>0</v>
      </c>
      <c r="O184" s="53"/>
      <c r="P184" s="38"/>
    </row>
  </sheetData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Feuil1!$D$1:$D$14</xm:f>
          </x14:formula1>
          <xm:sqref>C99:C183 C2:C92 F97 F2:F92 F105:F183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D26"/>
  <sheetViews>
    <sheetView workbookViewId="0">
      <selection activeCell="K17" sqref="K17"/>
    </sheetView>
  </sheetViews>
  <sheetFormatPr baseColWidth="10" defaultColWidth="10.6640625" defaultRowHeight="14" x14ac:dyDescent="0"/>
  <sheetData>
    <row r="1" spans="1:4">
      <c r="A1" t="s">
        <v>89</v>
      </c>
      <c r="B1" t="s">
        <v>117</v>
      </c>
      <c r="C1" t="s">
        <v>159</v>
      </c>
      <c r="D1" s="29" t="s">
        <v>49</v>
      </c>
    </row>
    <row r="2" spans="1:4">
      <c r="A2" s="1" t="s">
        <v>90</v>
      </c>
      <c r="B2" t="s">
        <v>47</v>
      </c>
      <c r="C2" t="s">
        <v>160</v>
      </c>
      <c r="D2" s="12" t="s">
        <v>50</v>
      </c>
    </row>
    <row r="3" spans="1:4">
      <c r="A3" s="1" t="s">
        <v>91</v>
      </c>
      <c r="C3" s="1" t="s">
        <v>161</v>
      </c>
      <c r="D3" s="12" t="s">
        <v>51</v>
      </c>
    </row>
    <row r="4" spans="1:4">
      <c r="A4" s="1" t="s">
        <v>92</v>
      </c>
      <c r="D4" s="12" t="s">
        <v>48</v>
      </c>
    </row>
    <row r="5" spans="1:4">
      <c r="A5" s="1" t="s">
        <v>93</v>
      </c>
      <c r="D5" s="12" t="s">
        <v>52</v>
      </c>
    </row>
    <row r="6" spans="1:4">
      <c r="A6" s="1" t="s">
        <v>94</v>
      </c>
      <c r="D6" s="12" t="s">
        <v>53</v>
      </c>
    </row>
    <row r="7" spans="1:4">
      <c r="A7" s="1" t="s">
        <v>95</v>
      </c>
      <c r="D7" s="12" t="s">
        <v>54</v>
      </c>
    </row>
    <row r="8" spans="1:4">
      <c r="A8" s="1" t="s">
        <v>96</v>
      </c>
      <c r="D8" s="12" t="s">
        <v>55</v>
      </c>
    </row>
    <row r="9" spans="1:4">
      <c r="A9" s="1" t="s">
        <v>97</v>
      </c>
      <c r="D9" s="12" t="s">
        <v>56</v>
      </c>
    </row>
    <row r="10" spans="1:4">
      <c r="A10" s="1" t="s">
        <v>98</v>
      </c>
      <c r="D10" s="12" t="s">
        <v>57</v>
      </c>
    </row>
    <row r="11" spans="1:4">
      <c r="A11" s="1" t="s">
        <v>99</v>
      </c>
      <c r="D11" s="12" t="s">
        <v>58</v>
      </c>
    </row>
    <row r="12" spans="1:4">
      <c r="A12" s="1" t="s">
        <v>100</v>
      </c>
      <c r="D12" s="12" t="s">
        <v>59</v>
      </c>
    </row>
    <row r="13" spans="1:4">
      <c r="A13" s="1" t="s">
        <v>101</v>
      </c>
      <c r="D13" s="12" t="s">
        <v>60</v>
      </c>
    </row>
    <row r="14" spans="1:4">
      <c r="A14" s="1" t="s">
        <v>102</v>
      </c>
      <c r="D14" s="29" t="s">
        <v>61</v>
      </c>
    </row>
    <row r="15" spans="1:4">
      <c r="A15" s="1" t="s">
        <v>103</v>
      </c>
    </row>
    <row r="16" spans="1:4">
      <c r="A16" s="1" t="s">
        <v>104</v>
      </c>
    </row>
    <row r="17" spans="1:1">
      <c r="A17" s="1" t="s">
        <v>105</v>
      </c>
    </row>
    <row r="18" spans="1:1">
      <c r="A18" s="1" t="s">
        <v>106</v>
      </c>
    </row>
    <row r="19" spans="1:1">
      <c r="A19" s="1" t="s">
        <v>107</v>
      </c>
    </row>
    <row r="20" spans="1:1">
      <c r="A20" s="1" t="s">
        <v>108</v>
      </c>
    </row>
    <row r="21" spans="1:1">
      <c r="A21" s="1" t="s">
        <v>109</v>
      </c>
    </row>
    <row r="22" spans="1:1">
      <c r="A22" s="1" t="s">
        <v>110</v>
      </c>
    </row>
    <row r="23" spans="1:1">
      <c r="A23" s="1" t="s">
        <v>111</v>
      </c>
    </row>
    <row r="24" spans="1:1">
      <c r="A24" s="1" t="s">
        <v>112</v>
      </c>
    </row>
    <row r="25" spans="1:1">
      <c r="A25" s="1" t="s">
        <v>113</v>
      </c>
    </row>
    <row r="26" spans="1:1">
      <c r="A26" s="1" t="s">
        <v>114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Agen </vt:lpstr>
      <vt:lpstr>Bayonne</vt:lpstr>
      <vt:lpstr>Bordeaux</vt:lpstr>
      <vt:lpstr>Brive</vt:lpstr>
      <vt:lpstr>Castres</vt:lpstr>
      <vt:lpstr>Clermont</vt:lpstr>
      <vt:lpstr>La Rochelle</vt:lpstr>
      <vt:lpstr>Lyon </vt:lpstr>
      <vt:lpstr>Montpellier</vt:lpstr>
      <vt:lpstr>Paris</vt:lpstr>
      <vt:lpstr>Pau</vt:lpstr>
      <vt:lpstr>Racing 92</vt:lpstr>
      <vt:lpstr>toulon</vt:lpstr>
      <vt:lpstr>toulouse</vt:lpstr>
      <vt:lpstr>resultat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Guillaume Beth</cp:lastModifiedBy>
  <dcterms:created xsi:type="dcterms:W3CDTF">2020-02-26T10:44:51Z</dcterms:created>
  <dcterms:modified xsi:type="dcterms:W3CDTF">2020-08-26T22:44:12Z</dcterms:modified>
</cp:coreProperties>
</file>