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3980" windowHeight="9960"/>
  </bookViews>
  <sheets>
    <sheet name="Matieres" sheetId="3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" l="1"/>
  <c r="E44" i="3"/>
  <c r="G2" i="3"/>
  <c r="G1" i="3"/>
  <c r="D38" i="3"/>
  <c r="D39" i="3"/>
  <c r="D40" i="3"/>
  <c r="D41" i="3"/>
  <c r="D42" i="3"/>
  <c r="D43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C38" i="3"/>
  <c r="B38" i="3"/>
  <c r="E38" i="3"/>
  <c r="C39" i="3"/>
  <c r="B39" i="3"/>
  <c r="E39" i="3"/>
  <c r="C40" i="3"/>
  <c r="B40" i="3"/>
  <c r="E40" i="3"/>
  <c r="C41" i="3"/>
  <c r="B41" i="3"/>
  <c r="E41" i="3"/>
  <c r="C42" i="3"/>
  <c r="B42" i="3"/>
  <c r="E42" i="3"/>
  <c r="C43" i="3"/>
  <c r="B43" i="3"/>
  <c r="E43" i="3"/>
  <c r="B44" i="3"/>
  <c r="C44" i="3"/>
  <c r="G34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E34" i="3"/>
  <c r="D34" i="3"/>
  <c r="C34" i="3"/>
  <c r="B34" i="3"/>
</calcChain>
</file>

<file path=xl/sharedStrings.xml><?xml version="1.0" encoding="utf-8"?>
<sst xmlns="http://schemas.openxmlformats.org/spreadsheetml/2006/main" count="108" uniqueCount="81">
  <si>
    <t>MATRICULE</t>
  </si>
  <si>
    <t>NOMS</t>
  </si>
  <si>
    <t>PRENOMS</t>
  </si>
  <si>
    <t>DATE DE NAISSANCE</t>
  </si>
  <si>
    <t>LIEU DE NAISSANCE</t>
  </si>
  <si>
    <t>Unités d’enseignement</t>
  </si>
  <si>
    <t>Connaissance de base du corps et de l’alimentation  (SIO115)</t>
  </si>
  <si>
    <t>Notions de bases sur les situations cliniques se référant aux pathologies   (SIO115)</t>
  </si>
  <si>
    <t>Santé communautaire  (SIO114)</t>
  </si>
  <si>
    <t>Simulation des méthodes et techniques de base en Soins Infirmiers et obstétricaux (SIO115)</t>
  </si>
  <si>
    <t>Outils de recherche  (SIO116)</t>
  </si>
  <si>
    <t>Credit Matiere</t>
  </si>
  <si>
    <t>Code Matière</t>
  </si>
  <si>
    <t>SIO1111</t>
  </si>
  <si>
    <t>SIO1112</t>
  </si>
  <si>
    <t xml:space="preserve">SIO1121 </t>
  </si>
  <si>
    <t xml:space="preserve">SIO1122 </t>
  </si>
  <si>
    <t xml:space="preserve">SIO1123 </t>
  </si>
  <si>
    <t xml:space="preserve">SIO1124 </t>
  </si>
  <si>
    <t xml:space="preserve">SIO1131 </t>
  </si>
  <si>
    <t xml:space="preserve">SIO1132 </t>
  </si>
  <si>
    <t xml:space="preserve">SIO1133 </t>
  </si>
  <si>
    <t xml:space="preserve">SIO1136 </t>
  </si>
  <si>
    <t>SIO1141</t>
  </si>
  <si>
    <t>SIO1142</t>
  </si>
  <si>
    <t>SIO1143</t>
  </si>
  <si>
    <t>SIO1144</t>
  </si>
  <si>
    <t>SIO1151</t>
  </si>
  <si>
    <t xml:space="preserve">SIO1154 </t>
  </si>
  <si>
    <t xml:space="preserve">SIO1155 </t>
  </si>
  <si>
    <t xml:space="preserve">SIO1161 </t>
  </si>
  <si>
    <t xml:space="preserve">SIO1162 </t>
  </si>
  <si>
    <t>Déontologie et éthique professionnelle</t>
  </si>
  <si>
    <t>Système National de Santé</t>
  </si>
  <si>
    <t>Moyenne</t>
  </si>
  <si>
    <t>Anatomie-Physio.  gén. et obst.</t>
  </si>
  <si>
    <t xml:space="preserve">Puériculture </t>
  </si>
  <si>
    <t xml:space="preserve">Nutrition  </t>
  </si>
  <si>
    <t xml:space="preserve">Diététique </t>
  </si>
  <si>
    <t xml:space="preserve">Microbiologie  </t>
  </si>
  <si>
    <t xml:space="preserve">Hématologie  </t>
  </si>
  <si>
    <t xml:space="preserve">Pharmacologie Générale </t>
  </si>
  <si>
    <t xml:space="preserve">Généralité sur la santé communautaire </t>
  </si>
  <si>
    <t>Approches de santé communautaire</t>
  </si>
  <si>
    <t>Etude du milieu</t>
  </si>
  <si>
    <t>Psycho-sociologie/anthropologie</t>
  </si>
  <si>
    <t>Théorie et concepts des SI/obstétricaux</t>
  </si>
  <si>
    <t xml:space="preserve">Secourisme  </t>
  </si>
  <si>
    <t xml:space="preserve">Prévention des infections </t>
  </si>
  <si>
    <t xml:space="preserve">Anglais professionnel  </t>
  </si>
  <si>
    <t xml:space="preserve">Statistiques   </t>
  </si>
  <si>
    <t>MOYENNE</t>
  </si>
  <si>
    <t>PONDERE</t>
  </si>
  <si>
    <t>RANG</t>
  </si>
  <si>
    <t>DECISION</t>
  </si>
  <si>
    <t>MODULES A REPRENDRE</t>
  </si>
  <si>
    <t>CREDITS ACQUIS</t>
  </si>
  <si>
    <t>Elément constitutif
UE</t>
  </si>
  <si>
    <t>BONOUR</t>
  </si>
  <si>
    <t>MERCI</t>
  </si>
  <si>
    <t>Coef.UE/Cred.UE</t>
  </si>
  <si>
    <t>Total Credits</t>
  </si>
  <si>
    <t>Notes</t>
  </si>
  <si>
    <r>
      <t>Connaissances de base liées aux fonctions infirmières et sages-femmes (SIO111)</t>
    </r>
    <r>
      <rPr>
        <b/>
        <vertAlign val="superscript"/>
        <sz val="10"/>
        <rFont val="Calibri"/>
      </rPr>
      <t xml:space="preserve"> </t>
    </r>
  </si>
  <si>
    <r>
      <t>SIO1113</t>
    </r>
    <r>
      <rPr>
        <b/>
        <vertAlign val="superscript"/>
        <sz val="10"/>
        <rFont val="Calibri"/>
      </rPr>
      <t xml:space="preserve"> </t>
    </r>
  </si>
  <si>
    <r>
      <t>Législation du travail</t>
    </r>
    <r>
      <rPr>
        <b/>
        <vertAlign val="superscript"/>
        <sz val="10"/>
        <rFont val="Calibri"/>
      </rPr>
      <t xml:space="preserve"> </t>
    </r>
  </si>
  <si>
    <r>
      <t>SIO1114</t>
    </r>
    <r>
      <rPr>
        <b/>
        <vertAlign val="superscript"/>
        <sz val="10"/>
        <rFont val="Calibri"/>
      </rPr>
      <t xml:space="preserve"> </t>
    </r>
  </si>
  <si>
    <r>
      <t>Profession infirmière/sage-femme</t>
    </r>
    <r>
      <rPr>
        <b/>
        <vertAlign val="superscript"/>
        <sz val="10"/>
        <rFont val="Calibri"/>
      </rPr>
      <t xml:space="preserve"> </t>
    </r>
  </si>
  <si>
    <r>
      <t>IST/VIH Sida</t>
    </r>
    <r>
      <rPr>
        <b/>
        <vertAlign val="subscript"/>
        <sz val="10"/>
        <rFont val="Calibri"/>
      </rPr>
      <t xml:space="preserve"> </t>
    </r>
  </si>
  <si>
    <r>
      <t>SIO1134</t>
    </r>
    <r>
      <rPr>
        <b/>
        <vertAlign val="subscript"/>
        <sz val="10"/>
        <rFont val="Calibri"/>
      </rPr>
      <t xml:space="preserve"> </t>
    </r>
  </si>
  <si>
    <r>
      <t>Pathologies chirurgicales/sémiologie</t>
    </r>
    <r>
      <rPr>
        <b/>
        <vertAlign val="subscript"/>
        <sz val="10"/>
        <rFont val="Calibri"/>
      </rPr>
      <t xml:space="preserve"> </t>
    </r>
  </si>
  <si>
    <r>
      <t>SIO1135</t>
    </r>
    <r>
      <rPr>
        <b/>
        <vertAlign val="subscript"/>
        <sz val="10"/>
        <rFont val="Calibri"/>
      </rPr>
      <t xml:space="preserve"> </t>
    </r>
  </si>
  <si>
    <r>
      <t>Pathologies médicales /sémiologie</t>
    </r>
    <r>
      <rPr>
        <b/>
        <vertAlign val="subscript"/>
        <sz val="10"/>
        <rFont val="Calibri"/>
      </rPr>
      <t xml:space="preserve"> </t>
    </r>
  </si>
  <si>
    <r>
      <t>SIO1152</t>
    </r>
    <r>
      <rPr>
        <b/>
        <vertAlign val="superscript"/>
        <sz val="10"/>
        <rFont val="Calibri"/>
      </rPr>
      <t xml:space="preserve"> </t>
    </r>
  </si>
  <si>
    <r>
      <t xml:space="preserve">Relation d’aide </t>
    </r>
    <r>
      <rPr>
        <b/>
        <vertAlign val="superscript"/>
        <sz val="10"/>
        <rFont val="Calibri"/>
      </rPr>
      <t xml:space="preserve"> </t>
    </r>
  </si>
  <si>
    <r>
      <t>SIO1153</t>
    </r>
    <r>
      <rPr>
        <b/>
        <vertAlign val="superscript"/>
        <sz val="10"/>
        <rFont val="Calibri"/>
      </rPr>
      <t xml:space="preserve"> </t>
    </r>
  </si>
  <si>
    <r>
      <t>Techniques de soins de base en médecine et en chirurgie</t>
    </r>
    <r>
      <rPr>
        <b/>
        <vertAlign val="superscript"/>
        <sz val="10"/>
        <rFont val="Calibri"/>
      </rPr>
      <t xml:space="preserve"> </t>
    </r>
  </si>
  <si>
    <t>Total</t>
  </si>
  <si>
    <t>Notes ponderees</t>
  </si>
  <si>
    <t>denominateur</t>
  </si>
  <si>
    <t>Moyenne Ponderee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</si>
</sst>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vertAlign val="superscript"/>
      <sz val="10"/>
      <name val="Calibri"/>
    </font>
    <font>
      <sz val="11"/>
      <name val="Calibri"/>
    </font>
    <font>
      <b/>
      <vertAlign val="subscript"/>
      <sz val="10"/>
      <name val="Calibri"/>
    </font>
    <font>
      <b/>
      <sz val="11"/>
      <name val="Calibri"/>
      <family val="2"/>
    </font>
    <font>
      <sz val="11"/>
      <color theme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Fill="1" applyBorder="1"/>
    <xf numFmtId="0" fontId="0" fillId="3" borderId="1" xfId="0" quotePrefix="1" applyFill="1" applyBorder="1"/>
    <xf numFmtId="0" fontId="4" fillId="3" borderId="1" xfId="0" quotePrefix="1" applyFont="1" applyFill="1" applyBorder="1" applyAlignment="1">
      <alignment horizontal="left" wrapText="1"/>
    </xf>
    <xf numFmtId="0" fontId="3" fillId="2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2" fontId="12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scheme val="none"/>
      </font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justifyLastLine="0" shrinkToFit="0"/>
    </dxf>
    <dxf>
      <font>
        <b/>
        <i val="0"/>
        <strike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scheme val="none"/>
      </font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Matieres" displayName="TMatieres" ref="A8:G34" totalsRowCount="1" headerRowDxfId="31" dataDxfId="30" totalsRowDxfId="28" tableBorderDxfId="29">
  <autoFilter ref="A8:G33"/>
  <tableColumns count="7">
    <tableColumn id="1" name="Unités d’enseignement" totalsRowLabel="Total" dataDxfId="27" totalsRowDxfId="26"/>
    <tableColumn id="2" name="Credit Matiere" totalsRowFunction="sum" dataDxfId="25" totalsRowDxfId="24"/>
    <tableColumn id="3" name="Code Matière" totalsRowFunction="count" dataDxfId="23" totalsRowDxfId="22"/>
    <tableColumn id="4" name="Elément constitutif_x000a_UE" totalsRowFunction="count" dataDxfId="21" totalsRowDxfId="20"/>
    <tableColumn id="5" name="Notes" totalsRowFunction="average" dataDxfId="19" totalsRowDxfId="18"/>
    <tableColumn id="7" name="denominateur" totalsRowFunction="sum" dataDxfId="17" totalsRowDxfId="16">
      <calculatedColumnFormula>20*TMatieres[[#This Row],[Credit Matiere]]</calculatedColumnFormula>
    </tableColumn>
    <tableColumn id="6" name="Notes ponderees" totalsRowFunction="sum" dataDxfId="15" totalsRowDxfId="14">
      <calculatedColumnFormula>TMatieres[[#This Row],[Notes]]*TMatieres[[#This Row],[Credit Matiere]]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UE" displayName="UE" ref="A37:E44" totalsRowCount="1" headerRowDxfId="13" dataDxfId="12" totalsRowDxfId="10" tableBorderDxfId="11">
  <autoFilter ref="A37:E43"/>
  <tableColumns count="5">
    <tableColumn id="1" name="Unités d’enseignement" totalsRowLabel="Total" dataDxfId="9" totalsRowDxfId="8"/>
    <tableColumn id="2" name="Coef.UE/Cred.UE" totalsRowFunction="sum" dataDxfId="7" totalsRowDxfId="6">
      <calculatedColumnFormula>IF(UE[[#This Row],[Total Credits]]&gt;8,5,ROUNDUP(UE[[#This Row],[Total Credits]]/2,0))</calculatedColumnFormula>
    </tableColumn>
    <tableColumn id="3" name="Total Credits" totalsRowFunction="sum" dataDxfId="5" totalsRowDxfId="4">
      <calculatedColumnFormula>SUMIF(TMatieres[Unités d’enseignement],UE[[#This Row],[Unités d’enseignement]],TMatieres[Credit Matiere])</calculatedColumnFormula>
    </tableColumn>
    <tableColumn id="4" name="Moyenne" totalsRowFunction="custom" dataDxfId="3" totalsRowDxfId="2">
      <calculatedColumnFormula>ROUND(SUMIF(TMatieres[Unités d’enseignement],UE[[#This Row],[Unités d’enseignement]],TMatieres[Notes ponderees]) /
SUMIF(TMatieres[Unités d’enseignement],UE[[#This Row],[Unités d’enseignement]],TMatieres[Credit Matiere]), 2)</calculatedColumnFormula>
      <totalsRowFormula>ROUND(SUBTOTAL(101,UE[Moyenne]),2)</totalsRowFormula>
    </tableColumn>
    <tableColumn id="5" name="Moyenne Ponderee" totalsRowFunction="custom" dataDxfId="1" totalsRowDxfId="0">
      <calculatedColumnFormula>UE[[#This Row],[Moyenne]]*UE[[#This Row],[Coef.UE/Cred.UE]]</calculatedColumnFormula>
      <totalsRowFormula>ROUND(SUMPRODUCT(UE[Coef.UE/Cred.UE],UE[Moyenne])*20/(UE[[#Totals],[Coef.UE/Cred.UE]]*20),2)</totalsRowFormula>
    </tableColumn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zoomScale="80" zoomScaleNormal="80" zoomScalePageLayoutView="80" workbookViewId="0">
      <selection activeCell="G6" sqref="G6"/>
    </sheetView>
  </sheetViews>
  <sheetFormatPr baseColWidth="10" defaultRowHeight="14" x14ac:dyDescent="0"/>
  <cols>
    <col min="1" max="1" width="65.33203125" bestFit="1" customWidth="1"/>
    <col min="2" max="3" width="18.83203125" customWidth="1"/>
    <col min="4" max="4" width="19.33203125" customWidth="1"/>
    <col min="5" max="7" width="18.83203125" customWidth="1"/>
    <col min="8" max="8" width="58.5" bestFit="1" customWidth="1"/>
    <col min="9" max="9" width="10.33203125" bestFit="1" customWidth="1"/>
    <col min="10" max="40" width="7.83203125" customWidth="1"/>
    <col min="45" max="45" width="58.1640625" customWidth="1"/>
    <col min="46" max="46" width="17.83203125" customWidth="1"/>
  </cols>
  <sheetData>
    <row r="1" spans="1:7">
      <c r="A1" s="6" t="s">
        <v>0</v>
      </c>
      <c r="B1" s="7"/>
      <c r="F1" s="4" t="s">
        <v>51</v>
      </c>
      <c r="G1" s="1">
        <f>ROUND(AVERAGE(TMatieres[Notes]),2)</f>
        <v>12.17</v>
      </c>
    </row>
    <row r="2" spans="1:7">
      <c r="A2" s="6" t="s">
        <v>1</v>
      </c>
      <c r="B2" s="7" t="s">
        <v>58</v>
      </c>
      <c r="F2" s="4" t="s">
        <v>52</v>
      </c>
      <c r="G2" s="1">
        <f>ROUND(TMatieres[[#Totals],[Notes ponderees]]/TMatieres[[#Totals],[denominateur]]*20,2)</f>
        <v>12.55</v>
      </c>
    </row>
    <row r="3" spans="1:7">
      <c r="A3" s="8" t="s">
        <v>2</v>
      </c>
      <c r="B3" s="7" t="s">
        <v>59</v>
      </c>
      <c r="F3" s="4" t="s">
        <v>53</v>
      </c>
      <c r="G3" s="1"/>
    </row>
    <row r="4" spans="1:7">
      <c r="A4" s="8" t="s">
        <v>3</v>
      </c>
      <c r="B4" s="7"/>
      <c r="F4" s="5" t="s">
        <v>54</v>
      </c>
      <c r="G4" s="2"/>
    </row>
    <row r="5" spans="1:7">
      <c r="A5" s="8" t="s">
        <v>4</v>
      </c>
      <c r="B5" s="7"/>
      <c r="F5" s="5" t="s">
        <v>55</v>
      </c>
      <c r="G5" s="3"/>
    </row>
    <row r="6" spans="1:7">
      <c r="F6" s="5" t="s">
        <v>56</v>
      </c>
      <c r="G6" s="2"/>
    </row>
    <row r="8" spans="1:7" s="24" customFormat="1" ht="28">
      <c r="A8" s="11" t="s">
        <v>5</v>
      </c>
      <c r="B8" s="11" t="s">
        <v>11</v>
      </c>
      <c r="C8" s="11" t="s">
        <v>12</v>
      </c>
      <c r="D8" s="11" t="s">
        <v>57</v>
      </c>
      <c r="E8" s="14" t="s">
        <v>62</v>
      </c>
      <c r="F8" s="14" t="s">
        <v>79</v>
      </c>
      <c r="G8" s="23" t="s">
        <v>78</v>
      </c>
    </row>
    <row r="9" spans="1:7" ht="28">
      <c r="A9" s="12" t="s">
        <v>63</v>
      </c>
      <c r="B9" s="12">
        <v>1</v>
      </c>
      <c r="C9" s="12" t="s">
        <v>13</v>
      </c>
      <c r="D9" s="12" t="s">
        <v>32</v>
      </c>
      <c r="E9" s="13">
        <v>15</v>
      </c>
      <c r="F9" s="13">
        <f>20*TMatieres[[#This Row],[Credit Matiere]]</f>
        <v>20</v>
      </c>
      <c r="G9" s="17">
        <f>TMatieres[[#This Row],[Notes]]*TMatieres[[#This Row],[Credit Matiere]]</f>
        <v>15</v>
      </c>
    </row>
    <row r="10" spans="1:7" ht="28">
      <c r="A10" s="12" t="s">
        <v>63</v>
      </c>
      <c r="B10" s="12">
        <v>0.5</v>
      </c>
      <c r="C10" s="12" t="s">
        <v>14</v>
      </c>
      <c r="D10" s="12" t="s">
        <v>33</v>
      </c>
      <c r="E10" s="13">
        <v>13</v>
      </c>
      <c r="F10" s="13">
        <f>20*TMatieres[[#This Row],[Credit Matiere]]</f>
        <v>10</v>
      </c>
      <c r="G10" s="17">
        <f>TMatieres[[#This Row],[Notes]]*TMatieres[[#This Row],[Credit Matiere]]</f>
        <v>6.5</v>
      </c>
    </row>
    <row r="11" spans="1:7">
      <c r="A11" s="12" t="s">
        <v>63</v>
      </c>
      <c r="B11" s="12">
        <v>1</v>
      </c>
      <c r="C11" s="12" t="s">
        <v>64</v>
      </c>
      <c r="D11" s="12" t="s">
        <v>65</v>
      </c>
      <c r="E11" s="13">
        <v>12</v>
      </c>
      <c r="F11" s="13">
        <f>20*TMatieres[[#This Row],[Credit Matiere]]</f>
        <v>20</v>
      </c>
      <c r="G11" s="17">
        <f>TMatieres[[#This Row],[Notes]]*TMatieres[[#This Row],[Credit Matiere]]</f>
        <v>12</v>
      </c>
    </row>
    <row r="12" spans="1:7" ht="28">
      <c r="A12" s="12" t="s">
        <v>63</v>
      </c>
      <c r="B12" s="12">
        <v>0.5</v>
      </c>
      <c r="C12" s="12" t="s">
        <v>66</v>
      </c>
      <c r="D12" s="12" t="s">
        <v>67</v>
      </c>
      <c r="E12" s="13">
        <v>5</v>
      </c>
      <c r="F12" s="13">
        <f>20*TMatieres[[#This Row],[Credit Matiere]]</f>
        <v>10</v>
      </c>
      <c r="G12" s="17">
        <f>TMatieres[[#This Row],[Notes]]*TMatieres[[#This Row],[Credit Matiere]]</f>
        <v>2.5</v>
      </c>
    </row>
    <row r="13" spans="1:7" ht="28">
      <c r="A13" s="12" t="s">
        <v>6</v>
      </c>
      <c r="B13" s="12">
        <v>2</v>
      </c>
      <c r="C13" s="12" t="s">
        <v>15</v>
      </c>
      <c r="D13" s="12" t="s">
        <v>35</v>
      </c>
      <c r="E13" s="13">
        <v>8.1999999999999993</v>
      </c>
      <c r="F13" s="13">
        <f>20*TMatieres[[#This Row],[Credit Matiere]]</f>
        <v>40</v>
      </c>
      <c r="G13" s="17">
        <f>TMatieres[[#This Row],[Notes]]*TMatieres[[#This Row],[Credit Matiere]]</f>
        <v>16.399999999999999</v>
      </c>
    </row>
    <row r="14" spans="1:7">
      <c r="A14" s="12" t="s">
        <v>6</v>
      </c>
      <c r="B14" s="12">
        <v>1</v>
      </c>
      <c r="C14" s="12" t="s">
        <v>16</v>
      </c>
      <c r="D14" s="12" t="s">
        <v>36</v>
      </c>
      <c r="E14" s="13">
        <v>17</v>
      </c>
      <c r="F14" s="13">
        <f>20*TMatieres[[#This Row],[Credit Matiere]]</f>
        <v>20</v>
      </c>
      <c r="G14" s="17">
        <f>TMatieres[[#This Row],[Notes]]*TMatieres[[#This Row],[Credit Matiere]]</f>
        <v>17</v>
      </c>
    </row>
    <row r="15" spans="1:7">
      <c r="A15" s="12" t="s">
        <v>6</v>
      </c>
      <c r="B15" s="12">
        <v>0.5</v>
      </c>
      <c r="C15" s="12" t="s">
        <v>17</v>
      </c>
      <c r="D15" s="12" t="s">
        <v>37</v>
      </c>
      <c r="E15" s="13">
        <v>7.4</v>
      </c>
      <c r="F15" s="13">
        <f>20*TMatieres[[#This Row],[Credit Matiere]]</f>
        <v>10</v>
      </c>
      <c r="G15" s="17">
        <f>TMatieres[[#This Row],[Notes]]*TMatieres[[#This Row],[Credit Matiere]]</f>
        <v>3.7</v>
      </c>
    </row>
    <row r="16" spans="1:7">
      <c r="A16" s="12" t="s">
        <v>6</v>
      </c>
      <c r="B16" s="12">
        <v>0.5</v>
      </c>
      <c r="C16" s="12" t="s">
        <v>18</v>
      </c>
      <c r="D16" s="12" t="s">
        <v>38</v>
      </c>
      <c r="E16" s="13">
        <v>11.4</v>
      </c>
      <c r="F16" s="13">
        <f>20*TMatieres[[#This Row],[Credit Matiere]]</f>
        <v>10</v>
      </c>
      <c r="G16" s="17">
        <f>TMatieres[[#This Row],[Notes]]*TMatieres[[#This Row],[Credit Matiere]]</f>
        <v>5.7</v>
      </c>
    </row>
    <row r="17" spans="1:7">
      <c r="A17" s="12" t="s">
        <v>7</v>
      </c>
      <c r="B17" s="12">
        <v>1</v>
      </c>
      <c r="C17" s="12" t="s">
        <v>19</v>
      </c>
      <c r="D17" s="12" t="s">
        <v>39</v>
      </c>
      <c r="E17" s="13">
        <v>7.4</v>
      </c>
      <c r="F17" s="13">
        <f>20*TMatieres[[#This Row],[Credit Matiere]]</f>
        <v>20</v>
      </c>
      <c r="G17" s="17">
        <f>TMatieres[[#This Row],[Notes]]*TMatieres[[#This Row],[Credit Matiere]]</f>
        <v>7.4</v>
      </c>
    </row>
    <row r="18" spans="1:7">
      <c r="A18" s="12" t="s">
        <v>7</v>
      </c>
      <c r="B18" s="12">
        <v>1</v>
      </c>
      <c r="C18" s="12" t="s">
        <v>20</v>
      </c>
      <c r="D18" s="12" t="s">
        <v>40</v>
      </c>
      <c r="E18" s="13">
        <v>18</v>
      </c>
      <c r="F18" s="13">
        <f>20*TMatieres[[#This Row],[Credit Matiere]]</f>
        <v>20</v>
      </c>
      <c r="G18" s="17">
        <f>TMatieres[[#This Row],[Notes]]*TMatieres[[#This Row],[Credit Matiere]]</f>
        <v>18</v>
      </c>
    </row>
    <row r="19" spans="1:7">
      <c r="A19" s="12" t="s">
        <v>7</v>
      </c>
      <c r="B19" s="12">
        <v>1</v>
      </c>
      <c r="C19" s="12" t="s">
        <v>21</v>
      </c>
      <c r="D19" s="12" t="s">
        <v>68</v>
      </c>
      <c r="E19" s="13">
        <v>15</v>
      </c>
      <c r="F19" s="13">
        <f>20*TMatieres[[#This Row],[Credit Matiere]]</f>
        <v>20</v>
      </c>
      <c r="G19" s="17">
        <f>TMatieres[[#This Row],[Notes]]*TMatieres[[#This Row],[Credit Matiere]]</f>
        <v>15</v>
      </c>
    </row>
    <row r="20" spans="1:7" ht="28">
      <c r="A20" s="12" t="s">
        <v>7</v>
      </c>
      <c r="B20" s="12">
        <v>3</v>
      </c>
      <c r="C20" s="12" t="s">
        <v>69</v>
      </c>
      <c r="D20" s="12" t="s">
        <v>70</v>
      </c>
      <c r="E20" s="13">
        <v>12.600000000000001</v>
      </c>
      <c r="F20" s="13">
        <f>20*TMatieres[[#This Row],[Credit Matiere]]</f>
        <v>60</v>
      </c>
      <c r="G20" s="17">
        <f>TMatieres[[#This Row],[Notes]]*TMatieres[[#This Row],[Credit Matiere]]</f>
        <v>37.800000000000004</v>
      </c>
    </row>
    <row r="21" spans="1:7" ht="28">
      <c r="A21" s="12" t="s">
        <v>7</v>
      </c>
      <c r="B21" s="12">
        <v>3</v>
      </c>
      <c r="C21" s="12" t="s">
        <v>71</v>
      </c>
      <c r="D21" s="12" t="s">
        <v>72</v>
      </c>
      <c r="E21" s="13">
        <v>16</v>
      </c>
      <c r="F21" s="13">
        <f>20*TMatieres[[#This Row],[Credit Matiere]]</f>
        <v>60</v>
      </c>
      <c r="G21" s="17">
        <f>TMatieres[[#This Row],[Notes]]*TMatieres[[#This Row],[Credit Matiere]]</f>
        <v>48</v>
      </c>
    </row>
    <row r="22" spans="1:7">
      <c r="A22" s="12" t="s">
        <v>7</v>
      </c>
      <c r="B22" s="12">
        <v>1</v>
      </c>
      <c r="C22" s="12" t="s">
        <v>22</v>
      </c>
      <c r="D22" s="12" t="s">
        <v>41</v>
      </c>
      <c r="E22" s="13">
        <v>7.8000000000000007</v>
      </c>
      <c r="F22" s="13">
        <f>20*TMatieres[[#This Row],[Credit Matiere]]</f>
        <v>20</v>
      </c>
      <c r="G22" s="17">
        <f>TMatieres[[#This Row],[Notes]]*TMatieres[[#This Row],[Credit Matiere]]</f>
        <v>7.8000000000000007</v>
      </c>
    </row>
    <row r="23" spans="1:7" ht="28">
      <c r="A23" s="12" t="s">
        <v>8</v>
      </c>
      <c r="B23" s="12">
        <v>0.5</v>
      </c>
      <c r="C23" s="12" t="s">
        <v>23</v>
      </c>
      <c r="D23" s="12" t="s">
        <v>42</v>
      </c>
      <c r="E23" s="13">
        <v>8.6</v>
      </c>
      <c r="F23" s="13">
        <f>20*TMatieres[[#This Row],[Credit Matiere]]</f>
        <v>10</v>
      </c>
      <c r="G23" s="17">
        <f>TMatieres[[#This Row],[Notes]]*TMatieres[[#This Row],[Credit Matiere]]</f>
        <v>4.3</v>
      </c>
    </row>
    <row r="24" spans="1:7" ht="28">
      <c r="A24" s="12" t="s">
        <v>8</v>
      </c>
      <c r="B24" s="12">
        <v>1</v>
      </c>
      <c r="C24" s="12" t="s">
        <v>24</v>
      </c>
      <c r="D24" s="12" t="s">
        <v>43</v>
      </c>
      <c r="E24" s="13">
        <v>12.399999999999999</v>
      </c>
      <c r="F24" s="13">
        <f>20*TMatieres[[#This Row],[Credit Matiere]]</f>
        <v>20</v>
      </c>
      <c r="G24" s="17">
        <f>TMatieres[[#This Row],[Notes]]*TMatieres[[#This Row],[Credit Matiere]]</f>
        <v>12.399999999999999</v>
      </c>
    </row>
    <row r="25" spans="1:7">
      <c r="A25" s="12" t="s">
        <v>8</v>
      </c>
      <c r="B25" s="12">
        <v>0.5</v>
      </c>
      <c r="C25" s="12" t="s">
        <v>25</v>
      </c>
      <c r="D25" s="12" t="s">
        <v>44</v>
      </c>
      <c r="E25" s="13">
        <v>19</v>
      </c>
      <c r="F25" s="13">
        <f>20*TMatieres[[#This Row],[Credit Matiere]]</f>
        <v>10</v>
      </c>
      <c r="G25" s="17">
        <f>TMatieres[[#This Row],[Notes]]*TMatieres[[#This Row],[Credit Matiere]]</f>
        <v>9.5</v>
      </c>
    </row>
    <row r="26" spans="1:7" ht="28">
      <c r="A26" s="12" t="s">
        <v>8</v>
      </c>
      <c r="B26" s="12">
        <v>1</v>
      </c>
      <c r="C26" s="12" t="s">
        <v>26</v>
      </c>
      <c r="D26" s="12" t="s">
        <v>45</v>
      </c>
      <c r="E26" s="13">
        <v>12.8</v>
      </c>
      <c r="F26" s="13">
        <f>20*TMatieres[[#This Row],[Credit Matiere]]</f>
        <v>20</v>
      </c>
      <c r="G26" s="17">
        <f>TMatieres[[#This Row],[Notes]]*TMatieres[[#This Row],[Credit Matiere]]</f>
        <v>12.8</v>
      </c>
    </row>
    <row r="27" spans="1:7" ht="28">
      <c r="A27" s="12" t="s">
        <v>9</v>
      </c>
      <c r="B27" s="12">
        <v>1.5</v>
      </c>
      <c r="C27" s="12" t="s">
        <v>27</v>
      </c>
      <c r="D27" s="12" t="s">
        <v>46</v>
      </c>
      <c r="E27" s="13">
        <v>9</v>
      </c>
      <c r="F27" s="13">
        <f>20*TMatieres[[#This Row],[Credit Matiere]]</f>
        <v>30</v>
      </c>
      <c r="G27" s="17">
        <f>TMatieres[[#This Row],[Notes]]*TMatieres[[#This Row],[Credit Matiere]]</f>
        <v>13.5</v>
      </c>
    </row>
    <row r="28" spans="1:7">
      <c r="A28" s="12" t="s">
        <v>9</v>
      </c>
      <c r="B28" s="12">
        <v>1</v>
      </c>
      <c r="C28" s="12" t="s">
        <v>73</v>
      </c>
      <c r="D28" s="12" t="s">
        <v>74</v>
      </c>
      <c r="E28" s="13">
        <v>15.6</v>
      </c>
      <c r="F28" s="13">
        <f>20*TMatieres[[#This Row],[Credit Matiere]]</f>
        <v>20</v>
      </c>
      <c r="G28" s="17">
        <f>TMatieres[[#This Row],[Notes]]*TMatieres[[#This Row],[Credit Matiere]]</f>
        <v>15.6</v>
      </c>
    </row>
    <row r="29" spans="1:7" ht="42">
      <c r="A29" s="12" t="s">
        <v>9</v>
      </c>
      <c r="B29" s="12">
        <v>3</v>
      </c>
      <c r="C29" s="12" t="s">
        <v>75</v>
      </c>
      <c r="D29" s="12" t="s">
        <v>76</v>
      </c>
      <c r="E29" s="13">
        <v>15.6</v>
      </c>
      <c r="F29" s="13">
        <f>20*TMatieres[[#This Row],[Credit Matiere]]</f>
        <v>60</v>
      </c>
      <c r="G29" s="17">
        <f>TMatieres[[#This Row],[Notes]]*TMatieres[[#This Row],[Credit Matiere]]</f>
        <v>46.8</v>
      </c>
    </row>
    <row r="30" spans="1:7">
      <c r="A30" s="12" t="s">
        <v>9</v>
      </c>
      <c r="B30" s="12">
        <v>0.5</v>
      </c>
      <c r="C30" s="12" t="s">
        <v>28</v>
      </c>
      <c r="D30" s="12" t="s">
        <v>47</v>
      </c>
      <c r="E30" s="13">
        <v>11.4</v>
      </c>
      <c r="F30" s="13">
        <f>20*TMatieres[[#This Row],[Credit Matiere]]</f>
        <v>10</v>
      </c>
      <c r="G30" s="17">
        <f>TMatieres[[#This Row],[Notes]]*TMatieres[[#This Row],[Credit Matiere]]</f>
        <v>5.7</v>
      </c>
    </row>
    <row r="31" spans="1:7">
      <c r="A31" s="12" t="s">
        <v>9</v>
      </c>
      <c r="B31" s="12">
        <v>1</v>
      </c>
      <c r="C31" s="12" t="s">
        <v>29</v>
      </c>
      <c r="D31" s="12" t="s">
        <v>48</v>
      </c>
      <c r="E31" s="13">
        <v>10</v>
      </c>
      <c r="F31" s="13">
        <f>20*TMatieres[[#This Row],[Credit Matiere]]</f>
        <v>20</v>
      </c>
      <c r="G31" s="17">
        <f>TMatieres[[#This Row],[Notes]]*TMatieres[[#This Row],[Credit Matiere]]</f>
        <v>10</v>
      </c>
    </row>
    <row r="32" spans="1:7">
      <c r="A32" s="12" t="s">
        <v>10</v>
      </c>
      <c r="B32" s="12">
        <v>1</v>
      </c>
      <c r="C32" s="12" t="s">
        <v>30</v>
      </c>
      <c r="D32" s="12" t="s">
        <v>49</v>
      </c>
      <c r="E32" s="13">
        <v>15</v>
      </c>
      <c r="F32" s="13">
        <f>20*TMatieres[[#This Row],[Credit Matiere]]</f>
        <v>20</v>
      </c>
      <c r="G32" s="17">
        <f>TMatieres[[#This Row],[Notes]]*TMatieres[[#This Row],[Credit Matiere]]</f>
        <v>15</v>
      </c>
    </row>
    <row r="33" spans="1:7">
      <c r="A33" s="12" t="s">
        <v>10</v>
      </c>
      <c r="B33" s="12">
        <v>2</v>
      </c>
      <c r="C33" s="12" t="s">
        <v>31</v>
      </c>
      <c r="D33" s="12" t="s">
        <v>50</v>
      </c>
      <c r="E33" s="13">
        <v>9</v>
      </c>
      <c r="F33" s="13">
        <f>20*TMatieres[[#This Row],[Credit Matiere]]</f>
        <v>40</v>
      </c>
      <c r="G33" s="17">
        <f>TMatieres[[#This Row],[Notes]]*TMatieres[[#This Row],[Credit Matiere]]</f>
        <v>18</v>
      </c>
    </row>
    <row r="34" spans="1:7" ht="24" customHeight="1">
      <c r="A34" s="19" t="s">
        <v>77</v>
      </c>
      <c r="B34" s="19">
        <f>SUBTOTAL(109,TMatieres[Credit Matiere])</f>
        <v>30</v>
      </c>
      <c r="C34" s="19">
        <f>SUBTOTAL(103,TMatieres[Code Matière])</f>
        <v>25</v>
      </c>
      <c r="D34" s="19">
        <f>SUBTOTAL(103,TMatieres[Elément constitutif
UE])</f>
        <v>25</v>
      </c>
      <c r="E34" s="20">
        <f>SUBTOTAL(101,TMatieres[Notes])</f>
        <v>12.168000000000001</v>
      </c>
      <c r="F34" s="19">
        <f>SUBTOTAL(109,TMatieres[denominateur])</f>
        <v>600</v>
      </c>
      <c r="G34" s="19">
        <f>SUBTOTAL(109,TMatieres[Notes ponderees])</f>
        <v>376.40000000000009</v>
      </c>
    </row>
    <row r="36" spans="1:7">
      <c r="F36" s="10"/>
    </row>
    <row r="37" spans="1:7" s="9" customFormat="1" ht="22" customHeight="1">
      <c r="A37" s="11" t="s">
        <v>5</v>
      </c>
      <c r="B37" s="11" t="s">
        <v>60</v>
      </c>
      <c r="C37" s="11" t="s">
        <v>61</v>
      </c>
      <c r="D37" s="11" t="s">
        <v>34</v>
      </c>
      <c r="E37" s="11" t="s">
        <v>80</v>
      </c>
      <c r="F37" s="22"/>
    </row>
    <row r="38" spans="1:7">
      <c r="A38" s="16" t="s">
        <v>63</v>
      </c>
      <c r="B38" s="12">
        <f>IF(UE[[#This Row],[Total Credits]]&gt;8,5,ROUNDUP(UE[[#This Row],[Total Credits]]/2,0))</f>
        <v>2</v>
      </c>
      <c r="C38" s="12">
        <f>SUMIF(TMatieres[Unités d’enseignement],UE[[#This Row],[Unités d’enseignement]],TMatieres[Credit Matiere])</f>
        <v>3</v>
      </c>
      <c r="D38" s="15">
        <f>ROUND(SUMIF(TMatieres[Unités d’enseignement],UE[[#This Row],[Unités d’enseignement]],TMatieres[Notes ponderees]) /
SUMIF(TMatieres[Unités d’enseignement],UE[[#This Row],[Unités d’enseignement]],TMatieres[Credit Matiere]), 2)</f>
        <v>12</v>
      </c>
      <c r="E38" s="15">
        <f>UE[[#This Row],[Moyenne]]*UE[[#This Row],[Coef.UE/Cred.UE]]</f>
        <v>24</v>
      </c>
      <c r="F38" s="10"/>
    </row>
    <row r="39" spans="1:7">
      <c r="A39" s="16" t="s">
        <v>6</v>
      </c>
      <c r="B39" s="12">
        <f>IF(UE[[#This Row],[Total Credits]]&gt;8,5,ROUNDUP(UE[[#This Row],[Total Credits]]/2,0))</f>
        <v>2</v>
      </c>
      <c r="C39" s="12">
        <f>SUMIF(TMatieres[Unités d’enseignement],UE[[#This Row],[Unités d’enseignement]],TMatieres[Credit Matiere])</f>
        <v>4</v>
      </c>
      <c r="D39" s="15">
        <f>ROUND(SUMIF(TMatieres[Unités d’enseignement],UE[[#This Row],[Unités d’enseignement]],TMatieres[Notes ponderees]) /
SUMIF(TMatieres[Unités d’enseignement],UE[[#This Row],[Unités d’enseignement]],TMatieres[Credit Matiere]), 2)</f>
        <v>10.7</v>
      </c>
      <c r="E39" s="15">
        <f>UE[[#This Row],[Moyenne]]*UE[[#This Row],[Coef.UE/Cred.UE]]</f>
        <v>21.4</v>
      </c>
      <c r="F39" s="10"/>
    </row>
    <row r="40" spans="1:7">
      <c r="A40" s="16" t="s">
        <v>7</v>
      </c>
      <c r="B40" s="12">
        <f>IF(UE[[#This Row],[Total Credits]]&gt;8,5,ROUNDUP(UE[[#This Row],[Total Credits]]/2,0))</f>
        <v>5</v>
      </c>
      <c r="C40" s="12">
        <f>SUMIF(TMatieres[Unités d’enseignement],UE[[#This Row],[Unités d’enseignement]],TMatieres[Credit Matiere])</f>
        <v>10</v>
      </c>
      <c r="D40" s="15">
        <f>ROUND(SUMIF(TMatieres[Unités d’enseignement],UE[[#This Row],[Unités d’enseignement]],TMatieres[Notes ponderees]) /
SUMIF(TMatieres[Unités d’enseignement],UE[[#This Row],[Unités d’enseignement]],TMatieres[Credit Matiere]), 2)</f>
        <v>13.4</v>
      </c>
      <c r="E40" s="15">
        <f>UE[[#This Row],[Moyenne]]*UE[[#This Row],[Coef.UE/Cred.UE]]</f>
        <v>67</v>
      </c>
      <c r="F40" s="10"/>
    </row>
    <row r="41" spans="1:7">
      <c r="A41" s="16" t="s">
        <v>8</v>
      </c>
      <c r="B41" s="12">
        <f>IF(UE[[#This Row],[Total Credits]]&gt;8,5,ROUNDUP(UE[[#This Row],[Total Credits]]/2,0))</f>
        <v>2</v>
      </c>
      <c r="C41" s="12">
        <f>SUMIF(TMatieres[Unités d’enseignement],UE[[#This Row],[Unités d’enseignement]],TMatieres[Credit Matiere])</f>
        <v>3</v>
      </c>
      <c r="D41" s="15">
        <f>ROUND(SUMIF(TMatieres[Unités d’enseignement],UE[[#This Row],[Unités d’enseignement]],TMatieres[Notes ponderees]) /
SUMIF(TMatieres[Unités d’enseignement],UE[[#This Row],[Unités d’enseignement]],TMatieres[Credit Matiere]), 2)</f>
        <v>13</v>
      </c>
      <c r="E41" s="15">
        <f>UE[[#This Row],[Moyenne]]*UE[[#This Row],[Coef.UE/Cred.UE]]</f>
        <v>26</v>
      </c>
      <c r="F41" s="10"/>
    </row>
    <row r="42" spans="1:7">
      <c r="A42" s="16" t="s">
        <v>9</v>
      </c>
      <c r="B42" s="12">
        <f>IF(UE[[#This Row],[Total Credits]]&gt;8,5,ROUNDUP(UE[[#This Row],[Total Credits]]/2,0))</f>
        <v>4</v>
      </c>
      <c r="C42" s="12">
        <f>SUMIF(TMatieres[Unités d’enseignement],UE[[#This Row],[Unités d’enseignement]],TMatieres[Credit Matiere])</f>
        <v>7</v>
      </c>
      <c r="D42" s="15">
        <f>ROUND(SUMIF(TMatieres[Unités d’enseignement],UE[[#This Row],[Unités d’enseignement]],TMatieres[Notes ponderees]) /
SUMIF(TMatieres[Unités d’enseignement],UE[[#This Row],[Unités d’enseignement]],TMatieres[Credit Matiere]), 2)</f>
        <v>13.09</v>
      </c>
      <c r="E42" s="15">
        <f>UE[[#This Row],[Moyenne]]*UE[[#This Row],[Coef.UE/Cred.UE]]</f>
        <v>52.36</v>
      </c>
      <c r="F42" s="10"/>
    </row>
    <row r="43" spans="1:7">
      <c r="A43" s="16" t="s">
        <v>10</v>
      </c>
      <c r="B43" s="12">
        <f>IF(UE[[#This Row],[Total Credits]]&gt;8,5,ROUNDUP(UE[[#This Row],[Total Credits]]/2,0))</f>
        <v>2</v>
      </c>
      <c r="C43" s="12">
        <f>SUMIF(TMatieres[Unités d’enseignement],UE[[#This Row],[Unités d’enseignement]],TMatieres[Credit Matiere])</f>
        <v>3</v>
      </c>
      <c r="D43" s="15">
        <f>ROUND(SUMIF(TMatieres[Unités d’enseignement],UE[[#This Row],[Unités d’enseignement]],TMatieres[Notes ponderees]) /
SUMIF(TMatieres[Unités d’enseignement],UE[[#This Row],[Unités d’enseignement]],TMatieres[Credit Matiere]), 2)</f>
        <v>11</v>
      </c>
      <c r="E43" s="15">
        <f>UE[[#This Row],[Moyenne]]*UE[[#This Row],[Coef.UE/Cred.UE]]</f>
        <v>22</v>
      </c>
    </row>
    <row r="44" spans="1:7">
      <c r="A44" s="18" t="s">
        <v>77</v>
      </c>
      <c r="B44" s="19">
        <f>SUBTOTAL(109,UE[Coef.UE/Cred.UE])</f>
        <v>17</v>
      </c>
      <c r="C44" s="19">
        <f>SUBTOTAL(109,UE[Total Credits])</f>
        <v>30</v>
      </c>
      <c r="D44" s="21">
        <f>ROUND(SUBTOTAL(101,UE[Moyenne]),2)</f>
        <v>12.2</v>
      </c>
      <c r="E44" s="20">
        <f>ROUND(SUMPRODUCT(UE[Coef.UE/Cred.UE],UE[Moyenne])*20/(UE[[#Totals],[Coef.UE/Cred.UE]]*20),2)</f>
        <v>12.52</v>
      </c>
    </row>
  </sheetData>
  <pageMargins left="0.7" right="0.7" top="0.75" bottom="0.75" header="0.3" footer="0.3"/>
  <pageSetup paperSize="9" orientation="portrait" verticalDpi="0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Matieres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secretariatH</dc:creator>
  <cp:lastModifiedBy>Guillaume Beth</cp:lastModifiedBy>
  <dcterms:created xsi:type="dcterms:W3CDTF">2020-08-17T18:55:47Z</dcterms:created>
  <dcterms:modified xsi:type="dcterms:W3CDTF">2020-08-18T23:12:32Z</dcterms:modified>
</cp:coreProperties>
</file>