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4470D2CD-2249-CD33-4A35-6F278624656F}"/>
  <workbookPr codeName="ThisWorkbook" autoCompressPictures="0"/>
  <bookViews>
    <workbookView xWindow="0" yWindow="0" windowWidth="28800" windowHeight="15940" activeTab="4"/>
  </bookViews>
  <sheets>
    <sheet name="ETAT" sheetId="3" r:id="rId1"/>
    <sheet name="AJOUTER" sheetId="5" r:id="rId2"/>
    <sheet name="JOURNAL" sheetId="1" r:id="rId3"/>
    <sheet name="PASSWORD" sheetId="4" state="hidden" r:id="rId4"/>
    <sheet name="PARAMETRER MAIL" sheetId="6" r:id="rId5"/>
  </sheets>
  <definedNames>
    <definedName name="DestinataireCC">'PARAMETRER MAIL'!$B$5</definedName>
    <definedName name="DestinataireCCI">'PARAMETRER MAIL'!$B$6</definedName>
    <definedName name="DestinataireTo">'PARAMETRER MAIL'!$B$4</definedName>
    <definedName name="Ligne1">'PARAMETRER MAIL'!$B$11</definedName>
    <definedName name="Ligne2">'PARAMETRER MAIL'!$B$12</definedName>
    <definedName name="Ligne3">'PARAMETRER MAIL'!$B$13</definedName>
    <definedName name="LigneDebut">'PARAMETRER MAIL'!$B$10</definedName>
    <definedName name="LigneFin">'PARAMETRER MAIL'!$B$14</definedName>
    <definedName name="MDP">PASSWORD!$B$1</definedName>
    <definedName name="NvProduit">AJOUTER!$A$4:$D$4</definedName>
    <definedName name="ObjetMail">'PARAMETRER MAIL'!$B$7</definedName>
    <definedName name="_xlnm.Print_Area" localSheetId="0">ETAT!$A$2:$J$50</definedName>
    <definedName name="_xlnm.Print_Area" localSheetId="2">Journal[#All]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G50" i="3"/>
  <c r="F50" i="3"/>
  <c r="K50" i="3"/>
  <c r="H50" i="3"/>
  <c r="J50" i="3"/>
  <c r="I50" i="3"/>
  <c r="G49" i="3"/>
  <c r="F49" i="3"/>
  <c r="K49" i="3"/>
  <c r="H49" i="3"/>
  <c r="J49" i="3"/>
  <c r="I49" i="3"/>
  <c r="G48" i="3"/>
  <c r="F48" i="3"/>
  <c r="K48" i="3"/>
  <c r="H48" i="3"/>
  <c r="J48" i="3"/>
  <c r="I48" i="3"/>
  <c r="G47" i="3"/>
  <c r="F47" i="3"/>
  <c r="K47" i="3"/>
  <c r="H47" i="3"/>
  <c r="J47" i="3"/>
  <c r="I47" i="3"/>
  <c r="G46" i="3"/>
  <c r="F46" i="3"/>
  <c r="K46" i="3"/>
  <c r="H46" i="3"/>
  <c r="J46" i="3"/>
  <c r="I46" i="3"/>
  <c r="G45" i="3"/>
  <c r="F45" i="3"/>
  <c r="K45" i="3"/>
  <c r="H45" i="3"/>
  <c r="J45" i="3"/>
  <c r="I45" i="3"/>
  <c r="G44" i="3"/>
  <c r="F44" i="3"/>
  <c r="K44" i="3"/>
  <c r="H44" i="3"/>
  <c r="J44" i="3"/>
  <c r="I44" i="3"/>
  <c r="G43" i="3"/>
  <c r="F43" i="3"/>
  <c r="K43" i="3"/>
  <c r="H43" i="3"/>
  <c r="J43" i="3"/>
  <c r="I43" i="3"/>
  <c r="G42" i="3"/>
  <c r="F42" i="3"/>
  <c r="K42" i="3"/>
  <c r="H42" i="3"/>
  <c r="J42" i="3"/>
  <c r="I42" i="3"/>
  <c r="G41" i="3"/>
  <c r="F41" i="3"/>
  <c r="K41" i="3"/>
  <c r="H41" i="3"/>
  <c r="J41" i="3"/>
  <c r="I41" i="3"/>
  <c r="G40" i="3"/>
  <c r="F40" i="3"/>
  <c r="K40" i="3"/>
  <c r="H40" i="3"/>
  <c r="J40" i="3"/>
  <c r="I40" i="3"/>
  <c r="G39" i="3"/>
  <c r="F39" i="3"/>
  <c r="K39" i="3"/>
  <c r="H39" i="3"/>
  <c r="J39" i="3"/>
  <c r="I39" i="3"/>
  <c r="G38" i="3"/>
  <c r="F38" i="3"/>
  <c r="K38" i="3"/>
  <c r="H38" i="3"/>
  <c r="J38" i="3"/>
  <c r="I38" i="3"/>
  <c r="G37" i="3"/>
  <c r="F37" i="3"/>
  <c r="K37" i="3"/>
  <c r="H37" i="3"/>
  <c r="J37" i="3"/>
  <c r="I37" i="3"/>
  <c r="G36" i="3"/>
  <c r="F36" i="3"/>
  <c r="K36" i="3"/>
  <c r="H36" i="3"/>
  <c r="J36" i="3"/>
  <c r="I36" i="3"/>
  <c r="G35" i="3"/>
  <c r="F35" i="3"/>
  <c r="K35" i="3"/>
  <c r="H35" i="3"/>
  <c r="J35" i="3"/>
  <c r="I35" i="3"/>
  <c r="G34" i="3"/>
  <c r="F34" i="3"/>
  <c r="K34" i="3"/>
  <c r="H34" i="3"/>
  <c r="J34" i="3"/>
  <c r="I34" i="3"/>
  <c r="G33" i="3"/>
  <c r="F33" i="3"/>
  <c r="K33" i="3"/>
  <c r="H33" i="3"/>
  <c r="J33" i="3"/>
  <c r="I33" i="3"/>
  <c r="G32" i="3"/>
  <c r="F32" i="3"/>
  <c r="K32" i="3"/>
  <c r="H32" i="3"/>
  <c r="J32" i="3"/>
  <c r="I32" i="3"/>
  <c r="G31" i="3"/>
  <c r="F31" i="3"/>
  <c r="K31" i="3"/>
  <c r="H31" i="3"/>
  <c r="J31" i="3"/>
  <c r="I31" i="3"/>
  <c r="G30" i="3"/>
  <c r="F30" i="3"/>
  <c r="K30" i="3"/>
  <c r="H30" i="3"/>
  <c r="J30" i="3"/>
  <c r="I30" i="3"/>
  <c r="G29" i="3"/>
  <c r="F29" i="3"/>
  <c r="K29" i="3"/>
  <c r="H29" i="3"/>
  <c r="J29" i="3"/>
  <c r="I29" i="3"/>
  <c r="G28" i="3"/>
  <c r="F28" i="3"/>
  <c r="K28" i="3"/>
  <c r="H28" i="3"/>
  <c r="J28" i="3"/>
  <c r="I28" i="3"/>
  <c r="G27" i="3"/>
  <c r="F27" i="3"/>
  <c r="K27" i="3"/>
  <c r="H27" i="3"/>
  <c r="J27" i="3"/>
  <c r="I27" i="3"/>
  <c r="G26" i="3"/>
  <c r="F26" i="3"/>
  <c r="K26" i="3"/>
  <c r="H26" i="3"/>
  <c r="J26" i="3"/>
  <c r="I26" i="3"/>
  <c r="G25" i="3"/>
  <c r="F25" i="3"/>
  <c r="K25" i="3"/>
  <c r="H25" i="3"/>
  <c r="J25" i="3"/>
  <c r="I25" i="3"/>
  <c r="G24" i="3"/>
  <c r="F24" i="3"/>
  <c r="K24" i="3"/>
  <c r="H24" i="3"/>
  <c r="J24" i="3"/>
  <c r="I24" i="3"/>
  <c r="G23" i="3"/>
  <c r="F23" i="3"/>
  <c r="K23" i="3"/>
  <c r="H23" i="3"/>
  <c r="J23" i="3"/>
  <c r="I23" i="3"/>
  <c r="G22" i="3"/>
  <c r="F22" i="3"/>
  <c r="K22" i="3"/>
  <c r="H22" i="3"/>
  <c r="J22" i="3"/>
  <c r="I22" i="3"/>
  <c r="G21" i="3"/>
  <c r="F21" i="3"/>
  <c r="K21" i="3"/>
  <c r="H21" i="3"/>
  <c r="J21" i="3"/>
  <c r="I21" i="3"/>
  <c r="G20" i="3"/>
  <c r="F20" i="3"/>
  <c r="K20" i="3"/>
  <c r="H20" i="3"/>
  <c r="J20" i="3"/>
  <c r="I20" i="3"/>
  <c r="G19" i="3"/>
  <c r="F19" i="3"/>
  <c r="K19" i="3"/>
  <c r="H19" i="3"/>
  <c r="J19" i="3"/>
  <c r="I19" i="3"/>
  <c r="G18" i="3"/>
  <c r="F18" i="3"/>
  <c r="K18" i="3"/>
  <c r="H18" i="3"/>
  <c r="J18" i="3"/>
  <c r="I18" i="3"/>
  <c r="G17" i="3"/>
  <c r="F17" i="3"/>
  <c r="K17" i="3"/>
  <c r="H17" i="3"/>
  <c r="J17" i="3"/>
  <c r="I17" i="3"/>
  <c r="G16" i="3"/>
  <c r="F16" i="3"/>
  <c r="K16" i="3"/>
  <c r="H16" i="3"/>
  <c r="J16" i="3"/>
  <c r="I16" i="3"/>
  <c r="G15" i="3"/>
  <c r="F15" i="3"/>
  <c r="K15" i="3"/>
  <c r="H15" i="3"/>
  <c r="J15" i="3"/>
  <c r="I15" i="3"/>
  <c r="G14" i="3"/>
  <c r="F14" i="3"/>
  <c r="K14" i="3"/>
  <c r="H14" i="3"/>
  <c r="J14" i="3"/>
  <c r="I14" i="3"/>
  <c r="G13" i="3"/>
  <c r="F13" i="3"/>
  <c r="K13" i="3"/>
  <c r="H13" i="3"/>
  <c r="J13" i="3"/>
  <c r="I13" i="3"/>
  <c r="G12" i="3"/>
  <c r="F12" i="3"/>
  <c r="K12" i="3"/>
  <c r="H12" i="3"/>
  <c r="J12" i="3"/>
  <c r="I12" i="3"/>
  <c r="G11" i="3"/>
  <c r="F11" i="3"/>
  <c r="K11" i="3"/>
  <c r="H11" i="3"/>
  <c r="J11" i="3"/>
  <c r="I11" i="3"/>
  <c r="G10" i="3"/>
  <c r="F10" i="3"/>
  <c r="K10" i="3"/>
  <c r="H10" i="3"/>
  <c r="J10" i="3"/>
  <c r="I10" i="3"/>
  <c r="G9" i="3"/>
  <c r="F9" i="3"/>
  <c r="K9" i="3"/>
  <c r="H9" i="3"/>
  <c r="J9" i="3"/>
  <c r="I9" i="3"/>
  <c r="G8" i="3"/>
  <c r="F8" i="3"/>
  <c r="K8" i="3"/>
  <c r="I8" i="3"/>
  <c r="H8" i="3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3" i="3"/>
  <c r="J8" i="3"/>
</calcChain>
</file>

<file path=xl/sharedStrings.xml><?xml version="1.0" encoding="utf-8"?>
<sst xmlns="http://schemas.openxmlformats.org/spreadsheetml/2006/main" count="145" uniqueCount="112">
  <si>
    <t>VAUCLERC</t>
  </si>
  <si>
    <t>CAFE DE PARIS</t>
  </si>
  <si>
    <t>SAUVIGNON</t>
  </si>
  <si>
    <t>CREMANT</t>
  </si>
  <si>
    <t>BERGERAC</t>
  </si>
  <si>
    <t>JUS D'ORANGE</t>
  </si>
  <si>
    <t>JUS D'ANANAS</t>
  </si>
  <si>
    <t>CASSIS</t>
  </si>
  <si>
    <t>CIDRE</t>
  </si>
  <si>
    <t>EAU 50CL</t>
  </si>
  <si>
    <t>EAU 150CL</t>
  </si>
  <si>
    <t>COCA 33CL</t>
  </si>
  <si>
    <t>NAPPES IVOIRE</t>
  </si>
  <si>
    <t>NAPPES BLANCHE</t>
  </si>
  <si>
    <t>SERVIETTES BLANCHE</t>
  </si>
  <si>
    <t>CHEMIN DE TABLE</t>
  </si>
  <si>
    <t>THE</t>
  </si>
  <si>
    <t>BELIN</t>
  </si>
  <si>
    <t>GATEAU SUCRE</t>
  </si>
  <si>
    <t>BOUTEILLE</t>
  </si>
  <si>
    <t>ROULEAU</t>
  </si>
  <si>
    <t>PAQUET</t>
  </si>
  <si>
    <t>BOITE</t>
  </si>
  <si>
    <t>PRODUIT</t>
  </si>
  <si>
    <t>DESCRIPTION</t>
  </si>
  <si>
    <t>JUS D'ABRICOT</t>
  </si>
  <si>
    <t>CARTON</t>
  </si>
  <si>
    <t>CAFE STICK</t>
  </si>
  <si>
    <t>BADOIT/PELLEGRINO  100CL</t>
  </si>
  <si>
    <t>COCA 100CL</t>
  </si>
  <si>
    <t>ETUI</t>
  </si>
  <si>
    <t>ROYAL ST CHARLES</t>
  </si>
  <si>
    <t>JUS DE POMME/MERLIN</t>
  </si>
  <si>
    <t xml:space="preserve"> MISE A JOUR CAVE LE </t>
  </si>
  <si>
    <t xml:space="preserve">GANT VINYLE </t>
  </si>
  <si>
    <t>BASSINE/GLACE</t>
  </si>
  <si>
    <t>SAC POUBELLE</t>
  </si>
  <si>
    <t>BADOIT 33CL</t>
  </si>
  <si>
    <t>GOBELET CAFE</t>
  </si>
  <si>
    <t>DOSETTE</t>
  </si>
  <si>
    <t>PIECE</t>
  </si>
  <si>
    <t>GANT VINYLE POUDRE</t>
  </si>
  <si>
    <t>STOCK FINAL</t>
  </si>
  <si>
    <t>COMMANDE A FAIRE</t>
  </si>
  <si>
    <t>(y compris pertes et casse)</t>
  </si>
  <si>
    <t>ENTREES</t>
  </si>
  <si>
    <t>SORTIES</t>
  </si>
  <si>
    <t>STOCK MIN</t>
  </si>
  <si>
    <t>STOCK MAX</t>
  </si>
  <si>
    <t>ALERTE</t>
  </si>
  <si>
    <t>CPT</t>
  </si>
  <si>
    <t>Nouveau produit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</si>
  <si>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</si>
  <si>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</si>
  <si>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</si>
  <si>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</si>
  <si>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</si>
  <si>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</si>
  <si>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</si>
  <si>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</si>
  <si>
    <t>ASSIETTES</t>
  </si>
  <si>
    <t>PAQUET/50</t>
  </si>
  <si>
    <t>ETUI/</t>
  </si>
  <si>
    <t>BOITE/100</t>
  </si>
  <si>
    <t xml:space="preserve">Stock min </t>
  </si>
  <si>
    <t xml:space="preserve">Stock max </t>
  </si>
  <si>
    <t xml:space="preserve">Description </t>
  </si>
  <si>
    <t>SERVIETTES ROUGE</t>
  </si>
  <si>
    <t>MASQUE</t>
  </si>
  <si>
    <t>SAVON LIQUIDE</t>
  </si>
  <si>
    <t>BIDON</t>
  </si>
  <si>
    <t>VERRE BALLON</t>
  </si>
  <si>
    <t>CARTON/12</t>
  </si>
  <si>
    <t>GEL HYDROALCOOLIQUE</t>
  </si>
  <si>
    <t>FLACON</t>
  </si>
  <si>
    <t>PLATEAU ROND</t>
  </si>
  <si>
    <t>GOBELETS RECYCLABLE</t>
  </si>
  <si>
    <t>PLATEAU RECTANGLE</t>
  </si>
  <si>
    <t>ETUI/100</t>
  </si>
  <si>
    <t>PAQUET/</t>
  </si>
  <si>
    <t>ROULEAU/</t>
  </si>
  <si>
    <t>BOITE/25</t>
  </si>
  <si>
    <t xml:space="preserve">GOBELET DOSE CAFE </t>
  </si>
  <si>
    <t>CARTON/</t>
  </si>
  <si>
    <t>GOBELET DOSE CHOCOLAT</t>
  </si>
  <si>
    <t>CISEAU</t>
  </si>
  <si>
    <t>CANETTE</t>
  </si>
  <si>
    <t>PIECE ?</t>
  </si>
  <si>
    <t>PAQUET/100</t>
  </si>
  <si>
    <t>STOCK CAVE</t>
  </si>
  <si>
    <t>Date : "Ctrl" + ";"
Heure : "Ctrl" + ":"</t>
  </si>
  <si>
    <t>DATE MOUVEMENT</t>
  </si>
  <si>
    <t>AJOUTER UN NOUVEAU PRODUIT A LA BASE DES PRODUITS DE LA FEUILLE "ETAT"</t>
  </si>
  <si>
    <t>Afin que le nouveau produit soit correctement ajouté, veillez à bien remplir les 4 champs, tous obligatoires.</t>
  </si>
  <si>
    <t>Objet</t>
  </si>
  <si>
    <t>Ligne1</t>
  </si>
  <si>
    <t>Ligne2</t>
  </si>
  <si>
    <t>Ligne3</t>
  </si>
  <si>
    <t>Etat du dernier stock mis à jour</t>
  </si>
  <si>
    <t>Bonjour,</t>
  </si>
  <si>
    <t>Veuillez trouver ci-joint l'inventaire de la cave.</t>
  </si>
  <si>
    <t>Cordialement,</t>
  </si>
  <si>
    <t>LigneDébut</t>
  </si>
  <si>
    <t>LigneFin</t>
  </si>
  <si>
    <t>Paramétrer les caractéristiques d'envoi du mail automatique</t>
  </si>
  <si>
    <t>Objet et destinataires</t>
  </si>
  <si>
    <t>Il est préférable de mettre le mail de l'expéditeur en copie cachée afin d'avoir un exemplaire du mail au cas où celui-ci n'arrive pas dans les messages envoyés</t>
  </si>
  <si>
    <t>Contenu (avec sauts de ligne gérés directement dans le code)</t>
  </si>
  <si>
    <t>Destinataire .To</t>
  </si>
  <si>
    <t>Destinataire .Cc</t>
  </si>
  <si>
    <t>Destinataire .Cci</t>
  </si>
  <si>
    <t>lmauconduit@outlook.fr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</si>
</sst>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sz val="14"/>
      <color rgb="FF0000FF"/>
      <name val="Arial Black"/>
      <family val="2"/>
    </font>
    <font>
      <b/>
      <sz val="18"/>
      <name val="Arial Black"/>
      <family val="2"/>
    </font>
    <font>
      <b/>
      <sz val="14"/>
      <name val="Arial Black"/>
      <family val="2"/>
    </font>
    <font>
      <sz val="8"/>
      <name val="Calibri"/>
      <family val="2"/>
      <scheme val="minor"/>
    </font>
    <font>
      <b/>
      <i/>
      <sz val="14"/>
      <color theme="1"/>
      <name val="Arial Black"/>
      <family val="2"/>
    </font>
    <font>
      <b/>
      <sz val="10"/>
      <color rgb="FFFF0000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 Black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sz val="22"/>
      <name val="Arial Black"/>
      <family val="2"/>
    </font>
    <font>
      <i/>
      <sz val="14"/>
      <name val="Arial Black"/>
      <family val="2"/>
    </font>
    <font>
      <sz val="16"/>
      <color rgb="FF000000"/>
      <name val="Arial Black"/>
      <family val="2"/>
    </font>
    <font>
      <sz val="14"/>
      <color rgb="FF000000"/>
      <name val="Arial Black"/>
      <family val="2"/>
    </font>
    <font>
      <b/>
      <u val="double"/>
      <sz val="16"/>
      <color theme="1"/>
      <name val="Calibri"/>
      <family val="2"/>
      <scheme val="minor"/>
    </font>
    <font>
      <b/>
      <i/>
      <sz val="11"/>
      <color theme="4" tint="-0.499984740745262"/>
      <name val="Calibri"/>
      <scheme val="minor"/>
    </font>
    <font>
      <b/>
      <u/>
      <sz val="16"/>
      <color theme="4" tint="-0.499984740745262"/>
      <name val="Calibri"/>
      <scheme val="minor"/>
    </font>
    <font>
      <b/>
      <i/>
      <sz val="9"/>
      <color rgb="FFFF0000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09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2" fillId="0" borderId="0" xfId="0" applyFont="1" applyProtection="1"/>
    <xf numFmtId="14" fontId="2" fillId="0" borderId="0" xfId="0" applyNumberFormat="1" applyFont="1" applyProtection="1"/>
    <xf numFmtId="0" fontId="1" fillId="0" borderId="0" xfId="0" applyFont="1" applyProtection="1"/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Protection="1">
      <protection locked="0"/>
    </xf>
    <xf numFmtId="0" fontId="16" fillId="0" borderId="0" xfId="0" applyFont="1" applyProtection="1"/>
    <xf numFmtId="0" fontId="16" fillId="0" borderId="0" xfId="0" applyFont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164" fontId="10" fillId="0" borderId="13" xfId="0" applyNumberFormat="1" applyFont="1" applyFill="1" applyBorder="1" applyAlignment="1" applyProtection="1">
      <alignment horizontal="center" vertical="center"/>
    </xf>
    <xf numFmtId="164" fontId="10" fillId="5" borderId="9" xfId="0" applyNumberFormat="1" applyFont="1" applyFill="1" applyBorder="1" applyAlignment="1" applyProtection="1">
      <alignment horizontal="center" vertical="center"/>
    </xf>
    <xf numFmtId="164" fontId="17" fillId="6" borderId="9" xfId="0" applyNumberFormat="1" applyFont="1" applyFill="1" applyBorder="1" applyAlignment="1" applyProtection="1">
      <alignment horizontal="center" vertical="center"/>
    </xf>
    <xf numFmtId="164" fontId="18" fillId="0" borderId="9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/>
    </xf>
    <xf numFmtId="164" fontId="11" fillId="5" borderId="9" xfId="0" applyNumberFormat="1" applyFont="1" applyFill="1" applyBorder="1" applyAlignment="1" applyProtection="1">
      <alignment horizontal="center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  <protection locked="0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164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3" fillId="0" borderId="9" xfId="0" applyFont="1" applyBorder="1" applyAlignment="1" applyProtection="1">
      <alignment horizontal="center" vertical="center"/>
      <protection locked="0"/>
    </xf>
    <xf numFmtId="0" fontId="22" fillId="9" borderId="9" xfId="0" applyFont="1" applyFill="1" applyBorder="1" applyAlignment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11" borderId="16" xfId="0" applyFont="1" applyFill="1" applyBorder="1" applyAlignment="1" applyProtection="1">
      <alignment horizontal="center" vertical="center" wrapText="1"/>
    </xf>
    <xf numFmtId="0" fontId="25" fillId="11" borderId="17" xfId="0" applyFont="1" applyFill="1" applyBorder="1" applyAlignment="1" applyProtection="1">
      <alignment horizontal="center" vertical="center" wrapText="1"/>
    </xf>
    <xf numFmtId="0" fontId="25" fillId="11" borderId="18" xfId="0" applyFont="1" applyFill="1" applyBorder="1" applyAlignment="1" applyProtection="1">
      <alignment horizontal="center" vertical="center" wrapText="1"/>
    </xf>
    <xf numFmtId="0" fontId="18" fillId="11" borderId="15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  <protection locked="0"/>
    </xf>
    <xf numFmtId="0" fontId="25" fillId="13" borderId="15" xfId="0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0" fontId="0" fillId="14" borderId="9" xfId="0" applyFill="1" applyBorder="1" applyProtection="1"/>
    <xf numFmtId="0" fontId="0" fillId="0" borderId="13" xfId="0" applyBorder="1" applyAlignment="1" applyProtection="1">
      <alignment horizontal="center" vertical="center" wrapText="1"/>
    </xf>
    <xf numFmtId="164" fontId="10" fillId="0" borderId="10" xfId="0" applyNumberFormat="1" applyFont="1" applyFill="1" applyBorder="1" applyAlignment="1" applyProtection="1">
      <alignment horizontal="center" vertical="center"/>
      <protection locked="0"/>
    </xf>
    <xf numFmtId="164" fontId="10" fillId="0" borderId="11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164" fontId="11" fillId="5" borderId="11" xfId="0" applyNumberFormat="1" applyFont="1" applyFill="1" applyBorder="1" applyAlignment="1" applyProtection="1">
      <alignment horizontal="center" vertical="center"/>
      <protection locked="0"/>
    </xf>
    <xf numFmtId="164" fontId="17" fillId="6" borderId="11" xfId="0" applyNumberFormat="1" applyFont="1" applyFill="1" applyBorder="1" applyAlignment="1" applyProtection="1">
      <alignment horizontal="center" vertical="center"/>
    </xf>
    <xf numFmtId="164" fontId="13" fillId="8" borderId="11" xfId="0" applyNumberFormat="1" applyFont="1" applyFill="1" applyBorder="1" applyAlignment="1" applyProtection="1">
      <alignment horizontal="center" vertical="center" wrapText="1"/>
    </xf>
    <xf numFmtId="164" fontId="10" fillId="5" borderId="11" xfId="0" applyNumberFormat="1" applyFont="1" applyFill="1" applyBorder="1" applyAlignment="1" applyProtection="1">
      <alignment horizontal="center" vertical="center"/>
    </xf>
    <xf numFmtId="164" fontId="18" fillId="0" borderId="11" xfId="0" applyNumberFormat="1" applyFont="1" applyFill="1" applyBorder="1" applyAlignment="1" applyProtection="1">
      <alignment horizontal="center" vertic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0" fontId="26" fillId="0" borderId="19" xfId="0" applyFont="1" applyFill="1" applyBorder="1" applyAlignment="1" applyProtection="1">
      <alignment horizontal="center" vertical="center" wrapText="1"/>
    </xf>
    <xf numFmtId="0" fontId="19" fillId="0" borderId="19" xfId="0" applyFont="1" applyFill="1" applyBorder="1" applyAlignment="1" applyProtection="1">
      <alignment horizontal="center" vertical="center" wrapText="1"/>
    </xf>
    <xf numFmtId="0" fontId="19" fillId="12" borderId="19" xfId="0" applyFont="1" applyFill="1" applyBorder="1" applyAlignment="1" applyProtection="1">
      <alignment horizontal="center" vertical="center" wrapText="1"/>
    </xf>
    <xf numFmtId="0" fontId="19" fillId="6" borderId="19" xfId="0" applyFont="1" applyFill="1" applyBorder="1" applyAlignment="1" applyProtection="1">
      <alignment horizontal="center" vertical="center" wrapText="1"/>
    </xf>
    <xf numFmtId="0" fontId="24" fillId="10" borderId="19" xfId="0" applyFont="1" applyFill="1" applyBorder="1" applyAlignment="1" applyProtection="1">
      <alignment horizontal="center" vertical="center" wrapText="1"/>
    </xf>
    <xf numFmtId="0" fontId="27" fillId="4" borderId="19" xfId="0" applyFont="1" applyFill="1" applyBorder="1" applyAlignment="1" applyProtection="1">
      <alignment horizontal="center" vertical="center" wrapText="1"/>
    </xf>
    <xf numFmtId="0" fontId="28" fillId="4" borderId="19" xfId="0" applyFont="1" applyFill="1" applyBorder="1" applyAlignment="1" applyProtection="1">
      <alignment horizontal="center" vertical="center" wrapText="1"/>
    </xf>
    <xf numFmtId="20" fontId="0" fillId="3" borderId="0" xfId="0" applyNumberFormat="1" applyFill="1" applyBorder="1" applyAlignment="1" applyProtection="1">
      <alignment horizontal="center" vertical="center"/>
      <protection locked="0"/>
    </xf>
    <xf numFmtId="0" fontId="31" fillId="0" borderId="0" xfId="0" applyFont="1"/>
    <xf numFmtId="0" fontId="4" fillId="0" borderId="0" xfId="0" applyFont="1"/>
    <xf numFmtId="0" fontId="0" fillId="0" borderId="9" xfId="0" applyBorder="1" applyAlignment="1">
      <alignment horizontal="center"/>
    </xf>
    <xf numFmtId="0" fontId="32" fillId="0" borderId="9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0" fontId="5" fillId="15" borderId="14" xfId="0" applyFont="1" applyFill="1" applyBorder="1" applyAlignment="1"/>
    <xf numFmtId="0" fontId="5" fillId="15" borderId="13" xfId="0" applyFont="1" applyFill="1" applyBorder="1" applyAlignment="1"/>
    <xf numFmtId="0" fontId="5" fillId="2" borderId="9" xfId="0" applyFont="1" applyFill="1" applyBorder="1"/>
    <xf numFmtId="0" fontId="5" fillId="0" borderId="0" xfId="0" applyFont="1"/>
    <xf numFmtId="0" fontId="8" fillId="6" borderId="2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22" fontId="9" fillId="7" borderId="3" xfId="0" applyNumberFormat="1" applyFont="1" applyFill="1" applyBorder="1" applyAlignment="1" applyProtection="1">
      <alignment horizontal="center" vertical="center"/>
    </xf>
    <xf numFmtId="22" fontId="9" fillId="7" borderId="6" xfId="0" applyNumberFormat="1" applyFont="1" applyFill="1" applyBorder="1" applyAlignment="1" applyProtection="1">
      <alignment horizontal="center" vertical="center"/>
    </xf>
    <xf numFmtId="22" fontId="9" fillId="7" borderId="4" xfId="0" applyNumberFormat="1" applyFont="1" applyFill="1" applyBorder="1" applyAlignment="1" applyProtection="1">
      <alignment horizontal="center" vertical="center"/>
    </xf>
    <xf numFmtId="22" fontId="9" fillId="7" borderId="7" xfId="0" applyNumberFormat="1" applyFont="1" applyFill="1" applyBorder="1" applyAlignment="1" applyProtection="1">
      <alignment horizontal="center" vertical="center"/>
    </xf>
  </cellXfs>
  <cellStyles count="20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Normal" xfId="0" builtinId="0"/>
  </cellStyles>
  <dxfs count="27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auto="1"/>
        </left>
        <right/>
        <top/>
        <bottom/>
        <horizontal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/>
        <right style="dotted">
          <color auto="1"/>
        </right>
        <top/>
        <bottom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;;"/>
      <protection locked="1" hidden="0"/>
    </dxf>
    <dxf>
      <border>
        <bottom style="thin">
          <color auto="1"/>
        </bottom>
      </border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520700</xdr:colOff>
          <xdr:row>1</xdr:row>
          <xdr:rowOff>63500</xdr:rowOff>
        </xdr:from>
        <xdr:to>
          <xdr:col>8</xdr:col>
          <xdr:colOff>330200</xdr:colOff>
          <xdr:row>3</xdr:row>
          <xdr:rowOff>177800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  <a:ea typeface="Arial Black"/>
                  <a:cs typeface="Arial Black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139700</xdr:colOff>
          <xdr:row>2</xdr:row>
          <xdr:rowOff>152400</xdr:rowOff>
        </xdr:from>
        <xdr:to>
          <xdr:col>8</xdr:col>
          <xdr:colOff>25400</xdr:colOff>
          <xdr:row>3</xdr:row>
          <xdr:rowOff>292100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  <a:ea typeface="Arial Black"/>
                  <a:cs typeface="Arial Black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RECAP" displayName="RECAP" ref="A7:L50" totalsRowShown="0" headerRowDxfId="24" dataDxfId="22" headerRowBorderDxfId="23" tableBorderDxfId="21" totalsRowBorderDxfId="20">
  <autoFilter ref="A7:L50"/>
  <sortState ref="A8:L51">
    <sortCondition ref="A8:A51"/>
  </sortState>
  <tableColumns count="12">
    <tableColumn id="1" name="PRODUIT" dataDxfId="19"/>
    <tableColumn id="2" name="STOCK MIN" dataDxfId="18"/>
    <tableColumn id="3" name="STOCK MAX" dataDxfId="17"/>
    <tableColumn id="4" name="DESCRIPTION" dataDxfId="16"/>
    <tableColumn id="5" name="STOCK CAVE" dataDxfId="15"/>
    <tableColumn id="10" name="ENTREES" dataDxfId="14">
      <calculatedColumnFormula>SUMIFS(Journal[ENTREES],Journal[PRODUIT],RECAP[[#This Row],[PRODUIT]])</calculatedColumnFormula>
    </tableColumn>
    <tableColumn id="6" name="SORTIES" dataDxfId="13">
      <calculatedColumnFormula>SUMIFS(Journal[SORTIES],Journal[PRODUIT],RECAP[[#This Row],[PRODUIT]])</calculatedColumnFormula>
    </tableColumn>
    <tableColumn id="7" name="STOCK FINAL" dataDxfId="12">
      <calculatedColumnFormula>IFERROR(MAX(RECAP[[#This Row],[STOCK CAVE]]+RECAP[[#This Row],[ENTREES]]-RECAP[[#This Row],[SORTIES]],0),0)</calculatedColumnFormula>
    </tableColumn>
    <tableColumn id="8" name="ALERTE" dataDxfId="11">
      <calculatedColumnFormula>IFERROR(IF(RECAP[[#This Row],[STOCK CAVE]]-RECAP[[#This Row],[SORTIES]]&lt;RECAP[[#This Row],[STOCK MIN]],"URGENT","OK"),"OK")</calculatedColumnFormula>
    </tableColumn>
    <tableColumn id="9" name="COMMANDE A FAIRE" dataDxfId="10">
      <calculatedColumnFormula>IFERROR(MAX(RECAP[[#This Row],[STOCK MAX]]-RECAP[[#This Row],[STOCK FINAL]],0),)</calculatedColumnFormula>
    </tableColumn>
    <tableColumn id="12" name="OBS" dataDxfId="9">
      <calculatedColumnFormula>IF(RECAP[[#This Row],[SORTIES]]&gt;RECAP[[#This Row],[STOCK CAVE]]+RECAP[[#This Row],[ENTREES]],"PROBLEME : Nombre de sorties supérieur aux capacités de départ (Stock + Entrées)",)</calculatedColumnFormula>
    </tableColumn>
    <tableColumn id="11" name="CPT" dataDxfId="8">
      <calculatedColumnFormula>MAX($L$7:$L7)+1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Journal" displayName="Journal" ref="A2:E60" totalsRowShown="0" headerRowDxfId="7" headerRowBorderDxfId="6" tableBorderDxfId="5">
  <autoFilter ref="A2:E60"/>
  <tableColumns count="5">
    <tableColumn id="1" name="DATE MOUVEMENT" dataDxfId="4"/>
    <tableColumn id="2" name="PRODUIT" dataDxfId="3"/>
    <tableColumn id="4" name="ENTREES" dataDxfId="2"/>
    <tableColumn id="5" name="SORTIES" dataDxfId="1"/>
    <tableColumn id="3" name="DESCRIPTION" dataDxfId="0">
      <calculatedColumnFormula>IFERROR(INDEX(RECAP[DESCRIPTION],MATCH(Journal[[#This Row],[PRODUIT]],RECAP[PRODUIT],0)),"")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M54"/>
  <sheetViews>
    <sheetView showGridLines="0" topLeftCell="A3" zoomScale="81" zoomScaleNormal="81" zoomScalePageLayoutView="81" workbookViewId="0">
      <selection activeCell="C8" sqref="C8"/>
    </sheetView>
  </sheetViews>
  <sheetFormatPr baseColWidth="10" defaultColWidth="10.6640625" defaultRowHeight="15" outlineLevelCol="1" x14ac:dyDescent="0"/>
  <cols>
    <col min="1" max="1" width="45" style="1" customWidth="1"/>
    <col min="2" max="4" width="22.6640625" style="1" bestFit="1" customWidth="1"/>
    <col min="5" max="5" width="21.1640625" style="1" customWidth="1"/>
    <col min="6" max="6" width="22.6640625" style="1" hidden="1" customWidth="1" outlineLevel="1"/>
    <col min="7" max="7" width="22.5" style="1" customWidth="1" collapsed="1"/>
    <col min="8" max="8" width="20.6640625" style="1" customWidth="1"/>
    <col min="9" max="9" width="20.33203125" style="1" customWidth="1"/>
    <col min="10" max="10" width="23" style="5" customWidth="1"/>
    <col min="11" max="11" width="65" style="1" hidden="1" customWidth="1" outlineLevel="1"/>
    <col min="12" max="12" width="14.33203125" style="1" hidden="1" customWidth="1" outlineLevel="1"/>
    <col min="13" max="13" width="10.6640625" style="1" collapsed="1"/>
    <col min="14" max="14" width="24.6640625" style="1" bestFit="1" customWidth="1"/>
    <col min="15" max="15" width="21.6640625" style="1" bestFit="1" customWidth="1"/>
    <col min="16" max="17" width="10.6640625" style="1"/>
    <col min="18" max="18" width="15.1640625" style="1" bestFit="1" customWidth="1"/>
    <col min="19" max="16384" width="10.6640625" style="1"/>
  </cols>
  <sheetData>
    <row r="1" spans="1:13" ht="24" thickBot="1">
      <c r="A1" s="3"/>
      <c r="B1" s="3"/>
      <c r="C1" s="3"/>
      <c r="E1" s="4"/>
      <c r="J1" s="1"/>
      <c r="L1" s="3"/>
    </row>
    <row r="2" spans="1:13" ht="28.5" customHeight="1" thickTop="1" thickBot="1">
      <c r="A2" s="3"/>
      <c r="B2" s="3"/>
      <c r="C2" s="3"/>
      <c r="D2" s="73" t="s">
        <v>33</v>
      </c>
      <c r="E2" s="74"/>
      <c r="J2" s="1"/>
      <c r="L2" s="3"/>
    </row>
    <row r="3" spans="1:13" ht="19.5" customHeight="1" thickTop="1">
      <c r="A3" s="9"/>
      <c r="B3" s="2"/>
      <c r="C3" s="2"/>
      <c r="D3" s="75">
        <f ca="1">NOW()</f>
        <v>44058.948702314818</v>
      </c>
      <c r="E3" s="76"/>
      <c r="J3" s="1"/>
      <c r="L3" s="9"/>
    </row>
    <row r="4" spans="1:13" ht="19.5" customHeight="1" thickBot="1">
      <c r="A4" s="2"/>
      <c r="B4" s="2"/>
      <c r="C4" s="2"/>
      <c r="D4" s="77"/>
      <c r="E4" s="78"/>
      <c r="J4" s="1"/>
      <c r="L4" s="2"/>
    </row>
    <row r="5" spans="1:13" ht="19.5" customHeight="1" thickTop="1">
      <c r="A5" s="2"/>
      <c r="B5" s="2"/>
      <c r="C5" s="2"/>
      <c r="G5" s="5"/>
      <c r="J5" s="1"/>
      <c r="L5" s="2"/>
    </row>
    <row r="6" spans="1:13" ht="16" thickBot="1">
      <c r="G6" s="8"/>
      <c r="J6" s="1"/>
    </row>
    <row r="7" spans="1:13" s="10" customFormat="1" ht="59" customHeight="1" thickTop="1" thickBot="1">
      <c r="A7" s="54" t="s">
        <v>23</v>
      </c>
      <c r="B7" s="55" t="s">
        <v>47</v>
      </c>
      <c r="C7" s="55" t="s">
        <v>48</v>
      </c>
      <c r="D7" s="55" t="s">
        <v>24</v>
      </c>
      <c r="E7" s="56" t="s">
        <v>89</v>
      </c>
      <c r="F7" s="57" t="s">
        <v>45</v>
      </c>
      <c r="G7" s="58" t="s">
        <v>46</v>
      </c>
      <c r="H7" s="56" t="s">
        <v>42</v>
      </c>
      <c r="I7" s="59" t="s">
        <v>49</v>
      </c>
      <c r="J7" s="60" t="s">
        <v>43</v>
      </c>
      <c r="K7" s="44" t="s">
        <v>52</v>
      </c>
      <c r="L7" s="16" t="s">
        <v>50</v>
      </c>
      <c r="M7" s="1"/>
    </row>
    <row r="8" spans="1:13" ht="30.75" customHeight="1" thickTop="1">
      <c r="A8" s="45" t="s">
        <v>60</v>
      </c>
      <c r="B8" s="46">
        <v>500</v>
      </c>
      <c r="C8" s="46">
        <v>1000</v>
      </c>
      <c r="D8" s="47" t="s">
        <v>61</v>
      </c>
      <c r="E8" s="48">
        <v>510</v>
      </c>
      <c r="F8" s="49">
        <f>SUMIFS(Journal[ENTREES],Journal[PRODUIT],RECAP[[#This Row],[PRODUIT]])</f>
        <v>0</v>
      </c>
      <c r="G8" s="50">
        <f>SUMIFS(Journal[SORTIES],Journal[PRODUIT],RECAP[[#This Row],[PRODUIT]])</f>
        <v>0</v>
      </c>
      <c r="H8" s="51">
        <f>IFERROR(MAX(RECAP[[#This Row],[STOCK CAVE]]+RECAP[[#This Row],[ENTREES]]-RECAP[[#This Row],[SORTIES]],0),0)</f>
        <v>510</v>
      </c>
      <c r="I8" s="52" t="str">
        <f>IFERROR(IF(RECAP[[#This Row],[STOCK CAVE]]-RECAP[[#This Row],[SORTIES]]&lt;RECAP[[#This Row],[STOCK MIN]],"URGENT","OK"),"OK")</f>
        <v>OK</v>
      </c>
      <c r="J8" s="53">
        <f>IFERROR(MAX(RECAP[[#This Row],[STOCK MAX]]-RECAP[[#This Row],[STOCK FINAL]],0),)</f>
        <v>490</v>
      </c>
      <c r="K8" s="23">
        <f>IF(RECAP[[#This Row],[SORTIES]]&gt;RECAP[[#This Row],[STOCK CAVE]]+RECAP[[#This Row],[ENTREES]],"PROBLEME : Nombre de sorties supérieur aux capacités de départ (Stock + Entrées)",)</f>
        <v>0</v>
      </c>
      <c r="L8" s="17">
        <f>MAX($L$7:$L7)+1</f>
        <v>1</v>
      </c>
    </row>
    <row r="9" spans="1:13" ht="30.75" customHeight="1">
      <c r="A9" s="25" t="s">
        <v>37</v>
      </c>
      <c r="B9" s="26">
        <v>120</v>
      </c>
      <c r="C9" s="26">
        <v>240</v>
      </c>
      <c r="D9" s="27" t="s">
        <v>19</v>
      </c>
      <c r="E9" s="24">
        <v>46</v>
      </c>
      <c r="F9" s="19">
        <f>SUMIFS(Journal[ENTREES],Journal[PRODUIT],RECAP[[#This Row],[PRODUIT]])</f>
        <v>0</v>
      </c>
      <c r="G9" s="22">
        <f>SUMIFS(Journal[SORTIES],Journal[PRODUIT],RECAP[[#This Row],[PRODUIT]])</f>
        <v>0</v>
      </c>
      <c r="H9" s="18">
        <f>IFERROR(MAX(RECAP[[#This Row],[STOCK CAVE]]+RECAP[[#This Row],[ENTREES]]-RECAP[[#This Row],[SORTIES]],0),0)</f>
        <v>46</v>
      </c>
      <c r="I9" s="20" t="str">
        <f>IFERROR(IF(RECAP[[#This Row],[STOCK CAVE]]-RECAP[[#This Row],[SORTIES]]&lt;RECAP[[#This Row],[STOCK MIN]],"URGENT","OK"),"OK")</f>
        <v>URGENT</v>
      </c>
      <c r="J9" s="21">
        <f>IFERROR(MAX(RECAP[[#This Row],[STOCK MAX]]-RECAP[[#This Row],[STOCK FINAL]],0),)</f>
        <v>194</v>
      </c>
      <c r="K9" s="23">
        <f>IF(RECAP[[#This Row],[SORTIES]]&gt;RECAP[[#This Row],[STOCK CAVE]]+RECAP[[#This Row],[ENTREES]],"PROBLEME : Nombre de sorties supérieur aux capacités de départ (Stock + Entrées)",)</f>
        <v>0</v>
      </c>
      <c r="L9" s="17">
        <f>MAX($L$7:$L8)+1</f>
        <v>2</v>
      </c>
    </row>
    <row r="10" spans="1:13" ht="30.75" customHeight="1">
      <c r="A10" s="25" t="s">
        <v>28</v>
      </c>
      <c r="B10" s="26">
        <v>18</v>
      </c>
      <c r="C10" s="26">
        <v>36</v>
      </c>
      <c r="D10" s="27" t="s">
        <v>19</v>
      </c>
      <c r="E10" s="24">
        <v>6</v>
      </c>
      <c r="F10" s="19">
        <f>SUMIFS(Journal[ENTREES],Journal[PRODUIT],RECAP[[#This Row],[PRODUIT]])</f>
        <v>0</v>
      </c>
      <c r="G10" s="22">
        <f>SUMIFS(Journal[SORTIES],Journal[PRODUIT],RECAP[[#This Row],[PRODUIT]])</f>
        <v>0</v>
      </c>
      <c r="H10" s="18">
        <f>IFERROR(MAX(RECAP[[#This Row],[STOCK CAVE]]+RECAP[[#This Row],[ENTREES]]-RECAP[[#This Row],[SORTIES]],0),0)</f>
        <v>6</v>
      </c>
      <c r="I10" s="20" t="str">
        <f>IFERROR(IF(RECAP[[#This Row],[STOCK CAVE]]-RECAP[[#This Row],[SORTIES]]&lt;RECAP[[#This Row],[STOCK MIN]],"URGENT","OK"),"OK")</f>
        <v>URGENT</v>
      </c>
      <c r="J10" s="21">
        <f>IFERROR(MAX(RECAP[[#This Row],[STOCK MAX]]-RECAP[[#This Row],[STOCK FINAL]],0),)</f>
        <v>30</v>
      </c>
      <c r="K10" s="23">
        <f>IF(RECAP[[#This Row],[SORTIES]]&gt;RECAP[[#This Row],[STOCK CAVE]]+RECAP[[#This Row],[ENTREES]],"PROBLEME : Nombre de sorties supérieur aux capacités de départ (Stock + Entrées)",)</f>
        <v>0</v>
      </c>
      <c r="L10" s="17">
        <f>MAX($L$7:$L9)+1</f>
        <v>3</v>
      </c>
    </row>
    <row r="11" spans="1:13" ht="29.25" customHeight="1">
      <c r="A11" s="25" t="s">
        <v>35</v>
      </c>
      <c r="B11" s="26">
        <v>10</v>
      </c>
      <c r="C11" s="26">
        <v>15</v>
      </c>
      <c r="D11" s="27" t="s">
        <v>40</v>
      </c>
      <c r="E11" s="24">
        <v>15</v>
      </c>
      <c r="F11" s="19">
        <f>SUMIFS(Journal[ENTREES],Journal[PRODUIT],RECAP[[#This Row],[PRODUIT]])</f>
        <v>0</v>
      </c>
      <c r="G11" s="22">
        <f>SUMIFS(Journal[SORTIES],Journal[PRODUIT],RECAP[[#This Row],[PRODUIT]])</f>
        <v>0</v>
      </c>
      <c r="H11" s="18">
        <f>IFERROR(MAX(RECAP[[#This Row],[STOCK CAVE]]+RECAP[[#This Row],[ENTREES]]-RECAP[[#This Row],[SORTIES]],0),0)</f>
        <v>15</v>
      </c>
      <c r="I11" s="20" t="str">
        <f>IFERROR(IF(RECAP[[#This Row],[STOCK CAVE]]-RECAP[[#This Row],[SORTIES]]&lt;RECAP[[#This Row],[STOCK MIN]],"URGENT","OK"),"OK")</f>
        <v>OK</v>
      </c>
      <c r="J11" s="21">
        <f>IFERROR(MAX(RECAP[[#This Row],[STOCK MAX]]-RECAP[[#This Row],[STOCK FINAL]],0),)</f>
        <v>0</v>
      </c>
      <c r="K11" s="23">
        <f>IF(RECAP[[#This Row],[SORTIES]]&gt;RECAP[[#This Row],[STOCK CAVE]]+RECAP[[#This Row],[ENTREES]],"PROBLEME : Nombre de sorties supérieur aux capacités de départ (Stock + Entrées)",)</f>
        <v>0</v>
      </c>
      <c r="L11" s="17">
        <f>MAX($L$7:$L10)+1</f>
        <v>4</v>
      </c>
    </row>
    <row r="12" spans="1:13" ht="30.75" customHeight="1">
      <c r="A12" s="25" t="s">
        <v>17</v>
      </c>
      <c r="B12" s="26">
        <v>10</v>
      </c>
      <c r="C12" s="26">
        <v>15</v>
      </c>
      <c r="D12" s="27" t="s">
        <v>22</v>
      </c>
      <c r="E12" s="24">
        <v>7</v>
      </c>
      <c r="F12" s="19">
        <f>SUMIFS(Journal[ENTREES],Journal[PRODUIT],RECAP[[#This Row],[PRODUIT]])</f>
        <v>0</v>
      </c>
      <c r="G12" s="22">
        <f>SUMIFS(Journal[SORTIES],Journal[PRODUIT],RECAP[[#This Row],[PRODUIT]])</f>
        <v>0</v>
      </c>
      <c r="H12" s="18">
        <f>IFERROR(MAX(RECAP[[#This Row],[STOCK CAVE]]+RECAP[[#This Row],[ENTREES]]-RECAP[[#This Row],[SORTIES]],0),0)</f>
        <v>7</v>
      </c>
      <c r="I12" s="20" t="str">
        <f>IFERROR(IF(RECAP[[#This Row],[STOCK CAVE]]-RECAP[[#This Row],[SORTIES]]&lt;RECAP[[#This Row],[STOCK MIN]],"URGENT","OK"),"OK")</f>
        <v>URGENT</v>
      </c>
      <c r="J12" s="21">
        <f>IFERROR(MAX(RECAP[[#This Row],[STOCK MAX]]-RECAP[[#This Row],[STOCK FINAL]],0),)</f>
        <v>8</v>
      </c>
      <c r="K12" s="23">
        <f>IF(RECAP[[#This Row],[SORTIES]]&gt;RECAP[[#This Row],[STOCK CAVE]]+RECAP[[#This Row],[ENTREES]],"PROBLEME : Nombre de sorties supérieur aux capacités de départ (Stock + Entrées)",)</f>
        <v>0</v>
      </c>
      <c r="L12" s="17">
        <f>MAX($L$7:$L11)+1</f>
        <v>5</v>
      </c>
    </row>
    <row r="13" spans="1:13" ht="32.25" customHeight="1">
      <c r="A13" s="25" t="s">
        <v>4</v>
      </c>
      <c r="B13" s="28"/>
      <c r="C13" s="26"/>
      <c r="D13" s="27" t="s">
        <v>19</v>
      </c>
      <c r="E13" s="24">
        <v>15</v>
      </c>
      <c r="F13" s="19">
        <f>SUMIFS(Journal[ENTREES],Journal[PRODUIT],RECAP[[#This Row],[PRODUIT]])</f>
        <v>0</v>
      </c>
      <c r="G13" s="22">
        <f>SUMIFS(Journal[SORTIES],Journal[PRODUIT],RECAP[[#This Row],[PRODUIT]])</f>
        <v>0</v>
      </c>
      <c r="H13" s="18">
        <f>IFERROR(MAX(RECAP[[#This Row],[STOCK CAVE]]+RECAP[[#This Row],[ENTREES]]-RECAP[[#This Row],[SORTIES]],0),0)</f>
        <v>15</v>
      </c>
      <c r="I13" s="20" t="str">
        <f>IFERROR(IF(RECAP[[#This Row],[STOCK CAVE]]-RECAP[[#This Row],[SORTIES]]&lt;RECAP[[#This Row],[STOCK MIN]],"URGENT","OK"),"OK")</f>
        <v>OK</v>
      </c>
      <c r="J13" s="21">
        <f>IFERROR(MAX(RECAP[[#This Row],[STOCK MAX]]-RECAP[[#This Row],[STOCK FINAL]],0),)</f>
        <v>0</v>
      </c>
      <c r="K13" s="23">
        <f>IF(RECAP[[#This Row],[SORTIES]]&gt;RECAP[[#This Row],[STOCK CAVE]]+RECAP[[#This Row],[ENTREES]],"PROBLEME : Nombre de sorties supérieur aux capacités de départ (Stock + Entrées)",)</f>
        <v>0</v>
      </c>
      <c r="L13" s="17">
        <f>MAX($L$7:$L12)+1</f>
        <v>6</v>
      </c>
    </row>
    <row r="14" spans="1:13" ht="36" customHeight="1">
      <c r="A14" s="25" t="s">
        <v>1</v>
      </c>
      <c r="B14" s="26"/>
      <c r="C14" s="26"/>
      <c r="D14" s="27" t="s">
        <v>19</v>
      </c>
      <c r="E14" s="24">
        <v>33</v>
      </c>
      <c r="F14" s="19">
        <f>SUMIFS(Journal[ENTREES],Journal[PRODUIT],RECAP[[#This Row],[PRODUIT]])</f>
        <v>0</v>
      </c>
      <c r="G14" s="22">
        <f>SUMIFS(Journal[SORTIES],Journal[PRODUIT],RECAP[[#This Row],[PRODUIT]])</f>
        <v>0</v>
      </c>
      <c r="H14" s="18">
        <f>IFERROR(MAX(RECAP[[#This Row],[STOCK CAVE]]+RECAP[[#This Row],[ENTREES]]-RECAP[[#This Row],[SORTIES]],0),0)</f>
        <v>33</v>
      </c>
      <c r="I14" s="20" t="str">
        <f>IFERROR(IF(RECAP[[#This Row],[STOCK CAVE]]-RECAP[[#This Row],[SORTIES]]&lt;RECAP[[#This Row],[STOCK MIN]],"URGENT","OK"),"OK")</f>
        <v>OK</v>
      </c>
      <c r="J14" s="21">
        <f>IFERROR(MAX(RECAP[[#This Row],[STOCK MAX]]-RECAP[[#This Row],[STOCK FINAL]],0),)</f>
        <v>0</v>
      </c>
      <c r="K14" s="23">
        <f>IF(RECAP[[#This Row],[SORTIES]]&gt;RECAP[[#This Row],[STOCK CAVE]]+RECAP[[#This Row],[ENTREES]],"PROBLEME : Nombre de sorties supérieur aux capacités de départ (Stock + Entrées)",)</f>
        <v>0</v>
      </c>
      <c r="L14" s="17">
        <f>MAX($L$7:$L13)+1</f>
        <v>7</v>
      </c>
    </row>
    <row r="15" spans="1:13" ht="30" customHeight="1">
      <c r="A15" s="25" t="s">
        <v>27</v>
      </c>
      <c r="B15" s="26">
        <v>1</v>
      </c>
      <c r="C15" s="26">
        <v>1</v>
      </c>
      <c r="D15" s="27" t="s">
        <v>83</v>
      </c>
      <c r="E15" s="24">
        <v>0.5</v>
      </c>
      <c r="F15" s="19">
        <f>SUMIFS(Journal[ENTREES],Journal[PRODUIT],RECAP[[#This Row],[PRODUIT]])</f>
        <v>0</v>
      </c>
      <c r="G15" s="22">
        <f>SUMIFS(Journal[SORTIES],Journal[PRODUIT],RECAP[[#This Row],[PRODUIT]])</f>
        <v>0</v>
      </c>
      <c r="H15" s="18">
        <f>IFERROR(MAX(RECAP[[#This Row],[STOCK CAVE]]+RECAP[[#This Row],[ENTREES]]-RECAP[[#This Row],[SORTIES]],0),0)</f>
        <v>0.5</v>
      </c>
      <c r="I15" s="20" t="str">
        <f>IFERROR(IF(RECAP[[#This Row],[STOCK CAVE]]-RECAP[[#This Row],[SORTIES]]&lt;RECAP[[#This Row],[STOCK MIN]],"URGENT","OK"),"OK")</f>
        <v>URGENT</v>
      </c>
      <c r="J15" s="21">
        <f>IFERROR(MAX(RECAP[[#This Row],[STOCK MAX]]-RECAP[[#This Row],[STOCK FINAL]],0),)</f>
        <v>0.5</v>
      </c>
      <c r="K15" s="23">
        <f>IF(RECAP[[#This Row],[SORTIES]]&gt;RECAP[[#This Row],[STOCK CAVE]]+RECAP[[#This Row],[ENTREES]],"PROBLEME : Nombre de sorties supérieur aux capacités de départ (Stock + Entrées)",)</f>
        <v>0</v>
      </c>
      <c r="L15" s="17">
        <f>MAX($L$7:$L14)+1</f>
        <v>8</v>
      </c>
    </row>
    <row r="16" spans="1:13" ht="30" customHeight="1">
      <c r="A16" s="25" t="s">
        <v>7</v>
      </c>
      <c r="B16" s="26">
        <v>6</v>
      </c>
      <c r="C16" s="26">
        <v>36</v>
      </c>
      <c r="D16" s="27" t="s">
        <v>19</v>
      </c>
      <c r="E16" s="24">
        <v>44</v>
      </c>
      <c r="F16" s="19">
        <f>SUMIFS(Journal[ENTREES],Journal[PRODUIT],RECAP[[#This Row],[PRODUIT]])</f>
        <v>0</v>
      </c>
      <c r="G16" s="22">
        <f>SUMIFS(Journal[SORTIES],Journal[PRODUIT],RECAP[[#This Row],[PRODUIT]])</f>
        <v>0</v>
      </c>
      <c r="H16" s="18">
        <f>IFERROR(MAX(RECAP[[#This Row],[STOCK CAVE]]+RECAP[[#This Row],[ENTREES]]-RECAP[[#This Row],[SORTIES]],0),0)</f>
        <v>44</v>
      </c>
      <c r="I16" s="20" t="str">
        <f>IFERROR(IF(RECAP[[#This Row],[STOCK CAVE]]-RECAP[[#This Row],[SORTIES]]&lt;RECAP[[#This Row],[STOCK MIN]],"URGENT","OK"),"OK")</f>
        <v>OK</v>
      </c>
      <c r="J16" s="21">
        <f>IFERROR(MAX(RECAP[[#This Row],[STOCK MAX]]-RECAP[[#This Row],[STOCK FINAL]],0),)</f>
        <v>0</v>
      </c>
      <c r="K16" s="23">
        <f>IF(RECAP[[#This Row],[SORTIES]]&gt;RECAP[[#This Row],[STOCK CAVE]]+RECAP[[#This Row],[ENTREES]],"PROBLEME : Nombre de sorties supérieur aux capacités de départ (Stock + Entrées)",)</f>
        <v>0</v>
      </c>
      <c r="L16" s="17">
        <f>MAX($L$7:$L15)+1</f>
        <v>9</v>
      </c>
    </row>
    <row r="17" spans="1:12" ht="29.25" customHeight="1">
      <c r="A17" s="25" t="s">
        <v>15</v>
      </c>
      <c r="B17" s="26">
        <v>4</v>
      </c>
      <c r="C17" s="26">
        <v>12</v>
      </c>
      <c r="D17" s="27" t="s">
        <v>20</v>
      </c>
      <c r="E17" s="24">
        <v>19</v>
      </c>
      <c r="F17" s="19">
        <f>SUMIFS(Journal[ENTREES],Journal[PRODUIT],RECAP[[#This Row],[PRODUIT]])</f>
        <v>0</v>
      </c>
      <c r="G17" s="22">
        <f>SUMIFS(Journal[SORTIES],Journal[PRODUIT],RECAP[[#This Row],[PRODUIT]])</f>
        <v>0</v>
      </c>
      <c r="H17" s="18">
        <f>IFERROR(MAX(RECAP[[#This Row],[STOCK CAVE]]+RECAP[[#This Row],[ENTREES]]-RECAP[[#This Row],[SORTIES]],0),0)</f>
        <v>19</v>
      </c>
      <c r="I17" s="20" t="str">
        <f>IFERROR(IF(RECAP[[#This Row],[STOCK CAVE]]-RECAP[[#This Row],[SORTIES]]&lt;RECAP[[#This Row],[STOCK MIN]],"URGENT","OK"),"OK")</f>
        <v>OK</v>
      </c>
      <c r="J17" s="21">
        <f>IFERROR(MAX(RECAP[[#This Row],[STOCK MAX]]-RECAP[[#This Row],[STOCK FINAL]],0),)</f>
        <v>0</v>
      </c>
      <c r="K17" s="23">
        <f>IF(RECAP[[#This Row],[SORTIES]]&gt;RECAP[[#This Row],[STOCK CAVE]]+RECAP[[#This Row],[ENTREES]],"PROBLEME : Nombre de sorties supérieur aux capacités de départ (Stock + Entrées)",)</f>
        <v>0</v>
      </c>
      <c r="L17" s="17">
        <f>MAX($L$7:$L16)+1</f>
        <v>10</v>
      </c>
    </row>
    <row r="18" spans="1:12" ht="29.25" customHeight="1">
      <c r="A18" s="25" t="s">
        <v>8</v>
      </c>
      <c r="B18" s="26">
        <v>18</v>
      </c>
      <c r="C18" s="26">
        <v>108</v>
      </c>
      <c r="D18" s="27" t="s">
        <v>19</v>
      </c>
      <c r="E18" s="24">
        <v>66</v>
      </c>
      <c r="F18" s="19">
        <f>SUMIFS(Journal[ENTREES],Journal[PRODUIT],RECAP[[#This Row],[PRODUIT]])</f>
        <v>0</v>
      </c>
      <c r="G18" s="22">
        <f>SUMIFS(Journal[SORTIES],Journal[PRODUIT],RECAP[[#This Row],[PRODUIT]])</f>
        <v>0</v>
      </c>
      <c r="H18" s="18">
        <f>IFERROR(MAX(RECAP[[#This Row],[STOCK CAVE]]+RECAP[[#This Row],[ENTREES]]-RECAP[[#This Row],[SORTIES]],0),0)</f>
        <v>66</v>
      </c>
      <c r="I18" s="20" t="str">
        <f>IFERROR(IF(RECAP[[#This Row],[STOCK CAVE]]-RECAP[[#This Row],[SORTIES]]&lt;RECAP[[#This Row],[STOCK MIN]],"URGENT","OK"),"OK")</f>
        <v>OK</v>
      </c>
      <c r="J18" s="21">
        <f>IFERROR(MAX(RECAP[[#This Row],[STOCK MAX]]-RECAP[[#This Row],[STOCK FINAL]],0),)</f>
        <v>42</v>
      </c>
      <c r="K18" s="23">
        <f>IF(RECAP[[#This Row],[SORTIES]]&gt;RECAP[[#This Row],[STOCK CAVE]]+RECAP[[#This Row],[ENTREES]],"PROBLEME : Nombre de sorties supérieur aux capacités de départ (Stock + Entrées)",)</f>
        <v>0</v>
      </c>
      <c r="L18" s="17">
        <f>MAX($L$7:$L17)+1</f>
        <v>11</v>
      </c>
    </row>
    <row r="19" spans="1:12" ht="29.25" customHeight="1">
      <c r="A19" s="25" t="s">
        <v>85</v>
      </c>
      <c r="B19" s="26">
        <v>5</v>
      </c>
      <c r="C19" s="26">
        <v>10</v>
      </c>
      <c r="D19" s="27" t="s">
        <v>40</v>
      </c>
      <c r="E19" s="24">
        <v>0</v>
      </c>
      <c r="F19" s="19">
        <f>SUMIFS(Journal[ENTREES],Journal[PRODUIT],RECAP[[#This Row],[PRODUIT]])</f>
        <v>0</v>
      </c>
      <c r="G19" s="22">
        <f>SUMIFS(Journal[SORTIES],Journal[PRODUIT],RECAP[[#This Row],[PRODUIT]])</f>
        <v>0</v>
      </c>
      <c r="H19" s="18">
        <f>IFERROR(MAX(RECAP[[#This Row],[STOCK CAVE]]+RECAP[[#This Row],[ENTREES]]-RECAP[[#This Row],[SORTIES]],0),0)</f>
        <v>0</v>
      </c>
      <c r="I19" s="20" t="str">
        <f>IFERROR(IF(RECAP[[#This Row],[STOCK CAVE]]-RECAP[[#This Row],[SORTIES]]&lt;RECAP[[#This Row],[STOCK MIN]],"URGENT","OK"),"OK")</f>
        <v>URGENT</v>
      </c>
      <c r="J19" s="21">
        <f>IFERROR(MAX(RECAP[[#This Row],[STOCK MAX]]-RECAP[[#This Row],[STOCK FINAL]],0),)</f>
        <v>10</v>
      </c>
      <c r="K19" s="41">
        <f>IF(RECAP[[#This Row],[SORTIES]]&gt;RECAP[[#This Row],[STOCK CAVE]]+RECAP[[#This Row],[ENTREES]],"PROBLEME : Nombre de sorties supérieur aux capacités de départ (Stock + Entrées)",)</f>
        <v>0</v>
      </c>
      <c r="L19" s="42">
        <f>MAX($L$7:$L18)+1</f>
        <v>12</v>
      </c>
    </row>
    <row r="20" spans="1:12" ht="30" customHeight="1">
      <c r="A20" s="25" t="s">
        <v>29</v>
      </c>
      <c r="B20" s="26">
        <v>6</v>
      </c>
      <c r="C20" s="26">
        <v>12</v>
      </c>
      <c r="D20" s="27" t="s">
        <v>19</v>
      </c>
      <c r="E20" s="24">
        <v>3</v>
      </c>
      <c r="F20" s="19">
        <f>SUMIFS(Journal[ENTREES],Journal[PRODUIT],RECAP[[#This Row],[PRODUIT]])</f>
        <v>0</v>
      </c>
      <c r="G20" s="22">
        <f>SUMIFS(Journal[SORTIES],Journal[PRODUIT],RECAP[[#This Row],[PRODUIT]])</f>
        <v>0</v>
      </c>
      <c r="H20" s="18">
        <f>IFERROR(MAX(RECAP[[#This Row],[STOCK CAVE]]+RECAP[[#This Row],[ENTREES]]-RECAP[[#This Row],[SORTIES]],0),0)</f>
        <v>3</v>
      </c>
      <c r="I20" s="20" t="str">
        <f>IFERROR(IF(RECAP[[#This Row],[STOCK CAVE]]-RECAP[[#This Row],[SORTIES]]&lt;RECAP[[#This Row],[STOCK MIN]],"URGENT","OK"),"OK")</f>
        <v>URGENT</v>
      </c>
      <c r="J20" s="21">
        <f>IFERROR(MAX(RECAP[[#This Row],[STOCK MAX]]-RECAP[[#This Row],[STOCK FINAL]],0),)</f>
        <v>9</v>
      </c>
      <c r="K20" s="23">
        <f>IF(RECAP[[#This Row],[SORTIES]]&gt;RECAP[[#This Row],[STOCK CAVE]]+RECAP[[#This Row],[ENTREES]],"PROBLEME : Nombre de sorties supérieur aux capacités de départ (Stock + Entrées)",)</f>
        <v>0</v>
      </c>
      <c r="L20" s="17">
        <f>MAX($L$7:$L19)+1</f>
        <v>13</v>
      </c>
    </row>
    <row r="21" spans="1:12" ht="30.75" customHeight="1">
      <c r="A21" s="25" t="s">
        <v>11</v>
      </c>
      <c r="B21" s="26">
        <v>24</v>
      </c>
      <c r="C21" s="26">
        <v>24</v>
      </c>
      <c r="D21" s="27" t="s">
        <v>86</v>
      </c>
      <c r="E21" s="24">
        <v>0</v>
      </c>
      <c r="F21" s="19">
        <f>SUMIFS(Journal[ENTREES],Journal[PRODUIT],RECAP[[#This Row],[PRODUIT]])</f>
        <v>0</v>
      </c>
      <c r="G21" s="22">
        <f>SUMIFS(Journal[SORTIES],Journal[PRODUIT],RECAP[[#This Row],[PRODUIT]])</f>
        <v>0</v>
      </c>
      <c r="H21" s="18">
        <f>IFERROR(MAX(RECAP[[#This Row],[STOCK CAVE]]+RECAP[[#This Row],[ENTREES]]-RECAP[[#This Row],[SORTIES]],0),0)</f>
        <v>0</v>
      </c>
      <c r="I21" s="20" t="str">
        <f>IFERROR(IF(RECAP[[#This Row],[STOCK CAVE]]-RECAP[[#This Row],[SORTIES]]&lt;RECAP[[#This Row],[STOCK MIN]],"URGENT","OK"),"OK")</f>
        <v>URGENT</v>
      </c>
      <c r="J21" s="21">
        <f>IFERROR(MAX(RECAP[[#This Row],[STOCK MAX]]-RECAP[[#This Row],[STOCK FINAL]],0),)</f>
        <v>24</v>
      </c>
      <c r="K21" s="23">
        <f>IF(RECAP[[#This Row],[SORTIES]]&gt;RECAP[[#This Row],[STOCK CAVE]]+RECAP[[#This Row],[ENTREES]],"PROBLEME : Nombre de sorties supérieur aux capacités de départ (Stock + Entrées)",)</f>
        <v>0</v>
      </c>
      <c r="L21" s="17">
        <f>MAX($L$7:$L20)+1</f>
        <v>14</v>
      </c>
    </row>
    <row r="22" spans="1:12" ht="30" customHeight="1">
      <c r="A22" s="25" t="s">
        <v>3</v>
      </c>
      <c r="B22" s="26">
        <v>48</v>
      </c>
      <c r="C22" s="26">
        <v>192</v>
      </c>
      <c r="D22" s="27" t="s">
        <v>19</v>
      </c>
      <c r="E22" s="24">
        <v>220</v>
      </c>
      <c r="F22" s="19">
        <f>SUMIFS(Journal[ENTREES],Journal[PRODUIT],RECAP[[#This Row],[PRODUIT]])</f>
        <v>0</v>
      </c>
      <c r="G22" s="22">
        <f>SUMIFS(Journal[SORTIES],Journal[PRODUIT],RECAP[[#This Row],[PRODUIT]])</f>
        <v>0</v>
      </c>
      <c r="H22" s="18">
        <f>IFERROR(MAX(RECAP[[#This Row],[STOCK CAVE]]+RECAP[[#This Row],[ENTREES]]-RECAP[[#This Row],[SORTIES]],0),0)</f>
        <v>220</v>
      </c>
      <c r="I22" s="20" t="str">
        <f>IFERROR(IF(RECAP[[#This Row],[STOCK CAVE]]-RECAP[[#This Row],[SORTIES]]&lt;RECAP[[#This Row],[STOCK MIN]],"URGENT","OK"),"OK")</f>
        <v>OK</v>
      </c>
      <c r="J22" s="21">
        <f>IFERROR(MAX(RECAP[[#This Row],[STOCK MAX]]-RECAP[[#This Row],[STOCK FINAL]],0),)</f>
        <v>0</v>
      </c>
      <c r="K22" s="23">
        <f>IF(RECAP[[#This Row],[SORTIES]]&gt;RECAP[[#This Row],[STOCK CAVE]]+RECAP[[#This Row],[ENTREES]],"PROBLEME : Nombre de sorties supérieur aux capacités de départ (Stock + Entrées)",)</f>
        <v>0</v>
      </c>
      <c r="L22" s="17">
        <f>MAX($L$7:$L21)+1</f>
        <v>15</v>
      </c>
    </row>
    <row r="23" spans="1:12" ht="30" customHeight="1">
      <c r="A23" s="25" t="s">
        <v>10</v>
      </c>
      <c r="B23" s="26">
        <v>60</v>
      </c>
      <c r="C23" s="26">
        <v>120</v>
      </c>
      <c r="D23" s="27" t="s">
        <v>19</v>
      </c>
      <c r="E23" s="24">
        <v>102</v>
      </c>
      <c r="F23" s="19">
        <f>SUMIFS(Journal[ENTREES],Journal[PRODUIT],RECAP[[#This Row],[PRODUIT]])</f>
        <v>0</v>
      </c>
      <c r="G23" s="22">
        <f>SUMIFS(Journal[SORTIES],Journal[PRODUIT],RECAP[[#This Row],[PRODUIT]])</f>
        <v>0</v>
      </c>
      <c r="H23" s="18">
        <f>IFERROR(MAX(RECAP[[#This Row],[STOCK CAVE]]+RECAP[[#This Row],[ENTREES]]-RECAP[[#This Row],[SORTIES]],0),0)</f>
        <v>102</v>
      </c>
      <c r="I23" s="20" t="str">
        <f>IFERROR(IF(RECAP[[#This Row],[STOCK CAVE]]-RECAP[[#This Row],[SORTIES]]&lt;RECAP[[#This Row],[STOCK MIN]],"URGENT","OK"),"OK")</f>
        <v>OK</v>
      </c>
      <c r="J23" s="21">
        <f>IFERROR(MAX(RECAP[[#This Row],[STOCK MAX]]-RECAP[[#This Row],[STOCK FINAL]],0),)</f>
        <v>18</v>
      </c>
      <c r="K23" s="23">
        <f>IF(RECAP[[#This Row],[SORTIES]]&gt;RECAP[[#This Row],[STOCK CAVE]]+RECAP[[#This Row],[ENTREES]],"PROBLEME : Nombre de sorties supérieur aux capacités de départ (Stock + Entrées)",)</f>
        <v>0</v>
      </c>
      <c r="L23" s="17">
        <f>MAX($L$7:$L22)+1</f>
        <v>16</v>
      </c>
    </row>
    <row r="24" spans="1:12" ht="30" customHeight="1">
      <c r="A24" s="25" t="s">
        <v>9</v>
      </c>
      <c r="B24" s="26">
        <v>96</v>
      </c>
      <c r="C24" s="26">
        <v>240</v>
      </c>
      <c r="D24" s="27" t="s">
        <v>19</v>
      </c>
      <c r="E24" s="24">
        <v>144</v>
      </c>
      <c r="F24" s="19">
        <f>SUMIFS(Journal[ENTREES],Journal[PRODUIT],RECAP[[#This Row],[PRODUIT]])</f>
        <v>0</v>
      </c>
      <c r="G24" s="22">
        <f>SUMIFS(Journal[SORTIES],Journal[PRODUIT],RECAP[[#This Row],[PRODUIT]])</f>
        <v>0</v>
      </c>
      <c r="H24" s="18">
        <f>IFERROR(MAX(RECAP[[#This Row],[STOCK CAVE]]+RECAP[[#This Row],[ENTREES]]-RECAP[[#This Row],[SORTIES]],0),0)</f>
        <v>144</v>
      </c>
      <c r="I24" s="20" t="str">
        <f>IFERROR(IF(RECAP[[#This Row],[STOCK CAVE]]-RECAP[[#This Row],[SORTIES]]&lt;RECAP[[#This Row],[STOCK MIN]],"URGENT","OK"),"OK")</f>
        <v>OK</v>
      </c>
      <c r="J24" s="21">
        <f>IFERROR(MAX(RECAP[[#This Row],[STOCK MAX]]-RECAP[[#This Row],[STOCK FINAL]],0),)</f>
        <v>96</v>
      </c>
      <c r="K24" s="23">
        <f>IF(RECAP[[#This Row],[SORTIES]]&gt;RECAP[[#This Row],[STOCK CAVE]]+RECAP[[#This Row],[ENTREES]],"PROBLEME : Nombre de sorties supérieur aux capacités de départ (Stock + Entrées)",)</f>
        <v>0</v>
      </c>
      <c r="L24" s="17">
        <f>MAX($L$7:$L23)+1</f>
        <v>17</v>
      </c>
    </row>
    <row r="25" spans="1:12" ht="30" customHeight="1">
      <c r="A25" s="25" t="s">
        <v>34</v>
      </c>
      <c r="B25" s="26">
        <v>300</v>
      </c>
      <c r="C25" s="26">
        <v>500</v>
      </c>
      <c r="D25" s="27" t="s">
        <v>63</v>
      </c>
      <c r="E25" s="24">
        <v>200</v>
      </c>
      <c r="F25" s="19">
        <f>SUMIFS(Journal[ENTREES],Journal[PRODUIT],RECAP[[#This Row],[PRODUIT]])</f>
        <v>0</v>
      </c>
      <c r="G25" s="22">
        <f>SUMIFS(Journal[SORTIES],Journal[PRODUIT],RECAP[[#This Row],[PRODUIT]])</f>
        <v>0</v>
      </c>
      <c r="H25" s="18">
        <f>IFERROR(MAX(RECAP[[#This Row],[STOCK CAVE]]+RECAP[[#This Row],[ENTREES]]-RECAP[[#This Row],[SORTIES]],0),0)</f>
        <v>200</v>
      </c>
      <c r="I25" s="20" t="str">
        <f>IFERROR(IF(RECAP[[#This Row],[STOCK CAVE]]-RECAP[[#This Row],[SORTIES]]&lt;RECAP[[#This Row],[STOCK MIN]],"URGENT","OK"),"OK")</f>
        <v>URGENT</v>
      </c>
      <c r="J25" s="21">
        <f>IFERROR(MAX(RECAP[[#This Row],[STOCK MAX]]-RECAP[[#This Row],[STOCK FINAL]],0),)</f>
        <v>300</v>
      </c>
      <c r="K25" s="23">
        <f>IF(RECAP[[#This Row],[SORTIES]]&gt;RECAP[[#This Row],[STOCK CAVE]]+RECAP[[#This Row],[ENTREES]],"PROBLEME : Nombre de sorties supérieur aux capacités de départ (Stock + Entrées)",)</f>
        <v>0</v>
      </c>
      <c r="L25" s="17">
        <f>MAX($L$7:$L24)+1</f>
        <v>18</v>
      </c>
    </row>
    <row r="26" spans="1:12" ht="30" customHeight="1">
      <c r="A26" s="25" t="s">
        <v>41</v>
      </c>
      <c r="B26" s="26">
        <v>300</v>
      </c>
      <c r="C26" s="26">
        <v>500</v>
      </c>
      <c r="D26" s="27" t="s">
        <v>63</v>
      </c>
      <c r="E26" s="24">
        <v>0</v>
      </c>
      <c r="F26" s="19">
        <f>SUMIFS(Journal[ENTREES],Journal[PRODUIT],RECAP[[#This Row],[PRODUIT]])</f>
        <v>0</v>
      </c>
      <c r="G26" s="22">
        <f>SUMIFS(Journal[SORTIES],Journal[PRODUIT],RECAP[[#This Row],[PRODUIT]])</f>
        <v>0</v>
      </c>
      <c r="H26" s="18">
        <f>IFERROR(MAX(RECAP[[#This Row],[STOCK CAVE]]+RECAP[[#This Row],[ENTREES]]-RECAP[[#This Row],[SORTIES]],0),0)</f>
        <v>0</v>
      </c>
      <c r="I26" s="20" t="str">
        <f>IFERROR(IF(RECAP[[#This Row],[STOCK CAVE]]-RECAP[[#This Row],[SORTIES]]&lt;RECAP[[#This Row],[STOCK MIN]],"URGENT","OK"),"OK")</f>
        <v>URGENT</v>
      </c>
      <c r="J26" s="21">
        <f>IFERROR(MAX(RECAP[[#This Row],[STOCK MAX]]-RECAP[[#This Row],[STOCK FINAL]],0),)</f>
        <v>500</v>
      </c>
      <c r="K26" s="23">
        <f>IF(RECAP[[#This Row],[SORTIES]]&gt;RECAP[[#This Row],[STOCK CAVE]]+RECAP[[#This Row],[ENTREES]],"PROBLEME : Nombre de sorties supérieur aux capacités de départ (Stock + Entrées)",)</f>
        <v>0</v>
      </c>
      <c r="L26" s="17">
        <f>MAX($L$7:$L25)+1</f>
        <v>19</v>
      </c>
    </row>
    <row r="27" spans="1:12" ht="30" customHeight="1">
      <c r="A27" s="25" t="s">
        <v>18</v>
      </c>
      <c r="B27" s="26">
        <v>20</v>
      </c>
      <c r="C27" s="26">
        <v>30</v>
      </c>
      <c r="D27" s="27" t="s">
        <v>22</v>
      </c>
      <c r="E27" s="24">
        <v>24</v>
      </c>
      <c r="F27" s="19">
        <f>SUMIFS(Journal[ENTREES],Journal[PRODUIT],RECAP[[#This Row],[PRODUIT]])</f>
        <v>0</v>
      </c>
      <c r="G27" s="22">
        <f>SUMIFS(Journal[SORTIES],Journal[PRODUIT],RECAP[[#This Row],[PRODUIT]])</f>
        <v>0</v>
      </c>
      <c r="H27" s="18">
        <f>IFERROR(MAX(RECAP[[#This Row],[STOCK CAVE]]+RECAP[[#This Row],[ENTREES]]-RECAP[[#This Row],[SORTIES]],0),0)</f>
        <v>24</v>
      </c>
      <c r="I27" s="20" t="str">
        <f>IFERROR(IF(RECAP[[#This Row],[STOCK CAVE]]-RECAP[[#This Row],[SORTIES]]&lt;RECAP[[#This Row],[STOCK MIN]],"URGENT","OK"),"OK")</f>
        <v>OK</v>
      </c>
      <c r="J27" s="21">
        <f>IFERROR(MAX(RECAP[[#This Row],[STOCK MAX]]-RECAP[[#This Row],[STOCK FINAL]],0),)</f>
        <v>6</v>
      </c>
      <c r="K27" s="23">
        <f>IF(RECAP[[#This Row],[SORTIES]]&gt;RECAP[[#This Row],[STOCK CAVE]]+RECAP[[#This Row],[ENTREES]],"PROBLEME : Nombre de sorties supérieur aux capacités de départ (Stock + Entrées)",)</f>
        <v>0</v>
      </c>
      <c r="L27" s="17">
        <f>MAX($L$7:$L26)+1</f>
        <v>20</v>
      </c>
    </row>
    <row r="28" spans="1:12" ht="27">
      <c r="A28" s="25" t="s">
        <v>73</v>
      </c>
      <c r="B28" s="26">
        <v>3</v>
      </c>
      <c r="C28" s="26">
        <v>6</v>
      </c>
      <c r="D28" s="27" t="s">
        <v>74</v>
      </c>
      <c r="E28" s="24">
        <v>0</v>
      </c>
      <c r="F28" s="19">
        <f>SUMIFS(Journal[ENTREES],Journal[PRODUIT],RECAP[[#This Row],[PRODUIT]])</f>
        <v>0</v>
      </c>
      <c r="G28" s="22">
        <f>SUMIFS(Journal[SORTIES],Journal[PRODUIT],RECAP[[#This Row],[PRODUIT]])</f>
        <v>0</v>
      </c>
      <c r="H28" s="18">
        <f>IFERROR(MAX(RECAP[[#This Row],[STOCK CAVE]]+RECAP[[#This Row],[ENTREES]]-RECAP[[#This Row],[SORTIES]],0),0)</f>
        <v>0</v>
      </c>
      <c r="I28" s="20" t="str">
        <f>IFERROR(IF(RECAP[[#This Row],[STOCK CAVE]]-RECAP[[#This Row],[SORTIES]]&lt;RECAP[[#This Row],[STOCK MIN]],"URGENT","OK"),"OK")</f>
        <v>URGENT</v>
      </c>
      <c r="J28" s="21">
        <f>IFERROR(MAX(RECAP[[#This Row],[STOCK MAX]]-RECAP[[#This Row],[STOCK FINAL]],0),)</f>
        <v>6</v>
      </c>
      <c r="K28" s="41">
        <f>IF(RECAP[[#This Row],[SORTIES]]&gt;RECAP[[#This Row],[STOCK CAVE]]+RECAP[[#This Row],[ENTREES]],"PROBLEME : Nombre de sorties supérieur aux capacités de départ (Stock + Entrées)",)</f>
        <v>0</v>
      </c>
      <c r="L28" s="42">
        <f>MAX($L$7:$L27)+1</f>
        <v>21</v>
      </c>
    </row>
    <row r="29" spans="1:12" ht="28.5" customHeight="1">
      <c r="A29" s="25" t="s">
        <v>38</v>
      </c>
      <c r="B29" s="26">
        <v>1</v>
      </c>
      <c r="C29" s="26">
        <v>2</v>
      </c>
      <c r="D29" s="27" t="s">
        <v>62</v>
      </c>
      <c r="E29" s="24">
        <v>0</v>
      </c>
      <c r="F29" s="19">
        <f>SUMIFS(Journal[ENTREES],Journal[PRODUIT],RECAP[[#This Row],[PRODUIT]])</f>
        <v>0</v>
      </c>
      <c r="G29" s="22">
        <f>SUMIFS(Journal[SORTIES],Journal[PRODUIT],RECAP[[#This Row],[PRODUIT]])</f>
        <v>0</v>
      </c>
      <c r="H29" s="18">
        <f>IFERROR(MAX(RECAP[[#This Row],[STOCK CAVE]]+RECAP[[#This Row],[ENTREES]]-RECAP[[#This Row],[SORTIES]],0),0)</f>
        <v>0</v>
      </c>
      <c r="I29" s="20" t="str">
        <f>IFERROR(IF(RECAP[[#This Row],[STOCK CAVE]]-RECAP[[#This Row],[SORTIES]]&lt;RECAP[[#This Row],[STOCK MIN]],"URGENT","OK"),"OK")</f>
        <v>URGENT</v>
      </c>
      <c r="J29" s="21">
        <f>IFERROR(MAX(RECAP[[#This Row],[STOCK MAX]]-RECAP[[#This Row],[STOCK FINAL]],0),)</f>
        <v>2</v>
      </c>
      <c r="K29" s="23">
        <f>IF(RECAP[[#This Row],[SORTIES]]&gt;RECAP[[#This Row],[STOCK CAVE]]+RECAP[[#This Row],[ENTREES]],"PROBLEME : Nombre de sorties supérieur aux capacités de départ (Stock + Entrées)",)</f>
        <v>0</v>
      </c>
      <c r="L29" s="17">
        <f>MAX($L$7:$L28)+1</f>
        <v>22</v>
      </c>
    </row>
    <row r="30" spans="1:12" ht="27">
      <c r="A30" s="25" t="s">
        <v>82</v>
      </c>
      <c r="B30" s="26">
        <v>15</v>
      </c>
      <c r="C30" s="26">
        <v>30</v>
      </c>
      <c r="D30" s="27" t="s">
        <v>62</v>
      </c>
      <c r="E30" s="24">
        <v>74</v>
      </c>
      <c r="F30" s="19">
        <f>SUMIFS(Journal[ENTREES],Journal[PRODUIT],RECAP[[#This Row],[PRODUIT]])</f>
        <v>0</v>
      </c>
      <c r="G30" s="22">
        <f>SUMIFS(Journal[SORTIES],Journal[PRODUIT],RECAP[[#This Row],[PRODUIT]])</f>
        <v>0</v>
      </c>
      <c r="H30" s="18">
        <f>IFERROR(MAX(RECAP[[#This Row],[STOCK CAVE]]+RECAP[[#This Row],[ENTREES]]-RECAP[[#This Row],[SORTIES]],0),0)</f>
        <v>74</v>
      </c>
      <c r="I30" s="20" t="str">
        <f>IFERROR(IF(RECAP[[#This Row],[STOCK CAVE]]-RECAP[[#This Row],[SORTIES]]&lt;RECAP[[#This Row],[STOCK MIN]],"URGENT","OK"),"OK")</f>
        <v>OK</v>
      </c>
      <c r="J30" s="21">
        <f>IFERROR(MAX(RECAP[[#This Row],[STOCK MAX]]-RECAP[[#This Row],[STOCK FINAL]],0),)</f>
        <v>0</v>
      </c>
      <c r="K30" s="23">
        <f>IF(RECAP[[#This Row],[SORTIES]]&gt;RECAP[[#This Row],[STOCK CAVE]]+RECAP[[#This Row],[ENTREES]],"PROBLEME : Nombre de sorties supérieur aux capacités de départ (Stock + Entrées)",)</f>
        <v>0</v>
      </c>
      <c r="L30" s="17">
        <f>MAX($L$7:$L29)+1</f>
        <v>23</v>
      </c>
    </row>
    <row r="31" spans="1:12" ht="27">
      <c r="A31" s="25" t="s">
        <v>84</v>
      </c>
      <c r="B31" s="26">
        <v>1</v>
      </c>
      <c r="C31" s="26">
        <v>6</v>
      </c>
      <c r="D31" s="27" t="s">
        <v>62</v>
      </c>
      <c r="E31" s="24">
        <v>0</v>
      </c>
      <c r="F31" s="19">
        <f>SUMIFS(Journal[ENTREES],Journal[PRODUIT],RECAP[[#This Row],[PRODUIT]])</f>
        <v>0</v>
      </c>
      <c r="G31" s="22">
        <f>SUMIFS(Journal[SORTIES],Journal[PRODUIT],RECAP[[#This Row],[PRODUIT]])</f>
        <v>0</v>
      </c>
      <c r="H31" s="18">
        <f>IFERROR(MAX(RECAP[[#This Row],[STOCK CAVE]]+RECAP[[#This Row],[ENTREES]]-RECAP[[#This Row],[SORTIES]],0),0)</f>
        <v>0</v>
      </c>
      <c r="I31" s="20" t="str">
        <f>IFERROR(IF(RECAP[[#This Row],[STOCK CAVE]]-RECAP[[#This Row],[SORTIES]]&lt;RECAP[[#This Row],[STOCK MIN]],"URGENT","OK"),"OK")</f>
        <v>URGENT</v>
      </c>
      <c r="J31" s="21">
        <f>IFERROR(MAX(RECAP[[#This Row],[STOCK MAX]]-RECAP[[#This Row],[STOCK FINAL]],0),)</f>
        <v>6</v>
      </c>
      <c r="K31" s="23">
        <f>IF(RECAP[[#This Row],[SORTIES]]&gt;RECAP[[#This Row],[STOCK CAVE]]+RECAP[[#This Row],[ENTREES]],"PROBLEME : Nombre de sorties supérieur aux capacités de départ (Stock + Entrées)",)</f>
        <v>0</v>
      </c>
      <c r="L31" s="17">
        <f>MAX($L$7:$L30)+1</f>
        <v>24</v>
      </c>
    </row>
    <row r="32" spans="1:12" ht="27">
      <c r="A32" s="25" t="s">
        <v>76</v>
      </c>
      <c r="B32" s="26">
        <v>2500</v>
      </c>
      <c r="C32" s="26">
        <v>5000</v>
      </c>
      <c r="D32" s="27" t="s">
        <v>78</v>
      </c>
      <c r="E32" s="24">
        <v>4900</v>
      </c>
      <c r="F32" s="19">
        <f>SUMIFS(Journal[ENTREES],Journal[PRODUIT],RECAP[[#This Row],[PRODUIT]])</f>
        <v>0</v>
      </c>
      <c r="G32" s="22">
        <f>SUMIFS(Journal[SORTIES],Journal[PRODUIT],RECAP[[#This Row],[PRODUIT]])</f>
        <v>0</v>
      </c>
      <c r="H32" s="18">
        <f>IFERROR(MAX(RECAP[[#This Row],[STOCK CAVE]]+RECAP[[#This Row],[ENTREES]]-RECAP[[#This Row],[SORTIES]],0),0)</f>
        <v>4900</v>
      </c>
      <c r="I32" s="20" t="str">
        <f>IFERROR(IF(RECAP[[#This Row],[STOCK CAVE]]-RECAP[[#This Row],[SORTIES]]&lt;RECAP[[#This Row],[STOCK MIN]],"URGENT","OK"),"OK")</f>
        <v>OK</v>
      </c>
      <c r="J32" s="21">
        <f>IFERROR(MAX(RECAP[[#This Row],[STOCK MAX]]-RECAP[[#This Row],[STOCK FINAL]],0),)</f>
        <v>100</v>
      </c>
      <c r="K32" s="23">
        <f>IF(RECAP[[#This Row],[SORTIES]]&gt;RECAP[[#This Row],[STOCK CAVE]]+RECAP[[#This Row],[ENTREES]],"PROBLEME : Nombre de sorties supérieur aux capacités de départ (Stock + Entrées)",)</f>
        <v>0</v>
      </c>
      <c r="L32" s="17">
        <f>MAX($L$7:$L31)+1</f>
        <v>25</v>
      </c>
    </row>
    <row r="33" spans="1:12" ht="27">
      <c r="A33" s="25" t="s">
        <v>25</v>
      </c>
      <c r="B33" s="26">
        <v>36</v>
      </c>
      <c r="C33" s="26">
        <v>144</v>
      </c>
      <c r="D33" s="27" t="s">
        <v>19</v>
      </c>
      <c r="E33" s="24">
        <v>0</v>
      </c>
      <c r="F33" s="19">
        <f>SUMIFS(Journal[ENTREES],Journal[PRODUIT],RECAP[[#This Row],[PRODUIT]])</f>
        <v>0</v>
      </c>
      <c r="G33" s="22">
        <f>SUMIFS(Journal[SORTIES],Journal[PRODUIT],RECAP[[#This Row],[PRODUIT]])</f>
        <v>0</v>
      </c>
      <c r="H33" s="18">
        <f>IFERROR(MAX(RECAP[[#This Row],[STOCK CAVE]]+RECAP[[#This Row],[ENTREES]]-RECAP[[#This Row],[SORTIES]],0),0)</f>
        <v>0</v>
      </c>
      <c r="I33" s="20" t="str">
        <f>IFERROR(IF(RECAP[[#This Row],[STOCK CAVE]]-RECAP[[#This Row],[SORTIES]]&lt;RECAP[[#This Row],[STOCK MIN]],"URGENT","OK"),"OK")</f>
        <v>URGENT</v>
      </c>
      <c r="J33" s="21">
        <f>IFERROR(MAX(RECAP[[#This Row],[STOCK MAX]]-RECAP[[#This Row],[STOCK FINAL]],0),)</f>
        <v>144</v>
      </c>
      <c r="K33" s="23">
        <f>IF(RECAP[[#This Row],[SORTIES]]&gt;RECAP[[#This Row],[STOCK CAVE]]+RECAP[[#This Row],[ENTREES]],"PROBLEME : Nombre de sorties supérieur aux capacités de départ (Stock + Entrées)",)</f>
        <v>0</v>
      </c>
      <c r="L33" s="17">
        <f>MAX($L$7:$L32)+1</f>
        <v>26</v>
      </c>
    </row>
    <row r="34" spans="1:12" ht="27">
      <c r="A34" s="25" t="s">
        <v>6</v>
      </c>
      <c r="B34" s="26">
        <v>36</v>
      </c>
      <c r="C34" s="26">
        <v>144</v>
      </c>
      <c r="D34" s="27" t="s">
        <v>19</v>
      </c>
      <c r="E34" s="24">
        <v>0</v>
      </c>
      <c r="F34" s="19">
        <f>SUMIFS(Journal[ENTREES],Journal[PRODUIT],RECAP[[#This Row],[PRODUIT]])</f>
        <v>0</v>
      </c>
      <c r="G34" s="22">
        <f>SUMIFS(Journal[SORTIES],Journal[PRODUIT],RECAP[[#This Row],[PRODUIT]])</f>
        <v>0</v>
      </c>
      <c r="H34" s="18">
        <f>IFERROR(MAX(RECAP[[#This Row],[STOCK CAVE]]+RECAP[[#This Row],[ENTREES]]-RECAP[[#This Row],[SORTIES]],0),0)</f>
        <v>0</v>
      </c>
      <c r="I34" s="20" t="str">
        <f>IFERROR(IF(RECAP[[#This Row],[STOCK CAVE]]-RECAP[[#This Row],[SORTIES]]&lt;RECAP[[#This Row],[STOCK MIN]],"URGENT","OK"),"OK")</f>
        <v>URGENT</v>
      </c>
      <c r="J34" s="21">
        <f>IFERROR(MAX(RECAP[[#This Row],[STOCK MAX]]-RECAP[[#This Row],[STOCK FINAL]],0),)</f>
        <v>144</v>
      </c>
      <c r="K34" s="23">
        <f>IF(RECAP[[#This Row],[SORTIES]]&gt;RECAP[[#This Row],[STOCK CAVE]]+RECAP[[#This Row],[ENTREES]],"PROBLEME : Nombre de sorties supérieur aux capacités de départ (Stock + Entrées)",)</f>
        <v>0</v>
      </c>
      <c r="L34" s="17">
        <f>MAX($L$7:$L33)+1</f>
        <v>27</v>
      </c>
    </row>
    <row r="35" spans="1:12" ht="27">
      <c r="A35" s="25" t="s">
        <v>32</v>
      </c>
      <c r="B35" s="26"/>
      <c r="C35" s="26"/>
      <c r="D35" s="27" t="s">
        <v>19</v>
      </c>
      <c r="E35" s="24">
        <v>288</v>
      </c>
      <c r="F35" s="19">
        <f>SUMIFS(Journal[ENTREES],Journal[PRODUIT],RECAP[[#This Row],[PRODUIT]])</f>
        <v>0</v>
      </c>
      <c r="G35" s="22">
        <f>SUMIFS(Journal[SORTIES],Journal[PRODUIT],RECAP[[#This Row],[PRODUIT]])</f>
        <v>0</v>
      </c>
      <c r="H35" s="18">
        <f>IFERROR(MAX(RECAP[[#This Row],[STOCK CAVE]]+RECAP[[#This Row],[ENTREES]]-RECAP[[#This Row],[SORTIES]],0),0)</f>
        <v>288</v>
      </c>
      <c r="I35" s="20" t="str">
        <f>IFERROR(IF(RECAP[[#This Row],[STOCK CAVE]]-RECAP[[#This Row],[SORTIES]]&lt;RECAP[[#This Row],[STOCK MIN]],"URGENT","OK"),"OK")</f>
        <v>OK</v>
      </c>
      <c r="J35" s="21">
        <f>IFERROR(MAX(RECAP[[#This Row],[STOCK MAX]]-RECAP[[#This Row],[STOCK FINAL]],0),)</f>
        <v>0</v>
      </c>
      <c r="K35" s="23">
        <f>IF(RECAP[[#This Row],[SORTIES]]&gt;RECAP[[#This Row],[STOCK CAVE]]+RECAP[[#This Row],[ENTREES]],"PROBLEME : Nombre de sorties supérieur aux capacités de départ (Stock + Entrées)",)</f>
        <v>0</v>
      </c>
      <c r="L35" s="17">
        <f>MAX($L$7:$L34)+1</f>
        <v>28</v>
      </c>
    </row>
    <row r="36" spans="1:12" ht="27">
      <c r="A36" s="25" t="s">
        <v>5</v>
      </c>
      <c r="B36" s="26">
        <v>36</v>
      </c>
      <c r="C36" s="26">
        <v>144</v>
      </c>
      <c r="D36" s="27" t="s">
        <v>19</v>
      </c>
      <c r="E36" s="24">
        <v>120</v>
      </c>
      <c r="F36" s="19">
        <f>SUMIFS(Journal[ENTREES],Journal[PRODUIT],RECAP[[#This Row],[PRODUIT]])</f>
        <v>0</v>
      </c>
      <c r="G36" s="22">
        <f>SUMIFS(Journal[SORTIES],Journal[PRODUIT],RECAP[[#This Row],[PRODUIT]])</f>
        <v>0</v>
      </c>
      <c r="H36" s="18">
        <f>IFERROR(MAX(RECAP[[#This Row],[STOCK CAVE]]+RECAP[[#This Row],[ENTREES]]-RECAP[[#This Row],[SORTIES]],0),0)</f>
        <v>120</v>
      </c>
      <c r="I36" s="20" t="str">
        <f>IFERROR(IF(RECAP[[#This Row],[STOCK CAVE]]-RECAP[[#This Row],[SORTIES]]&lt;RECAP[[#This Row],[STOCK MIN]],"URGENT","OK"),"OK")</f>
        <v>OK</v>
      </c>
      <c r="J36" s="21">
        <f>IFERROR(MAX(RECAP[[#This Row],[STOCK MAX]]-RECAP[[#This Row],[STOCK FINAL]],0),)</f>
        <v>24</v>
      </c>
      <c r="K36" s="23">
        <f>IF(RECAP[[#This Row],[SORTIES]]&gt;RECAP[[#This Row],[STOCK CAVE]]+RECAP[[#This Row],[ENTREES]],"PROBLEME : Nombre de sorties supérieur aux capacités de départ (Stock + Entrées)",)</f>
        <v>0</v>
      </c>
      <c r="L36" s="17">
        <f>MAX($L$7:$L35)+1</f>
        <v>29</v>
      </c>
    </row>
    <row r="37" spans="1:12" ht="27">
      <c r="A37" s="25" t="s">
        <v>68</v>
      </c>
      <c r="B37" s="26">
        <v>3</v>
      </c>
      <c r="C37" s="26">
        <v>5</v>
      </c>
      <c r="D37" s="27" t="s">
        <v>79</v>
      </c>
      <c r="E37" s="24">
        <v>0</v>
      </c>
      <c r="F37" s="19">
        <f>SUMIFS(Journal[ENTREES],Journal[PRODUIT],RECAP[[#This Row],[PRODUIT]])</f>
        <v>0</v>
      </c>
      <c r="G37" s="22">
        <f>SUMIFS(Journal[SORTIES],Journal[PRODUIT],RECAP[[#This Row],[PRODUIT]])</f>
        <v>0</v>
      </c>
      <c r="H37" s="18">
        <f>IFERROR(MAX(RECAP[[#This Row],[STOCK CAVE]]+RECAP[[#This Row],[ENTREES]]-RECAP[[#This Row],[SORTIES]],0),0)</f>
        <v>0</v>
      </c>
      <c r="I37" s="20" t="str">
        <f>IFERROR(IF(RECAP[[#This Row],[STOCK CAVE]]-RECAP[[#This Row],[SORTIES]]&lt;RECAP[[#This Row],[STOCK MIN]],"URGENT","OK"),"OK")</f>
        <v>URGENT</v>
      </c>
      <c r="J37" s="21">
        <f>IFERROR(MAX(RECAP[[#This Row],[STOCK MAX]]-RECAP[[#This Row],[STOCK FINAL]],0),)</f>
        <v>5</v>
      </c>
      <c r="K37" s="41">
        <f>IF(RECAP[[#This Row],[SORTIES]]&gt;RECAP[[#This Row],[STOCK CAVE]]+RECAP[[#This Row],[ENTREES]],"PROBLEME : Nombre de sorties supérieur aux capacités de départ (Stock + Entrées)",)</f>
        <v>0</v>
      </c>
      <c r="L37" s="42">
        <f>MAX($L$7:$L36)+1</f>
        <v>30</v>
      </c>
    </row>
    <row r="38" spans="1:12" ht="27">
      <c r="A38" s="25" t="s">
        <v>13</v>
      </c>
      <c r="B38" s="26">
        <v>15</v>
      </c>
      <c r="C38" s="26">
        <v>20</v>
      </c>
      <c r="D38" s="27" t="s">
        <v>20</v>
      </c>
      <c r="E38" s="24">
        <v>8</v>
      </c>
      <c r="F38" s="19">
        <f>SUMIFS(Journal[ENTREES],Journal[PRODUIT],RECAP[[#This Row],[PRODUIT]])</f>
        <v>0</v>
      </c>
      <c r="G38" s="22">
        <f>SUMIFS(Journal[SORTIES],Journal[PRODUIT],RECAP[[#This Row],[PRODUIT]])</f>
        <v>0</v>
      </c>
      <c r="H38" s="18">
        <f>IFERROR(MAX(RECAP[[#This Row],[STOCK CAVE]]+RECAP[[#This Row],[ENTREES]]-RECAP[[#This Row],[SORTIES]],0),0)</f>
        <v>8</v>
      </c>
      <c r="I38" s="20" t="str">
        <f>IFERROR(IF(RECAP[[#This Row],[STOCK CAVE]]-RECAP[[#This Row],[SORTIES]]&lt;RECAP[[#This Row],[STOCK MIN]],"URGENT","OK"),"OK")</f>
        <v>URGENT</v>
      </c>
      <c r="J38" s="21">
        <f>IFERROR(MAX(RECAP[[#This Row],[STOCK MAX]]-RECAP[[#This Row],[STOCK FINAL]],0),)</f>
        <v>12</v>
      </c>
      <c r="K38" s="23">
        <f>IF(RECAP[[#This Row],[SORTIES]]&gt;RECAP[[#This Row],[STOCK CAVE]]+RECAP[[#This Row],[ENTREES]],"PROBLEME : Nombre de sorties supérieur aux capacités de départ (Stock + Entrées)",)</f>
        <v>0</v>
      </c>
      <c r="L38" s="17">
        <f>MAX($L$7:$L37)+1</f>
        <v>31</v>
      </c>
    </row>
    <row r="39" spans="1:12" ht="27">
      <c r="A39" s="25" t="s">
        <v>12</v>
      </c>
      <c r="B39" s="26">
        <v>4</v>
      </c>
      <c r="C39" s="26">
        <v>6</v>
      </c>
      <c r="D39" s="27" t="s">
        <v>20</v>
      </c>
      <c r="E39" s="24">
        <v>8</v>
      </c>
      <c r="F39" s="19">
        <f>SUMIFS(Journal[ENTREES],Journal[PRODUIT],RECAP[[#This Row],[PRODUIT]])</f>
        <v>0</v>
      </c>
      <c r="G39" s="22">
        <f>SUMIFS(Journal[SORTIES],Journal[PRODUIT],RECAP[[#This Row],[PRODUIT]])</f>
        <v>0</v>
      </c>
      <c r="H39" s="18">
        <f>IFERROR(MAX(RECAP[[#This Row],[STOCK CAVE]]+RECAP[[#This Row],[ENTREES]]-RECAP[[#This Row],[SORTIES]],0),0)</f>
        <v>8</v>
      </c>
      <c r="I39" s="20" t="str">
        <f>IFERROR(IF(RECAP[[#This Row],[STOCK CAVE]]-RECAP[[#This Row],[SORTIES]]&lt;RECAP[[#This Row],[STOCK MIN]],"URGENT","OK"),"OK")</f>
        <v>OK</v>
      </c>
      <c r="J39" s="21">
        <f>IFERROR(MAX(RECAP[[#This Row],[STOCK MAX]]-RECAP[[#This Row],[STOCK FINAL]],0),)</f>
        <v>0</v>
      </c>
      <c r="K39" s="23">
        <f>IF(RECAP[[#This Row],[SORTIES]]&gt;RECAP[[#This Row],[STOCK CAVE]]+RECAP[[#This Row],[ENTREES]],"PROBLEME : Nombre de sorties supérieur aux capacités de départ (Stock + Entrées)",)</f>
        <v>0</v>
      </c>
      <c r="L39" s="17">
        <f>MAX($L$7:$L38)+1</f>
        <v>32</v>
      </c>
    </row>
    <row r="40" spans="1:12" ht="27">
      <c r="A40" s="25" t="s">
        <v>77</v>
      </c>
      <c r="B40" s="26">
        <v>5</v>
      </c>
      <c r="C40" s="26">
        <v>10</v>
      </c>
      <c r="D40" s="27" t="s">
        <v>87</v>
      </c>
      <c r="E40" s="24">
        <v>8</v>
      </c>
      <c r="F40" s="19">
        <f>SUMIFS(Journal[ENTREES],Journal[PRODUIT],RECAP[[#This Row],[PRODUIT]])</f>
        <v>0</v>
      </c>
      <c r="G40" s="22">
        <f>SUMIFS(Journal[SORTIES],Journal[PRODUIT],RECAP[[#This Row],[PRODUIT]])</f>
        <v>0</v>
      </c>
      <c r="H40" s="18">
        <f>IFERROR(MAX(RECAP[[#This Row],[STOCK CAVE]]+RECAP[[#This Row],[ENTREES]]-RECAP[[#This Row],[SORTIES]],0),0)</f>
        <v>8</v>
      </c>
      <c r="I40" s="20" t="str">
        <f>IFERROR(IF(RECAP[[#This Row],[STOCK CAVE]]-RECAP[[#This Row],[SORTIES]]&lt;RECAP[[#This Row],[STOCK MIN]],"URGENT","OK"),"OK")</f>
        <v>OK</v>
      </c>
      <c r="J40" s="21">
        <f>IFERROR(MAX(RECAP[[#This Row],[STOCK MAX]]-RECAP[[#This Row],[STOCK FINAL]],0),)</f>
        <v>2</v>
      </c>
      <c r="K40" s="23">
        <f>IF(RECAP[[#This Row],[SORTIES]]&gt;RECAP[[#This Row],[STOCK CAVE]]+RECAP[[#This Row],[ENTREES]],"PROBLEME : Nombre de sorties supérieur aux capacités de départ (Stock + Entrées)",)</f>
        <v>0</v>
      </c>
      <c r="L40" s="17">
        <f>MAX($L$7:$L39)+1</f>
        <v>33</v>
      </c>
    </row>
    <row r="41" spans="1:12" ht="27">
      <c r="A41" s="25" t="s">
        <v>75</v>
      </c>
      <c r="B41" s="26">
        <v>10</v>
      </c>
      <c r="C41" s="26">
        <v>15</v>
      </c>
      <c r="D41" s="27" t="s">
        <v>87</v>
      </c>
      <c r="E41" s="24">
        <v>0</v>
      </c>
      <c r="F41" s="19">
        <f>SUMIFS(Journal[ENTREES],Journal[PRODUIT],RECAP[[#This Row],[PRODUIT]])</f>
        <v>0</v>
      </c>
      <c r="G41" s="22">
        <f>SUMIFS(Journal[SORTIES],Journal[PRODUIT],RECAP[[#This Row],[PRODUIT]])</f>
        <v>0</v>
      </c>
      <c r="H41" s="18">
        <f>IFERROR(MAX(RECAP[[#This Row],[STOCK CAVE]]+RECAP[[#This Row],[ENTREES]]-RECAP[[#This Row],[SORTIES]],0),0)</f>
        <v>0</v>
      </c>
      <c r="I41" s="20" t="str">
        <f>IFERROR(IF(RECAP[[#This Row],[STOCK CAVE]]-RECAP[[#This Row],[SORTIES]]&lt;RECAP[[#This Row],[STOCK MIN]],"URGENT","OK"),"OK")</f>
        <v>URGENT</v>
      </c>
      <c r="J41" s="21">
        <f>IFERROR(MAX(RECAP[[#This Row],[STOCK MAX]]-RECAP[[#This Row],[STOCK FINAL]],0),)</f>
        <v>15</v>
      </c>
      <c r="K41" s="41">
        <f>IF(RECAP[[#This Row],[SORTIES]]&gt;RECAP[[#This Row],[STOCK CAVE]]+RECAP[[#This Row],[ENTREES]],"PROBLEME : Nombre de sorties supérieur aux capacités de départ (Stock + Entrées)",)</f>
        <v>0</v>
      </c>
      <c r="L41" s="42">
        <f>MAX($L$7:$L40)+1</f>
        <v>34</v>
      </c>
    </row>
    <row r="42" spans="1:12" ht="27">
      <c r="A42" s="25" t="s">
        <v>31</v>
      </c>
      <c r="B42" s="26"/>
      <c r="C42" s="26"/>
      <c r="D42" s="27" t="s">
        <v>19</v>
      </c>
      <c r="E42" s="24">
        <v>528</v>
      </c>
      <c r="F42" s="19">
        <f>SUMIFS(Journal[ENTREES],Journal[PRODUIT],RECAP[[#This Row],[PRODUIT]])</f>
        <v>0</v>
      </c>
      <c r="G42" s="22">
        <f>SUMIFS(Journal[SORTIES],Journal[PRODUIT],RECAP[[#This Row],[PRODUIT]])</f>
        <v>0</v>
      </c>
      <c r="H42" s="18">
        <f>IFERROR(MAX(RECAP[[#This Row],[STOCK CAVE]]+RECAP[[#This Row],[ENTREES]]-RECAP[[#This Row],[SORTIES]],0),0)</f>
        <v>528</v>
      </c>
      <c r="I42" s="20" t="str">
        <f>IFERROR(IF(RECAP[[#This Row],[STOCK CAVE]]-RECAP[[#This Row],[SORTIES]]&lt;RECAP[[#This Row],[STOCK MIN]],"URGENT","OK"),"OK")</f>
        <v>OK</v>
      </c>
      <c r="J42" s="21">
        <f>IFERROR(MAX(RECAP[[#This Row],[STOCK MAX]]-RECAP[[#This Row],[STOCK FINAL]],0),)</f>
        <v>0</v>
      </c>
      <c r="K42" s="23">
        <f>IF(RECAP[[#This Row],[SORTIES]]&gt;RECAP[[#This Row],[STOCK CAVE]]+RECAP[[#This Row],[ENTREES]],"PROBLEME : Nombre de sorties supérieur aux capacités de départ (Stock + Entrées)",)</f>
        <v>0</v>
      </c>
      <c r="L42" s="17">
        <f>MAX($L$7:$L41)+1</f>
        <v>35</v>
      </c>
    </row>
    <row r="43" spans="1:12" ht="27">
      <c r="A43" s="25" t="s">
        <v>36</v>
      </c>
      <c r="B43" s="26">
        <v>3</v>
      </c>
      <c r="C43" s="26">
        <v>5</v>
      </c>
      <c r="D43" s="27" t="s">
        <v>80</v>
      </c>
      <c r="E43" s="24">
        <v>0</v>
      </c>
      <c r="F43" s="19">
        <f>SUMIFS(Journal[ENTREES],Journal[PRODUIT],RECAP[[#This Row],[PRODUIT]])</f>
        <v>0</v>
      </c>
      <c r="G43" s="22">
        <f>SUMIFS(Journal[SORTIES],Journal[PRODUIT],RECAP[[#This Row],[PRODUIT]])</f>
        <v>0</v>
      </c>
      <c r="H43" s="18">
        <f>IFERROR(MAX(RECAP[[#This Row],[STOCK CAVE]]+RECAP[[#This Row],[ENTREES]]-RECAP[[#This Row],[SORTIES]],0),0)</f>
        <v>0</v>
      </c>
      <c r="I43" s="20" t="str">
        <f>IFERROR(IF(RECAP[[#This Row],[STOCK CAVE]]-RECAP[[#This Row],[SORTIES]]&lt;RECAP[[#This Row],[STOCK MIN]],"URGENT","OK"),"OK")</f>
        <v>URGENT</v>
      </c>
      <c r="J43" s="21">
        <f>IFERROR(MAX(RECAP[[#This Row],[STOCK MAX]]-RECAP[[#This Row],[STOCK FINAL]],0),)</f>
        <v>5</v>
      </c>
      <c r="K43" s="23">
        <f>IF(RECAP[[#This Row],[SORTIES]]&gt;RECAP[[#This Row],[STOCK CAVE]]+RECAP[[#This Row],[ENTREES]],"PROBLEME : Nombre de sorties supérieur aux capacités de départ (Stock + Entrées)",)</f>
        <v>0</v>
      </c>
      <c r="L43" s="17">
        <f>MAX($L$7:$L42)+1</f>
        <v>36</v>
      </c>
    </row>
    <row r="44" spans="1:12" ht="27">
      <c r="A44" s="25" t="s">
        <v>2</v>
      </c>
      <c r="B44" s="26"/>
      <c r="C44" s="26"/>
      <c r="D44" s="27" t="s">
        <v>19</v>
      </c>
      <c r="E44" s="24">
        <v>57</v>
      </c>
      <c r="F44" s="19">
        <f>SUMIFS(Journal[ENTREES],Journal[PRODUIT],RECAP[[#This Row],[PRODUIT]])</f>
        <v>0</v>
      </c>
      <c r="G44" s="22">
        <f>SUMIFS(Journal[SORTIES],Journal[PRODUIT],RECAP[[#This Row],[PRODUIT]])</f>
        <v>0</v>
      </c>
      <c r="H44" s="18">
        <f>IFERROR(MAX(RECAP[[#This Row],[STOCK CAVE]]+RECAP[[#This Row],[ENTREES]]-RECAP[[#This Row],[SORTIES]],0),0)</f>
        <v>57</v>
      </c>
      <c r="I44" s="20" t="str">
        <f>IFERROR(IF(RECAP[[#This Row],[STOCK CAVE]]-RECAP[[#This Row],[SORTIES]]&lt;RECAP[[#This Row],[STOCK MIN]],"URGENT","OK"),"OK")</f>
        <v>OK</v>
      </c>
      <c r="J44" s="21">
        <f>IFERROR(MAX(RECAP[[#This Row],[STOCK MAX]]-RECAP[[#This Row],[STOCK FINAL]],0),)</f>
        <v>0</v>
      </c>
      <c r="K44" s="23">
        <f>IF(RECAP[[#This Row],[SORTIES]]&gt;RECAP[[#This Row],[STOCK CAVE]]+RECAP[[#This Row],[ENTREES]],"PROBLEME : Nombre de sorties supérieur aux capacités de départ (Stock + Entrées)",)</f>
        <v>0</v>
      </c>
      <c r="L44" s="17">
        <f>MAX($L$7:$L43)+1</f>
        <v>37</v>
      </c>
    </row>
    <row r="45" spans="1:12" ht="27">
      <c r="A45" s="25" t="s">
        <v>69</v>
      </c>
      <c r="B45" s="26">
        <v>3</v>
      </c>
      <c r="C45" s="26">
        <v>5</v>
      </c>
      <c r="D45" s="27" t="s">
        <v>70</v>
      </c>
      <c r="E45" s="24">
        <v>0</v>
      </c>
      <c r="F45" s="19">
        <f>SUMIFS(Journal[ENTREES],Journal[PRODUIT],RECAP[[#This Row],[PRODUIT]])</f>
        <v>0</v>
      </c>
      <c r="G45" s="22">
        <f>SUMIFS(Journal[SORTIES],Journal[PRODUIT],RECAP[[#This Row],[PRODUIT]])</f>
        <v>0</v>
      </c>
      <c r="H45" s="18">
        <f>IFERROR(MAX(RECAP[[#This Row],[STOCK CAVE]]+RECAP[[#This Row],[ENTREES]]-RECAP[[#This Row],[SORTIES]],0),0)</f>
        <v>0</v>
      </c>
      <c r="I45" s="20" t="str">
        <f>IFERROR(IF(RECAP[[#This Row],[STOCK CAVE]]-RECAP[[#This Row],[SORTIES]]&lt;RECAP[[#This Row],[STOCK MIN]],"URGENT","OK"),"OK")</f>
        <v>URGENT</v>
      </c>
      <c r="J45" s="21">
        <f>IFERROR(MAX(RECAP[[#This Row],[STOCK MAX]]-RECAP[[#This Row],[STOCK FINAL]],0),)</f>
        <v>5</v>
      </c>
      <c r="K45" s="41">
        <f>IF(RECAP[[#This Row],[SORTIES]]&gt;RECAP[[#This Row],[STOCK CAVE]]+RECAP[[#This Row],[ENTREES]],"PROBLEME : Nombre de sorties supérieur aux capacités de départ (Stock + Entrées)",)</f>
        <v>0</v>
      </c>
      <c r="L45" s="42">
        <f>MAX($L$7:$L44)+1</f>
        <v>38</v>
      </c>
    </row>
    <row r="46" spans="1:12" ht="27">
      <c r="A46" s="25" t="s">
        <v>14</v>
      </c>
      <c r="B46" s="26">
        <v>3000</v>
      </c>
      <c r="C46" s="26">
        <v>9000</v>
      </c>
      <c r="D46" s="27" t="s">
        <v>21</v>
      </c>
      <c r="E46" s="24">
        <v>11000</v>
      </c>
      <c r="F46" s="19">
        <f>SUMIFS(Journal[ENTREES],Journal[PRODUIT],RECAP[[#This Row],[PRODUIT]])</f>
        <v>0</v>
      </c>
      <c r="G46" s="22">
        <f>SUMIFS(Journal[SORTIES],Journal[PRODUIT],RECAP[[#This Row],[PRODUIT]])</f>
        <v>0</v>
      </c>
      <c r="H46" s="18">
        <f>IFERROR(MAX(RECAP[[#This Row],[STOCK CAVE]]+RECAP[[#This Row],[ENTREES]]-RECAP[[#This Row],[SORTIES]],0),0)</f>
        <v>11000</v>
      </c>
      <c r="I46" s="20" t="str">
        <f>IFERROR(IF(RECAP[[#This Row],[STOCK CAVE]]-RECAP[[#This Row],[SORTIES]]&lt;RECAP[[#This Row],[STOCK MIN]],"URGENT","OK"),"OK")</f>
        <v>OK</v>
      </c>
      <c r="J46" s="21">
        <f>IFERROR(MAX(RECAP[[#This Row],[STOCK MAX]]-RECAP[[#This Row],[STOCK FINAL]],0),)</f>
        <v>0</v>
      </c>
      <c r="K46" s="23">
        <f>IF(RECAP[[#This Row],[SORTIES]]&gt;RECAP[[#This Row],[STOCK CAVE]]+RECAP[[#This Row],[ENTREES]],"PROBLEME : Nombre de sorties supérieur aux capacités de départ (Stock + Entrées)",)</f>
        <v>0</v>
      </c>
      <c r="L46" s="17">
        <f>MAX($L$7:$L45)+1</f>
        <v>39</v>
      </c>
    </row>
    <row r="47" spans="1:12" ht="27">
      <c r="A47" s="25" t="s">
        <v>67</v>
      </c>
      <c r="B47" s="26">
        <v>2000</v>
      </c>
      <c r="C47" s="26">
        <v>3000</v>
      </c>
      <c r="D47" s="27" t="s">
        <v>88</v>
      </c>
      <c r="E47" s="24">
        <v>2200</v>
      </c>
      <c r="F47" s="19">
        <f>SUMIFS(Journal[ENTREES],Journal[PRODUIT],RECAP[[#This Row],[PRODUIT]])</f>
        <v>0</v>
      </c>
      <c r="G47" s="22">
        <f>SUMIFS(Journal[SORTIES],Journal[PRODUIT],RECAP[[#This Row],[PRODUIT]])</f>
        <v>0</v>
      </c>
      <c r="H47" s="18">
        <f>IFERROR(MAX(RECAP[[#This Row],[STOCK CAVE]]+RECAP[[#This Row],[ENTREES]]-RECAP[[#This Row],[SORTIES]],0),0)</f>
        <v>2200</v>
      </c>
      <c r="I47" s="20" t="str">
        <f>IFERROR(IF(RECAP[[#This Row],[STOCK CAVE]]-RECAP[[#This Row],[SORTIES]]&lt;RECAP[[#This Row],[STOCK MIN]],"URGENT","OK"),"OK")</f>
        <v>OK</v>
      </c>
      <c r="J47" s="21">
        <f>IFERROR(MAX(RECAP[[#This Row],[STOCK MAX]]-RECAP[[#This Row],[STOCK FINAL]],0),)</f>
        <v>800</v>
      </c>
      <c r="K47" s="23">
        <f>IF(RECAP[[#This Row],[SORTIES]]&gt;RECAP[[#This Row],[STOCK CAVE]]+RECAP[[#This Row],[ENTREES]],"PROBLEME : Nombre de sorties supérieur aux capacités de départ (Stock + Entrées)",)</f>
        <v>0</v>
      </c>
      <c r="L47" s="17">
        <f>MAX($L$7:$L46)+1</f>
        <v>40</v>
      </c>
    </row>
    <row r="48" spans="1:12" ht="27">
      <c r="A48" s="25" t="s">
        <v>16</v>
      </c>
      <c r="B48" s="26">
        <v>25</v>
      </c>
      <c r="C48" s="26">
        <v>50</v>
      </c>
      <c r="D48" s="27" t="s">
        <v>81</v>
      </c>
      <c r="E48" s="24">
        <v>125</v>
      </c>
      <c r="F48" s="19">
        <f>SUMIFS(Journal[ENTREES],Journal[PRODUIT],RECAP[[#This Row],[PRODUIT]])</f>
        <v>0</v>
      </c>
      <c r="G48" s="22">
        <f>SUMIFS(Journal[SORTIES],Journal[PRODUIT],RECAP[[#This Row],[PRODUIT]])</f>
        <v>0</v>
      </c>
      <c r="H48" s="18">
        <f>IFERROR(MAX(RECAP[[#This Row],[STOCK CAVE]]+RECAP[[#This Row],[ENTREES]]-RECAP[[#This Row],[SORTIES]],0),0)</f>
        <v>125</v>
      </c>
      <c r="I48" s="20" t="str">
        <f>IFERROR(IF(RECAP[[#This Row],[STOCK CAVE]]-RECAP[[#This Row],[SORTIES]]&lt;RECAP[[#This Row],[STOCK MIN]],"URGENT","OK"),"OK")</f>
        <v>OK</v>
      </c>
      <c r="J48" s="21">
        <f>IFERROR(MAX(RECAP[[#This Row],[STOCK MAX]]-RECAP[[#This Row],[STOCK FINAL]],0),)</f>
        <v>0</v>
      </c>
      <c r="K48" s="23">
        <f>IF(RECAP[[#This Row],[SORTIES]]&gt;RECAP[[#This Row],[STOCK CAVE]]+RECAP[[#This Row],[ENTREES]],"PROBLEME : Nombre de sorties supérieur aux capacités de départ (Stock + Entrées)",)</f>
        <v>0</v>
      </c>
      <c r="L48" s="17">
        <f>MAX($L$7:$L47)+1</f>
        <v>41</v>
      </c>
    </row>
    <row r="49" spans="1:12" ht="27">
      <c r="A49" s="25" t="s">
        <v>0</v>
      </c>
      <c r="B49" s="26">
        <v>60</v>
      </c>
      <c r="C49" s="26">
        <v>210</v>
      </c>
      <c r="D49" s="27" t="s">
        <v>19</v>
      </c>
      <c r="E49" s="24">
        <v>142</v>
      </c>
      <c r="F49" s="19">
        <f>SUMIFS(Journal[ENTREES],Journal[PRODUIT],RECAP[[#This Row],[PRODUIT]])</f>
        <v>0</v>
      </c>
      <c r="G49" s="22">
        <f>SUMIFS(Journal[SORTIES],Journal[PRODUIT],RECAP[[#This Row],[PRODUIT]])</f>
        <v>0</v>
      </c>
      <c r="H49" s="18">
        <f>IFERROR(MAX(RECAP[[#This Row],[STOCK CAVE]]+RECAP[[#This Row],[ENTREES]]-RECAP[[#This Row],[SORTIES]],0),0)</f>
        <v>142</v>
      </c>
      <c r="I49" s="20" t="str">
        <f>IFERROR(IF(RECAP[[#This Row],[STOCK CAVE]]-RECAP[[#This Row],[SORTIES]]&lt;RECAP[[#This Row],[STOCK MIN]],"URGENT","OK"),"OK")</f>
        <v>OK</v>
      </c>
      <c r="J49" s="21">
        <f>IFERROR(MAX(RECAP[[#This Row],[STOCK MAX]]-RECAP[[#This Row],[STOCK FINAL]],0),)</f>
        <v>68</v>
      </c>
      <c r="K49" s="23">
        <f>IF(RECAP[[#This Row],[SORTIES]]&gt;RECAP[[#This Row],[STOCK CAVE]]+RECAP[[#This Row],[ENTREES]],"PROBLEME : Nombre de sorties supérieur aux capacités de départ (Stock + Entrées)",)</f>
        <v>0</v>
      </c>
      <c r="L49" s="17">
        <f>MAX($L$7:$L48)+1</f>
        <v>42</v>
      </c>
    </row>
    <row r="50" spans="1:12" ht="48" customHeight="1">
      <c r="A50" s="25" t="s">
        <v>71</v>
      </c>
      <c r="B50" s="26">
        <v>120</v>
      </c>
      <c r="C50" s="26">
        <v>180</v>
      </c>
      <c r="D50" s="27" t="s">
        <v>72</v>
      </c>
      <c r="E50" s="24">
        <v>0</v>
      </c>
      <c r="F50" s="19">
        <f>SUMIFS(Journal[ENTREES],Journal[PRODUIT],RECAP[[#This Row],[PRODUIT]])</f>
        <v>0</v>
      </c>
      <c r="G50" s="22">
        <f>SUMIFS(Journal[SORTIES],Journal[PRODUIT],RECAP[[#This Row],[PRODUIT]])</f>
        <v>0</v>
      </c>
      <c r="H50" s="18">
        <f>IFERROR(MAX(RECAP[[#This Row],[STOCK CAVE]]+RECAP[[#This Row],[ENTREES]]-RECAP[[#This Row],[SORTIES]],0),0)</f>
        <v>0</v>
      </c>
      <c r="I50" s="20" t="str">
        <f>IFERROR(IF(RECAP[[#This Row],[STOCK CAVE]]-RECAP[[#This Row],[SORTIES]]&lt;RECAP[[#This Row],[STOCK MIN]],"URGENT","OK"),"OK")</f>
        <v>URGENT</v>
      </c>
      <c r="J50" s="21">
        <f>IFERROR(MAX(RECAP[[#This Row],[STOCK MAX]]-RECAP[[#This Row],[STOCK FINAL]],0),)</f>
        <v>180</v>
      </c>
      <c r="K50" s="41">
        <f>IF(RECAP[[#This Row],[SORTIES]]&gt;RECAP[[#This Row],[STOCK CAVE]]+RECAP[[#This Row],[ENTREES]],"PROBLEME : Nombre de sorties supérieur aux capacités de départ (Stock + Entrées)",)</f>
        <v>0</v>
      </c>
      <c r="L50" s="42">
        <f>MAX($L$7:$L49)+1</f>
        <v>43</v>
      </c>
    </row>
    <row r="53" spans="1:12" ht="23">
      <c r="G53" s="5"/>
      <c r="J53" s="1"/>
      <c r="L53" s="3"/>
    </row>
    <row r="54" spans="1:12" ht="23">
      <c r="G54" s="5"/>
      <c r="J54" s="1"/>
      <c r="L54" s="3"/>
    </row>
  </sheetData>
  <sheetProtection sheet="1" objects="1" scenarios="1" selectLockedCells="1"/>
  <mergeCells count="2">
    <mergeCell ref="D2:E2"/>
    <mergeCell ref="D3:E4"/>
  </mergeCells>
  <phoneticPr fontId="20" type="noConversion"/>
  <conditionalFormatting sqref="I8:J50">
    <cfRule type="expression" dxfId="26" priority="1">
      <formula>$I8="OK"</formula>
    </cfRule>
    <cfRule type="expression" dxfId="25" priority="3">
      <formula>$I8="URGENT"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B8:C50 J8:J50 E8:H50">
      <formula1>0</formula1>
    </dataValidation>
  </dataValidations>
  <printOptions horizontalCentered="1" verticalCentered="1"/>
  <pageMargins left="0" right="0" top="0" bottom="0" header="0" footer="0"/>
  <pageSetup paperSize="9" scale="42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ArreteStockJournalier">
                <anchor moveWithCells="1" sizeWithCells="1">
                  <from>
                    <xdr:col>6</xdr:col>
                    <xdr:colOff>520700</xdr:colOff>
                    <xdr:row>1</xdr:row>
                    <xdr:rowOff>63500</xdr:rowOff>
                  </from>
                  <to>
                    <xdr:col>8</xdr:col>
                    <xdr:colOff>330200</xdr:colOff>
                    <xdr:row>3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E7"/>
  <sheetViews>
    <sheetView workbookViewId="0">
      <selection activeCell="A4" sqref="A4"/>
    </sheetView>
  </sheetViews>
  <sheetFormatPr baseColWidth="10" defaultRowHeight="14" x14ac:dyDescent="0"/>
  <cols>
    <col min="1" max="1" width="31.6640625" bestFit="1" customWidth="1"/>
    <col min="2" max="2" width="21" bestFit="1" customWidth="1"/>
    <col min="3" max="3" width="22.33203125" bestFit="1" customWidth="1"/>
    <col min="4" max="4" width="23.5" bestFit="1" customWidth="1"/>
  </cols>
  <sheetData>
    <row r="1" spans="1:5" ht="20">
      <c r="A1" s="62" t="s">
        <v>92</v>
      </c>
    </row>
    <row r="2" spans="1:5" ht="15" thickBot="1"/>
    <row r="3" spans="1:5" ht="28" thickBot="1">
      <c r="A3" s="38" t="s">
        <v>51</v>
      </c>
      <c r="B3" s="38" t="s">
        <v>64</v>
      </c>
      <c r="C3" s="38" t="s">
        <v>65</v>
      </c>
      <c r="D3" s="38" t="s">
        <v>66</v>
      </c>
      <c r="E3" s="4"/>
    </row>
    <row r="4" spans="1:5" ht="24" thickBot="1">
      <c r="A4" s="39"/>
      <c r="B4" s="39"/>
      <c r="C4" s="39"/>
      <c r="D4" s="40"/>
      <c r="E4" s="4"/>
    </row>
    <row r="7" spans="1:5">
      <c r="A7" s="63" t="s">
        <v>93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nsertPRODUIT">
                <anchor moveWithCells="1" sizeWithCells="1">
                  <from>
                    <xdr:col>4</xdr:col>
                    <xdr:colOff>139700</xdr:colOff>
                    <xdr:row>2</xdr:row>
                    <xdr:rowOff>152400</xdr:rowOff>
                  </from>
                  <to>
                    <xdr:col>8</xdr:col>
                    <xdr:colOff>25400</xdr:colOff>
                    <xdr:row>3</xdr:row>
                    <xdr:rowOff>292100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I198"/>
  <sheetViews>
    <sheetView showGridLines="0" workbookViewId="0">
      <selection activeCell="G2" sqref="G2"/>
    </sheetView>
  </sheetViews>
  <sheetFormatPr baseColWidth="10" defaultColWidth="10.6640625" defaultRowHeight="14" outlineLevelCol="1" x14ac:dyDescent="0"/>
  <cols>
    <col min="1" max="1" width="22.6640625" style="1" customWidth="1"/>
    <col min="2" max="2" width="23.33203125" style="1" customWidth="1"/>
    <col min="3" max="3" width="17.33203125" style="1" hidden="1" customWidth="1" outlineLevel="1"/>
    <col min="4" max="4" width="15.5" style="1" customWidth="1" collapsed="1"/>
    <col min="5" max="5" width="23.33203125" style="1" customWidth="1"/>
    <col min="8" max="9" width="10.6640625" style="1"/>
    <col min="10" max="10" width="28.1640625" style="1" bestFit="1" customWidth="1"/>
    <col min="11" max="16384" width="10.6640625" style="1"/>
  </cols>
  <sheetData>
    <row r="1" spans="1:9" ht="29" thickBot="1">
      <c r="A1" s="15" t="s">
        <v>90</v>
      </c>
      <c r="B1" s="14"/>
      <c r="C1" s="14"/>
      <c r="D1" s="15" t="s">
        <v>44</v>
      </c>
      <c r="E1" s="14"/>
      <c r="F1" s="1"/>
      <c r="G1" s="1"/>
    </row>
    <row r="2" spans="1:9" ht="60.75" customHeight="1" thickTop="1" thickBot="1">
      <c r="A2" s="34" t="s">
        <v>91</v>
      </c>
      <c r="B2" s="35" t="s">
        <v>23</v>
      </c>
      <c r="C2" s="35" t="s">
        <v>45</v>
      </c>
      <c r="D2" s="36" t="s">
        <v>46</v>
      </c>
      <c r="E2" s="37" t="s">
        <v>24</v>
      </c>
      <c r="F2" s="1"/>
      <c r="G2" s="1"/>
    </row>
    <row r="3" spans="1:9" ht="15" thickTop="1">
      <c r="A3" s="61"/>
      <c r="B3" s="29"/>
      <c r="C3" s="7"/>
      <c r="D3" s="12"/>
      <c r="E3" s="33" t="str">
        <f>IFERROR(INDEX(RECAP[DESCRIPTION],MATCH(Journal[[#This Row],[PRODUIT]],RECAP[PRODUIT],0)),"")</f>
        <v/>
      </c>
      <c r="F3" s="1"/>
      <c r="G3" s="1"/>
    </row>
    <row r="4" spans="1:9">
      <c r="A4" s="61"/>
      <c r="B4" s="29"/>
      <c r="C4" s="7"/>
      <c r="D4" s="12"/>
      <c r="E4" s="33" t="str">
        <f>IFERROR(INDEX(RECAP[DESCRIPTION],MATCH(Journal[[#This Row],[PRODUIT]],RECAP[PRODUIT],0)),"")</f>
        <v/>
      </c>
      <c r="F4" s="1"/>
      <c r="G4" s="1"/>
    </row>
    <row r="5" spans="1:9" s="14" customFormat="1">
      <c r="A5" s="61"/>
      <c r="B5" s="29"/>
      <c r="C5" s="7"/>
      <c r="D5" s="12"/>
      <c r="E5" s="33" t="str">
        <f>IFERROR(INDEX(RECAP[DESCRIPTION],MATCH(Journal[[#This Row],[PRODUIT]],RECAP[PRODUIT],0)),"")</f>
        <v/>
      </c>
    </row>
    <row r="6" spans="1:9" s="11" customFormat="1" ht="15" customHeight="1">
      <c r="A6" s="61"/>
      <c r="B6" s="29"/>
      <c r="C6" s="7"/>
      <c r="D6" s="12"/>
      <c r="E6" s="33" t="str">
        <f>IFERROR(INDEX(RECAP[DESCRIPTION],MATCH(Journal[[#This Row],[PRODUIT]],RECAP[PRODUIT],0)),"")</f>
        <v/>
      </c>
      <c r="I6" s="43" t="s">
        <v>21</v>
      </c>
    </row>
    <row r="7" spans="1:9">
      <c r="A7" s="61"/>
      <c r="B7" s="29"/>
      <c r="C7" s="7"/>
      <c r="D7" s="12"/>
      <c r="E7" s="33" t="str">
        <f>IFERROR(INDEX(RECAP[DESCRIPTION],MATCH(Journal[[#This Row],[PRODUIT]],RECAP[PRODUIT],0)),"")</f>
        <v/>
      </c>
      <c r="F7" s="1"/>
      <c r="G7" s="1"/>
      <c r="I7" s="43" t="s">
        <v>19</v>
      </c>
    </row>
    <row r="8" spans="1:9">
      <c r="A8" s="61"/>
      <c r="B8" s="29"/>
      <c r="C8" s="7"/>
      <c r="D8" s="12"/>
      <c r="E8" s="33" t="str">
        <f>IFERROR(INDEX(RECAP[DESCRIPTION],MATCH(Journal[[#This Row],[PRODUIT]],RECAP[PRODUIT],0)),"")</f>
        <v/>
      </c>
      <c r="F8" s="1"/>
      <c r="G8" s="1"/>
      <c r="I8" s="43" t="s">
        <v>40</v>
      </c>
    </row>
    <row r="9" spans="1:9">
      <c r="A9" s="61"/>
      <c r="B9" s="29"/>
      <c r="C9" s="7"/>
      <c r="D9" s="12"/>
      <c r="E9" s="33" t="str">
        <f>IFERROR(INDEX(RECAP[DESCRIPTION],MATCH(Journal[[#This Row],[PRODUIT]],RECAP[PRODUIT],0)),"")</f>
        <v/>
      </c>
      <c r="F9" s="1"/>
      <c r="G9" s="1"/>
      <c r="I9" s="43" t="s">
        <v>22</v>
      </c>
    </row>
    <row r="10" spans="1:9">
      <c r="A10" s="32"/>
      <c r="B10" s="29"/>
      <c r="C10" s="7"/>
      <c r="D10" s="12"/>
      <c r="E10" s="33" t="str">
        <f>IFERROR(INDEX(RECAP[DESCRIPTION],MATCH(Journal[[#This Row],[PRODUIT]],RECAP[PRODUIT],0)),"")</f>
        <v/>
      </c>
      <c r="F10" s="1"/>
      <c r="G10" s="1"/>
      <c r="I10" s="43" t="s">
        <v>30</v>
      </c>
    </row>
    <row r="11" spans="1:9">
      <c r="A11" s="32"/>
      <c r="B11" s="29"/>
      <c r="C11" s="7"/>
      <c r="D11" s="12"/>
      <c r="E11" s="33" t="str">
        <f>IFERROR(INDEX(RECAP[DESCRIPTION],MATCH(Journal[[#This Row],[PRODUIT]],RECAP[PRODUIT],0)),"")</f>
        <v/>
      </c>
      <c r="F11" s="1"/>
      <c r="G11" s="1"/>
      <c r="I11" s="43" t="s">
        <v>39</v>
      </c>
    </row>
    <row r="12" spans="1:9">
      <c r="A12" s="32"/>
      <c r="B12" s="29"/>
      <c r="C12" s="7"/>
      <c r="D12" s="12"/>
      <c r="E12" s="33" t="str">
        <f>IFERROR(INDEX(RECAP[DESCRIPTION],MATCH(Journal[[#This Row],[PRODUIT]],RECAP[PRODUIT],0)),"")</f>
        <v/>
      </c>
      <c r="F12" s="1"/>
      <c r="G12" s="1"/>
      <c r="I12" s="43" t="s">
        <v>20</v>
      </c>
    </row>
    <row r="13" spans="1:9">
      <c r="A13" s="32"/>
      <c r="B13" s="29"/>
      <c r="C13" s="7"/>
      <c r="D13" s="12"/>
      <c r="E13" s="33" t="str">
        <f>IFERROR(INDEX(RECAP[DESCRIPTION],MATCH(Journal[[#This Row],[PRODUIT]],RECAP[PRODUIT],0)),"")</f>
        <v/>
      </c>
      <c r="F13" s="1"/>
      <c r="G13" s="1"/>
      <c r="I13" s="43" t="s">
        <v>26</v>
      </c>
    </row>
    <row r="14" spans="1:9">
      <c r="A14" s="32"/>
      <c r="B14" s="29"/>
      <c r="C14" s="7"/>
      <c r="D14" s="12"/>
      <c r="E14" s="33" t="str">
        <f>IFERROR(INDEX(RECAP[DESCRIPTION],MATCH(Journal[[#This Row],[PRODUIT]],RECAP[PRODUIT],0)),"")</f>
        <v/>
      </c>
      <c r="F14" s="1"/>
      <c r="G14" s="1"/>
    </row>
    <row r="15" spans="1:9">
      <c r="A15" s="32"/>
      <c r="B15" s="29"/>
      <c r="C15" s="7"/>
      <c r="D15" s="12"/>
      <c r="E15" s="33" t="str">
        <f>IFERROR(INDEX(RECAP[DESCRIPTION],MATCH(Journal[[#This Row],[PRODUIT]],RECAP[PRODUIT],0)),"")</f>
        <v/>
      </c>
      <c r="F15" s="1"/>
      <c r="G15" s="1"/>
    </row>
    <row r="16" spans="1:9">
      <c r="A16" s="32"/>
      <c r="B16" s="29"/>
      <c r="C16" s="7"/>
      <c r="D16" s="12"/>
      <c r="E16" s="33" t="str">
        <f>IFERROR(INDEX(RECAP[DESCRIPTION],MATCH(Journal[[#This Row],[PRODUIT]],RECAP[PRODUIT],0)),"")</f>
        <v/>
      </c>
      <c r="F16" s="1"/>
      <c r="G16" s="1"/>
    </row>
    <row r="17" spans="1:7">
      <c r="A17" s="32"/>
      <c r="B17" s="29"/>
      <c r="C17" s="7"/>
      <c r="D17" s="12"/>
      <c r="E17" s="33" t="str">
        <f>IFERROR(INDEX(RECAP[DESCRIPTION],MATCH(Journal[[#This Row],[PRODUIT]],RECAP[PRODUIT],0)),"")</f>
        <v/>
      </c>
      <c r="F17" s="1"/>
      <c r="G17" s="1"/>
    </row>
    <row r="18" spans="1:7">
      <c r="A18" s="32"/>
      <c r="B18" s="29"/>
      <c r="C18" s="7"/>
      <c r="D18" s="12"/>
      <c r="E18" s="33" t="str">
        <f>IFERROR(INDEX(RECAP[DESCRIPTION],MATCH(Journal[[#This Row],[PRODUIT]],RECAP[PRODUIT],0)),"")</f>
        <v/>
      </c>
      <c r="F18" s="1"/>
      <c r="G18" s="1"/>
    </row>
    <row r="19" spans="1:7">
      <c r="A19" s="32"/>
      <c r="B19" s="29"/>
      <c r="C19" s="7"/>
      <c r="D19" s="12"/>
      <c r="E19" s="33" t="str">
        <f>IFERROR(INDEX(RECAP[DESCRIPTION],MATCH(Journal[[#This Row],[PRODUIT]],RECAP[PRODUIT],0)),"")</f>
        <v/>
      </c>
      <c r="F19" s="1"/>
      <c r="G19" s="1"/>
    </row>
    <row r="20" spans="1:7">
      <c r="A20" s="32"/>
      <c r="B20" s="29"/>
      <c r="C20" s="7"/>
      <c r="D20" s="12"/>
      <c r="E20" s="33" t="str">
        <f>IFERROR(INDEX(RECAP[DESCRIPTION],MATCH(Journal[[#This Row],[PRODUIT]],RECAP[PRODUIT],0)),"")</f>
        <v/>
      </c>
      <c r="F20" s="1"/>
      <c r="G20" s="1"/>
    </row>
    <row r="21" spans="1:7">
      <c r="A21" s="32"/>
      <c r="B21" s="29"/>
      <c r="C21" s="7"/>
      <c r="D21" s="12"/>
      <c r="E21" s="33" t="str">
        <f>IFERROR(INDEX(RECAP[DESCRIPTION],MATCH(Journal[[#This Row],[PRODUIT]],RECAP[PRODUIT],0)),"")</f>
        <v/>
      </c>
      <c r="F21" s="1"/>
      <c r="G21" s="1"/>
    </row>
    <row r="22" spans="1:7">
      <c r="A22" s="32"/>
      <c r="B22" s="29"/>
      <c r="C22" s="7"/>
      <c r="D22" s="12"/>
      <c r="E22" s="33" t="str">
        <f>IFERROR(INDEX(RECAP[DESCRIPTION],MATCH(Journal[[#This Row],[PRODUIT]],RECAP[PRODUIT],0)),"")</f>
        <v/>
      </c>
      <c r="F22" s="1"/>
      <c r="G22" s="1"/>
    </row>
    <row r="23" spans="1:7">
      <c r="A23" s="32"/>
      <c r="B23" s="29"/>
      <c r="C23" s="7"/>
      <c r="D23" s="12"/>
      <c r="E23" s="33" t="str">
        <f>IFERROR(INDEX(RECAP[DESCRIPTION],MATCH(Journal[[#This Row],[PRODUIT]],RECAP[PRODUIT],0)),"")</f>
        <v/>
      </c>
      <c r="F23" s="1"/>
      <c r="G23" s="1"/>
    </row>
    <row r="24" spans="1:7">
      <c r="A24" s="32"/>
      <c r="B24" s="29"/>
      <c r="C24" s="7"/>
      <c r="D24" s="12"/>
      <c r="E24" s="33" t="str">
        <f>IFERROR(INDEX(RECAP[DESCRIPTION],MATCH(Journal[[#This Row],[PRODUIT]],RECAP[PRODUIT],0)),"")</f>
        <v/>
      </c>
      <c r="F24" s="1"/>
      <c r="G24" s="1"/>
    </row>
    <row r="25" spans="1:7">
      <c r="A25" s="32"/>
      <c r="B25" s="29"/>
      <c r="C25" s="7"/>
      <c r="D25" s="12"/>
      <c r="E25" s="33" t="str">
        <f>IFERROR(INDEX(RECAP[DESCRIPTION],MATCH(Journal[[#This Row],[PRODUIT]],RECAP[PRODUIT],0)),"")</f>
        <v/>
      </c>
      <c r="F25" s="1"/>
      <c r="G25" s="1"/>
    </row>
    <row r="26" spans="1:7">
      <c r="A26" s="32"/>
      <c r="B26" s="29"/>
      <c r="C26" s="7"/>
      <c r="D26" s="12"/>
      <c r="E26" s="33" t="str">
        <f>IFERROR(INDEX(RECAP[DESCRIPTION],MATCH(Journal[[#This Row],[PRODUIT]],RECAP[PRODUIT],0)),"")</f>
        <v/>
      </c>
      <c r="F26" s="1"/>
      <c r="G26" s="1"/>
    </row>
    <row r="27" spans="1:7">
      <c r="A27" s="32"/>
      <c r="B27" s="29"/>
      <c r="C27" s="7"/>
      <c r="D27" s="12"/>
      <c r="E27" s="33" t="str">
        <f>IFERROR(INDEX(RECAP[DESCRIPTION],MATCH(Journal[[#This Row],[PRODUIT]],RECAP[PRODUIT],0)),"")</f>
        <v/>
      </c>
      <c r="F27" s="1"/>
      <c r="G27" s="1"/>
    </row>
    <row r="28" spans="1:7">
      <c r="A28" s="32"/>
      <c r="B28" s="29"/>
      <c r="C28" s="7"/>
      <c r="D28" s="12"/>
      <c r="E28" s="33" t="str">
        <f>IFERROR(INDEX(RECAP[DESCRIPTION],MATCH(Journal[[#This Row],[PRODUIT]],RECAP[PRODUIT],0)),"")</f>
        <v/>
      </c>
      <c r="F28" s="1"/>
      <c r="G28" s="1"/>
    </row>
    <row r="29" spans="1:7">
      <c r="A29" s="32"/>
      <c r="B29" s="29"/>
      <c r="C29" s="7"/>
      <c r="D29" s="12"/>
      <c r="E29" s="33" t="str">
        <f>IFERROR(INDEX(RECAP[DESCRIPTION],MATCH(Journal[[#This Row],[PRODUIT]],RECAP[PRODUIT],0)),"")</f>
        <v/>
      </c>
      <c r="F29" s="1"/>
      <c r="G29" s="1"/>
    </row>
    <row r="30" spans="1:7">
      <c r="A30" s="32"/>
      <c r="B30" s="29"/>
      <c r="C30" s="7"/>
      <c r="D30" s="12"/>
      <c r="E30" s="33" t="str">
        <f>IFERROR(INDEX(RECAP[DESCRIPTION],MATCH(Journal[[#This Row],[PRODUIT]],RECAP[PRODUIT],0)),"")</f>
        <v/>
      </c>
      <c r="F30" s="1"/>
      <c r="G30" s="1"/>
    </row>
    <row r="31" spans="1:7">
      <c r="A31" s="32"/>
      <c r="B31" s="29"/>
      <c r="C31" s="7"/>
      <c r="D31" s="12"/>
      <c r="E31" s="33" t="str">
        <f>IFERROR(INDEX(RECAP[DESCRIPTION],MATCH(Journal[[#This Row],[PRODUIT]],RECAP[PRODUIT],0)),"")</f>
        <v/>
      </c>
      <c r="F31" s="1"/>
      <c r="G31" s="1"/>
    </row>
    <row r="32" spans="1:7">
      <c r="A32" s="32"/>
      <c r="B32" s="29"/>
      <c r="C32" s="7"/>
      <c r="D32" s="12"/>
      <c r="E32" s="33" t="str">
        <f>IFERROR(INDEX(RECAP[DESCRIPTION],MATCH(Journal[[#This Row],[PRODUIT]],RECAP[PRODUIT],0)),"")</f>
        <v/>
      </c>
      <c r="F32" s="1"/>
      <c r="G32" s="1"/>
    </row>
    <row r="33" spans="1:7">
      <c r="A33" s="32"/>
      <c r="B33" s="29"/>
      <c r="C33" s="7"/>
      <c r="D33" s="12"/>
      <c r="E33" s="33" t="str">
        <f>IFERROR(INDEX(RECAP[DESCRIPTION],MATCH(Journal[[#This Row],[PRODUIT]],RECAP[PRODUIT],0)),"")</f>
        <v/>
      </c>
      <c r="F33" s="1"/>
      <c r="G33" s="1"/>
    </row>
    <row r="34" spans="1:7">
      <c r="A34" s="32"/>
      <c r="B34" s="29"/>
      <c r="C34" s="7"/>
      <c r="D34" s="12"/>
      <c r="E34" s="33" t="str">
        <f>IFERROR(INDEX(RECAP[DESCRIPTION],MATCH(Journal[[#This Row],[PRODUIT]],RECAP[PRODUIT],0)),"")</f>
        <v/>
      </c>
      <c r="F34" s="1"/>
      <c r="G34" s="1"/>
    </row>
    <row r="35" spans="1:7">
      <c r="A35" s="32"/>
      <c r="B35" s="29"/>
      <c r="C35" s="6"/>
      <c r="D35" s="13"/>
      <c r="E35" s="33" t="str">
        <f>IFERROR(INDEX(RECAP[DESCRIPTION],MATCH(Journal[[#This Row],[PRODUIT]],RECAP[PRODUIT],0)),"")</f>
        <v/>
      </c>
      <c r="F35" s="1"/>
      <c r="G35" s="1"/>
    </row>
    <row r="36" spans="1:7">
      <c r="A36" s="32"/>
      <c r="B36" s="29"/>
      <c r="C36" s="6"/>
      <c r="D36" s="13"/>
      <c r="E36" s="33" t="str">
        <f>IFERROR(INDEX(RECAP[DESCRIPTION],MATCH(Journal[[#This Row],[PRODUIT]],RECAP[PRODUIT],0)),"")</f>
        <v/>
      </c>
      <c r="F36" s="1"/>
      <c r="G36" s="1"/>
    </row>
    <row r="37" spans="1:7">
      <c r="A37" s="32"/>
      <c r="B37" s="29"/>
      <c r="C37" s="6"/>
      <c r="D37" s="13"/>
      <c r="E37" s="33" t="str">
        <f>IFERROR(INDEX(RECAP[DESCRIPTION],MATCH(Journal[[#This Row],[PRODUIT]],RECAP[PRODUIT],0)),"")</f>
        <v/>
      </c>
      <c r="F37" s="1"/>
      <c r="G37" s="1"/>
    </row>
    <row r="38" spans="1:7">
      <c r="A38" s="32"/>
      <c r="B38" s="29"/>
      <c r="C38" s="6"/>
      <c r="D38" s="13"/>
      <c r="E38" s="33" t="str">
        <f>IFERROR(INDEX(RECAP[DESCRIPTION],MATCH(Journal[[#This Row],[PRODUIT]],RECAP[PRODUIT],0)),"")</f>
        <v/>
      </c>
      <c r="F38" s="1"/>
      <c r="G38" s="1"/>
    </row>
    <row r="39" spans="1:7">
      <c r="A39" s="32"/>
      <c r="B39" s="29"/>
      <c r="C39" s="6"/>
      <c r="D39" s="13"/>
      <c r="E39" s="33" t="str">
        <f>IFERROR(INDEX(RECAP[DESCRIPTION],MATCH(Journal[[#This Row],[PRODUIT]],RECAP[PRODUIT],0)),"")</f>
        <v/>
      </c>
      <c r="F39" s="1"/>
      <c r="G39" s="1"/>
    </row>
    <row r="40" spans="1:7">
      <c r="A40" s="32"/>
      <c r="B40" s="29"/>
      <c r="C40" s="6"/>
      <c r="D40" s="13"/>
      <c r="E40" s="33" t="str">
        <f>IFERROR(INDEX(RECAP[DESCRIPTION],MATCH(Journal[[#This Row],[PRODUIT]],RECAP[PRODUIT],0)),"")</f>
        <v/>
      </c>
      <c r="F40" s="1"/>
      <c r="G40" s="1"/>
    </row>
    <row r="41" spans="1:7">
      <c r="A41" s="32"/>
      <c r="B41" s="29"/>
      <c r="C41" s="6"/>
      <c r="D41" s="13"/>
      <c r="E41" s="33" t="str">
        <f>IFERROR(INDEX(RECAP[DESCRIPTION],MATCH(Journal[[#This Row],[PRODUIT]],RECAP[PRODUIT],0)),"")</f>
        <v/>
      </c>
      <c r="F41" s="1"/>
      <c r="G41" s="1"/>
    </row>
    <row r="42" spans="1:7">
      <c r="A42" s="32"/>
      <c r="B42" s="29"/>
      <c r="C42" s="6"/>
      <c r="D42" s="13"/>
      <c r="E42" s="33" t="str">
        <f>IFERROR(INDEX(RECAP[DESCRIPTION],MATCH(Journal[[#This Row],[PRODUIT]],RECAP[PRODUIT],0)),"")</f>
        <v/>
      </c>
      <c r="F42" s="1"/>
      <c r="G42" s="1"/>
    </row>
    <row r="43" spans="1:7">
      <c r="A43" s="32"/>
      <c r="B43" s="29"/>
      <c r="C43" s="6"/>
      <c r="D43" s="13"/>
      <c r="E43" s="33" t="str">
        <f>IFERROR(INDEX(RECAP[DESCRIPTION],MATCH(Journal[[#This Row],[PRODUIT]],RECAP[PRODUIT],0)),"")</f>
        <v/>
      </c>
      <c r="F43" s="1"/>
      <c r="G43" s="1"/>
    </row>
    <row r="44" spans="1:7">
      <c r="A44" s="32"/>
      <c r="B44" s="29"/>
      <c r="C44" s="6"/>
      <c r="D44" s="13"/>
      <c r="E44" s="33" t="str">
        <f>IFERROR(INDEX(RECAP[DESCRIPTION],MATCH(Journal[[#This Row],[PRODUIT]],RECAP[PRODUIT],0)),"")</f>
        <v/>
      </c>
      <c r="F44" s="1"/>
      <c r="G44" s="1"/>
    </row>
    <row r="45" spans="1:7">
      <c r="A45" s="32"/>
      <c r="B45" s="29"/>
      <c r="C45" s="6"/>
      <c r="D45" s="13"/>
      <c r="E45" s="33" t="str">
        <f>IFERROR(INDEX(RECAP[DESCRIPTION],MATCH(Journal[[#This Row],[PRODUIT]],RECAP[PRODUIT],0)),"")</f>
        <v/>
      </c>
      <c r="F45" s="1"/>
      <c r="G45" s="1"/>
    </row>
    <row r="46" spans="1:7">
      <c r="A46" s="32"/>
      <c r="B46" s="29"/>
      <c r="C46" s="6"/>
      <c r="D46" s="13"/>
      <c r="E46" s="33" t="str">
        <f>IFERROR(INDEX(RECAP[DESCRIPTION],MATCH(Journal[[#This Row],[PRODUIT]],RECAP[PRODUIT],0)),"")</f>
        <v/>
      </c>
      <c r="F46" s="1"/>
      <c r="G46" s="1"/>
    </row>
    <row r="47" spans="1:7">
      <c r="A47" s="32"/>
      <c r="B47" s="29"/>
      <c r="C47" s="6"/>
      <c r="D47" s="13"/>
      <c r="E47" s="33" t="str">
        <f>IFERROR(INDEX(RECAP[DESCRIPTION],MATCH(Journal[[#This Row],[PRODUIT]],RECAP[PRODUIT],0)),"")</f>
        <v/>
      </c>
      <c r="F47" s="1"/>
      <c r="G47" s="1"/>
    </row>
    <row r="48" spans="1:7">
      <c r="A48" s="32"/>
      <c r="B48" s="29"/>
      <c r="C48" s="6"/>
      <c r="D48" s="13"/>
      <c r="E48" s="33" t="str">
        <f>IFERROR(INDEX(RECAP[DESCRIPTION],MATCH(Journal[[#This Row],[PRODUIT]],RECAP[PRODUIT],0)),"")</f>
        <v/>
      </c>
      <c r="F48" s="1"/>
      <c r="G48" s="1"/>
    </row>
    <row r="49" spans="1:7">
      <c r="A49" s="32"/>
      <c r="B49" s="29"/>
      <c r="C49" s="6"/>
      <c r="D49" s="13"/>
      <c r="E49" s="33" t="str">
        <f>IFERROR(INDEX(RECAP[DESCRIPTION],MATCH(Journal[[#This Row],[PRODUIT]],RECAP[PRODUIT],0)),"")</f>
        <v/>
      </c>
      <c r="F49" s="1"/>
      <c r="G49" s="1"/>
    </row>
    <row r="50" spans="1:7">
      <c r="A50" s="32"/>
      <c r="B50" s="29"/>
      <c r="C50" s="6"/>
      <c r="D50" s="13"/>
      <c r="E50" s="33" t="str">
        <f>IFERROR(INDEX(RECAP[DESCRIPTION],MATCH(Journal[[#This Row],[PRODUIT]],RECAP[PRODUIT],0)),"")</f>
        <v/>
      </c>
      <c r="F50" s="1"/>
      <c r="G50" s="1"/>
    </row>
    <row r="51" spans="1:7">
      <c r="A51" s="32"/>
      <c r="B51" s="29"/>
      <c r="C51" s="6"/>
      <c r="D51" s="13"/>
      <c r="E51" s="33" t="str">
        <f>IFERROR(INDEX(RECAP[DESCRIPTION],MATCH(Journal[[#This Row],[PRODUIT]],RECAP[PRODUIT],0)),"")</f>
        <v/>
      </c>
      <c r="F51" s="1"/>
      <c r="G51" s="1"/>
    </row>
    <row r="52" spans="1:7">
      <c r="A52" s="32"/>
      <c r="B52" s="29"/>
      <c r="C52" s="6"/>
      <c r="D52" s="13"/>
      <c r="E52" s="33" t="str">
        <f>IFERROR(INDEX(RECAP[DESCRIPTION],MATCH(Journal[[#This Row],[PRODUIT]],RECAP[PRODUIT],0)),"")</f>
        <v/>
      </c>
      <c r="F52" s="1"/>
      <c r="G52" s="1"/>
    </row>
    <row r="53" spans="1:7">
      <c r="A53" s="32"/>
      <c r="B53" s="29"/>
      <c r="C53" s="6"/>
      <c r="D53" s="13"/>
      <c r="E53" s="33" t="str">
        <f>IFERROR(INDEX(RECAP[DESCRIPTION],MATCH(Journal[[#This Row],[PRODUIT]],RECAP[PRODUIT],0)),"")</f>
        <v/>
      </c>
      <c r="F53" s="1"/>
      <c r="G53" s="1"/>
    </row>
    <row r="54" spans="1:7">
      <c r="A54" s="32"/>
      <c r="B54" s="29"/>
      <c r="C54" s="6"/>
      <c r="D54" s="13"/>
      <c r="E54" s="33" t="str">
        <f>IFERROR(INDEX(RECAP[DESCRIPTION],MATCH(Journal[[#This Row],[PRODUIT]],RECAP[PRODUIT],0)),"")</f>
        <v/>
      </c>
      <c r="F54" s="1"/>
      <c r="G54" s="1"/>
    </row>
    <row r="55" spans="1:7">
      <c r="A55" s="32"/>
      <c r="B55" s="29"/>
      <c r="C55" s="6"/>
      <c r="D55" s="13"/>
      <c r="E55" s="33" t="str">
        <f>IFERROR(INDEX(RECAP[DESCRIPTION],MATCH(Journal[[#This Row],[PRODUIT]],RECAP[PRODUIT],0)),"")</f>
        <v/>
      </c>
      <c r="F55" s="1"/>
      <c r="G55" s="1"/>
    </row>
    <row r="56" spans="1:7">
      <c r="A56" s="32"/>
      <c r="B56" s="29"/>
      <c r="C56" s="6"/>
      <c r="D56" s="13"/>
      <c r="E56" s="33" t="str">
        <f>IFERROR(INDEX(RECAP[DESCRIPTION],MATCH(Journal[[#This Row],[PRODUIT]],RECAP[PRODUIT],0)),"")</f>
        <v/>
      </c>
      <c r="F56" s="1"/>
      <c r="G56" s="1"/>
    </row>
    <row r="57" spans="1:7">
      <c r="A57" s="32"/>
      <c r="B57" s="29"/>
      <c r="C57" s="6"/>
      <c r="D57" s="13"/>
      <c r="E57" s="33" t="str">
        <f>IFERROR(INDEX(RECAP[DESCRIPTION],MATCH(Journal[[#This Row],[PRODUIT]],RECAP[PRODUIT],0)),"")</f>
        <v/>
      </c>
      <c r="F57" s="1"/>
      <c r="G57" s="1"/>
    </row>
    <row r="58" spans="1:7">
      <c r="A58" s="32"/>
      <c r="B58" s="29"/>
      <c r="C58" s="6"/>
      <c r="D58" s="13"/>
      <c r="E58" s="33" t="str">
        <f>IFERROR(INDEX(RECAP[DESCRIPTION],MATCH(Journal[[#This Row],[PRODUIT]],RECAP[PRODUIT],0)),"")</f>
        <v/>
      </c>
      <c r="F58" s="1"/>
      <c r="G58" s="1"/>
    </row>
    <row r="59" spans="1:7">
      <c r="A59" s="32"/>
      <c r="B59" s="29"/>
      <c r="C59" s="6"/>
      <c r="D59" s="13"/>
      <c r="E59" s="33" t="str">
        <f>IFERROR(INDEX(RECAP[DESCRIPTION],MATCH(Journal[[#This Row],[PRODUIT]],RECAP[PRODUIT],0)),"")</f>
        <v/>
      </c>
      <c r="F59" s="1"/>
      <c r="G59" s="1"/>
    </row>
    <row r="60" spans="1:7">
      <c r="A60" s="32"/>
      <c r="B60" s="29"/>
      <c r="C60" s="6"/>
      <c r="D60" s="13"/>
      <c r="E60" s="33" t="str">
        <f>IFERROR(INDEX(RECAP[DESCRIPTION],MATCH(Journal[[#This Row],[PRODUIT]],RECAP[PRODUIT],0)),"")</f>
        <v/>
      </c>
      <c r="F60" s="1"/>
      <c r="G60" s="1"/>
    </row>
    <row r="61" spans="1:7">
      <c r="F61" s="1"/>
      <c r="G61" s="1"/>
    </row>
    <row r="62" spans="1:7">
      <c r="F62" s="1"/>
      <c r="G62" s="1"/>
    </row>
    <row r="63" spans="1:7">
      <c r="F63" s="1"/>
      <c r="G63" s="1"/>
    </row>
    <row r="64" spans="1:7">
      <c r="F64" s="1"/>
      <c r="G64" s="1"/>
    </row>
    <row r="65" spans="6:7">
      <c r="F65" s="1"/>
      <c r="G65" s="1"/>
    </row>
    <row r="66" spans="6:7">
      <c r="F66" s="1"/>
      <c r="G66" s="1"/>
    </row>
    <row r="67" spans="6:7">
      <c r="F67" s="1"/>
      <c r="G67" s="1"/>
    </row>
    <row r="68" spans="6:7">
      <c r="F68" s="1"/>
      <c r="G68" s="1"/>
    </row>
    <row r="69" spans="6:7">
      <c r="F69" s="1"/>
      <c r="G69" s="1"/>
    </row>
    <row r="70" spans="6:7">
      <c r="F70" s="1"/>
      <c r="G70" s="1"/>
    </row>
    <row r="71" spans="6:7">
      <c r="F71" s="1"/>
      <c r="G71" s="1"/>
    </row>
    <row r="72" spans="6:7">
      <c r="F72" s="1"/>
      <c r="G72" s="1"/>
    </row>
    <row r="73" spans="6:7">
      <c r="F73" s="1"/>
      <c r="G73" s="1"/>
    </row>
    <row r="74" spans="6:7">
      <c r="F74" s="1"/>
      <c r="G74" s="1"/>
    </row>
    <row r="75" spans="6:7">
      <c r="F75" s="1"/>
      <c r="G75" s="1"/>
    </row>
    <row r="76" spans="6:7">
      <c r="F76" s="1"/>
      <c r="G76" s="1"/>
    </row>
    <row r="77" spans="6:7">
      <c r="F77" s="1"/>
      <c r="G77" s="1"/>
    </row>
    <row r="78" spans="6:7">
      <c r="F78" s="1"/>
      <c r="G78" s="1"/>
    </row>
    <row r="79" spans="6:7">
      <c r="F79" s="1"/>
      <c r="G79" s="1"/>
    </row>
    <row r="80" spans="6:7">
      <c r="F80" s="1"/>
      <c r="G80" s="1"/>
    </row>
    <row r="81" spans="6:7">
      <c r="F81" s="1"/>
      <c r="G81" s="1"/>
    </row>
    <row r="82" spans="6:7">
      <c r="F82" s="1"/>
      <c r="G82" s="1"/>
    </row>
    <row r="83" spans="6:7">
      <c r="F83" s="1"/>
      <c r="G83" s="1"/>
    </row>
    <row r="84" spans="6:7">
      <c r="F84" s="1"/>
      <c r="G84" s="1"/>
    </row>
    <row r="85" spans="6:7">
      <c r="F85" s="1"/>
      <c r="G85" s="1"/>
    </row>
    <row r="86" spans="6:7">
      <c r="F86" s="1"/>
      <c r="G86" s="1"/>
    </row>
    <row r="87" spans="6:7">
      <c r="F87" s="1"/>
      <c r="G87" s="1"/>
    </row>
    <row r="88" spans="6:7">
      <c r="F88" s="1"/>
      <c r="G88" s="1"/>
    </row>
    <row r="89" spans="6:7">
      <c r="F89" s="1"/>
      <c r="G89" s="1"/>
    </row>
    <row r="90" spans="6:7">
      <c r="F90" s="1"/>
      <c r="G90" s="1"/>
    </row>
    <row r="91" spans="6:7">
      <c r="F91" s="1"/>
      <c r="G91" s="1"/>
    </row>
    <row r="92" spans="6:7">
      <c r="F92" s="1"/>
      <c r="G92" s="1"/>
    </row>
    <row r="93" spans="6:7">
      <c r="F93" s="1"/>
      <c r="G93" s="1"/>
    </row>
    <row r="94" spans="6:7">
      <c r="F94" s="1"/>
      <c r="G94" s="1"/>
    </row>
    <row r="95" spans="6:7">
      <c r="F95" s="1"/>
      <c r="G95" s="1"/>
    </row>
    <row r="96" spans="6:7">
      <c r="F96" s="1"/>
      <c r="G96" s="1"/>
    </row>
    <row r="97" spans="6:7">
      <c r="F97" s="1"/>
      <c r="G97" s="1"/>
    </row>
    <row r="98" spans="6:7">
      <c r="F98" s="1"/>
      <c r="G98" s="1"/>
    </row>
    <row r="99" spans="6:7">
      <c r="F99" s="1"/>
      <c r="G99" s="1"/>
    </row>
    <row r="100" spans="6:7">
      <c r="F100" s="1"/>
      <c r="G100" s="1"/>
    </row>
    <row r="101" spans="6:7">
      <c r="F101" s="1"/>
      <c r="G101" s="1"/>
    </row>
    <row r="102" spans="6:7">
      <c r="F102" s="1"/>
      <c r="G102" s="1"/>
    </row>
    <row r="103" spans="6:7">
      <c r="F103" s="1"/>
      <c r="G103" s="1"/>
    </row>
    <row r="104" spans="6:7">
      <c r="F104" s="1"/>
      <c r="G104" s="1"/>
    </row>
    <row r="105" spans="6:7">
      <c r="F105" s="1"/>
      <c r="G105" s="1"/>
    </row>
    <row r="106" spans="6:7">
      <c r="F106" s="1"/>
      <c r="G106" s="1"/>
    </row>
    <row r="107" spans="6:7">
      <c r="F107" s="1"/>
      <c r="G107" s="1"/>
    </row>
    <row r="108" spans="6:7">
      <c r="F108" s="1"/>
      <c r="G108" s="1"/>
    </row>
    <row r="109" spans="6:7">
      <c r="F109" s="1"/>
      <c r="G109" s="1"/>
    </row>
    <row r="110" spans="6:7">
      <c r="F110" s="1"/>
      <c r="G110" s="1"/>
    </row>
    <row r="111" spans="6:7">
      <c r="F111" s="1"/>
      <c r="G111" s="1"/>
    </row>
    <row r="112" spans="6:7">
      <c r="F112" s="1"/>
      <c r="G112" s="1"/>
    </row>
    <row r="113" spans="6:7">
      <c r="F113" s="1"/>
      <c r="G113" s="1"/>
    </row>
    <row r="114" spans="6:7">
      <c r="F114" s="1"/>
      <c r="G114" s="1"/>
    </row>
    <row r="115" spans="6:7">
      <c r="F115" s="1"/>
      <c r="G115" s="1"/>
    </row>
    <row r="116" spans="6:7">
      <c r="F116" s="1"/>
      <c r="G116" s="1"/>
    </row>
    <row r="117" spans="6:7">
      <c r="F117" s="1"/>
      <c r="G117" s="1"/>
    </row>
    <row r="118" spans="6:7">
      <c r="F118" s="1"/>
      <c r="G118" s="1"/>
    </row>
    <row r="119" spans="6:7">
      <c r="F119" s="1"/>
      <c r="G119" s="1"/>
    </row>
    <row r="120" spans="6:7">
      <c r="F120" s="1"/>
      <c r="G120" s="1"/>
    </row>
    <row r="121" spans="6:7">
      <c r="F121" s="1"/>
      <c r="G121" s="1"/>
    </row>
    <row r="122" spans="6:7">
      <c r="F122" s="1"/>
      <c r="G122" s="1"/>
    </row>
    <row r="123" spans="6:7">
      <c r="F123" s="1"/>
      <c r="G123" s="1"/>
    </row>
    <row r="124" spans="6:7">
      <c r="F124" s="1"/>
      <c r="G124" s="1"/>
    </row>
    <row r="125" spans="6:7">
      <c r="F125" s="1"/>
      <c r="G125" s="1"/>
    </row>
    <row r="126" spans="6:7">
      <c r="F126" s="1"/>
      <c r="G126" s="1"/>
    </row>
    <row r="127" spans="6:7">
      <c r="F127" s="1"/>
      <c r="G127" s="1"/>
    </row>
    <row r="128" spans="6:7">
      <c r="F128" s="1"/>
      <c r="G128" s="1"/>
    </row>
    <row r="129" spans="6:7">
      <c r="F129" s="1"/>
      <c r="G129" s="1"/>
    </row>
    <row r="130" spans="6:7">
      <c r="F130" s="1"/>
      <c r="G130" s="1"/>
    </row>
    <row r="131" spans="6:7">
      <c r="F131" s="1"/>
      <c r="G131" s="1"/>
    </row>
    <row r="132" spans="6:7">
      <c r="F132" s="1"/>
      <c r="G132" s="1"/>
    </row>
    <row r="133" spans="6:7">
      <c r="F133" s="1"/>
      <c r="G133" s="1"/>
    </row>
    <row r="134" spans="6:7">
      <c r="F134" s="1"/>
      <c r="G134" s="1"/>
    </row>
    <row r="135" spans="6:7">
      <c r="F135" s="1"/>
      <c r="G135" s="1"/>
    </row>
    <row r="136" spans="6:7">
      <c r="F136" s="1"/>
      <c r="G136" s="1"/>
    </row>
    <row r="137" spans="6:7">
      <c r="F137" s="1"/>
      <c r="G137" s="1"/>
    </row>
    <row r="138" spans="6:7">
      <c r="F138" s="1"/>
      <c r="G138" s="1"/>
    </row>
    <row r="139" spans="6:7">
      <c r="F139" s="1"/>
      <c r="G139" s="1"/>
    </row>
    <row r="140" spans="6:7">
      <c r="F140" s="1"/>
      <c r="G140" s="1"/>
    </row>
    <row r="141" spans="6:7">
      <c r="F141" s="1"/>
      <c r="G141" s="1"/>
    </row>
    <row r="142" spans="6:7">
      <c r="F142" s="1"/>
      <c r="G142" s="1"/>
    </row>
    <row r="143" spans="6:7">
      <c r="F143" s="1"/>
      <c r="G143" s="1"/>
    </row>
    <row r="144" spans="6:7">
      <c r="F144" s="1"/>
      <c r="G144" s="1"/>
    </row>
    <row r="145" spans="6:7">
      <c r="F145" s="1"/>
      <c r="G145" s="1"/>
    </row>
    <row r="146" spans="6:7">
      <c r="F146" s="1"/>
      <c r="G146" s="1"/>
    </row>
    <row r="147" spans="6:7">
      <c r="F147" s="1"/>
      <c r="G147" s="1"/>
    </row>
    <row r="148" spans="6:7">
      <c r="F148" s="1"/>
      <c r="G148" s="1"/>
    </row>
    <row r="149" spans="6:7">
      <c r="F149" s="1"/>
      <c r="G149" s="1"/>
    </row>
    <row r="150" spans="6:7">
      <c r="F150" s="1"/>
      <c r="G150" s="1"/>
    </row>
    <row r="151" spans="6:7">
      <c r="F151" s="1"/>
      <c r="G151" s="1"/>
    </row>
    <row r="152" spans="6:7">
      <c r="F152" s="1"/>
      <c r="G152" s="1"/>
    </row>
    <row r="153" spans="6:7">
      <c r="F153" s="1"/>
      <c r="G153" s="1"/>
    </row>
    <row r="154" spans="6:7">
      <c r="F154" s="1"/>
      <c r="G154" s="1"/>
    </row>
    <row r="155" spans="6:7">
      <c r="F155" s="1"/>
      <c r="G155" s="1"/>
    </row>
    <row r="156" spans="6:7">
      <c r="F156" s="1"/>
      <c r="G156" s="1"/>
    </row>
    <row r="157" spans="6:7">
      <c r="F157" s="1"/>
      <c r="G157" s="1"/>
    </row>
    <row r="158" spans="6:7">
      <c r="F158" s="1"/>
      <c r="G158" s="1"/>
    </row>
    <row r="159" spans="6:7">
      <c r="F159" s="1"/>
      <c r="G159" s="1"/>
    </row>
    <row r="160" spans="6:7">
      <c r="F160" s="1"/>
      <c r="G160" s="1"/>
    </row>
    <row r="161" spans="6:7">
      <c r="F161" s="1"/>
      <c r="G161" s="1"/>
    </row>
    <row r="162" spans="6:7">
      <c r="F162" s="1"/>
      <c r="G162" s="1"/>
    </row>
    <row r="163" spans="6:7">
      <c r="F163" s="1"/>
      <c r="G163" s="1"/>
    </row>
    <row r="164" spans="6:7">
      <c r="F164" s="1"/>
      <c r="G164" s="1"/>
    </row>
    <row r="165" spans="6:7">
      <c r="F165" s="1"/>
      <c r="G165" s="1"/>
    </row>
    <row r="166" spans="6:7">
      <c r="F166" s="1"/>
      <c r="G166" s="1"/>
    </row>
    <row r="167" spans="6:7">
      <c r="F167" s="1"/>
      <c r="G167" s="1"/>
    </row>
    <row r="168" spans="6:7">
      <c r="F168" s="1"/>
      <c r="G168" s="1"/>
    </row>
    <row r="169" spans="6:7">
      <c r="F169" s="1"/>
      <c r="G169" s="1"/>
    </row>
    <row r="170" spans="6:7">
      <c r="F170" s="1"/>
      <c r="G170" s="1"/>
    </row>
    <row r="171" spans="6:7">
      <c r="F171" s="1"/>
      <c r="G171" s="1"/>
    </row>
    <row r="172" spans="6:7">
      <c r="F172" s="1"/>
      <c r="G172" s="1"/>
    </row>
    <row r="173" spans="6:7">
      <c r="F173" s="1"/>
      <c r="G173" s="1"/>
    </row>
    <row r="174" spans="6:7">
      <c r="F174" s="1"/>
      <c r="G174" s="1"/>
    </row>
    <row r="175" spans="6:7">
      <c r="F175" s="1"/>
      <c r="G175" s="1"/>
    </row>
    <row r="176" spans="6:7">
      <c r="F176" s="1"/>
      <c r="G176" s="1"/>
    </row>
    <row r="177" spans="6:7">
      <c r="F177" s="1"/>
      <c r="G177" s="1"/>
    </row>
    <row r="178" spans="6:7">
      <c r="F178" s="1"/>
      <c r="G178" s="1"/>
    </row>
    <row r="179" spans="6:7">
      <c r="F179" s="1"/>
      <c r="G179" s="1"/>
    </row>
    <row r="180" spans="6:7">
      <c r="F180" s="1"/>
      <c r="G180" s="1"/>
    </row>
    <row r="181" spans="6:7">
      <c r="F181" s="1"/>
      <c r="G181" s="1"/>
    </row>
    <row r="182" spans="6:7">
      <c r="F182" s="1"/>
      <c r="G182" s="1"/>
    </row>
    <row r="183" spans="6:7">
      <c r="F183" s="1"/>
      <c r="G183" s="1"/>
    </row>
    <row r="184" spans="6:7">
      <c r="F184" s="1"/>
      <c r="G184" s="1"/>
    </row>
    <row r="185" spans="6:7">
      <c r="F185" s="1"/>
      <c r="G185" s="1"/>
    </row>
    <row r="186" spans="6:7">
      <c r="F186" s="1"/>
      <c r="G186" s="1"/>
    </row>
    <row r="187" spans="6:7">
      <c r="F187" s="1"/>
      <c r="G187" s="1"/>
    </row>
    <row r="188" spans="6:7">
      <c r="F188" s="1"/>
      <c r="G188" s="1"/>
    </row>
    <row r="189" spans="6:7">
      <c r="F189" s="1"/>
      <c r="G189" s="1"/>
    </row>
    <row r="190" spans="6:7">
      <c r="F190" s="1"/>
      <c r="G190" s="1"/>
    </row>
    <row r="191" spans="6:7">
      <c r="F191" s="1"/>
      <c r="G191" s="1"/>
    </row>
    <row r="192" spans="6:7">
      <c r="F192" s="1"/>
      <c r="G192" s="1"/>
    </row>
    <row r="193" spans="6:7">
      <c r="F193" s="1"/>
      <c r="G193" s="1"/>
    </row>
    <row r="194" spans="6:7">
      <c r="F194" s="1"/>
      <c r="G194" s="1"/>
    </row>
    <row r="195" spans="6:7">
      <c r="F195" s="1"/>
      <c r="G195" s="1"/>
    </row>
    <row r="196" spans="6:7">
      <c r="F196" s="1"/>
      <c r="G196" s="1"/>
    </row>
    <row r="197" spans="6:7">
      <c r="F197" s="1"/>
      <c r="G197" s="1"/>
    </row>
    <row r="198" spans="6:7">
      <c r="F198" s="1"/>
      <c r="G198" s="1"/>
    </row>
  </sheetData>
  <sheetProtection sheet="1" objects="1" scenarios="1"/>
  <phoneticPr fontId="20" type="noConversion"/>
  <dataValidations count="2">
    <dataValidation type="decimal" operator="greaterThanOrEqual" allowBlank="1" showInputMessage="1" showErrorMessage="1" errorTitle="Erreur" error="La saisie nécessite un nombre positif !" sqref="C3:D60">
      <formula1>0</formula1>
    </dataValidation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3:B60">
      <formula1>INDIRECT("RECAP[PRODUIT]")</formula1>
    </dataValidation>
  </dataValidations>
  <pageMargins left="0.70866141732283472" right="0.70866141732283472" top="0.74803149606299213" bottom="0.74803149606299213" header="0.31496062992125984" footer="0.31496062992125984"/>
  <pageSetup paperSize="9" fitToHeight="4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13"/>
  <sheetViews>
    <sheetView workbookViewId="0">
      <selection activeCell="B4" sqref="B4"/>
    </sheetView>
  </sheetViews>
  <sheetFormatPr baseColWidth="10" defaultRowHeight="14" x14ac:dyDescent="0"/>
  <cols>
    <col min="1" max="1" width="18.5" customWidth="1"/>
    <col min="2" max="2" width="14.6640625" customWidth="1"/>
  </cols>
  <sheetData>
    <row r="1" spans="1:2" ht="37.25" customHeight="1">
      <c r="A1" s="31" t="s">
        <v>53</v>
      </c>
      <c r="B1" s="30"/>
    </row>
    <row r="5" spans="1:2">
      <c r="A5" t="s">
        <v>54</v>
      </c>
    </row>
    <row r="7" spans="1:2">
      <c r="A7" t="s">
        <v>55</v>
      </c>
    </row>
    <row r="9" spans="1:2">
      <c r="A9" t="s">
        <v>56</v>
      </c>
    </row>
    <row r="11" spans="1:2">
      <c r="A11" t="s">
        <v>57</v>
      </c>
    </row>
    <row r="12" spans="1:2">
      <c r="A12" t="s">
        <v>58</v>
      </c>
    </row>
    <row r="13" spans="1:2">
      <c r="A13" t="s">
        <v>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C14"/>
  <sheetViews>
    <sheetView tabSelected="1" workbookViewId="0">
      <selection activeCell="D21" sqref="D21"/>
    </sheetView>
  </sheetViews>
  <sheetFormatPr baseColWidth="10" defaultRowHeight="14" x14ac:dyDescent="0"/>
  <cols>
    <col min="1" max="1" width="22" customWidth="1"/>
    <col min="2" max="2" width="36.5" bestFit="1" customWidth="1"/>
  </cols>
  <sheetData>
    <row r="1" spans="1:3" ht="20">
      <c r="A1" s="67" t="s">
        <v>104</v>
      </c>
    </row>
    <row r="3" spans="1:3">
      <c r="A3" s="69" t="s">
        <v>105</v>
      </c>
      <c r="B3" s="70"/>
    </row>
    <row r="4" spans="1:3">
      <c r="A4" s="71" t="s">
        <v>108</v>
      </c>
      <c r="B4" s="64" t="s">
        <v>111</v>
      </c>
    </row>
    <row r="5" spans="1:3">
      <c r="A5" s="71" t="s">
        <v>109</v>
      </c>
      <c r="B5" s="66"/>
    </row>
    <row r="6" spans="1:3">
      <c r="A6" s="71" t="s">
        <v>110</v>
      </c>
      <c r="B6" s="64"/>
      <c r="C6" s="68" t="s">
        <v>106</v>
      </c>
    </row>
    <row r="7" spans="1:3">
      <c r="A7" s="71" t="s">
        <v>94</v>
      </c>
      <c r="B7" s="64" t="s">
        <v>98</v>
      </c>
    </row>
    <row r="8" spans="1:3">
      <c r="A8" s="72"/>
    </row>
    <row r="9" spans="1:3">
      <c r="A9" s="69" t="s">
        <v>107</v>
      </c>
      <c r="B9" s="70"/>
    </row>
    <row r="10" spans="1:3">
      <c r="A10" s="71" t="s">
        <v>102</v>
      </c>
      <c r="B10" s="65" t="s">
        <v>99</v>
      </c>
    </row>
    <row r="11" spans="1:3">
      <c r="A11" s="71" t="s">
        <v>95</v>
      </c>
      <c r="B11" s="65" t="s">
        <v>100</v>
      </c>
    </row>
    <row r="12" spans="1:3">
      <c r="A12" s="71" t="s">
        <v>96</v>
      </c>
      <c r="B12" s="65"/>
    </row>
    <row r="13" spans="1:3">
      <c r="A13" s="71" t="s">
        <v>97</v>
      </c>
      <c r="B13" s="65"/>
    </row>
    <row r="14" spans="1:3">
      <c r="A14" s="71" t="s">
        <v>103</v>
      </c>
      <c r="B14" s="65" t="s">
        <v>101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ETAT</vt:lpstr>
      <vt:lpstr>AJOUTER</vt:lpstr>
      <vt:lpstr>JOURNAL</vt:lpstr>
      <vt:lpstr>PASSWORD</vt:lpstr>
      <vt:lpstr>PARAMETRER MAIL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Guillaume Beth</cp:lastModifiedBy>
  <cp:lastPrinted>2020-08-15T20:46:14Z</cp:lastPrinted>
  <dcterms:created xsi:type="dcterms:W3CDTF">2017-03-13T12:30:15Z</dcterms:created>
  <dcterms:modified xsi:type="dcterms:W3CDTF">2020-08-15T20:53:49Z</dcterms:modified>
</cp:coreProperties>
</file>