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1A5612D1-690D-4145-9C28-0A98C5264686}" xr6:coauthVersionLast="45" xr6:coauthVersionMax="45" xr10:uidLastSave="{00000000-0000-0000-0000-000000000000}"/>
  <bookViews>
    <workbookView xWindow="-120" yWindow="-120" windowWidth="20730" windowHeight="11160" activeTab="7" xr2:uid="{E6CA9C5C-D581-4ECF-A3C6-53B2D9E3FCE3}"/>
  </bookViews>
  <sheets>
    <sheet name="Nombre de motte" sheetId="2" r:id="rId1"/>
    <sheet name="170042" sheetId="9" r:id="rId2"/>
    <sheet name="160011" sheetId="8" r:id="rId3"/>
    <sheet name="150100" sheetId="4" r:id="rId4"/>
    <sheet name="150104" sheetId="5" r:id="rId5"/>
    <sheet name="2562" sheetId="6" r:id="rId6"/>
    <sheet name="2918" sheetId="7" r:id="rId7"/>
    <sheet name="150080" sheetId="1" r:id="rId8"/>
    <sheet name="150026" sheetId="3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K8" i="1"/>
  <c r="J8" i="1"/>
  <c r="H8" i="1"/>
  <c r="J7" i="1" l="1"/>
  <c r="K7" i="1" s="1"/>
  <c r="H7" i="1"/>
  <c r="J6" i="1"/>
  <c r="K6" i="1" s="1"/>
  <c r="K5" i="1"/>
  <c r="H6" i="1"/>
  <c r="J4" i="1" l="1"/>
  <c r="K4" i="1" s="1"/>
  <c r="I6" i="5" l="1"/>
  <c r="J6" i="5" s="1"/>
  <c r="G6" i="5"/>
  <c r="I5" i="5"/>
  <c r="J5" i="5" s="1"/>
  <c r="G5" i="5"/>
  <c r="I4" i="5"/>
  <c r="J4" i="5" s="1"/>
  <c r="G4" i="5"/>
  <c r="I6" i="4"/>
  <c r="J6" i="4" s="1"/>
  <c r="G6" i="4"/>
  <c r="I5" i="4"/>
  <c r="J5" i="4" s="1"/>
  <c r="G5" i="4"/>
  <c r="I4" i="4"/>
  <c r="J4" i="4" s="1"/>
  <c r="G4" i="4"/>
  <c r="I6" i="3"/>
  <c r="J6" i="3" s="1"/>
  <c r="G6" i="3"/>
  <c r="I5" i="3"/>
  <c r="J5" i="3" s="1"/>
  <c r="G5" i="3"/>
  <c r="I4" i="3"/>
  <c r="J4" i="3" s="1"/>
  <c r="G4" i="3"/>
  <c r="H5" i="1" l="1"/>
  <c r="H4" i="1"/>
  <c r="B1" i="2" l="1"/>
  <c r="I8" i="1" s="1"/>
  <c r="I6" i="1" l="1"/>
  <c r="I7" i="1"/>
  <c r="H5" i="5"/>
  <c r="H6" i="5"/>
  <c r="H4" i="5"/>
  <c r="H6" i="4"/>
  <c r="H5" i="4"/>
  <c r="H4" i="4"/>
  <c r="H5" i="3"/>
  <c r="H6" i="3"/>
  <c r="H4" i="3"/>
  <c r="I4" i="1"/>
  <c r="I5" i="1"/>
</calcChain>
</file>

<file path=xl/sharedStrings.xml><?xml version="1.0" encoding="utf-8"?>
<sst xmlns="http://schemas.openxmlformats.org/spreadsheetml/2006/main" count="104" uniqueCount="52">
  <si>
    <t>Objet</t>
  </si>
  <si>
    <t>Réf</t>
  </si>
  <si>
    <t>mottes restante</t>
  </si>
  <si>
    <t xml:space="preserve">Manuel </t>
  </si>
  <si>
    <t>230-150080</t>
  </si>
  <si>
    <t>Filtre 1</t>
  </si>
  <si>
    <t>Filtre 2</t>
  </si>
  <si>
    <t>Filtre 3</t>
  </si>
  <si>
    <t>9107L2020</t>
  </si>
  <si>
    <t>9107L3030</t>
  </si>
  <si>
    <t>9107L4040</t>
  </si>
  <si>
    <t>4.12.10</t>
  </si>
  <si>
    <t>4.19.30</t>
  </si>
  <si>
    <t>4.34.98</t>
  </si>
  <si>
    <t>Fréquences/mottes</t>
  </si>
  <si>
    <t>Fréqences/Mois</t>
  </si>
  <si>
    <t>type machine</t>
  </si>
  <si>
    <t>ID machine</t>
  </si>
  <si>
    <t>date du jour</t>
  </si>
  <si>
    <t>date dernier remplacement</t>
  </si>
  <si>
    <t>date prochain remplacement</t>
  </si>
  <si>
    <t>jour restants</t>
  </si>
  <si>
    <t>nombre mottes prochain changement</t>
  </si>
  <si>
    <t>Nombre de motte INITIAL</t>
  </si>
  <si>
    <t>Nombre de motte VARIANT</t>
  </si>
  <si>
    <t>230-150026</t>
  </si>
  <si>
    <t>231-15100</t>
  </si>
  <si>
    <t>231-15104</t>
  </si>
  <si>
    <t>230-B\150080-B-(PDF)-La Fonte Ardennaise 5\1 DMM\5 Oil tank\2  2440H0010_00-00.pdf</t>
  </si>
  <si>
    <t>Filtre HO-V88</t>
  </si>
  <si>
    <t>9107L7731</t>
  </si>
  <si>
    <t>Plan</t>
  </si>
  <si>
    <t>Pages manuel pour plan maintenance\page 4.105.pdf</t>
  </si>
  <si>
    <t>9107L7511</t>
  </si>
  <si>
    <t>Pages manuel pour plan maintenance\page 4.93.pdf</t>
  </si>
  <si>
    <t>Filtre H1-Z55</t>
  </si>
  <si>
    <t>Filtre H1-Z62</t>
  </si>
  <si>
    <t>9107L7509</t>
  </si>
  <si>
    <t>Pages manuel pour plan maintenance\3  2440H0180_00-00.pdf</t>
  </si>
  <si>
    <t>Pages manuel pour plan maintenance\H1Z55.pdf</t>
  </si>
  <si>
    <t>ACCU</t>
  </si>
  <si>
    <t>mk5</t>
  </si>
  <si>
    <t>Colonne1</t>
  </si>
  <si>
    <t>Somme</t>
  </si>
  <si>
    <t>Moyenne</t>
  </si>
  <si>
    <t>Résultat cumulé</t>
  </si>
  <si>
    <t>Nombre</t>
  </si>
  <si>
    <t>9130X6051</t>
  </si>
  <si>
    <t>2040R3601</t>
  </si>
  <si>
    <t>Pages manuel pour plan maintenance\filtre pulvérisation.pdf</t>
  </si>
  <si>
    <t>Filtre P1-Z11</t>
  </si>
  <si>
    <t>Pages manuel pour plan maintenance\page 4.109 pulvéristaion.pdf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</si>
</sst>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1" fillId="0" borderId="1" xfId="0" applyNumberFormat="1" applyFont="1" applyBorder="1" applyAlignment="1"/>
    <xf numFmtId="0" fontId="0" fillId="0" borderId="0" xfId="0" applyBorder="1"/>
    <xf numFmtId="0" fontId="1" fillId="0" borderId="0" xfId="0" applyFont="1" applyBorder="1" applyAlignment="1"/>
    <xf numFmtId="14" fontId="1" fillId="0" borderId="0" xfId="0" applyNumberFormat="1" applyFont="1" applyBorder="1" applyAlignment="1"/>
    <xf numFmtId="0" fontId="1" fillId="0" borderId="1" xfId="0" applyFont="1" applyBorder="1" applyAlignment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2" xfId="0" applyBorder="1"/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8" xfId="0" applyFill="1" applyBorder="1"/>
    <xf numFmtId="0" fontId="0" fillId="0" borderId="10" xfId="0" applyFill="1" applyBorder="1"/>
    <xf numFmtId="0" fontId="4" fillId="0" borderId="1" xfId="1" applyBorder="1" applyAlignment="1">
      <alignment horizontal="center" vertical="center"/>
    </xf>
    <xf numFmtId="14" fontId="0" fillId="0" borderId="1" xfId="0" applyNumberFormat="1" applyBorder="1"/>
    <xf numFmtId="14" fontId="0" fillId="0" borderId="2" xfId="0" applyNumberFormat="1" applyBorder="1"/>
    <xf numFmtId="0" fontId="0" fillId="0" borderId="2" xfId="0" applyNumberFormat="1" applyBorder="1"/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/>
    <xf numFmtId="14" fontId="0" fillId="0" borderId="6" xfId="0" applyNumberFormat="1" applyBorder="1"/>
    <xf numFmtId="0" fontId="3" fillId="2" borderId="7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4" fillId="0" borderId="7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4" fillId="0" borderId="6" xfId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NumberForma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wrapText="1"/>
      <protection locked="0"/>
    </xf>
    <xf numFmtId="0" fontId="1" fillId="0" borderId="7" xfId="0" applyFont="1" applyBorder="1" applyAlignment="1" applyProtection="1">
      <alignment horizont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4" fontId="1" fillId="0" borderId="4" xfId="0" applyNumberFormat="1" applyFont="1" applyBorder="1" applyAlignment="1" applyProtection="1">
      <alignment wrapText="1"/>
      <protection locked="0"/>
    </xf>
    <xf numFmtId="0" fontId="5" fillId="0" borderId="8" xfId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2" xfId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4" fillId="0" borderId="5" xfId="1" applyBorder="1" applyAlignment="1" applyProtection="1">
      <alignment horizontal="center" vertical="center"/>
      <protection locked="0"/>
    </xf>
    <xf numFmtId="0" fontId="0" fillId="0" borderId="5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8" xfId="0" applyFill="1" applyBorder="1" applyProtection="1">
      <protection locked="0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8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>
        <bottom style="thin">
          <color indexed="64"/>
        </bottom>
      </border>
    </dxf>
    <dxf>
      <alignment horizontal="general" vertical="bottom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D8621-B2D7-4538-8E8E-7930E405E487}" name="Machine" displayName="Machine" ref="A3:D11" totalsRowShown="0" headerRowDxfId="86" dataDxfId="84" headerRowBorderDxfId="85" tableBorderDxfId="83" totalsRowBorderDxfId="82">
  <autoFilter ref="A3:D11" xr:uid="{6930D8E7-875C-42F4-9E3E-94B3A37F11E7}"/>
  <tableColumns count="4">
    <tableColumn id="1" xr3:uid="{ED841F0B-EBA8-4093-A24F-844F86760C17}" name="type machine" dataDxfId="81"/>
    <tableColumn id="2" xr3:uid="{B010A384-7D48-4705-8698-41600F664D12}" name="Nombre de motte INITIAL" dataDxfId="80"/>
    <tableColumn id="4" xr3:uid="{2E48F949-A276-4064-82D8-4A781589AAE7}" name="Nombre de motte VARIANT" dataDxfId="79"/>
    <tableColumn id="3" xr3:uid="{F1F261F6-DEE0-402D-971F-3B5C3FE10A10}" name="ID machine" dataDxfId="7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FD2EBF-95BF-4CC0-B9FF-7491938770A4}" name="_1500805" displayName="_1500805" ref="A3:J6" totalsRowShown="0" headerRowDxfId="77" headerRowBorderDxfId="76" tableBorderDxfId="75" totalsRowBorderDxfId="74">
  <autoFilter ref="A3:J6" xr:uid="{A61F8705-8881-43A9-B2E1-B8543F5DFAA9}"/>
  <tableColumns count="10">
    <tableColumn id="1" xr3:uid="{79D1F1C3-B66F-46B2-880B-7098E608B448}" name="Objet" dataDxfId="73"/>
    <tableColumn id="2" xr3:uid="{5F6D0905-59E0-415A-B2B6-DA096EE15896}" name="Réf" dataDxfId="72"/>
    <tableColumn id="3" xr3:uid="{1E323898-2E75-4CD9-A3D3-99160456B18D}" name="Manuel " dataDxfId="71"/>
    <tableColumn id="4" xr3:uid="{6BDA5498-DD1C-4B8C-9381-D784048A983A}" name="Fréquences/mottes" dataDxfId="70"/>
    <tableColumn id="5" xr3:uid="{B040EDE4-09A0-489A-8CD6-7FCBDEB31294}" name="Fréqences/Mois" dataDxfId="69"/>
    <tableColumn id="8" xr3:uid="{52D60E75-1472-4102-9125-9B0AE6FB5CC9}" name="date dernier remplacement" dataDxfId="68"/>
    <tableColumn id="9" xr3:uid="{BB20066D-3A9F-40BE-BD30-A2C62F4C39F3}" name="date prochain remplacement" dataDxfId="67">
      <calculatedColumnFormula>EDATE(_1500805[[#This Row],[date dernier remplacement]],_1500805[[#This Row],[Fréqences/Mois]])</calculatedColumnFormula>
    </tableColumn>
    <tableColumn id="10" xr3:uid="{8F302D27-EB67-4356-B837-34F76DDC285A}" name="jour restants" dataDxfId="66">
      <calculatedColumnFormula>_1500805[[#This Row],[date prochain remplacement]]-'Nombre de motte'!$B$1</calculatedColumnFormula>
    </tableColumn>
    <tableColumn id="13" xr3:uid="{40533DCA-6B96-4751-B8C7-853A7CB2BB57}" name="nombre mottes prochain changement" dataDxfId="65">
      <calculatedColumnFormula>Machine[[#This Row],[Nombre de motte INITIAL]]+_1500805[[#This Row],[Fréquences/mottes]]</calculatedColumnFormula>
    </tableColumn>
    <tableColumn id="7" xr3:uid="{369485D4-5299-4AED-A201-E06BD7355A62}" name="mottes restante" dataDxfId="64">
      <calculatedColumnFormula>_1500805[[#This Row],[nombre mottes prochain changement]]-Machine[[#This Row],[Nombre de motte VARIANT]]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F4084D-0D06-4FE1-AF54-185ECC1B2483}" name="_1500806" displayName="_1500806" ref="A3:J6" totalsRowShown="0" headerRowDxfId="63" headerRowBorderDxfId="62" tableBorderDxfId="61" totalsRowBorderDxfId="60">
  <autoFilter ref="A3:J6" xr:uid="{4906B1A2-E64E-447F-8D59-3F2261F23B64}"/>
  <tableColumns count="10">
    <tableColumn id="1" xr3:uid="{95B0AE71-53D4-4EF0-9257-16BCFB5D7763}" name="Objet" dataDxfId="59"/>
    <tableColumn id="2" xr3:uid="{0CE4182B-359D-48D1-8B93-0B9BEE692AB3}" name="Réf" dataDxfId="58"/>
    <tableColumn id="3" xr3:uid="{52C707AC-1562-4F8B-9AEC-4A5D8664A9E3}" name="Manuel " dataDxfId="57"/>
    <tableColumn id="4" xr3:uid="{D1AB8753-02DF-47EC-A9C1-7DB86CECA55A}" name="Fréquences/mottes" dataDxfId="56"/>
    <tableColumn id="5" xr3:uid="{F00975CC-9027-461F-B978-F778E04136BC}" name="Fréqences/Mois" dataDxfId="55"/>
    <tableColumn id="8" xr3:uid="{19DC4140-3D3C-4915-81EE-32030A842DA5}" name="date dernier remplacement" dataDxfId="54"/>
    <tableColumn id="9" xr3:uid="{014450B1-EBBC-4FE6-A9F4-9CD54463911D}" name="date prochain remplacement" dataDxfId="53">
      <calculatedColumnFormula>EDATE(_1500806[[#This Row],[date dernier remplacement]],_1500806[[#This Row],[Fréqences/Mois]])</calculatedColumnFormula>
    </tableColumn>
    <tableColumn id="10" xr3:uid="{E34836E6-4D78-43CC-93E4-AEEDBE2FF7B2}" name="jour restants" dataDxfId="52">
      <calculatedColumnFormula>_1500806[[#This Row],[date prochain remplacement]]-'Nombre de motte'!$B$1</calculatedColumnFormula>
    </tableColumn>
    <tableColumn id="13" xr3:uid="{379343CF-1B69-474B-BAE3-6178077E4DCC}" name="nombre mottes prochain changement" dataDxfId="51">
      <calculatedColumnFormula>Machine[[#This Row],[Nombre de motte INITIAL]]+_1500806[[#This Row],[Fréquences/mottes]]</calculatedColumnFormula>
    </tableColumn>
    <tableColumn id="7" xr3:uid="{CD9B46CE-DDFC-4E49-A4F3-80FB2AE6F656}" name="mottes restante" dataDxfId="50">
      <calculatedColumnFormula>_1500806[[#This Row],[nombre mottes prochain changement]]-Machine[[#This Row],[Nombre de motte VARIANT]]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A2DE10-E36A-4FFB-9429-7ADEB7F49C57}" name="_150080" displayName="_150080" ref="A3:K8" totalsRowShown="0" headerRowDxfId="49" headerRowBorderDxfId="48" tableBorderDxfId="47" totalsRowBorderDxfId="46">
  <autoFilter ref="A3:K8" xr:uid="{7088DBA5-0C46-4C2C-B222-3A80612A520D}"/>
  <tableColumns count="11">
    <tableColumn id="1" xr3:uid="{9B9B0749-2580-4E97-B602-F34FC087D87E}" name="Objet" dataDxfId="45"/>
    <tableColumn id="2" xr3:uid="{43BDDB85-8F6E-42F2-8FF6-36DC188BE2E2}" name="Réf" dataDxfId="44"/>
    <tableColumn id="6" xr3:uid="{1073BB1C-AB62-47C0-901E-6AAD3AEE523F}" name="Plan" dataDxfId="43"/>
    <tableColumn id="3" xr3:uid="{933AA827-F080-4A6D-BB29-453AE6B73066}" name="Manuel " dataDxfId="42"/>
    <tableColumn id="4" xr3:uid="{807CE7C5-194F-43D6-9345-7E1D8C55FB8F}" name="Fréquences/mottes" dataDxfId="41"/>
    <tableColumn id="5" xr3:uid="{AEA4297F-1715-4E5C-9A9E-66A85CA3F290}" name="Fréqences/Mois" dataDxfId="40"/>
    <tableColumn id="8" xr3:uid="{29381D44-3F84-4CC6-BC61-05F61F9B7660}" name="date dernier remplacement" dataDxfId="39"/>
    <tableColumn id="9" xr3:uid="{3162655B-A91C-49B1-8854-E7CFF766B9BE}" name="date prochain remplacement" dataDxfId="38">
      <calculatedColumnFormula>EDATE(_150080[[#This Row],[date dernier remplacement]],_150080[[#This Row],[Fréqences/Mois]])</calculatedColumnFormula>
    </tableColumn>
    <tableColumn id="10" xr3:uid="{64DA2CD6-3D24-4E40-BF01-112AF91EED5B}" name="jour restants" dataDxfId="37">
      <calculatedColumnFormula>_150080[[#This Row],[date prochain remplacement]]-'Nombre de motte'!$B$1</calculatedColumnFormula>
    </tableColumn>
    <tableColumn id="13" xr3:uid="{F8265A63-813A-4666-9451-2BCE0E295891}" name="nombre mottes prochain changement" dataDxfId="36">
      <calculatedColumnFormula>Machine[[#This Row],[Nombre de motte INITIAL]]+_150080[[#This Row],[Fréquences/mottes]]</calculatedColumnFormula>
    </tableColumn>
    <tableColumn id="7" xr3:uid="{B5562CF6-B58A-4999-8912-B8741AB0553A}" name="mottes restante" dataDxfId="35">
      <calculatedColumnFormula>_150080[[#This Row],[nombre mottes prochain changement]]-Machine[[#This Row],[Nombre de motte VARIANT]]</calculatedColumnFormula>
    </tableColumn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F5F6D1-4A05-4E35-9326-79099DA13425}" name="_1500803" displayName="_1500803" ref="A3:J6" totalsRowShown="0" headerRowDxfId="34" headerRowBorderDxfId="33" tableBorderDxfId="32" totalsRowBorderDxfId="31">
  <autoFilter ref="A3:J6" xr:uid="{118B3A81-1D79-4357-A3F6-8AAB6D7E259B}"/>
  <tableColumns count="10">
    <tableColumn id="1" xr3:uid="{929931A1-3E88-489E-A143-811C0643D1FC}" name="Objet" dataDxfId="30"/>
    <tableColumn id="2" xr3:uid="{82DFB1A0-36FF-441B-B479-0046D55ECD15}" name="Réf" dataDxfId="29"/>
    <tableColumn id="3" xr3:uid="{67FAF6A0-7B11-48A7-83F4-6E7DCF201A62}" name="Manuel " dataDxfId="28"/>
    <tableColumn id="4" xr3:uid="{7BF3E85F-D035-4DBE-91CB-DDBCDB599E20}" name="Fréquences/mottes" dataDxfId="27"/>
    <tableColumn id="5" xr3:uid="{C5BD99D5-F32C-4AE8-AE8D-6D5B99188E27}" name="Fréqences/Mois" dataDxfId="26"/>
    <tableColumn id="8" xr3:uid="{192B64D6-6B15-406E-923E-3F7AFE6F3C5E}" name="date dernier remplacement" dataDxfId="25"/>
    <tableColumn id="9" xr3:uid="{524E17DD-3C05-420C-A7E3-2B6C05417DE5}" name="date prochain remplacement" dataDxfId="24">
      <calculatedColumnFormula>EDATE(_1500803[[#This Row],[date dernier remplacement]],_1500803[[#This Row],[Fréqences/Mois]])</calculatedColumnFormula>
    </tableColumn>
    <tableColumn id="10" xr3:uid="{2679647A-D3F0-4A35-93C7-613EDD0C7E02}" name="jour restants" dataDxfId="23">
      <calculatedColumnFormula>_1500803[[#This Row],[date prochain remplacement]]-'Nombre de motte'!$B$1</calculatedColumnFormula>
    </tableColumn>
    <tableColumn id="13" xr3:uid="{2A2CE54C-B90C-4EC8-94CD-FBDD77946A84}" name="nombre mottes prochain changement" dataDxfId="22">
      <calculatedColumnFormula>Machine[[#This Row],[Nombre de motte INITIAL]]+_1500803[[#This Row],[Fréquences/mottes]]</calculatedColumnFormula>
    </tableColumn>
    <tableColumn id="7" xr3:uid="{AAFF17D1-77F9-41D6-B82F-B64614DD91A8}" name="mottes restante" dataDxfId="21">
      <calculatedColumnFormula>_1500803[[#This Row],[nombre mottes prochain changement]]-Machine[[#This Row],[Nombre de motte VARIANT]]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230-B\Manuels\Manuel%20d'entretien%20230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230-B\Manuels\Manuel%20d'entretien%20230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Pages%20manuel%20pour%20plan%20maintenance\3%20%202440H0180_00-00.pdf" TargetMode="External"/><Relationship Id="rId3" Type="http://schemas.openxmlformats.org/officeDocument/2006/relationships/hyperlink" Target="230-B\150080-B-(PDF)-La%20Fonte%20Ardennaise%205\1%20DMM\5%20Oil%20tank\2%20%202440H0010_00-00.pdf" TargetMode="External"/><Relationship Id="rId7" Type="http://schemas.openxmlformats.org/officeDocument/2006/relationships/hyperlink" Target="Pages%20manuel%20pour%20plan%20maintenance\3%20%202440H0180_00-00.pdf" TargetMode="External"/><Relationship Id="rId12" Type="http://schemas.openxmlformats.org/officeDocument/2006/relationships/table" Target="../tables/table4.xml"/><Relationship Id="rId2" Type="http://schemas.openxmlformats.org/officeDocument/2006/relationships/hyperlink" Target="230-B\150080-B-(PDF)-La%20Fonte%20Ardennaise%205\1%20DMM\5%20Oil%20tank\2%20%202440H0010_00-00.pdf" TargetMode="External"/><Relationship Id="rId1" Type="http://schemas.openxmlformats.org/officeDocument/2006/relationships/hyperlink" Target="Pages%20manuel%20pour%20plan%20maintenance\page%204.105.pdf" TargetMode="External"/><Relationship Id="rId6" Type="http://schemas.openxmlformats.org/officeDocument/2006/relationships/hyperlink" Target="Pages%20manuel%20pour%20plan%20maintenance\H1Z55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Pages%20manuel%20pour%20plan%20maintenance\3%20%202440H0180_00-00.pdf" TargetMode="External"/><Relationship Id="rId10" Type="http://schemas.openxmlformats.org/officeDocument/2006/relationships/hyperlink" Target="Pages%20manuel%20pour%20plan%20maintenance\page%204.109%20pulv&#233;ristaion.pdf" TargetMode="External"/><Relationship Id="rId4" Type="http://schemas.openxmlformats.org/officeDocument/2006/relationships/hyperlink" Target="Pages%20manuel%20pour%20plan%20maintenance\page%204.93.pdf" TargetMode="External"/><Relationship Id="rId9" Type="http://schemas.openxmlformats.org/officeDocument/2006/relationships/hyperlink" Target="Pages%20manuel%20pour%20plan%20maintenance\filtre%20pulv&#233;risation.pdf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230-B\Manuels\Manuel%20d'entretien%202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6D635-A16D-4DC1-B2EA-59EBDFACC5D7}">
  <dimension ref="A1:D11"/>
  <sheetViews>
    <sheetView workbookViewId="0">
      <selection activeCell="D4" sqref="D4"/>
    </sheetView>
  </sheetViews>
  <sheetFormatPr baseColWidth="10" defaultRowHeight="15" x14ac:dyDescent="0.25"/>
  <cols>
    <col min="1" max="1" width="30.7109375" bestFit="1" customWidth="1"/>
    <col min="2" max="2" width="33.140625" bestFit="1" customWidth="1"/>
    <col min="3" max="3" width="31" customWidth="1"/>
    <col min="4" max="4" width="20.7109375" customWidth="1"/>
  </cols>
  <sheetData>
    <row r="1" spans="1:4" ht="26.25" x14ac:dyDescent="0.4">
      <c r="A1" s="7" t="s">
        <v>18</v>
      </c>
      <c r="B1" s="3">
        <f ca="1">TODAY()</f>
        <v>44040</v>
      </c>
      <c r="C1" s="6"/>
    </row>
    <row r="2" spans="1:4" s="4" customFormat="1" ht="10.5" customHeight="1" x14ac:dyDescent="0.4">
      <c r="A2" s="5"/>
      <c r="D2" s="6"/>
    </row>
    <row r="3" spans="1:4" s="27" customFormat="1" ht="53.25" customHeight="1" x14ac:dyDescent="0.4">
      <c r="A3" s="37" t="s">
        <v>16</v>
      </c>
      <c r="B3" s="38" t="s">
        <v>23</v>
      </c>
      <c r="C3" s="39" t="s">
        <v>24</v>
      </c>
      <c r="D3" s="40" t="s">
        <v>17</v>
      </c>
    </row>
    <row r="4" spans="1:4" ht="26.25" x14ac:dyDescent="0.25">
      <c r="A4" s="41">
        <v>230</v>
      </c>
      <c r="B4" s="42">
        <v>1</v>
      </c>
      <c r="C4" s="43">
        <v>11185831</v>
      </c>
      <c r="D4" s="44">
        <v>150080</v>
      </c>
    </row>
    <row r="5" spans="1:4" ht="26.25" x14ac:dyDescent="0.25">
      <c r="A5" s="41">
        <v>230</v>
      </c>
      <c r="B5" s="42">
        <v>17000000</v>
      </c>
      <c r="C5" s="43">
        <v>17577091</v>
      </c>
      <c r="D5" s="44">
        <v>150026</v>
      </c>
    </row>
    <row r="6" spans="1:4" ht="26.25" x14ac:dyDescent="0.25">
      <c r="A6" s="41">
        <v>231</v>
      </c>
      <c r="B6" s="42">
        <v>12000000</v>
      </c>
      <c r="C6" s="43">
        <v>12222763</v>
      </c>
      <c r="D6" s="44">
        <v>150100</v>
      </c>
    </row>
    <row r="7" spans="1:4" ht="26.25" x14ac:dyDescent="0.25">
      <c r="A7" s="41">
        <v>231</v>
      </c>
      <c r="B7" s="42">
        <v>18000000</v>
      </c>
      <c r="C7" s="43">
        <v>18500000</v>
      </c>
      <c r="D7" s="44">
        <v>150104</v>
      </c>
    </row>
    <row r="8" spans="1:4" ht="26.25" x14ac:dyDescent="0.25">
      <c r="A8" s="41">
        <v>250</v>
      </c>
      <c r="B8" s="42">
        <v>5000000</v>
      </c>
      <c r="C8" s="43"/>
      <c r="D8" s="44">
        <v>160011</v>
      </c>
    </row>
    <row r="9" spans="1:4" ht="26.25" x14ac:dyDescent="0.25">
      <c r="A9" s="41">
        <v>240</v>
      </c>
      <c r="B9" s="42">
        <v>1000000</v>
      </c>
      <c r="C9" s="43"/>
      <c r="D9" s="44">
        <v>170042</v>
      </c>
    </row>
    <row r="10" spans="1:4" ht="26.25" x14ac:dyDescent="0.25">
      <c r="A10" s="41" t="s">
        <v>41</v>
      </c>
      <c r="B10" s="42">
        <v>20000000</v>
      </c>
      <c r="C10" s="43"/>
      <c r="D10" s="44">
        <v>2562</v>
      </c>
    </row>
    <row r="11" spans="1:4" ht="26.25" x14ac:dyDescent="0.25">
      <c r="A11" s="41" t="s">
        <v>41</v>
      </c>
      <c r="B11" s="45">
        <v>15000000</v>
      </c>
      <c r="C11" s="46"/>
      <c r="D11" s="47">
        <v>2918</v>
      </c>
    </row>
  </sheetData>
  <hyperlinks>
    <hyperlink ref="D11" location="'2918'!A1" display="'2918'!A1" xr:uid="{118EFCE3-B758-42BE-9057-D532D1E8DA10}"/>
    <hyperlink ref="D10" location="'2562'!A1" display="'2562'!A1" xr:uid="{4828A24E-0BD5-4190-A48D-2FF56F9EBEC9}"/>
    <hyperlink ref="D9" location="'170042'!A1" display="'170042'!A1" xr:uid="{861A91DC-DA99-4243-B6E9-63B0943CF8AD}"/>
    <hyperlink ref="D8" location="'160011'!A1" display="'160011'!A1" xr:uid="{A9A38319-92C9-4E9D-936C-637A4F03DF1B}"/>
    <hyperlink ref="D7" location="'150104'!A1" display="'150104'!A1" xr:uid="{964AC94E-E15A-4346-8E36-546D58105E6C}"/>
    <hyperlink ref="D6" location="'150100'!A1" display="'150100'!A1" xr:uid="{8DF055C1-6995-4C31-B00B-CB9C688C3355}"/>
    <hyperlink ref="D5" location="'150026'!A1" display="'150026'!A1" xr:uid="{FD067F5A-3012-4CB6-93EE-D7B298A2DD15}"/>
    <hyperlink ref="D4" location="'150080'!A1" display="'150080'!A1" xr:uid="{3115AA1D-CBD4-471C-9FD3-560300AF4A81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6C34D-B584-4C28-B9A9-4B4692D071E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54806-2236-4300-967A-7F819255931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1C43-163C-4AAB-A8D6-B29CDE0CD231}">
  <dimension ref="A1:J6"/>
  <sheetViews>
    <sheetView workbookViewId="0">
      <selection activeCell="A4" sqref="A4:J6"/>
    </sheetView>
  </sheetViews>
  <sheetFormatPr baseColWidth="10" defaultRowHeight="15" x14ac:dyDescent="0.25"/>
  <sheetData>
    <row r="1" spans="1:10" ht="26.25" x14ac:dyDescent="0.25">
      <c r="A1" s="51" t="s">
        <v>26</v>
      </c>
      <c r="B1" s="52"/>
      <c r="C1" s="52"/>
      <c r="D1" s="52"/>
      <c r="E1" s="52"/>
      <c r="F1" s="52"/>
      <c r="G1" s="52"/>
      <c r="H1" s="52"/>
      <c r="I1" s="52"/>
      <c r="J1" s="53"/>
    </row>
    <row r="2" spans="1:10" ht="26.25" x14ac:dyDescent="0.25">
      <c r="A2" s="8"/>
      <c r="B2" s="8"/>
      <c r="C2" s="8"/>
      <c r="D2" s="8"/>
      <c r="E2" s="8"/>
      <c r="F2" s="8"/>
      <c r="G2" s="8"/>
      <c r="H2" s="19"/>
      <c r="I2" s="19"/>
      <c r="J2" s="8"/>
    </row>
    <row r="3" spans="1:10" ht="93.75" x14ac:dyDescent="0.25">
      <c r="A3" s="24" t="s">
        <v>0</v>
      </c>
      <c r="B3" s="22" t="s">
        <v>1</v>
      </c>
      <c r="C3" s="22" t="s">
        <v>3</v>
      </c>
      <c r="D3" s="22" t="s">
        <v>14</v>
      </c>
      <c r="E3" s="22" t="s">
        <v>15</v>
      </c>
      <c r="F3" s="22" t="s">
        <v>19</v>
      </c>
      <c r="G3" s="25" t="s">
        <v>20</v>
      </c>
      <c r="H3" s="26" t="s">
        <v>21</v>
      </c>
      <c r="I3" s="26" t="s">
        <v>22</v>
      </c>
      <c r="J3" s="25" t="s">
        <v>2</v>
      </c>
    </row>
    <row r="4" spans="1:10" x14ac:dyDescent="0.25">
      <c r="A4" s="13" t="s">
        <v>5</v>
      </c>
      <c r="B4" s="2" t="s">
        <v>8</v>
      </c>
      <c r="C4" s="15" t="s">
        <v>11</v>
      </c>
      <c r="D4" s="1">
        <v>200000</v>
      </c>
      <c r="E4" s="1">
        <v>6</v>
      </c>
      <c r="F4" s="16">
        <v>43831</v>
      </c>
      <c r="G4" s="17">
        <f>EDATE(_1500805[[#This Row],[date dernier remplacement]],_1500805[[#This Row],[Fréqences/Mois]])</f>
        <v>44013</v>
      </c>
      <c r="H4" s="18">
        <f ca="1">_1500805[[#This Row],[date prochain remplacement]]-'Nombre de motte'!$B$1</f>
        <v>-27</v>
      </c>
      <c r="I4" s="18">
        <f>Machine[[#This Row],[Nombre de motte INITIAL]]+_1500805[[#This Row],[Fréquences/mottes]]</f>
        <v>200001</v>
      </c>
      <c r="J4" s="10">
        <f>_1500805[[#This Row],[nombre mottes prochain changement]]-Machine[[#This Row],[Nombre de motte VARIANT]]</f>
        <v>-10985830</v>
      </c>
    </row>
    <row r="5" spans="1:10" x14ac:dyDescent="0.25">
      <c r="A5" s="13" t="s">
        <v>6</v>
      </c>
      <c r="B5" s="2" t="s">
        <v>9</v>
      </c>
      <c r="C5" s="2" t="s">
        <v>12</v>
      </c>
      <c r="D5" s="1">
        <v>300000</v>
      </c>
      <c r="E5" s="1">
        <v>6</v>
      </c>
      <c r="F5" s="16">
        <v>43862</v>
      </c>
      <c r="G5" s="17">
        <f>EDATE(_1500805[[#This Row],[date dernier remplacement]],_1500805[[#This Row],[Fréqences/Mois]])</f>
        <v>44044</v>
      </c>
      <c r="H5" s="18">
        <f ca="1">_1500805[[#This Row],[date prochain remplacement]]-'Nombre de motte'!$B$1</f>
        <v>4</v>
      </c>
      <c r="I5" s="18">
        <f>Machine[[#This Row],[Nombre de motte INITIAL]]+_1500805[[#This Row],[Fréquences/mottes]]</f>
        <v>17300000</v>
      </c>
      <c r="J5" s="10">
        <f>_1500805[[#This Row],[nombre mottes prochain changement]]-Machine[[#This Row],[Nombre de motte VARIANT]]</f>
        <v>-277091</v>
      </c>
    </row>
    <row r="6" spans="1:10" x14ac:dyDescent="0.25">
      <c r="A6" s="14" t="s">
        <v>7</v>
      </c>
      <c r="B6" s="11" t="s">
        <v>10</v>
      </c>
      <c r="C6" s="11" t="s">
        <v>13</v>
      </c>
      <c r="D6" s="12">
        <v>100000</v>
      </c>
      <c r="E6" s="12">
        <v>6</v>
      </c>
      <c r="F6" s="21">
        <v>43893</v>
      </c>
      <c r="G6" s="17">
        <f>EDATE(_1500805[[#This Row],[date dernier remplacement]],_1500805[[#This Row],[Fréqences/Mois]])</f>
        <v>44077</v>
      </c>
      <c r="H6" s="18">
        <f ca="1">_1500805[[#This Row],[date prochain remplacement]]-'Nombre de motte'!$B$1</f>
        <v>37</v>
      </c>
      <c r="I6" s="18">
        <f>Machine[[#This Row],[Nombre de motte INITIAL]]+_1500805[[#This Row],[Fréquences/mottes]]</f>
        <v>12100000</v>
      </c>
      <c r="J6" s="10">
        <f>_1500805[[#This Row],[nombre mottes prochain changement]]-Machine[[#This Row],[Nombre de motte VARIANT]]</f>
        <v>-122763</v>
      </c>
    </row>
  </sheetData>
  <mergeCells count="1">
    <mergeCell ref="A1:J1"/>
  </mergeCells>
  <hyperlinks>
    <hyperlink ref="C4" r:id="rId1" xr:uid="{9FE546B2-AE26-43A0-ABD1-EDC534BBCDF7}"/>
  </hyperlinks>
  <pageMargins left="0.7" right="0.7" top="0.75" bottom="0.75" header="0.3" footer="0.3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15DAA-0B08-4A97-95F2-8B413E8AA6C8}">
  <dimension ref="A1:J6"/>
  <sheetViews>
    <sheetView workbookViewId="0">
      <selection sqref="A1:J1"/>
    </sheetView>
  </sheetViews>
  <sheetFormatPr baseColWidth="10" defaultRowHeight="15" x14ac:dyDescent="0.25"/>
  <sheetData>
    <row r="1" spans="1:10" ht="26.25" x14ac:dyDescent="0.25">
      <c r="A1" s="51" t="s">
        <v>27</v>
      </c>
      <c r="B1" s="52"/>
      <c r="C1" s="52"/>
      <c r="D1" s="52"/>
      <c r="E1" s="52"/>
      <c r="F1" s="52"/>
      <c r="G1" s="52"/>
      <c r="H1" s="52"/>
      <c r="I1" s="52"/>
      <c r="J1" s="53"/>
    </row>
    <row r="2" spans="1:10" ht="26.25" x14ac:dyDescent="0.25">
      <c r="A2" s="8"/>
      <c r="B2" s="8"/>
      <c r="C2" s="8"/>
      <c r="D2" s="8"/>
      <c r="E2" s="8"/>
      <c r="F2" s="8"/>
      <c r="G2" s="8"/>
      <c r="H2" s="19"/>
      <c r="I2" s="19"/>
      <c r="J2" s="8"/>
    </row>
    <row r="3" spans="1:10" ht="93.75" x14ac:dyDescent="0.25">
      <c r="A3" s="24" t="s">
        <v>0</v>
      </c>
      <c r="B3" s="22" t="s">
        <v>1</v>
      </c>
      <c r="C3" s="22" t="s">
        <v>3</v>
      </c>
      <c r="D3" s="22" t="s">
        <v>14</v>
      </c>
      <c r="E3" s="22" t="s">
        <v>15</v>
      </c>
      <c r="F3" s="22" t="s">
        <v>19</v>
      </c>
      <c r="G3" s="25" t="s">
        <v>20</v>
      </c>
      <c r="H3" s="26" t="s">
        <v>21</v>
      </c>
      <c r="I3" s="26" t="s">
        <v>22</v>
      </c>
      <c r="J3" s="25" t="s">
        <v>2</v>
      </c>
    </row>
    <row r="4" spans="1:10" x14ac:dyDescent="0.25">
      <c r="A4" s="13" t="s">
        <v>5</v>
      </c>
      <c r="B4" s="2" t="s">
        <v>8</v>
      </c>
      <c r="C4" s="15" t="s">
        <v>11</v>
      </c>
      <c r="D4" s="1">
        <v>200000</v>
      </c>
      <c r="E4" s="1">
        <v>6</v>
      </c>
      <c r="F4" s="16">
        <v>43831</v>
      </c>
      <c r="G4" s="17">
        <f>EDATE(_1500806[[#This Row],[date dernier remplacement]],_1500806[[#This Row],[Fréqences/Mois]])</f>
        <v>44013</v>
      </c>
      <c r="H4" s="18">
        <f ca="1">_1500806[[#This Row],[date prochain remplacement]]-'Nombre de motte'!$B$1</f>
        <v>-27</v>
      </c>
      <c r="I4" s="18">
        <f>Machine[[#This Row],[Nombre de motte INITIAL]]+_1500806[[#This Row],[Fréquences/mottes]]</f>
        <v>200001</v>
      </c>
      <c r="J4" s="10">
        <f>_1500806[[#This Row],[nombre mottes prochain changement]]-Machine[[#This Row],[Nombre de motte VARIANT]]</f>
        <v>-10985830</v>
      </c>
    </row>
    <row r="5" spans="1:10" x14ac:dyDescent="0.25">
      <c r="A5" s="13" t="s">
        <v>6</v>
      </c>
      <c r="B5" s="2" t="s">
        <v>9</v>
      </c>
      <c r="C5" s="2" t="s">
        <v>12</v>
      </c>
      <c r="D5" s="1">
        <v>300000</v>
      </c>
      <c r="E5" s="1">
        <v>6</v>
      </c>
      <c r="F5" s="16">
        <v>43862</v>
      </c>
      <c r="G5" s="17">
        <f>EDATE(_1500806[[#This Row],[date dernier remplacement]],_1500806[[#This Row],[Fréqences/Mois]])</f>
        <v>44044</v>
      </c>
      <c r="H5" s="18">
        <f ca="1">_1500806[[#This Row],[date prochain remplacement]]-'Nombre de motte'!$B$1</f>
        <v>4</v>
      </c>
      <c r="I5" s="18">
        <f>Machine[[#This Row],[Nombre de motte INITIAL]]+_1500806[[#This Row],[Fréquences/mottes]]</f>
        <v>17300000</v>
      </c>
      <c r="J5" s="10">
        <f>_1500806[[#This Row],[nombre mottes prochain changement]]-Machine[[#This Row],[Nombre de motte VARIANT]]</f>
        <v>-277091</v>
      </c>
    </row>
    <row r="6" spans="1:10" x14ac:dyDescent="0.25">
      <c r="A6" s="14" t="s">
        <v>7</v>
      </c>
      <c r="B6" s="11" t="s">
        <v>10</v>
      </c>
      <c r="C6" s="11" t="s">
        <v>13</v>
      </c>
      <c r="D6" s="12">
        <v>100000</v>
      </c>
      <c r="E6" s="12">
        <v>6</v>
      </c>
      <c r="F6" s="21">
        <v>43893</v>
      </c>
      <c r="G6" s="17">
        <f>EDATE(_1500806[[#This Row],[date dernier remplacement]],_1500806[[#This Row],[Fréqences/Mois]])</f>
        <v>44077</v>
      </c>
      <c r="H6" s="18">
        <f ca="1">_1500806[[#This Row],[date prochain remplacement]]-'Nombre de motte'!$B$1</f>
        <v>37</v>
      </c>
      <c r="I6" s="18">
        <f>Machine[[#This Row],[Nombre de motte INITIAL]]+_1500806[[#This Row],[Fréquences/mottes]]</f>
        <v>12100000</v>
      </c>
      <c r="J6" s="10">
        <f>_1500806[[#This Row],[nombre mottes prochain changement]]-Machine[[#This Row],[Nombre de motte VARIANT]]</f>
        <v>-122763</v>
      </c>
    </row>
  </sheetData>
  <mergeCells count="1">
    <mergeCell ref="A1:J1"/>
  </mergeCells>
  <hyperlinks>
    <hyperlink ref="C4" r:id="rId1" xr:uid="{A7C4F2C5-C175-4F0E-938B-E58DA6F3D6B2}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E8C7F-290F-4376-BFFB-44A80C09756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012A9-E867-4DAC-9557-12E63D42F4D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C0729-CE78-4BF9-9950-6589D8904601}">
  <dimension ref="A1:L8"/>
  <sheetViews>
    <sheetView tabSelected="1" workbookViewId="0">
      <selection activeCell="J5" sqref="J5"/>
    </sheetView>
  </sheetViews>
  <sheetFormatPr baseColWidth="10" defaultRowHeight="15" x14ac:dyDescent="0.25"/>
  <cols>
    <col min="1" max="1" width="12.85546875" bestFit="1" customWidth="1"/>
    <col min="4" max="4" width="12" customWidth="1"/>
    <col min="5" max="5" width="14.7109375" customWidth="1"/>
    <col min="6" max="6" width="13.85546875" customWidth="1"/>
    <col min="7" max="8" width="19.42578125" customWidth="1"/>
    <col min="9" max="9" width="17.85546875" style="20" customWidth="1"/>
    <col min="10" max="10" width="26.7109375" style="20" customWidth="1"/>
    <col min="11" max="11" width="17.42578125" customWidth="1"/>
  </cols>
  <sheetData>
    <row r="1" spans="1:12" ht="26.25" x14ac:dyDescent="0.25">
      <c r="A1" s="51" t="s">
        <v>4</v>
      </c>
      <c r="B1" s="52"/>
      <c r="C1" s="52"/>
      <c r="D1" s="52"/>
      <c r="E1" s="52"/>
      <c r="F1" s="52"/>
      <c r="G1" s="52"/>
      <c r="H1" s="52"/>
      <c r="I1" s="52"/>
      <c r="J1" s="52"/>
      <c r="K1" s="53"/>
    </row>
    <row r="2" spans="1:12" ht="9.75" customHeight="1" x14ac:dyDescent="0.25">
      <c r="A2" s="8"/>
      <c r="B2" s="8"/>
      <c r="C2" s="8"/>
      <c r="D2" s="8"/>
      <c r="E2" s="8"/>
      <c r="F2" s="8"/>
      <c r="G2" s="8"/>
      <c r="H2" s="8"/>
      <c r="I2" s="19"/>
      <c r="J2" s="19"/>
      <c r="K2" s="8"/>
      <c r="L2" s="9"/>
    </row>
    <row r="3" spans="1:12" s="23" customFormat="1" ht="48.75" customHeight="1" x14ac:dyDescent="0.25">
      <c r="A3" s="24" t="s">
        <v>0</v>
      </c>
      <c r="B3" s="22" t="s">
        <v>1</v>
      </c>
      <c r="C3" s="22" t="s">
        <v>31</v>
      </c>
      <c r="D3" s="22" t="s">
        <v>3</v>
      </c>
      <c r="E3" s="22" t="s">
        <v>14</v>
      </c>
      <c r="F3" s="22" t="s">
        <v>15</v>
      </c>
      <c r="G3" s="22" t="s">
        <v>19</v>
      </c>
      <c r="H3" s="25" t="s">
        <v>20</v>
      </c>
      <c r="I3" s="26" t="s">
        <v>21</v>
      </c>
      <c r="J3" s="26" t="s">
        <v>22</v>
      </c>
      <c r="K3" s="25" t="s">
        <v>2</v>
      </c>
    </row>
    <row r="4" spans="1:12" x14ac:dyDescent="0.25">
      <c r="A4" s="13" t="s">
        <v>29</v>
      </c>
      <c r="B4" s="2" t="s">
        <v>30</v>
      </c>
      <c r="C4" s="15" t="s">
        <v>28</v>
      </c>
      <c r="D4" s="28" t="s">
        <v>32</v>
      </c>
      <c r="E4" s="2">
        <v>1000000</v>
      </c>
      <c r="F4" s="2">
        <v>12</v>
      </c>
      <c r="G4" s="29">
        <v>43831</v>
      </c>
      <c r="H4" s="30">
        <f>EDATE(_150080[[#This Row],[date dernier remplacement]],_150080[[#This Row],[Fréqences/Mois]])</f>
        <v>44197</v>
      </c>
      <c r="I4" s="31">
        <f ca="1">_150080[[#This Row],[date prochain remplacement]]-'Nombre de motte'!$B$1</f>
        <v>157</v>
      </c>
      <c r="J4" s="36">
        <f>Machine[[#This Row],[Nombre de motte INITIAL]]+_150080[[#This Row],[Fréquences/mottes]]</f>
        <v>1000001</v>
      </c>
      <c r="K4" s="32">
        <f>_150080[[#This Row],[nombre mottes prochain changement]]-Machine[[#This Row],[Nombre de motte VARIANT]]</f>
        <v>-10185830</v>
      </c>
    </row>
    <row r="5" spans="1:12" x14ac:dyDescent="0.25">
      <c r="A5" s="13" t="s">
        <v>36</v>
      </c>
      <c r="B5" s="2" t="s">
        <v>33</v>
      </c>
      <c r="C5" s="15" t="s">
        <v>28</v>
      </c>
      <c r="D5" s="15" t="s">
        <v>34</v>
      </c>
      <c r="E5" s="2">
        <v>350000</v>
      </c>
      <c r="F5" s="2">
        <v>6</v>
      </c>
      <c r="G5" s="29">
        <v>43862</v>
      </c>
      <c r="H5" s="30">
        <f>EDATE(_150080[[#This Row],[date dernier remplacement]],_150080[[#This Row],[Fréqences/Mois]])</f>
        <v>44044</v>
      </c>
      <c r="I5" s="31">
        <f ca="1">_150080[[#This Row],[date prochain remplacement]]-'Nombre de motte'!$B$1</f>
        <v>4</v>
      </c>
      <c r="J5" s="36">
        <f>'Nombre de motte'!C4+_150080[[#This Row],[Fréquences/mottes]]</f>
        <v>11535831</v>
      </c>
      <c r="K5" s="32">
        <f>_150080[[#This Row],[nombre mottes prochain changement]]-'Nombre de motte'!C4</f>
        <v>350000</v>
      </c>
    </row>
    <row r="6" spans="1:12" x14ac:dyDescent="0.25">
      <c r="A6" s="14" t="s">
        <v>35</v>
      </c>
      <c r="B6" s="11" t="s">
        <v>37</v>
      </c>
      <c r="C6" s="34" t="s">
        <v>38</v>
      </c>
      <c r="D6" s="34" t="s">
        <v>39</v>
      </c>
      <c r="E6" s="11">
        <v>350000</v>
      </c>
      <c r="F6" s="11">
        <v>6</v>
      </c>
      <c r="G6" s="33">
        <v>43831</v>
      </c>
      <c r="H6" s="35">
        <f>EDATE(_150080[[#This Row],[date dernier remplacement]],_150080[[#This Row],[Fréqences/Mois]])</f>
        <v>44013</v>
      </c>
      <c r="I6" s="31">
        <f ca="1">_150080[[#This Row],[date prochain remplacement]]-'Nombre de motte'!$B$1</f>
        <v>-27</v>
      </c>
      <c r="J6" s="48">
        <f>'Nombre de motte'!B4+_150080[[#This Row],[Fréquences/mottes]]</f>
        <v>350001</v>
      </c>
      <c r="K6" s="48">
        <f>_150080[[#This Row],[nombre mottes prochain changement]]-'Nombre de motte'!C4</f>
        <v>-10835830</v>
      </c>
    </row>
    <row r="7" spans="1:12" x14ac:dyDescent="0.25">
      <c r="A7" s="50" t="s">
        <v>40</v>
      </c>
      <c r="B7" s="49" t="s">
        <v>47</v>
      </c>
      <c r="C7" s="34" t="s">
        <v>38</v>
      </c>
      <c r="D7" s="54" t="s">
        <v>38</v>
      </c>
      <c r="E7" s="49">
        <v>100000</v>
      </c>
      <c r="F7" s="49">
        <v>12</v>
      </c>
      <c r="G7" s="33">
        <v>43832</v>
      </c>
      <c r="H7" s="35">
        <f>EDATE(_150080[[#This Row],[date dernier remplacement]],_150080[[#This Row],[Fréqences/Mois]])</f>
        <v>44198</v>
      </c>
      <c r="I7" s="31">
        <f ca="1">_150080[[#This Row],[date prochain remplacement]]-'Nombre de motte'!$B$1</f>
        <v>158</v>
      </c>
      <c r="J7" s="48">
        <f>'Nombre de motte'!B4+_150080[[#This Row],[Fréquences/mottes]]</f>
        <v>100001</v>
      </c>
      <c r="K7" s="48">
        <f>_150080[[#This Row],[nombre mottes prochain changement]]-'Nombre de motte'!C4</f>
        <v>-11085830</v>
      </c>
    </row>
    <row r="8" spans="1:12" x14ac:dyDescent="0.25">
      <c r="A8" s="50" t="s">
        <v>50</v>
      </c>
      <c r="B8" s="49" t="s">
        <v>48</v>
      </c>
      <c r="C8" s="54" t="s">
        <v>49</v>
      </c>
      <c r="D8" s="54" t="s">
        <v>51</v>
      </c>
      <c r="E8" s="49">
        <v>150000</v>
      </c>
      <c r="F8" s="49">
        <v>12</v>
      </c>
      <c r="G8" s="33">
        <v>43831</v>
      </c>
      <c r="H8" s="35">
        <f>EDATE(_150080[[#This Row],[date dernier remplacement]],_150080[[#This Row],[Fréqences/Mois]])</f>
        <v>44197</v>
      </c>
      <c r="I8" s="31">
        <f ca="1">_150080[[#This Row],[date prochain remplacement]]-'Nombre de motte'!$B$1</f>
        <v>157</v>
      </c>
      <c r="J8" s="48">
        <f>'Nombre de motte'!B4+_150080[[#This Row],[Fréquences/mottes]]</f>
        <v>150001</v>
      </c>
      <c r="K8" s="48">
        <f>_150080[[#This Row],[nombre mottes prochain changement]]-'Nombre de motte'!C4</f>
        <v>-11035830</v>
      </c>
    </row>
  </sheetData>
  <mergeCells count="1">
    <mergeCell ref="A1:K1"/>
  </mergeCells>
  <conditionalFormatting sqref="K4:K8">
    <cfRule type="cellIs" dxfId="10" priority="8" operator="lessThanOrEqual">
      <formula>20000</formula>
    </cfRule>
    <cfRule type="cellIs" dxfId="9" priority="9" operator="greaterThan">
      <formula>50000</formula>
    </cfRule>
    <cfRule type="cellIs" dxfId="8" priority="10" operator="lessThanOrEqual">
      <formula>50000</formula>
    </cfRule>
    <cfRule type="cellIs" dxfId="7" priority="11" operator="lessThanOrEqual">
      <formula>20000</formula>
    </cfRule>
  </conditionalFormatting>
  <conditionalFormatting sqref="I4">
    <cfRule type="cellIs" dxfId="6" priority="5" operator="greaterThan">
      <formula>50</formula>
    </cfRule>
    <cfRule type="cellIs" dxfId="5" priority="6" operator="lessThanOrEqual">
      <formula>50</formula>
    </cfRule>
    <cfRule type="cellIs" dxfId="4" priority="7" operator="lessThanOrEqual">
      <formula>20</formula>
    </cfRule>
  </conditionalFormatting>
  <conditionalFormatting sqref="I5:I8">
    <cfRule type="cellIs" dxfId="3" priority="2" operator="greaterThan">
      <formula>50</formula>
    </cfRule>
    <cfRule type="cellIs" dxfId="2" priority="3" operator="between">
      <formula>50</formula>
      <formula>20</formula>
    </cfRule>
    <cfRule type="cellIs" dxfId="1" priority="4" operator="lessThan">
      <formula>20</formula>
    </cfRule>
  </conditionalFormatting>
  <conditionalFormatting sqref="H1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{B6FCEB65-071E-403B-96BC-1E8AAC0A2E98}</x14:id>
        </ext>
      </extLst>
    </cfRule>
  </conditionalFormatting>
  <hyperlinks>
    <hyperlink ref="D4" r:id="rId1" xr:uid="{5AC7107A-C41C-4A69-96D6-F577FB4FC62D}"/>
    <hyperlink ref="C4" r:id="rId2" xr:uid="{930EF34A-69B4-4362-BAAC-7D1066294E42}"/>
    <hyperlink ref="C5" r:id="rId3" xr:uid="{EDD88A50-D937-4348-BABE-057C85F0E4ED}"/>
    <hyperlink ref="D5" r:id="rId4" xr:uid="{6B5B58F6-A978-4D6B-A798-32AE6EDFF0D0}"/>
    <hyperlink ref="C6" r:id="rId5" xr:uid="{2BEA70BC-EC42-4EE7-931A-9FEB80FA8D4A}"/>
    <hyperlink ref="D6" r:id="rId6" xr:uid="{44BAD065-E99B-4A7B-93C0-8E6C89185F20}"/>
    <hyperlink ref="C7" r:id="rId7" xr:uid="{EA8112BA-B3AC-4030-8DFA-551D714C5A58}"/>
    <hyperlink ref="D7" r:id="rId8" xr:uid="{36CF0C81-5662-428A-BB84-C2FCFB269FB7}"/>
    <hyperlink ref="C8" r:id="rId9" xr:uid="{A8753149-4B92-4B54-B3DF-4E723EC3136D}"/>
    <hyperlink ref="D8" r:id="rId10" xr:uid="{A7FF7D77-7E4F-4422-89A6-392487CD21B7}"/>
  </hyperlinks>
  <pageMargins left="0.7" right="0.7" top="0.75" bottom="0.75" header="0.3" footer="0.3"/>
  <pageSetup orientation="portrait" r:id="rId11"/>
  <tableParts count="1"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FCEB65-071E-403B-96BC-1E8AAC0A2E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16692-8622-4826-BBDA-749EEC7F1701}">
  <dimension ref="A1:J6"/>
  <sheetViews>
    <sheetView workbookViewId="0">
      <selection sqref="A1:J1"/>
    </sheetView>
  </sheetViews>
  <sheetFormatPr baseColWidth="10" defaultRowHeight="15" x14ac:dyDescent="0.25"/>
  <sheetData>
    <row r="1" spans="1:10" ht="26.25" x14ac:dyDescent="0.25">
      <c r="A1" s="51" t="s">
        <v>25</v>
      </c>
      <c r="B1" s="52"/>
      <c r="C1" s="52"/>
      <c r="D1" s="52"/>
      <c r="E1" s="52"/>
      <c r="F1" s="52"/>
      <c r="G1" s="52"/>
      <c r="H1" s="52"/>
      <c r="I1" s="52"/>
      <c r="J1" s="53"/>
    </row>
    <row r="2" spans="1:10" ht="26.25" x14ac:dyDescent="0.25">
      <c r="A2" s="8"/>
      <c r="B2" s="8"/>
      <c r="C2" s="8"/>
      <c r="D2" s="8"/>
      <c r="E2" s="8"/>
      <c r="F2" s="8"/>
      <c r="G2" s="8"/>
      <c r="H2" s="19"/>
      <c r="I2" s="19"/>
      <c r="J2" s="8"/>
    </row>
    <row r="3" spans="1:10" ht="93.75" x14ac:dyDescent="0.25">
      <c r="A3" s="24" t="s">
        <v>0</v>
      </c>
      <c r="B3" s="22" t="s">
        <v>1</v>
      </c>
      <c r="C3" s="22" t="s">
        <v>3</v>
      </c>
      <c r="D3" s="22" t="s">
        <v>14</v>
      </c>
      <c r="E3" s="22" t="s">
        <v>15</v>
      </c>
      <c r="F3" s="22" t="s">
        <v>19</v>
      </c>
      <c r="G3" s="25" t="s">
        <v>20</v>
      </c>
      <c r="H3" s="26" t="s">
        <v>21</v>
      </c>
      <c r="I3" s="26" t="s">
        <v>22</v>
      </c>
      <c r="J3" s="25" t="s">
        <v>2</v>
      </c>
    </row>
    <row r="4" spans="1:10" x14ac:dyDescent="0.25">
      <c r="A4" s="13" t="s">
        <v>5</v>
      </c>
      <c r="B4" s="2" t="s">
        <v>8</v>
      </c>
      <c r="C4" s="15" t="s">
        <v>11</v>
      </c>
      <c r="D4" s="1">
        <v>200000</v>
      </c>
      <c r="E4" s="1">
        <v>6</v>
      </c>
      <c r="F4" s="16">
        <v>43831</v>
      </c>
      <c r="G4" s="17">
        <f>EDATE(_1500803[[#This Row],[date dernier remplacement]],_1500803[[#This Row],[Fréqences/Mois]])</f>
        <v>44013</v>
      </c>
      <c r="H4" s="18">
        <f ca="1">_1500803[[#This Row],[date prochain remplacement]]-'Nombre de motte'!$B$1</f>
        <v>-27</v>
      </c>
      <c r="I4" s="18">
        <f>Machine[[#This Row],[Nombre de motte INITIAL]]+_1500803[[#This Row],[Fréquences/mottes]]</f>
        <v>200001</v>
      </c>
      <c r="J4" s="10">
        <f>_1500803[[#This Row],[nombre mottes prochain changement]]-Machine[[#This Row],[Nombre de motte VARIANT]]</f>
        <v>-10985830</v>
      </c>
    </row>
    <row r="5" spans="1:10" x14ac:dyDescent="0.25">
      <c r="A5" s="13" t="s">
        <v>6</v>
      </c>
      <c r="B5" s="2" t="s">
        <v>9</v>
      </c>
      <c r="C5" s="2" t="s">
        <v>12</v>
      </c>
      <c r="D5" s="1">
        <v>300000</v>
      </c>
      <c r="E5" s="1">
        <v>6</v>
      </c>
      <c r="F5" s="16">
        <v>43862</v>
      </c>
      <c r="G5" s="17">
        <f>EDATE(_1500803[[#This Row],[date dernier remplacement]],_1500803[[#This Row],[Fréqences/Mois]])</f>
        <v>44044</v>
      </c>
      <c r="H5" s="18">
        <f ca="1">_1500803[[#This Row],[date prochain remplacement]]-'Nombre de motte'!$B$1</f>
        <v>4</v>
      </c>
      <c r="I5" s="18">
        <f>Machine[[#This Row],[Nombre de motte INITIAL]]+_1500803[[#This Row],[Fréquences/mottes]]</f>
        <v>17300000</v>
      </c>
      <c r="J5" s="10">
        <f>_1500803[[#This Row],[nombre mottes prochain changement]]-Machine[[#This Row],[Nombre de motte VARIANT]]</f>
        <v>-277091</v>
      </c>
    </row>
    <row r="6" spans="1:10" x14ac:dyDescent="0.25">
      <c r="A6" s="14" t="s">
        <v>7</v>
      </c>
      <c r="B6" s="11" t="s">
        <v>10</v>
      </c>
      <c r="C6" s="11" t="s">
        <v>13</v>
      </c>
      <c r="D6" s="12">
        <v>100000</v>
      </c>
      <c r="E6" s="12">
        <v>6</v>
      </c>
      <c r="F6" s="21">
        <v>43893</v>
      </c>
      <c r="G6" s="17">
        <f>EDATE(_1500803[[#This Row],[date dernier remplacement]],_1500803[[#This Row],[Fréqences/Mois]])</f>
        <v>44077</v>
      </c>
      <c r="H6" s="18">
        <f ca="1">_1500803[[#This Row],[date prochain remplacement]]-'Nombre de motte'!$B$1</f>
        <v>37</v>
      </c>
      <c r="I6" s="18">
        <f>Machine[[#This Row],[Nombre de motte INITIAL]]+_1500803[[#This Row],[Fréquences/mottes]]</f>
        <v>12100000</v>
      </c>
      <c r="J6" s="10">
        <f>_1500803[[#This Row],[nombre mottes prochain changement]]-Machine[[#This Row],[Nombre de motte VARIANT]]</f>
        <v>-122763</v>
      </c>
    </row>
  </sheetData>
  <mergeCells count="1">
    <mergeCell ref="A1:J1"/>
  </mergeCells>
  <hyperlinks>
    <hyperlink ref="C4" r:id="rId1" xr:uid="{7173BDAC-C762-4C7B-917F-526B25D2CE12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Nombre de motte</vt:lpstr>
      <vt:lpstr>170042</vt:lpstr>
      <vt:lpstr>160011</vt:lpstr>
      <vt:lpstr>150100</vt:lpstr>
      <vt:lpstr>150104</vt:lpstr>
      <vt:lpstr>2562</vt:lpstr>
      <vt:lpstr>2918</vt:lpstr>
      <vt:lpstr>150080</vt:lpstr>
      <vt:lpstr>150026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Little</dc:creator>
  <cp:lastModifiedBy>Thierry Little</cp:lastModifiedBy>
  <dcterms:created xsi:type="dcterms:W3CDTF">2020-06-17T09:11:13Z</dcterms:created>
  <dcterms:modified xsi:type="dcterms:W3CDTF">2020-07-28T09:13:36Z</dcterms:modified>
</cp:coreProperties>
</file>