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3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Yannick\Documents\# Yannick\"/>
    </mc:Choice>
  </mc:AlternateContent>
  <xr:revisionPtr revIDLastSave="0" documentId="13_ncr:1_{107D1CEE-FB87-41DC-BE03-BD92CDDE555C}" xr6:coauthVersionLast="45" xr6:coauthVersionMax="45" xr10:uidLastSave="{00000000-0000-0000-0000-000000000000}"/>
  <bookViews>
    <workbookView xWindow="-120" yWindow="-120" windowWidth="29040" windowHeight="15840" tabRatio="723" xr2:uid="{CA312A46-EB6A-4AEA-8DCB-C46C12ED65F9}"/>
  </bookViews>
  <sheets>
    <sheet name="Vue Générale" sheetId="1" r:id="rId1"/>
    <sheet name="Rapport" sheetId="19" r:id="rId2"/>
    <sheet name="Entrées" sheetId="18" r:id="rId3"/>
    <sheet name="Comptes" sheetId="17" r:id="rId4"/>
    <sheet name="Catégories" sheetId="14" r:id="rId5"/>
    <sheet name="Paramètres" sheetId="15" r:id="rId6"/>
  </sheets>
  <definedNames>
    <definedName name="Comptes">Tableau20[]</definedName>
    <definedName name="Entree0">Tableau2[]</definedName>
    <definedName name="Entrée0">Tableau2[]</definedName>
    <definedName name="Entree1">Tableau14[]</definedName>
    <definedName name="Entrée1">Tableau14[]</definedName>
    <definedName name="Entree2">Tableau15[]</definedName>
    <definedName name="Entrée2">Tableau15[]</definedName>
    <definedName name="Entree3">Tableau16[]</definedName>
    <definedName name="Entrée3">Tableau16[]</definedName>
    <definedName name="Entree4">Tableau17[]</definedName>
    <definedName name="Entrée4">Tableau17[]</definedName>
    <definedName name="Entrée5">Tableau24[]</definedName>
    <definedName name="Opération0">Tableau19[OPERATION]</definedName>
    <definedName name="S0">Tableau1[]</definedName>
    <definedName name="Segment_ANNEE">#N/A</definedName>
    <definedName name="Segment_COMPTE">#N/A</definedName>
    <definedName name="Segment_MOIS">#N/A</definedName>
    <definedName name="Sortie0">Tableau1[]</definedName>
    <definedName name="Sortie1">Tableau3[]</definedName>
    <definedName name="Sortie10">Tableau12[]</definedName>
    <definedName name="Sortie11">Tableau13[]</definedName>
    <definedName name="Sortie2">Tableau4[]</definedName>
    <definedName name="Sortie3">Tableau5[]</definedName>
    <definedName name="Sortie4">Tableau8[]</definedName>
    <definedName name="Sortie5">Tableau9[]</definedName>
    <definedName name="Sortie6">Tableau10[]</definedName>
    <definedName name="Sortie7">Tableau11[]</definedName>
    <definedName name="Sortie8">Tableau6[]</definedName>
    <definedName name="Sortie9">Tableau7[]</definedName>
  </definedNames>
  <calcPr calcId="181029"/>
  <pivotCaches>
    <pivotCache cacheId="16" r:id="rId7"/>
  </pivotCaches>
  <extLst>
    <ext xmlns:x14="http://schemas.microsoft.com/office/spreadsheetml/2009/9/main" uri="{BBE1A952-AA13-448e-AADC-164F8A28A991}">
      <x14:slicerCaches>
        <x14:slicerCache r:id="rId8"/>
        <x14:slicerCache r:id="rId9"/>
        <x14:slicerCache r:id="rId10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7" i="17" l="1"/>
  <c r="E7" i="17"/>
  <c r="F7" i="17" s="1"/>
  <c r="B6" i="17"/>
  <c r="E6" i="17"/>
  <c r="F6" i="17" s="1"/>
  <c r="E5" i="17" l="1"/>
  <c r="F5" i="17" s="1"/>
  <c r="B8" i="18"/>
  <c r="I8" i="18"/>
  <c r="L8" i="18"/>
  <c r="M8" i="18"/>
  <c r="B7" i="18"/>
  <c r="I7" i="18"/>
  <c r="L7" i="18"/>
  <c r="M7" i="18"/>
  <c r="B6" i="18"/>
  <c r="I6" i="18"/>
  <c r="L6" i="18"/>
  <c r="M6" i="18"/>
  <c r="L5" i="18"/>
  <c r="I5" i="18"/>
  <c r="B5" i="17"/>
  <c r="M5" i="18"/>
  <c r="B5" i="18"/>
  <c r="E5" i="15"/>
  <c r="D5" i="15"/>
  <c r="G5" i="15"/>
  <c r="F5" i="15"/>
  <c r="K5" i="18"/>
  <c r="K7" i="18"/>
  <c r="K6" i="18"/>
  <c r="K8" i="18"/>
  <c r="N8" i="18" l="1"/>
  <c r="N7" i="18"/>
  <c r="N6" i="18"/>
  <c r="N5" i="18"/>
  <c r="N29" i="14" l="1"/>
  <c r="E29" i="14"/>
  <c r="K29" i="14"/>
  <c r="H29" i="14"/>
  <c r="E4" i="14"/>
  <c r="AI4" i="14"/>
  <c r="AF4" i="14"/>
  <c r="AC4" i="14"/>
  <c r="Z4" i="14"/>
  <c r="W4" i="14" l="1"/>
  <c r="T4" i="14"/>
  <c r="Q4" i="14"/>
  <c r="N4" i="14"/>
  <c r="K4" i="14"/>
  <c r="H4" i="14"/>
</calcChain>
</file>

<file path=xl/sharedStrings.xml><?xml version="1.0" encoding="utf-8"?>
<sst xmlns="http://schemas.openxmlformats.org/spreadsheetml/2006/main" count="268" uniqueCount="162">
  <si>
    <t>ID</t>
  </si>
  <si>
    <t>CATEGORIES</t>
  </si>
  <si>
    <t>Alimentation</t>
  </si>
  <si>
    <t>LOGEMENT</t>
  </si>
  <si>
    <t>TRANSPORT</t>
  </si>
  <si>
    <t>ABONNEMENTS</t>
  </si>
  <si>
    <t>ALIMENTATION</t>
  </si>
  <si>
    <t>HABILLAGE</t>
  </si>
  <si>
    <t>BANQUE</t>
  </si>
  <si>
    <t>SANTE</t>
  </si>
  <si>
    <t>LOISIRS</t>
  </si>
  <si>
    <t>ASSURANCES</t>
  </si>
  <si>
    <t>TAXES</t>
  </si>
  <si>
    <t>PROFESSIONNEL</t>
  </si>
  <si>
    <t>PERSONNEL</t>
  </si>
  <si>
    <t>PARTICULIER</t>
  </si>
  <si>
    <t>SOUS-CATEGORIES</t>
  </si>
  <si>
    <t>1.1</t>
  </si>
  <si>
    <t>Loyer</t>
  </si>
  <si>
    <t>1.2</t>
  </si>
  <si>
    <t>1.3</t>
  </si>
  <si>
    <t>1.4</t>
  </si>
  <si>
    <t>1.5</t>
  </si>
  <si>
    <t>1.6</t>
  </si>
  <si>
    <t>1.7</t>
  </si>
  <si>
    <t>Charges Locatives</t>
  </si>
  <si>
    <t>Assurance Habitation</t>
  </si>
  <si>
    <t>Taxe Habitation</t>
  </si>
  <si>
    <t>Eléctricité / Chauffage</t>
  </si>
  <si>
    <t>Internet / TV</t>
  </si>
  <si>
    <t>Autres</t>
  </si>
  <si>
    <t>SORTIES</t>
  </si>
  <si>
    <t>ENTREES</t>
  </si>
  <si>
    <t>2.1</t>
  </si>
  <si>
    <t>2.2</t>
  </si>
  <si>
    <t>2.3</t>
  </si>
  <si>
    <t>2.4</t>
  </si>
  <si>
    <t>2.5</t>
  </si>
  <si>
    <t>2.6</t>
  </si>
  <si>
    <t>2.7</t>
  </si>
  <si>
    <t>2.8</t>
  </si>
  <si>
    <t>Crédit</t>
  </si>
  <si>
    <t>Assurance Auto</t>
  </si>
  <si>
    <t>Entretien</t>
  </si>
  <si>
    <t>Essence</t>
  </si>
  <si>
    <t>Parking / Péage</t>
  </si>
  <si>
    <t>Bus / Métro / Tram</t>
  </si>
  <si>
    <t>Train</t>
  </si>
  <si>
    <t>3.1</t>
  </si>
  <si>
    <t>3.2</t>
  </si>
  <si>
    <t>3.3</t>
  </si>
  <si>
    <t>3.4</t>
  </si>
  <si>
    <t>Orange</t>
  </si>
  <si>
    <t>Amazon Prime</t>
  </si>
  <si>
    <t>Netflix</t>
  </si>
  <si>
    <t>YouTube</t>
  </si>
  <si>
    <t>AUTRES</t>
  </si>
  <si>
    <t>4.1</t>
  </si>
  <si>
    <t>4.2</t>
  </si>
  <si>
    <t>5.1</t>
  </si>
  <si>
    <t>5.2</t>
  </si>
  <si>
    <t>5.3</t>
  </si>
  <si>
    <t>Vêtements</t>
  </si>
  <si>
    <t>Chaussures</t>
  </si>
  <si>
    <t>Gestion Compte BP</t>
  </si>
  <si>
    <t>Gestion Compte BB</t>
  </si>
  <si>
    <t>6.1</t>
  </si>
  <si>
    <t>6.2</t>
  </si>
  <si>
    <t>6.3</t>
  </si>
  <si>
    <t>6.4</t>
  </si>
  <si>
    <t>6.5</t>
  </si>
  <si>
    <t>6.6</t>
  </si>
  <si>
    <t>6.7</t>
  </si>
  <si>
    <t>Mutuelle</t>
  </si>
  <si>
    <t>Médecin</t>
  </si>
  <si>
    <t>Pharmacie</t>
  </si>
  <si>
    <t>Hôpital</t>
  </si>
  <si>
    <t>Optique</t>
  </si>
  <si>
    <t>7.1</t>
  </si>
  <si>
    <t>7.2</t>
  </si>
  <si>
    <t>7.3</t>
  </si>
  <si>
    <t>7.4</t>
  </si>
  <si>
    <t>7.5</t>
  </si>
  <si>
    <t>7.6</t>
  </si>
  <si>
    <t>Restaurant</t>
  </si>
  <si>
    <t>Cinéma</t>
  </si>
  <si>
    <t>Bar / Pub /Snack</t>
  </si>
  <si>
    <t>Vacances</t>
  </si>
  <si>
    <t>Voyages</t>
  </si>
  <si>
    <t>8.1</t>
  </si>
  <si>
    <t>8.2</t>
  </si>
  <si>
    <t>8.3</t>
  </si>
  <si>
    <t>8.4</t>
  </si>
  <si>
    <t>8.5</t>
  </si>
  <si>
    <t>8.6</t>
  </si>
  <si>
    <t>Vie</t>
  </si>
  <si>
    <t>9.1</t>
  </si>
  <si>
    <t>Gestion Livret A</t>
  </si>
  <si>
    <t>Incidents Compte BB</t>
  </si>
  <si>
    <t>Incidents Compte BP</t>
  </si>
  <si>
    <t>Incidents Livret A</t>
  </si>
  <si>
    <t>Transaction Compte BB</t>
  </si>
  <si>
    <t>Transaction Compte BP</t>
  </si>
  <si>
    <t>Transaction Livret A</t>
  </si>
  <si>
    <t>6.8</t>
  </si>
  <si>
    <t>6.9</t>
  </si>
  <si>
    <t>6.10</t>
  </si>
  <si>
    <t>9.2</t>
  </si>
  <si>
    <t>10.1</t>
  </si>
  <si>
    <t>Impôts</t>
  </si>
  <si>
    <t>10.2</t>
  </si>
  <si>
    <t>11.1</t>
  </si>
  <si>
    <t>Achat Personnel</t>
  </si>
  <si>
    <t>11.2</t>
  </si>
  <si>
    <t>Salaire</t>
  </si>
  <si>
    <t>Ticket Restaurant</t>
  </si>
  <si>
    <t>Primes</t>
  </si>
  <si>
    <t>Famille</t>
  </si>
  <si>
    <t>Amis</t>
  </si>
  <si>
    <t>Le Bon Coin</t>
  </si>
  <si>
    <t>FB MarketPlace</t>
  </si>
  <si>
    <t>Remboursement</t>
  </si>
  <si>
    <t>11.3</t>
  </si>
  <si>
    <t>ALLOCATIONS</t>
  </si>
  <si>
    <t>R.S.A.</t>
  </si>
  <si>
    <t>Logements</t>
  </si>
  <si>
    <t>4.3</t>
  </si>
  <si>
    <t>4.4</t>
  </si>
  <si>
    <t>Pôle-Emploi</t>
  </si>
  <si>
    <t>OPERATION</t>
  </si>
  <si>
    <t>Sortie</t>
  </si>
  <si>
    <t>Entrée</t>
  </si>
  <si>
    <t>Virement</t>
  </si>
  <si>
    <t>Budget</t>
  </si>
  <si>
    <t>COMPTE</t>
  </si>
  <si>
    <t>DEPART</t>
  </si>
  <si>
    <t>CALCUL</t>
  </si>
  <si>
    <t>SOLDE</t>
  </si>
  <si>
    <t>Boursorama Banque</t>
  </si>
  <si>
    <t>DATE</t>
  </si>
  <si>
    <t>MONTANT</t>
  </si>
  <si>
    <t>DESCRIPTION</t>
  </si>
  <si>
    <t>CAT. ID</t>
  </si>
  <si>
    <t>CATEGORIE</t>
  </si>
  <si>
    <t>SOUS-CATEGORIE</t>
  </si>
  <si>
    <t>SS-CAT. ID</t>
  </si>
  <si>
    <t>RECHERCHE</t>
  </si>
  <si>
    <t>ANNEE</t>
  </si>
  <si>
    <t>MOIS</t>
  </si>
  <si>
    <t>Total général</t>
  </si>
  <si>
    <t>Entrées</t>
  </si>
  <si>
    <t>Sorties</t>
  </si>
  <si>
    <t>juillet</t>
  </si>
  <si>
    <t>Total juillet</t>
  </si>
  <si>
    <t>RAPPORT</t>
  </si>
  <si>
    <t>Google</t>
  </si>
  <si>
    <t>PayPal</t>
  </si>
  <si>
    <t>Google Oinion Rewards</t>
  </si>
  <si>
    <t>Test</t>
  </si>
  <si>
    <t>Virements</t>
  </si>
  <si>
    <t>La Banque Postale</t>
  </si>
  <si>
    <t>Livret A "BB"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</si>
</sst>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2"/>
      <color theme="1"/>
      <name val="Trebuchet MS"/>
      <family val="2"/>
    </font>
    <font>
      <b/>
      <u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sz val="16"/>
      <color theme="1"/>
      <name val="Trebuchet MS"/>
      <family val="2"/>
    </font>
    <font>
      <b/>
      <u/>
      <sz val="12"/>
      <color theme="1"/>
      <name val="Trebuchet MS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rebuchet MS"/>
    </font>
    <font>
      <sz val="12"/>
      <color theme="1"/>
      <name val="Trebuchet MS"/>
    </font>
    <font>
      <b/>
      <u/>
      <sz val="14"/>
      <color theme="1"/>
      <name val="Trebuchet MS"/>
    </font>
    <font>
      <b/>
      <sz val="12"/>
      <color theme="1"/>
      <name val="Trebuchet MS"/>
    </font>
    <font>
      <b/>
      <u/>
      <sz val="12"/>
      <color theme="1"/>
      <name val="Trebuchet MS"/>
    </font>
  </fonts>
  <fills count="6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FF"/>
        <bgColor indexed="64"/>
      </patternFill>
    </fill>
  </fills>
  <borders count="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4" fillId="4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4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/>
    <xf numFmtId="14" fontId="2" fillId="0" borderId="0" xfId="0" applyNumberFormat="1" applyFont="1" applyAlignment="1">
      <alignment horizontal="center" vertical="center"/>
    </xf>
    <xf numFmtId="44" fontId="2" fillId="0" borderId="0" xfId="1" applyFont="1" applyAlignment="1">
      <alignment horizontal="right" vertical="center"/>
    </xf>
    <xf numFmtId="0" fontId="3" fillId="0" borderId="0" xfId="1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44" fontId="2" fillId="0" borderId="0" xfId="1" applyFont="1"/>
    <xf numFmtId="0" fontId="9" fillId="0" borderId="0" xfId="0" applyFont="1"/>
    <xf numFmtId="0" fontId="9" fillId="0" borderId="0" xfId="0" applyFont="1" applyAlignment="1">
      <alignment horizontal="left"/>
    </xf>
    <xf numFmtId="164" fontId="9" fillId="0" borderId="0" xfId="0" applyNumberFormat="1" applyFont="1"/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164" fontId="10" fillId="0" borderId="0" xfId="0" applyNumberFormat="1" applyFont="1" applyAlignment="1">
      <alignment vertical="center"/>
    </xf>
    <xf numFmtId="0" fontId="11" fillId="0" borderId="0" xfId="0" pivotButton="1" applyFont="1" applyAlignment="1">
      <alignment vertical="center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164" fontId="12" fillId="0" borderId="0" xfId="0" applyNumberFormat="1" applyFont="1" applyAlignment="1">
      <alignment vertical="center"/>
    </xf>
    <xf numFmtId="0" fontId="9" fillId="0" borderId="0" xfId="0" applyFont="1" applyAlignment="1">
      <alignment horizontal="left" indent="1"/>
    </xf>
    <xf numFmtId="0" fontId="9" fillId="0" borderId="0" xfId="0" applyFont="1" applyAlignment="1">
      <alignment horizontal="left" indent="2"/>
    </xf>
    <xf numFmtId="0" fontId="3" fillId="5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</cellXfs>
  <cellStyles count="2">
    <cellStyle name="Monétaire" xfId="1" builtinId="4"/>
    <cellStyle name="Normal" xfId="0" builtinId="0"/>
  </cellStyles>
  <dxfs count="396">
    <dxf>
      <font>
        <name val="Trebuchet MS"/>
        <scheme val="none"/>
      </font>
    </dxf>
    <dxf>
      <font>
        <sz val="14"/>
      </font>
    </dxf>
    <dxf>
      <font>
        <b/>
      </font>
    </dxf>
    <dxf>
      <font>
        <u/>
      </font>
    </dxf>
    <dxf>
      <alignment vertical="center"/>
    </dxf>
    <dxf>
      <alignment horizontal="general"/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sz val="12"/>
      </font>
    </dxf>
    <dxf>
      <font>
        <b/>
      </font>
    </dxf>
    <dxf>
      <font>
        <u/>
      </font>
    </dxf>
    <dxf>
      <alignment vertical="center"/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sz val="14"/>
      </font>
    </dxf>
    <dxf>
      <font>
        <sz val="14"/>
      </font>
    </dxf>
    <dxf>
      <font>
        <b/>
      </font>
    </dxf>
    <dxf>
      <font>
        <b/>
      </font>
    </dxf>
    <dxf>
      <font>
        <u/>
      </font>
    </dxf>
    <dxf>
      <font>
        <u/>
      </font>
    </dxf>
    <dxf>
      <font>
        <b/>
      </font>
    </dxf>
    <dxf>
      <font>
        <u/>
      </font>
    </dxf>
    <dxf>
      <alignment horizontal="center"/>
    </dxf>
    <dxf>
      <font>
        <b/>
      </font>
    </dxf>
    <dxf>
      <font>
        <u/>
      </font>
    </dxf>
    <dxf>
      <font>
        <u val="none"/>
      </font>
    </dxf>
    <dxf>
      <font>
        <u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sz val="14"/>
      </font>
    </dxf>
    <dxf>
      <font>
        <sz val="14"/>
      </font>
    </dxf>
    <dxf>
      <font>
        <b/>
      </font>
    </dxf>
    <dxf>
      <font>
        <b/>
      </font>
    </dxf>
    <dxf>
      <font>
        <u/>
      </font>
    </dxf>
    <dxf>
      <font>
        <u/>
      </font>
    </dxf>
    <dxf>
      <font>
        <b/>
      </font>
    </dxf>
    <dxf>
      <font>
        <u/>
      </font>
    </dxf>
    <dxf>
      <alignment horizontal="center"/>
    </dxf>
    <dxf>
      <font>
        <b/>
      </font>
    </dxf>
    <dxf>
      <font>
        <u/>
      </font>
    </dxf>
    <dxf>
      <font>
        <name val="Trebuchet MS"/>
        <scheme val="none"/>
      </font>
    </dxf>
    <dxf>
      <font>
        <sz val="14"/>
      </font>
    </dxf>
    <dxf>
      <font>
        <b/>
      </font>
    </dxf>
    <dxf>
      <font>
        <u/>
      </font>
    </dxf>
    <dxf>
      <alignment vertical="center"/>
    </dxf>
    <dxf>
      <alignment horizontal="general"/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sz val="12"/>
      </font>
    </dxf>
    <dxf>
      <font>
        <b/>
      </font>
    </dxf>
    <dxf>
      <font>
        <u/>
      </font>
    </dxf>
    <dxf>
      <alignment vertical="center"/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sz val="14"/>
      </font>
    </dxf>
    <dxf>
      <font>
        <sz val="14"/>
      </font>
    </dxf>
    <dxf>
      <font>
        <b/>
      </font>
    </dxf>
    <dxf>
      <font>
        <b/>
      </font>
    </dxf>
    <dxf>
      <font>
        <u/>
      </font>
    </dxf>
    <dxf>
      <font>
        <u/>
      </font>
    </dxf>
    <dxf>
      <font>
        <b/>
      </font>
    </dxf>
    <dxf>
      <font>
        <u/>
      </font>
    </dxf>
    <dxf>
      <alignment horizontal="center"/>
    </dxf>
    <dxf>
      <font>
        <b/>
      </font>
    </dxf>
    <dxf>
      <font>
        <u/>
      </font>
    </dxf>
    <dxf>
      <font>
        <u val="none"/>
      </font>
    </dxf>
    <dxf>
      <font>
        <u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sz val="14"/>
      </font>
    </dxf>
    <dxf>
      <font>
        <sz val="14"/>
      </font>
    </dxf>
    <dxf>
      <font>
        <b/>
      </font>
    </dxf>
    <dxf>
      <font>
        <b/>
      </font>
    </dxf>
    <dxf>
      <font>
        <u/>
      </font>
    </dxf>
    <dxf>
      <font>
        <u/>
      </font>
    </dxf>
    <dxf>
      <font>
        <b/>
      </font>
    </dxf>
    <dxf>
      <font>
        <u/>
      </font>
    </dxf>
    <dxf>
      <alignment horizontal="center"/>
    </dxf>
    <dxf>
      <font>
        <b/>
      </font>
    </dxf>
    <dxf>
      <font>
        <u/>
      </font>
    </dxf>
    <dxf>
      <font>
        <strike val="0"/>
        <outline val="0"/>
        <shadow val="0"/>
        <vertAlign val="baseline"/>
        <sz val="12"/>
        <color theme="1"/>
        <name val="Trebuchet MS"/>
        <family val="2"/>
        <scheme val="none"/>
      </font>
    </dxf>
    <dxf>
      <font>
        <strike val="0"/>
        <outline val="0"/>
        <shadow val="0"/>
        <vertAlign val="baseline"/>
        <sz val="12"/>
        <color theme="1"/>
        <name val="Trebuchet MS"/>
        <family val="2"/>
        <scheme val="none"/>
      </font>
    </dxf>
    <dxf>
      <font>
        <strike val="0"/>
        <outline val="0"/>
        <shadow val="0"/>
        <vertAlign val="baseline"/>
        <sz val="12"/>
        <color theme="1"/>
        <name val="Trebuchet MS"/>
        <family val="2"/>
        <scheme val="none"/>
      </font>
    </dxf>
    <dxf>
      <font>
        <strike val="0"/>
        <outline val="0"/>
        <shadow val="0"/>
        <vertAlign val="baseline"/>
        <sz val="12"/>
        <color theme="1"/>
        <name val="Trebuchet MS"/>
        <family val="2"/>
        <scheme val="none"/>
      </font>
    </dxf>
    <dxf>
      <font>
        <strike val="0"/>
        <outline val="0"/>
        <shadow val="0"/>
        <vertAlign val="baseline"/>
        <sz val="12"/>
        <color theme="1"/>
        <name val="Trebuchet MS"/>
        <family val="2"/>
        <scheme val="none"/>
      </font>
    </dxf>
    <dxf>
      <font>
        <b/>
        <strike val="0"/>
        <outline val="0"/>
        <shadow val="0"/>
        <u/>
        <vertAlign val="baseline"/>
        <sz val="12"/>
        <color theme="1"/>
        <name val="Trebuchet MS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4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theme="1"/>
        <name val="Trebuchet MS"/>
        <family val="2"/>
        <scheme val="none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theme="1"/>
        <name val="Trebuchet MS"/>
        <family val="2"/>
        <scheme val="none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theme="1"/>
        <name val="Trebuchet MS"/>
        <family val="2"/>
        <scheme val="none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theme="1"/>
        <name val="Trebuchet MS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/>
        <vertAlign val="baseline"/>
        <sz val="12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theme="1"/>
        <name val="Trebuchet MS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theme="1"/>
        <name val="Trebuchet MS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theme="1"/>
        <name val="Trebuchet MS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theme="1"/>
        <name val="Trebuchet MS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theme="1"/>
        <name val="Trebuchet MS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theme="1"/>
        <name val="Trebuchet MS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theme="1"/>
        <name val="Trebuchet MS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theme="1"/>
        <name val="Trebuchet MS"/>
        <family val="2"/>
        <scheme val="none"/>
      </font>
      <alignment horizontal="righ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theme="1"/>
        <name val="Trebuchet MS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theme="1"/>
        <name val="Trebuchet MS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theme="1"/>
        <name val="Trebuchet MS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4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alignment vertical="center"/>
    </dxf>
    <dxf>
      <font>
        <u/>
      </font>
    </dxf>
    <dxf>
      <font>
        <b/>
      </font>
    </dxf>
    <dxf>
      <font>
        <sz val="12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alignment horizontal="general"/>
    </dxf>
    <dxf>
      <alignment vertical="center"/>
    </dxf>
    <dxf>
      <font>
        <u/>
      </font>
    </dxf>
    <dxf>
      <font>
        <b/>
      </font>
    </dxf>
    <dxf>
      <font>
        <sz val="14"/>
      </font>
    </dxf>
    <dxf>
      <font>
        <name val="Trebuchet MS"/>
        <scheme val="none"/>
      </font>
    </dxf>
    <dxf>
      <font>
        <u/>
      </font>
    </dxf>
    <dxf>
      <font>
        <b/>
      </font>
    </dxf>
    <dxf>
      <alignment horizontal="center"/>
    </dxf>
    <dxf>
      <font>
        <u/>
      </font>
    </dxf>
    <dxf>
      <font>
        <b/>
      </font>
    </dxf>
    <dxf>
      <font>
        <u/>
      </font>
    </dxf>
    <dxf>
      <font>
        <u/>
      </font>
    </dxf>
    <dxf>
      <font>
        <b/>
      </font>
    </dxf>
    <dxf>
      <font>
        <b/>
      </font>
    </dxf>
    <dxf>
      <font>
        <sz val="14"/>
      </font>
    </dxf>
    <dxf>
      <font>
        <sz val="14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u val="none"/>
      </font>
    </dxf>
    <dxf>
      <font>
        <u val="none"/>
      </font>
    </dxf>
    <dxf>
      <font>
        <u/>
      </font>
    </dxf>
    <dxf>
      <font>
        <b/>
      </font>
    </dxf>
    <dxf>
      <alignment horizontal="center"/>
    </dxf>
    <dxf>
      <font>
        <u/>
      </font>
    </dxf>
    <dxf>
      <font>
        <b/>
      </font>
    </dxf>
    <dxf>
      <font>
        <u/>
      </font>
    </dxf>
    <dxf>
      <font>
        <u/>
      </font>
    </dxf>
    <dxf>
      <font>
        <b/>
      </font>
    </dxf>
    <dxf>
      <font>
        <b/>
      </font>
    </dxf>
    <dxf>
      <font>
        <sz val="14"/>
      </font>
    </dxf>
    <dxf>
      <font>
        <sz val="14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  <dxf>
      <font>
        <name val="Trebuchet MS"/>
        <scheme val="none"/>
      </font>
    </dxf>
  </dxfs>
  <tableStyles count="0" defaultTableStyle="TableStyleMedium2" defaultPivotStyle="PivotStyleLight16"/>
  <colors>
    <mruColors>
      <color rgb="FF00FF00"/>
      <color rgb="FF00FFFF"/>
      <color rgb="FF0000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microsoft.com/office/2007/relationships/slicerCache" Target="slicerCaches/slicerCache3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Financier Personnel.xlsm]Vue Générale!Tableau croisé dynamique12</c:name>
    <c:fmtId val="3"/>
  </c:pivotSource>
  <c:chart>
    <c:autoTitleDeleted val="1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'Vue Générale'!$C$17:$C$18</c:f>
              <c:strCache>
                <c:ptCount val="1"/>
                <c:pt idx="0">
                  <c:v>Entrée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40DA-4FE0-97F7-3C6C78ADEC2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6ED8-4792-A4D8-2A22CD9D02EE}"/>
              </c:ext>
            </c:extLst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'Vue Générale'!$B$19:$B$21</c:f>
              <c:strCache>
                <c:ptCount val="2"/>
                <c:pt idx="0">
                  <c:v>AUTRES</c:v>
                </c:pt>
                <c:pt idx="1">
                  <c:v>PROFESSIONNEL</c:v>
                </c:pt>
              </c:strCache>
            </c:strRef>
          </c:cat>
          <c:val>
            <c:numRef>
              <c:f>'Vue Générale'!$C$19:$C$21</c:f>
              <c:numCache>
                <c:formatCode>#\ ##0.00\ "€"</c:formatCode>
                <c:ptCount val="2"/>
                <c:pt idx="1">
                  <c:v>153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0DA-4FE0-97F7-3C6C78ADEC24}"/>
            </c:ext>
          </c:extLst>
        </c:ser>
        <c:ser>
          <c:idx val="1"/>
          <c:order val="1"/>
          <c:tx>
            <c:strRef>
              <c:f>'Vue Générale'!$D$17:$D$18</c:f>
              <c:strCache>
                <c:ptCount val="1"/>
                <c:pt idx="0">
                  <c:v>Virement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6ED8-4792-A4D8-2A22CD9D02E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6ED8-4792-A4D8-2A22CD9D02EE}"/>
              </c:ext>
            </c:extLst>
          </c:dPt>
          <c:cat>
            <c:strRef>
              <c:f>'Vue Générale'!$B$19:$B$21</c:f>
              <c:strCache>
                <c:ptCount val="2"/>
                <c:pt idx="0">
                  <c:v>AUTRES</c:v>
                </c:pt>
                <c:pt idx="1">
                  <c:v>PROFESSIONNEL</c:v>
                </c:pt>
              </c:strCache>
            </c:strRef>
          </c:cat>
          <c:val>
            <c:numRef>
              <c:f>'Vue Générale'!$D$19:$D$21</c:f>
              <c:numCache>
                <c:formatCode>#\ ##0.00\ "€"</c:formatCode>
                <c:ptCount val="2"/>
                <c:pt idx="0">
                  <c:v>3.08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0DA-4FE0-97F7-3C6C78ADEC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Financier Personnel.xlsm]Vue Générale!Tableau croisé dynamique11</c:name>
    <c:fmtId val="3"/>
  </c:pivotSource>
  <c:chart>
    <c:autoTitleDeleted val="1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numFmt formatCode="#,##0.00\ &quot;€&quot;" sourceLinked="0"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numFmt formatCode="#,##0.00\ &quot;€&quot;" sourceLinked="0"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'Vue Générale'!$G$17:$G$18</c:f>
              <c:strCache>
                <c:ptCount val="1"/>
                <c:pt idx="0">
                  <c:v>Sortie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9B3F-4D4F-9170-98D9294BBFB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9B3F-4D4F-9170-98D9294BBFB7}"/>
              </c:ext>
            </c:extLst>
          </c:dPt>
          <c:dLbls>
            <c:numFmt formatCode="#,##0.00\ &quot;€&quot;" sourceLinked="0"/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'Vue Générale'!$F$19:$F$21</c:f>
              <c:strCache>
                <c:ptCount val="2"/>
                <c:pt idx="0">
                  <c:v>ABONNEMENTS</c:v>
                </c:pt>
                <c:pt idx="1">
                  <c:v>LOGEMENT</c:v>
                </c:pt>
              </c:strCache>
            </c:strRef>
          </c:cat>
          <c:val>
            <c:numRef>
              <c:f>'Vue Générale'!$G$19:$G$21</c:f>
              <c:numCache>
                <c:formatCode>#\ ##0.00\ "€"</c:formatCode>
                <c:ptCount val="2"/>
                <c:pt idx="1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BDD9-405D-9F84-1BC0BE0A4658}"/>
            </c:ext>
          </c:extLst>
        </c:ser>
        <c:ser>
          <c:idx val="1"/>
          <c:order val="1"/>
          <c:tx>
            <c:strRef>
              <c:f>'Vue Générale'!$H$17:$H$18</c:f>
              <c:strCache>
                <c:ptCount val="1"/>
                <c:pt idx="0">
                  <c:v>Budget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9B3F-4D4F-9170-98D9294BBFB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9B3F-4D4F-9170-98D9294BBFB7}"/>
              </c:ext>
            </c:extLst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'Vue Générale'!$F$19:$F$21</c:f>
              <c:strCache>
                <c:ptCount val="2"/>
                <c:pt idx="0">
                  <c:v>ABONNEMENTS</c:v>
                </c:pt>
                <c:pt idx="1">
                  <c:v>LOGEMENT</c:v>
                </c:pt>
              </c:strCache>
            </c:strRef>
          </c:cat>
          <c:val>
            <c:numRef>
              <c:f>'Vue Générale'!$H$19:$H$21</c:f>
              <c:numCache>
                <c:formatCode>#\ ##0.00\ "€"</c:formatCode>
                <c:ptCount val="2"/>
                <c:pt idx="0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DD9-405D-9F84-1BC0BE0A46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percent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FF00">
                  <a:alpha val="7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CCF1-40F4-93C7-7DB7060D1E60}"/>
              </c:ext>
            </c:extLst>
          </c:dPt>
          <c:dLbls>
            <c:dLbl>
              <c:idx val="0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ENTREES</a:t>
                    </a:r>
                    <a:endParaRPr lang="en-US" baseline="0"/>
                  </a:p>
                  <a:p>
                    <a:pPr>
                      <a:defRPr/>
                    </a:pPr>
                    <a:fld id="{6ECC744A-2257-4AEB-AEC2-5B8A7B6FD603}" type="VALUE">
                      <a:rPr lang="en-US"/>
                      <a:pPr>
                        <a:defRPr/>
                      </a:pPr>
                      <a:t>[VALEUR]</a:t>
                    </a:fld>
                    <a:endParaRPr lang="fr-FR"/>
                  </a:p>
                </c:rich>
              </c:tx>
              <c:numFmt formatCode="#,##0.00\ &quot;€&quot;" sourceLinked="0"/>
              <c:spPr>
                <a:solidFill>
                  <a:sysClr val="window" lastClr="FFFF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CCF1-40F4-93C7-7DB7060D1E60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Paramètres!$D$5</c:f>
              <c:numCache>
                <c:formatCode>_("€"* #,##0.00_);_("€"* \(#,##0.00\);_("€"* "-"??_);_(@_)</c:formatCode>
                <c:ptCount val="1"/>
                <c:pt idx="0">
                  <c:v>153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CF1-40F4-93C7-7DB7060D1E60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0000">
                  <a:alpha val="7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CCF1-40F4-93C7-7DB7060D1E60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SORTIES</a:t>
                    </a:r>
                    <a:endParaRPr lang="en-US" baseline="0"/>
                  </a:p>
                  <a:p>
                    <a:fld id="{7495257D-771A-4BF5-ADF8-6312FF934C24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1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CCF1-40F4-93C7-7DB7060D1E60}"/>
                </c:ext>
              </c:extLst>
            </c:dLbl>
            <c:numFmt formatCode="#,##0.00\ &quot;€&quot;" sourceLinked="0"/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Paramètres!$F$5</c:f>
              <c:numCache>
                <c:formatCode>_("€"* #,##0.00_);_("€"* \(#,##0.00\);_("€"* "-"??_);_(@_)</c:formatCode>
                <c:ptCount val="1"/>
                <c:pt idx="0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CF1-40F4-93C7-7DB7060D1E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96873423"/>
        <c:axId val="2099533583"/>
      </c:barChart>
      <c:catAx>
        <c:axId val="96873423"/>
        <c:scaling>
          <c:orientation val="minMax"/>
        </c:scaling>
        <c:delete val="1"/>
        <c:axPos val="b"/>
        <c:majorTickMark val="none"/>
        <c:minorTickMark val="none"/>
        <c:tickLblPos val="nextTo"/>
        <c:crossAx val="2099533583"/>
        <c:crosses val="autoZero"/>
        <c:auto val="1"/>
        <c:lblAlgn val="ctr"/>
        <c:lblOffset val="100"/>
        <c:noMultiLvlLbl val="0"/>
      </c:catAx>
      <c:valAx>
        <c:axId val="20995335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873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9524</xdr:colOff>
      <xdr:row>3</xdr:row>
      <xdr:rowOff>9524</xdr:rowOff>
    </xdr:from>
    <xdr:to>
      <xdr:col>3</xdr:col>
      <xdr:colOff>1714499</xdr:colOff>
      <xdr:row>14</xdr:row>
      <xdr:rowOff>247649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D59A757C-8A95-4433-A87F-9CF12D71AC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4</xdr:col>
      <xdr:colOff>380999</xdr:colOff>
      <xdr:row>3</xdr:row>
      <xdr:rowOff>4762</xdr:rowOff>
    </xdr:from>
    <xdr:to>
      <xdr:col>7</xdr:col>
      <xdr:colOff>1704975</xdr:colOff>
      <xdr:row>15</xdr:row>
      <xdr:rowOff>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CC9282A7-9903-435E-BCA1-D466981098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9</xdr:col>
      <xdr:colOff>0</xdr:colOff>
      <xdr:row>16</xdr:row>
      <xdr:rowOff>0</xdr:rowOff>
    </xdr:from>
    <xdr:to>
      <xdr:col>13</xdr:col>
      <xdr:colOff>952500</xdr:colOff>
      <xdr:row>28</xdr:row>
      <xdr:rowOff>95250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id="{741FB90D-121E-4DF5-BBA3-78DA80B758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9</xdr:col>
      <xdr:colOff>9525</xdr:colOff>
      <xdr:row>3</xdr:row>
      <xdr:rowOff>9525</xdr:rowOff>
    </xdr:from>
    <xdr:to>
      <xdr:col>10</xdr:col>
      <xdr:colOff>0</xdr:colOff>
      <xdr:row>15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4" name="COMPTE">
              <a:extLst>
                <a:ext uri="{FF2B5EF4-FFF2-40B4-BE49-F238E27FC236}">
                  <a16:creationId xmlns:a16="http://schemas.microsoft.com/office/drawing/2014/main" id="{DF0C0297-C101-4491-B26B-4371984F00E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MP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39525" y="381000"/>
              <a:ext cx="1704975" cy="2971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13</xdr:col>
      <xdr:colOff>9525</xdr:colOff>
      <xdr:row>3</xdr:row>
      <xdr:rowOff>9525</xdr:rowOff>
    </xdr:from>
    <xdr:to>
      <xdr:col>14</xdr:col>
      <xdr:colOff>0</xdr:colOff>
      <xdr:row>15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1A4CC774-C71D-480C-9CC3-5B225BBEF4D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630525" y="381000"/>
              <a:ext cx="1704975" cy="2962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11</xdr:col>
      <xdr:colOff>9525</xdr:colOff>
      <xdr:row>3</xdr:row>
      <xdr:rowOff>9525</xdr:rowOff>
    </xdr:from>
    <xdr:to>
      <xdr:col>12</xdr:col>
      <xdr:colOff>0</xdr:colOff>
      <xdr:row>15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6" name="MOIS">
              <a:extLst>
                <a:ext uri="{FF2B5EF4-FFF2-40B4-BE49-F238E27FC236}">
                  <a16:creationId xmlns:a16="http://schemas.microsoft.com/office/drawing/2014/main" id="{F595126D-E81C-44F1-B400-16871194E2B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535025" y="381000"/>
              <a:ext cx="1704975" cy="2962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Yannick" refreshedDate="44039.658845833335" createdVersion="6" refreshedVersion="6" minRefreshableVersion="3" recordCount="4" xr:uid="{D52EF639-C033-4D62-BF0D-58A1AFC78998}">
  <cacheSource type="worksheet">
    <worksheetSource name="Tableau18"/>
  </cacheSource>
  <cacheFields count="13">
    <cacheField name="ID" numFmtId="0">
      <sharedItems containsSemiMixedTypes="0" containsString="0" containsNumber="1" containsInteger="1" minValue="1" maxValue="4"/>
    </cacheField>
    <cacheField name="DATE" numFmtId="14">
      <sharedItems containsSemiMixedTypes="0" containsNonDate="0" containsDate="1" containsString="0" minDate="2020-07-24T00:00:00" maxDate="2020-07-25T00:00:00"/>
    </cacheField>
    <cacheField name="OPERATION" numFmtId="0">
      <sharedItems containsBlank="1" count="5">
        <s v="Virement"/>
        <s v="Entrée"/>
        <s v="Sortie"/>
        <s v="Budget"/>
        <m u="1"/>
      </sharedItems>
    </cacheField>
    <cacheField name="MONTANT" numFmtId="44">
      <sharedItems containsSemiMixedTypes="0" containsString="0" containsNumber="1" minValue="3.08" maxValue="153"/>
    </cacheField>
    <cacheField name="COMPTE" numFmtId="0">
      <sharedItems containsMixedTypes="1" containsNumber="1" containsInteger="1" minValue="1" maxValue="1" count="2">
        <s v="Boursorama Banque"/>
        <n v="1" u="1"/>
      </sharedItems>
    </cacheField>
    <cacheField name="DESCRIPTION" numFmtId="0">
      <sharedItems/>
    </cacheField>
    <cacheField name="CAT. ID" numFmtId="0">
      <sharedItems containsSemiMixedTypes="0" containsString="0" containsNumber="1" containsInteger="1" minValue="1" maxValue="5"/>
    </cacheField>
    <cacheField name="CATEGORIE" numFmtId="0">
      <sharedItems containsBlank="1" count="17">
        <s v="AUTRES"/>
        <s v="PROFESSIONNEL"/>
        <s v="LOGEMENT"/>
        <s v="ABONNEMENTS"/>
        <s v="" u="1"/>
        <m u="1"/>
        <s v="LOISIRS" u="1"/>
        <s v="SANTE" u="1"/>
        <s v="TAXES" u="1"/>
        <s v="TRANSPORT" u="1"/>
        <s v="PERSONNEL" u="1"/>
        <s v="ALIMENTATION" u="1"/>
        <s v="PARTICULIER" u="1"/>
        <s v="ASSURANCES" u="1"/>
        <s v="ALLOCATIONS" u="1"/>
        <s v="BANQUE" u="1"/>
        <s v="HABILLAGE" u="1"/>
      </sharedItems>
    </cacheField>
    <cacheField name="SS-CAT. ID" numFmtId="0">
      <sharedItems/>
    </cacheField>
    <cacheField name="SOUS-CATEGORIE" numFmtId="0">
      <sharedItems containsBlank="1" count="19">
        <s v="Google"/>
        <s v="Salaire"/>
        <s v="Loyer"/>
        <s v="Orange"/>
        <s v="" u="1"/>
        <m u="1"/>
        <s v="Restaurant" u="1"/>
        <s v="Mutuelle" u="1"/>
        <s v="Gestion Compte BB" u="1"/>
        <s v="Crédit" u="1"/>
        <s v="Vie" u="1"/>
        <s v="Vêtements" u="1"/>
        <s v="Alimentation" u="1"/>
        <s v="Pôle-Emploi" u="1"/>
        <s v="Achat Personnel" u="1"/>
        <s v="Le Bon Coin" u="1"/>
        <s v="Famille" u="1"/>
        <s v="Impôts" u="1"/>
        <s v="Autres" u="1"/>
      </sharedItems>
    </cacheField>
    <cacheField name="ANNEE" numFmtId="0">
      <sharedItems containsSemiMixedTypes="0" containsString="0" containsNumber="1" containsInteger="1" minValue="1900" maxValue="2020" count="2">
        <n v="2020"/>
        <n v="1900" u="1"/>
      </sharedItems>
    </cacheField>
    <cacheField name="MOIS" numFmtId="0">
      <sharedItems containsBlank="1" count="11">
        <s v="juillet"/>
        <m u="1"/>
        <s v="octobre" u="1"/>
        <s v="janvier" u="1"/>
        <s v="décembre" u="1"/>
        <s v="août" u="1"/>
        <s v="mars" u="1"/>
        <s v="avril" u="1"/>
        <s v="novembre" u="1"/>
        <s v="septembre" u="1"/>
        <s v="juin" u="1"/>
      </sharedItems>
    </cacheField>
    <cacheField name="RECHERCHE" numFmtId="0">
      <sharedItems/>
    </cacheField>
  </cacheFields>
  <extLst>
    <ext xmlns:x14="http://schemas.microsoft.com/office/spreadsheetml/2009/9/main" uri="{725AE2AE-9491-48be-B2B4-4EB974FC3084}">
      <x14:pivotCacheDefinition pivotCacheId="123508955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n v="1"/>
    <d v="2020-07-24T00:00:00"/>
    <x v="0"/>
    <n v="3.08"/>
    <x v="0"/>
    <s v="Google Oinion Rewards"/>
    <n v="5"/>
    <x v="0"/>
    <s v="5.1"/>
    <x v="0"/>
    <x v="0"/>
    <x v="0"/>
    <s v="24/07/2020 Virement 3,08 Boursorama Banque AUTRES Google 2020 juillet"/>
  </r>
  <r>
    <n v="2"/>
    <d v="2020-07-24T00:00:00"/>
    <x v="1"/>
    <n v="153"/>
    <x v="0"/>
    <s v="Test"/>
    <n v="1"/>
    <x v="1"/>
    <s v="1.1"/>
    <x v="1"/>
    <x v="0"/>
    <x v="0"/>
    <s v="24/07/2020 Entrée 153 Boursorama Banque PROFESSIONNEL Salaire 2020 juillet"/>
  </r>
  <r>
    <n v="3"/>
    <d v="2020-07-24T00:00:00"/>
    <x v="2"/>
    <n v="100"/>
    <x v="0"/>
    <s v="Test"/>
    <n v="1"/>
    <x v="2"/>
    <s v="1.1"/>
    <x v="2"/>
    <x v="0"/>
    <x v="0"/>
    <s v="24/07/2020 Sortie 100 Boursorama Banque LOGEMENT Loyer 2020 juillet"/>
  </r>
  <r>
    <n v="4"/>
    <d v="2020-07-24T00:00:00"/>
    <x v="3"/>
    <n v="50"/>
    <x v="0"/>
    <s v="Test"/>
    <n v="3"/>
    <x v="3"/>
    <s v="3.1"/>
    <x v="3"/>
    <x v="0"/>
    <x v="0"/>
    <s v="24/07/2020 Budget 50 Boursorama Banque ABONNEMENTS Orange 2020 juillet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67F9A58-0144-4FB1-A82C-B95D67B31B22}" name="Tableau croisé dynamique12" cacheId="16" applyNumberFormats="0" applyBorderFormats="0" applyFontFormats="0" applyPatternFormats="0" applyAlignmentFormats="0" applyWidthHeightFormats="1" dataCaption="Valeurs" updatedVersion="6" minRefreshableVersion="3" colGrandTotals="0" itemPrintTitles="1" createdVersion="6" indent="0" showHeaders="0" outline="1" outlineData="1" multipleFieldFilters="0" chartFormat="4">
  <location ref="B17:D21" firstHeaderRow="1" firstDataRow="2" firstDataCol="1"/>
  <pivotFields count="13">
    <pivotField showAll="0"/>
    <pivotField numFmtId="14" showAll="0"/>
    <pivotField axis="axisCol" showAll="0">
      <items count="6">
        <item h="1" x="3"/>
        <item x="1"/>
        <item h="1" x="2"/>
        <item x="0"/>
        <item h="1" m="1" x="4"/>
        <item t="default"/>
      </items>
    </pivotField>
    <pivotField dataField="1" numFmtId="44" showAll="0"/>
    <pivotField showAll="0">
      <items count="3">
        <item m="1" x="1"/>
        <item x="0"/>
        <item t="default"/>
      </items>
    </pivotField>
    <pivotField showAll="0"/>
    <pivotField showAll="0"/>
    <pivotField axis="axisRow" showAll="0">
      <items count="18">
        <item m="1" x="4"/>
        <item x="3"/>
        <item m="1" x="11"/>
        <item m="1" x="14"/>
        <item m="1" x="13"/>
        <item x="0"/>
        <item m="1" x="15"/>
        <item m="1" x="16"/>
        <item x="2"/>
        <item m="1" x="6"/>
        <item m="1" x="12"/>
        <item m="1" x="10"/>
        <item x="1"/>
        <item m="1" x="7"/>
        <item m="1" x="8"/>
        <item m="1" x="9"/>
        <item m="1" x="5"/>
        <item t="default"/>
      </items>
    </pivotField>
    <pivotField showAll="0"/>
    <pivotField showAll="0"/>
    <pivotField showAll="0">
      <items count="3">
        <item m="1" x="1"/>
        <item x="0"/>
        <item t="default"/>
      </items>
    </pivotField>
    <pivotField showAll="0">
      <items count="12">
        <item m="1" x="3"/>
        <item m="1" x="6"/>
        <item m="1" x="7"/>
        <item m="1" x="10"/>
        <item x="0"/>
        <item m="1" x="5"/>
        <item m="1" x="9"/>
        <item m="1" x="2"/>
        <item m="1" x="8"/>
        <item m="1" x="4"/>
        <item m="1" x="1"/>
        <item t="default"/>
      </items>
    </pivotField>
    <pivotField showAll="0"/>
  </pivotFields>
  <rowFields count="1">
    <field x="7"/>
  </rowFields>
  <rowItems count="3">
    <i>
      <x v="5"/>
    </i>
    <i>
      <x v="12"/>
    </i>
    <i t="grand">
      <x/>
    </i>
  </rowItems>
  <colFields count="1">
    <field x="2"/>
  </colFields>
  <colItems count="2">
    <i>
      <x v="1"/>
    </i>
    <i>
      <x v="3"/>
    </i>
  </colItems>
  <dataFields count="1">
    <dataField name="ENTREES" fld="3" baseField="8" baseItem="5" numFmtId="164"/>
  </dataFields>
  <formats count="32">
    <format dxfId="361">
      <pivotArea type="all" dataOnly="0" outline="0" fieldPosition="0"/>
    </format>
    <format dxfId="360">
      <pivotArea outline="0" collapsedLevelsAreSubtotals="1" fieldPosition="0"/>
    </format>
    <format dxfId="359">
      <pivotArea type="origin" dataOnly="0" labelOnly="1" outline="0" fieldPosition="0"/>
    </format>
    <format dxfId="358">
      <pivotArea type="topRight" dataOnly="0" labelOnly="1" outline="0" fieldPosition="0"/>
    </format>
    <format dxfId="357">
      <pivotArea dataOnly="0" labelOnly="1" fieldPosition="0">
        <references count="1">
          <reference field="7" count="0"/>
        </references>
      </pivotArea>
    </format>
    <format dxfId="356">
      <pivotArea dataOnly="0" labelOnly="1" grandRow="1" outline="0" fieldPosition="0"/>
    </format>
    <format dxfId="355">
      <pivotArea dataOnly="0" labelOnly="1" fieldPosition="0">
        <references count="1">
          <reference field="2" count="0"/>
        </references>
      </pivotArea>
    </format>
    <format dxfId="354">
      <pivotArea type="all" dataOnly="0" outline="0" fieldPosition="0"/>
    </format>
    <format dxfId="353">
      <pivotArea outline="0" collapsedLevelsAreSubtotals="1" fieldPosition="0"/>
    </format>
    <format dxfId="352">
      <pivotArea type="origin" dataOnly="0" labelOnly="1" outline="0" fieldPosition="0"/>
    </format>
    <format dxfId="351">
      <pivotArea type="topRight" dataOnly="0" labelOnly="1" outline="0" fieldPosition="0"/>
    </format>
    <format dxfId="350">
      <pivotArea dataOnly="0" labelOnly="1" fieldPosition="0">
        <references count="1">
          <reference field="7" count="0"/>
        </references>
      </pivotArea>
    </format>
    <format dxfId="349">
      <pivotArea dataOnly="0" labelOnly="1" grandRow="1" outline="0" fieldPosition="0"/>
    </format>
    <format dxfId="348">
      <pivotArea dataOnly="0" labelOnly="1" fieldPosition="0">
        <references count="1">
          <reference field="2" count="0"/>
        </references>
      </pivotArea>
    </format>
    <format dxfId="347">
      <pivotArea type="all" dataOnly="0" outline="0" fieldPosition="0"/>
    </format>
    <format dxfId="346">
      <pivotArea outline="0" collapsedLevelsAreSubtotals="1" fieldPosition="0"/>
    </format>
    <format dxfId="345">
      <pivotArea type="origin" dataOnly="0" labelOnly="1" outline="0" fieldPosition="0"/>
    </format>
    <format dxfId="344">
      <pivotArea type="topRight" dataOnly="0" labelOnly="1" outline="0" fieldPosition="0"/>
    </format>
    <format dxfId="343">
      <pivotArea dataOnly="0" labelOnly="1" fieldPosition="0">
        <references count="1">
          <reference field="7" count="0"/>
        </references>
      </pivotArea>
    </format>
    <format dxfId="342">
      <pivotArea dataOnly="0" labelOnly="1" grandRow="1" outline="0" fieldPosition="0"/>
    </format>
    <format dxfId="341">
      <pivotArea dataOnly="0" labelOnly="1" fieldPosition="0">
        <references count="1">
          <reference field="2" count="0"/>
        </references>
      </pivotArea>
    </format>
    <format dxfId="340">
      <pivotArea type="origin" dataOnly="0" labelOnly="1" outline="0" fieldPosition="0"/>
    </format>
    <format dxfId="339">
      <pivotArea type="topRight" dataOnly="0" labelOnly="1" outline="0" fieldPosition="0"/>
    </format>
    <format dxfId="338">
      <pivotArea type="origin" dataOnly="0" labelOnly="1" outline="0" fieldPosition="0"/>
    </format>
    <format dxfId="337">
      <pivotArea type="topRight" dataOnly="0" labelOnly="1" outline="0" fieldPosition="0"/>
    </format>
    <format dxfId="336">
      <pivotArea type="origin" dataOnly="0" labelOnly="1" outline="0" fieldPosition="0"/>
    </format>
    <format dxfId="335">
      <pivotArea type="topRight" dataOnly="0" labelOnly="1" outline="0" fieldPosition="0"/>
    </format>
    <format dxfId="334">
      <pivotArea dataOnly="0" labelOnly="1" fieldPosition="0">
        <references count="1">
          <reference field="2" count="0"/>
        </references>
      </pivotArea>
    </format>
    <format dxfId="333">
      <pivotArea dataOnly="0" labelOnly="1" fieldPosition="0">
        <references count="1">
          <reference field="2" count="0"/>
        </references>
      </pivotArea>
    </format>
    <format dxfId="332">
      <pivotArea dataOnly="0" labelOnly="1" fieldPosition="0">
        <references count="1">
          <reference field="2" count="0"/>
        </references>
      </pivotArea>
    </format>
    <format dxfId="331">
      <pivotArea dataOnly="0" labelOnly="1" grandRow="1" outline="0" fieldPosition="0"/>
    </format>
    <format dxfId="330">
      <pivotArea dataOnly="0" labelOnly="1" grandRow="1" outline="0" fieldPosition="0"/>
    </format>
  </formats>
  <conditionalFormats count="1">
    <conditionalFormat priority="2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7" count="3">
              <x v="5"/>
              <x v="11"/>
              <x v="12"/>
            </reference>
          </references>
        </pivotArea>
      </pivotAreas>
    </conditionalFormat>
  </conditionalFormats>
  <chartFormats count="7">
    <chartFormat chart="3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3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3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7" count="1" selected="0">
            <x v="5"/>
          </reference>
        </references>
      </pivotArea>
    </chartFormat>
    <chartFormat chart="3" format="4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7" count="1" selected="0">
            <x v="12"/>
          </reference>
        </references>
      </pivotArea>
    </chartFormat>
    <chartFormat chart="3" format="5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7" count="1" selected="0">
            <x v="5"/>
          </reference>
        </references>
      </pivotArea>
    </chartFormat>
    <chartFormat chart="3" format="6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7" count="1" selected="0">
            <x v="1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64EB88D-D934-4DCD-8A9A-C777CE217B93}" name="Tableau croisé dynamique11" cacheId="16" applyNumberFormats="0" applyBorderFormats="0" applyFontFormats="0" applyPatternFormats="0" applyAlignmentFormats="0" applyWidthHeightFormats="1" dataCaption="Valeurs" updatedVersion="6" minRefreshableVersion="3" showDrill="0" colGrandTotals="0" itemPrintTitles="1" createdVersion="6" indent="0" showHeaders="0" outline="1" outlineData="1" multipleFieldFilters="0" chartFormat="4">
  <location ref="F17:H21" firstHeaderRow="1" firstDataRow="2" firstDataCol="1"/>
  <pivotFields count="13">
    <pivotField showAll="0"/>
    <pivotField numFmtId="14" showAll="0"/>
    <pivotField axis="axisCol" showAll="0">
      <items count="6">
        <item h="1" x="1"/>
        <item x="2"/>
        <item h="1" x="0"/>
        <item h="1" m="1" x="4"/>
        <item x="3"/>
        <item t="default"/>
      </items>
    </pivotField>
    <pivotField dataField="1" numFmtId="44" showAll="0"/>
    <pivotField showAll="0">
      <items count="3">
        <item m="1" x="1"/>
        <item x="0"/>
        <item t="default"/>
      </items>
    </pivotField>
    <pivotField showAll="0"/>
    <pivotField showAll="0"/>
    <pivotField axis="axisRow" showAll="0">
      <items count="18">
        <item m="1" x="4"/>
        <item x="3"/>
        <item m="1" x="11"/>
        <item m="1" x="14"/>
        <item m="1" x="13"/>
        <item x="0"/>
        <item m="1" x="15"/>
        <item m="1" x="16"/>
        <item x="2"/>
        <item m="1" x="6"/>
        <item m="1" x="12"/>
        <item m="1" x="10"/>
        <item x="1"/>
        <item m="1" x="7"/>
        <item m="1" x="8"/>
        <item m="1" x="9"/>
        <item m="1" x="5"/>
        <item t="default"/>
      </items>
    </pivotField>
    <pivotField showAll="0"/>
    <pivotField showAll="0"/>
    <pivotField showAll="0">
      <items count="3">
        <item m="1" x="1"/>
        <item x="0"/>
        <item t="default"/>
      </items>
    </pivotField>
    <pivotField showAll="0">
      <items count="12">
        <item m="1" x="3"/>
        <item m="1" x="6"/>
        <item m="1" x="7"/>
        <item m="1" x="10"/>
        <item x="0"/>
        <item m="1" x="5"/>
        <item m="1" x="9"/>
        <item m="1" x="2"/>
        <item m="1" x="8"/>
        <item m="1" x="4"/>
        <item m="1" x="1"/>
        <item t="default"/>
      </items>
    </pivotField>
    <pivotField showAll="0"/>
  </pivotFields>
  <rowFields count="1">
    <field x="7"/>
  </rowFields>
  <rowItems count="3">
    <i>
      <x v="1"/>
    </i>
    <i>
      <x v="8"/>
    </i>
    <i t="grand">
      <x/>
    </i>
  </rowItems>
  <colFields count="1">
    <field x="2"/>
  </colFields>
  <colItems count="2">
    <i>
      <x v="1"/>
    </i>
    <i>
      <x v="4"/>
    </i>
  </colItems>
  <dataFields count="1">
    <dataField name="SORTIES" fld="3" baseField="8" baseItem="0" numFmtId="164"/>
  </dataFields>
  <formats count="34">
    <format dxfId="395">
      <pivotArea type="all" dataOnly="0" outline="0" fieldPosition="0"/>
    </format>
    <format dxfId="394">
      <pivotArea outline="0" collapsedLevelsAreSubtotals="1" fieldPosition="0"/>
    </format>
    <format dxfId="393">
      <pivotArea type="origin" dataOnly="0" labelOnly="1" outline="0" fieldPosition="0"/>
    </format>
    <format dxfId="392">
      <pivotArea type="topRight" dataOnly="0" labelOnly="1" outline="0" fieldPosition="0"/>
    </format>
    <format dxfId="391">
      <pivotArea dataOnly="0" labelOnly="1" fieldPosition="0">
        <references count="1">
          <reference field="7" count="0"/>
        </references>
      </pivotArea>
    </format>
    <format dxfId="390">
      <pivotArea dataOnly="0" labelOnly="1" grandRow="1" outline="0" fieldPosition="0"/>
    </format>
    <format dxfId="389">
      <pivotArea dataOnly="0" labelOnly="1" fieldPosition="0">
        <references count="1">
          <reference field="2" count="0"/>
        </references>
      </pivotArea>
    </format>
    <format dxfId="388">
      <pivotArea type="all" dataOnly="0" outline="0" fieldPosition="0"/>
    </format>
    <format dxfId="387">
      <pivotArea outline="0" collapsedLevelsAreSubtotals="1" fieldPosition="0"/>
    </format>
    <format dxfId="386">
      <pivotArea type="origin" dataOnly="0" labelOnly="1" outline="0" fieldPosition="0"/>
    </format>
    <format dxfId="385">
      <pivotArea type="topRight" dataOnly="0" labelOnly="1" outline="0" fieldPosition="0"/>
    </format>
    <format dxfId="384">
      <pivotArea dataOnly="0" labelOnly="1" fieldPosition="0">
        <references count="1">
          <reference field="7" count="0"/>
        </references>
      </pivotArea>
    </format>
    <format dxfId="383">
      <pivotArea dataOnly="0" labelOnly="1" grandRow="1" outline="0" fieldPosition="0"/>
    </format>
    <format dxfId="382">
      <pivotArea dataOnly="0" labelOnly="1" fieldPosition="0">
        <references count="1">
          <reference field="2" count="0"/>
        </references>
      </pivotArea>
    </format>
    <format dxfId="381">
      <pivotArea type="all" dataOnly="0" outline="0" fieldPosition="0"/>
    </format>
    <format dxfId="380">
      <pivotArea outline="0" collapsedLevelsAreSubtotals="1" fieldPosition="0"/>
    </format>
    <format dxfId="379">
      <pivotArea type="origin" dataOnly="0" labelOnly="1" outline="0" fieldPosition="0"/>
    </format>
    <format dxfId="378">
      <pivotArea type="topRight" dataOnly="0" labelOnly="1" outline="0" fieldPosition="0"/>
    </format>
    <format dxfId="377">
      <pivotArea dataOnly="0" labelOnly="1" fieldPosition="0">
        <references count="1">
          <reference field="7" count="0"/>
        </references>
      </pivotArea>
    </format>
    <format dxfId="376">
      <pivotArea dataOnly="0" labelOnly="1" grandRow="1" outline="0" fieldPosition="0"/>
    </format>
    <format dxfId="375">
      <pivotArea dataOnly="0" labelOnly="1" fieldPosition="0">
        <references count="1">
          <reference field="2" count="0"/>
        </references>
      </pivotArea>
    </format>
    <format dxfId="374">
      <pivotArea type="origin" dataOnly="0" labelOnly="1" outline="0" fieldPosition="0"/>
    </format>
    <format dxfId="373">
      <pivotArea type="topRight" dataOnly="0" labelOnly="1" outline="0" fieldPosition="0"/>
    </format>
    <format dxfId="372">
      <pivotArea type="origin" dataOnly="0" labelOnly="1" outline="0" fieldPosition="0"/>
    </format>
    <format dxfId="371">
      <pivotArea type="topRight" dataOnly="0" labelOnly="1" outline="0" fieldPosition="0"/>
    </format>
    <format dxfId="370">
      <pivotArea type="origin" dataOnly="0" labelOnly="1" outline="0" fieldPosition="0"/>
    </format>
    <format dxfId="369">
      <pivotArea type="topRight" dataOnly="0" labelOnly="1" outline="0" fieldPosition="0"/>
    </format>
    <format dxfId="368">
      <pivotArea dataOnly="0" labelOnly="1" fieldPosition="0">
        <references count="1">
          <reference field="2" count="0"/>
        </references>
      </pivotArea>
    </format>
    <format dxfId="367">
      <pivotArea dataOnly="0" labelOnly="1" fieldPosition="0">
        <references count="1">
          <reference field="2" count="0"/>
        </references>
      </pivotArea>
    </format>
    <format dxfId="366">
      <pivotArea dataOnly="0" labelOnly="1" fieldPosition="0">
        <references count="1">
          <reference field="2" count="0"/>
        </references>
      </pivotArea>
    </format>
    <format dxfId="365">
      <pivotArea dataOnly="0" grandRow="1" fieldPosition="0"/>
    </format>
    <format dxfId="364">
      <pivotArea dataOnly="0" grandRow="1" fieldPosition="0"/>
    </format>
    <format dxfId="363">
      <pivotArea field="2" grandRow="1" outline="0" collapsedLevelsAreSubtotals="1" axis="axisCol" fieldPosition="0">
        <references count="1">
          <reference field="2" count="1" selected="0">
            <x v="1"/>
          </reference>
        </references>
      </pivotArea>
    </format>
    <format dxfId="362">
      <pivotArea field="2" grandRow="1" outline="0" collapsedLevelsAreSubtotals="1" axis="axisCol" fieldPosition="0">
        <references count="1">
          <reference field="2" count="1" selected="0">
            <x v="4"/>
          </reference>
        </references>
      </pivotArea>
    </format>
  </formats>
  <conditionalFormats count="1">
    <conditionalFormat priority="1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7" count="3">
              <x v="1"/>
              <x v="5"/>
              <x v="8"/>
            </reference>
          </references>
        </pivotArea>
      </pivotAreas>
    </conditionalFormat>
  </conditionalFormats>
  <chartFormats count="7">
    <chartFormat chart="3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3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3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7" count="1" selected="0">
            <x v="1"/>
          </reference>
        </references>
      </pivotArea>
    </chartFormat>
    <chartFormat chart="3" format="4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7" count="1" selected="0">
            <x v="8"/>
          </reference>
        </references>
      </pivotArea>
    </chartFormat>
    <chartFormat chart="3" format="5">
      <pivotArea type="data" outline="0" fieldPosition="0">
        <references count="3">
          <reference field="4294967294" count="1" selected="0">
            <x v="0"/>
          </reference>
          <reference field="2" count="1" selected="0">
            <x v="4"/>
          </reference>
          <reference field="7" count="1" selected="0">
            <x v="1"/>
          </reference>
        </references>
      </pivotArea>
    </chartFormat>
    <chartFormat chart="3" format="6">
      <pivotArea type="data" outline="0" fieldPosition="0">
        <references count="3">
          <reference field="4294967294" count="1" selected="0">
            <x v="0"/>
          </reference>
          <reference field="2" count="1" selected="0">
            <x v="4"/>
          </reference>
          <reference field="7" count="1" selected="0">
            <x v="8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9F152BA-0426-4F10-8039-1D3AB660F82D}" name="Tableau croisé dynamique10" cacheId="16" applyNumberFormats="0" applyBorderFormats="0" applyFontFormats="0" applyPatternFormats="0" applyAlignmentFormats="0" applyWidthHeightFormats="1" dataCaption="Valeurs" updatedVersion="6" minRefreshableVersion="3" showDrill="0" itemPrintTitles="1" createdVersion="6" indent="0" showHeaders="0" outline="1" outlineData="1" multipleFieldFilters="0">
  <location ref="B4:E19" firstHeaderRow="1" firstDataRow="3" firstDataCol="1"/>
  <pivotFields count="13">
    <pivotField showAll="0"/>
    <pivotField numFmtId="14" showAll="0"/>
    <pivotField axis="axisRow" showAll="0">
      <items count="6">
        <item x="3"/>
        <item x="1"/>
        <item x="2"/>
        <item x="0"/>
        <item m="1" x="4"/>
        <item t="default"/>
      </items>
    </pivotField>
    <pivotField dataField="1" numFmtId="44" showAll="0"/>
    <pivotField showAll="0"/>
    <pivotField showAll="0"/>
    <pivotField showAll="0"/>
    <pivotField axis="axisRow" showAll="0">
      <items count="18">
        <item x="3"/>
        <item m="1" x="16"/>
        <item x="2"/>
        <item x="1"/>
        <item m="1" x="9"/>
        <item m="1" x="11"/>
        <item m="1" x="4"/>
        <item m="1" x="15"/>
        <item m="1" x="7"/>
        <item m="1" x="6"/>
        <item m="1" x="13"/>
        <item m="1" x="8"/>
        <item x="0"/>
        <item m="1" x="5"/>
        <item m="1" x="10"/>
        <item m="1" x="12"/>
        <item m="1" x="14"/>
        <item t="default"/>
      </items>
    </pivotField>
    <pivotField showAll="0"/>
    <pivotField axis="axisRow" showAll="0">
      <items count="20">
        <item m="1" x="9"/>
        <item x="2"/>
        <item x="3"/>
        <item x="1"/>
        <item m="1" x="11"/>
        <item m="1" x="12"/>
        <item m="1" x="4"/>
        <item m="1" x="8"/>
        <item m="1" x="7"/>
        <item m="1" x="6"/>
        <item m="1" x="10"/>
        <item m="1" x="17"/>
        <item m="1" x="14"/>
        <item m="1" x="5"/>
        <item m="1" x="16"/>
        <item m="1" x="15"/>
        <item m="1" x="13"/>
        <item x="0"/>
        <item m="1" x="18"/>
        <item t="default"/>
      </items>
    </pivotField>
    <pivotField axis="axisCol" showAll="0">
      <items count="3">
        <item x="0"/>
        <item m="1" x="1"/>
        <item t="default"/>
      </items>
    </pivotField>
    <pivotField axis="axisCol" showAll="0">
      <items count="12">
        <item x="0"/>
        <item m="1" x="2"/>
        <item m="1" x="4"/>
        <item m="1" x="10"/>
        <item m="1" x="3"/>
        <item m="1" x="8"/>
        <item m="1" x="6"/>
        <item m="1" x="7"/>
        <item m="1" x="5"/>
        <item m="1" x="1"/>
        <item m="1" x="9"/>
        <item t="default"/>
      </items>
    </pivotField>
    <pivotField showAll="0"/>
  </pivotFields>
  <rowFields count="3">
    <field x="2"/>
    <field x="7"/>
    <field x="9"/>
  </rowFields>
  <rowItems count="13">
    <i>
      <x/>
    </i>
    <i r="1">
      <x/>
    </i>
    <i r="2">
      <x v="2"/>
    </i>
    <i>
      <x v="1"/>
    </i>
    <i r="1">
      <x v="3"/>
    </i>
    <i r="2">
      <x v="3"/>
    </i>
    <i>
      <x v="2"/>
    </i>
    <i r="1">
      <x v="2"/>
    </i>
    <i r="2">
      <x v="1"/>
    </i>
    <i>
      <x v="3"/>
    </i>
    <i r="1">
      <x v="12"/>
    </i>
    <i r="2">
      <x v="17"/>
    </i>
    <i t="grand">
      <x/>
    </i>
  </rowItems>
  <colFields count="2">
    <field x="11"/>
    <field x="10"/>
  </colFields>
  <colItems count="3">
    <i>
      <x/>
      <x/>
    </i>
    <i t="default">
      <x/>
    </i>
    <i t="grand">
      <x/>
    </i>
  </colItems>
  <dataFields count="1">
    <dataField name="RAPPORT" fld="3" baseField="2" baseItem="0" numFmtId="164"/>
  </dataFields>
  <formats count="32">
    <format dxfId="329">
      <pivotArea type="origin" dataOnly="0" labelOnly="1" outline="0" fieldPosition="0"/>
    </format>
    <format dxfId="328">
      <pivotArea type="origin" dataOnly="0" labelOnly="1" outline="0" fieldPosition="0"/>
    </format>
    <format dxfId="327">
      <pivotArea type="origin" dataOnly="0" labelOnly="1" outline="0" fieldPosition="0"/>
    </format>
    <format dxfId="326">
      <pivotArea type="origin" dataOnly="0" labelOnly="1" outline="0" fieldPosition="0"/>
    </format>
    <format dxfId="325">
      <pivotArea type="origin" dataOnly="0" labelOnly="1" outline="0" fieldPosition="0"/>
    </format>
    <format dxfId="324">
      <pivotArea type="origin" dataOnly="0" labelOnly="1" outline="0" fieldPosition="0"/>
    </format>
    <format dxfId="323">
      <pivotArea type="all" dataOnly="0" outline="0" fieldPosition="0"/>
    </format>
    <format dxfId="322">
      <pivotArea outline="0" collapsedLevelsAreSubtotals="1" fieldPosition="0"/>
    </format>
    <format dxfId="321">
      <pivotArea type="origin" dataOnly="0" labelOnly="1" outline="0" fieldPosition="0"/>
    </format>
    <format dxfId="320">
      <pivotArea type="topRight" dataOnly="0" labelOnly="1" outline="0" fieldPosition="0"/>
    </format>
    <format dxfId="319">
      <pivotArea dataOnly="0" labelOnly="1" fieldPosition="0">
        <references count="1">
          <reference field="2" count="0"/>
        </references>
      </pivotArea>
    </format>
    <format dxfId="318">
      <pivotArea dataOnly="0" labelOnly="1" grandRow="1" outline="0" fieldPosition="0"/>
    </format>
    <format dxfId="317">
      <pivotArea dataOnly="0" labelOnly="1" fieldPosition="0">
        <references count="2">
          <reference field="2" count="1" selected="0">
            <x v="0"/>
          </reference>
          <reference field="7" count="1">
            <x v="0"/>
          </reference>
        </references>
      </pivotArea>
    </format>
    <format dxfId="316">
      <pivotArea dataOnly="0" labelOnly="1" fieldPosition="0">
        <references count="2">
          <reference field="2" count="1" selected="0">
            <x v="1"/>
          </reference>
          <reference field="7" count="1">
            <x v="3"/>
          </reference>
        </references>
      </pivotArea>
    </format>
    <format dxfId="315">
      <pivotArea dataOnly="0" labelOnly="1" fieldPosition="0">
        <references count="2">
          <reference field="2" count="1" selected="0">
            <x v="2"/>
          </reference>
          <reference field="7" count="3">
            <x v="1"/>
            <x v="2"/>
            <x v="4"/>
          </reference>
        </references>
      </pivotArea>
    </format>
    <format dxfId="314">
      <pivotArea dataOnly="0" labelOnly="1" fieldPosition="0">
        <references count="2">
          <reference field="2" count="1" selected="0">
            <x v="3"/>
          </reference>
          <reference field="7" count="1">
            <x v="3"/>
          </reference>
        </references>
      </pivotArea>
    </format>
    <format dxfId="313">
      <pivotArea dataOnly="0" labelOnly="1" fieldPosition="0">
        <references count="3">
          <reference field="2" count="1" selected="0">
            <x v="0"/>
          </reference>
          <reference field="7" count="1" selected="0">
            <x v="0"/>
          </reference>
          <reference field="9" count="1">
            <x v="2"/>
          </reference>
        </references>
      </pivotArea>
    </format>
    <format dxfId="312">
      <pivotArea dataOnly="0" labelOnly="1" fieldPosition="0">
        <references count="3">
          <reference field="2" count="1" selected="0">
            <x v="1"/>
          </reference>
          <reference field="7" count="1" selected="0">
            <x v="3"/>
          </reference>
          <reference field="9" count="1">
            <x v="3"/>
          </reference>
        </references>
      </pivotArea>
    </format>
    <format dxfId="311">
      <pivotArea dataOnly="0" labelOnly="1" fieldPosition="0">
        <references count="3">
          <reference field="2" count="1" selected="0">
            <x v="2"/>
          </reference>
          <reference field="7" count="1" selected="0">
            <x v="1"/>
          </reference>
          <reference field="9" count="1">
            <x v="4"/>
          </reference>
        </references>
      </pivotArea>
    </format>
    <format dxfId="310">
      <pivotArea dataOnly="0" labelOnly="1" fieldPosition="0">
        <references count="3">
          <reference field="2" count="1" selected="0">
            <x v="2"/>
          </reference>
          <reference field="7" count="1" selected="0">
            <x v="2"/>
          </reference>
          <reference field="9" count="1">
            <x v="1"/>
          </reference>
        </references>
      </pivotArea>
    </format>
    <format dxfId="309">
      <pivotArea dataOnly="0" labelOnly="1" fieldPosition="0">
        <references count="3">
          <reference field="2" count="1" selected="0">
            <x v="2"/>
          </reference>
          <reference field="7" count="1" selected="0">
            <x v="4"/>
          </reference>
          <reference field="9" count="1">
            <x v="0"/>
          </reference>
        </references>
      </pivotArea>
    </format>
    <format dxfId="308">
      <pivotArea dataOnly="0" labelOnly="1" fieldPosition="0">
        <references count="3">
          <reference field="2" count="1" selected="0">
            <x v="3"/>
          </reference>
          <reference field="7" count="1" selected="0">
            <x v="3"/>
          </reference>
          <reference field="9" count="1">
            <x v="3"/>
          </reference>
        </references>
      </pivotArea>
    </format>
    <format dxfId="307">
      <pivotArea dataOnly="0" labelOnly="1" fieldPosition="0">
        <references count="1">
          <reference field="11" count="0"/>
        </references>
      </pivotArea>
    </format>
    <format dxfId="306">
      <pivotArea dataOnly="0" labelOnly="1" fieldPosition="0">
        <references count="1">
          <reference field="11" count="0" defaultSubtotal="1"/>
        </references>
      </pivotArea>
    </format>
    <format dxfId="305">
      <pivotArea dataOnly="0" labelOnly="1" grandCol="1" outline="0" fieldPosition="0"/>
    </format>
    <format dxfId="304">
      <pivotArea dataOnly="0" labelOnly="1" fieldPosition="0">
        <references count="2">
          <reference field="10" count="0"/>
          <reference field="11" count="1" selected="0">
            <x v="0"/>
          </reference>
        </references>
      </pivotArea>
    </format>
    <format dxfId="303">
      <pivotArea dataOnly="0" labelOnly="1" fieldPosition="0">
        <references count="2">
          <reference field="10" count="0"/>
          <reference field="11" count="1" selected="0">
            <x v="1"/>
          </reference>
        </references>
      </pivotArea>
    </format>
    <format dxfId="302">
      <pivotArea dataOnly="0" labelOnly="1" fieldPosition="0">
        <references count="2">
          <reference field="10" count="0"/>
          <reference field="11" count="1" selected="0">
            <x v="2"/>
          </reference>
        </references>
      </pivotArea>
    </format>
    <format dxfId="301">
      <pivotArea dataOnly="0" labelOnly="1" grandRow="1" outline="0" fieldPosition="0"/>
    </format>
    <format dxfId="300">
      <pivotArea dataOnly="0" labelOnly="1" grandRow="1" outline="0" fieldPosition="0"/>
    </format>
    <format dxfId="299">
      <pivotArea dataOnly="0" labelOnly="1" grandRow="1" outline="0" fieldPosition="0"/>
    </format>
    <format dxfId="298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MPTE" xr10:uid="{AA61CC29-4BFC-4109-9172-E603AC98BB47}" sourceName="COMPTE">
  <pivotTables>
    <pivotTable tabId="1" name="Tableau croisé dynamique11"/>
    <pivotTable tabId="1" name="Tableau croisé dynamique12"/>
  </pivotTables>
  <data>
    <tabular pivotCacheId="1235089555">
      <items count="2">
        <i x="0" s="1"/>
        <i x="1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70E4B6D5-2736-4945-9EAA-D9912D5320A9}" sourceName="ANNEE">
  <pivotTables>
    <pivotTable tabId="1" name="Tableau croisé dynamique11"/>
    <pivotTable tabId="1" name="Tableau croisé dynamique12"/>
  </pivotTables>
  <data>
    <tabular pivotCacheId="1235089555">
      <items count="2">
        <i x="0" s="1"/>
        <i x="1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56408F19-FF06-45D5-BF16-EE784746FCC5}" sourceName="MOIS">
  <pivotTables>
    <pivotTable tabId="1" name="Tableau croisé dynamique11"/>
    <pivotTable tabId="1" name="Tableau croisé dynamique12"/>
  </pivotTables>
  <data>
    <tabular pivotCacheId="1235089555">
      <items count="11">
        <i x="0" s="1"/>
        <i x="3" s="1" nd="1"/>
        <i x="6" s="1" nd="1"/>
        <i x="7" s="1" nd="1"/>
        <i x="10" s="1" nd="1"/>
        <i x="5" s="1" nd="1"/>
        <i x="9" s="1" nd="1"/>
        <i x="2" s="1" nd="1"/>
        <i x="8" s="1" nd="1"/>
        <i x="4" s="1" nd="1"/>
        <i x="1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MPTE" xr10:uid="{09EAC05E-215F-49B4-9BAE-33C347785654}" cache="Segment_COMPTE" caption="COMPTE" rowHeight="241300"/>
  <slicer name="ANNEE" xr10:uid="{F75C5C1B-556D-4865-814C-EDD2CFF682AA}" cache="Segment_ANNEE" caption="ANNEE" rowHeight="241300"/>
  <slicer name="MOIS" xr10:uid="{C283F1B9-54E0-41FD-9EB6-F21F9CC3B9F7}" cache="Segment_MOIS" caption="MOIS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65AA3A85-69DA-4E58-952F-81EB0A3C5A4F}" name="Tableau18" displayName="Tableau18" ref="B4:N8" totalsRowShown="0" headerRowDxfId="297" dataDxfId="296">
  <autoFilter ref="B4:N8" xr:uid="{F8B43DC3-5358-4565-B46E-CB6C3D4A0E07}"/>
  <tableColumns count="13">
    <tableColumn id="1" xr3:uid="{D594BE8A-A853-42FF-91C0-71A62B2B90D9}" name="ID" dataDxfId="295">
      <calculatedColumnFormula>ROW(B5)-4</calculatedColumnFormula>
    </tableColumn>
    <tableColumn id="2" xr3:uid="{1C5B4644-7656-4851-A253-3D1005D2C775}" name="DATE" dataDxfId="294"/>
    <tableColumn id="3" xr3:uid="{4500D3D9-6270-480D-9824-5091A9FCBE52}" name="OPERATION" dataDxfId="293"/>
    <tableColumn id="4" xr3:uid="{FC5E6FCA-D47A-4FDF-8598-6E63462E1A3A}" name="MONTANT" dataDxfId="292" dataCellStyle="Monétaire"/>
    <tableColumn id="5" xr3:uid="{656E09D8-BC2F-429D-B60B-D532D649262D}" name="COMPTE" dataDxfId="291"/>
    <tableColumn id="7" xr3:uid="{5386D3E7-78AE-4E7B-B5E7-D702016C7813}" name="DESCRIPTION" dataDxfId="290"/>
    <tableColumn id="8" xr3:uid="{D159E230-C498-4A50-8A2F-8ABD89D20B34}" name="CAT. ID" dataDxfId="289"/>
    <tableColumn id="9" xr3:uid="{EA7895C4-6A7F-4E91-8F9D-26B69A4D8B8C}" name="CATEGORIE" dataDxfId="288">
      <calculatedColumnFormula>IF(OR(Tableau18[[#This Row],[OPERATION]]="Sortie",Tableau18[[#This Row],[OPERATION]]="Budget"),VLOOKUP(Tableau18[[#This Row],[CAT. ID]],Sortie0,2,0),IF(OR(Tableau18[[#This Row],[OPERATION]]="Entrée",Tableau18[[#This Row],[OPERATION]]="Virement"),VLOOKUP(Tableau18[[#This Row],[CAT. ID]],Entrée0,2,0),""))</calculatedColumnFormula>
    </tableColumn>
    <tableColumn id="10" xr3:uid="{B6F8B0E8-C8CD-4F79-B839-406B47DAE1A4}" name="SS-CAT. ID" dataDxfId="287"/>
    <tableColumn id="11" xr3:uid="{6490726C-8D9B-4A4C-968A-65691A230F3C}" name="SOUS-CATEGORIE" dataDxfId="286">
      <calculatedColumnFormula>IF(OR(Tableau18[[#This Row],[OPERATION]]="Sortie",Tableau18[[#This Row],[OPERATION]]="Budget"),VLOOKUP(J5,INDIRECT("Sortie"&amp;Tableau18[[#This Row],[CAT. ID]]),2,0),IF(OR(Tableau18[[#This Row],[OPERATION]]="Entrée",Tableau18[[#This Row],[OPERATION]]="Virement"),VLOOKUP(J5,INDIRECT("Entrée"&amp;Tableau18[[#This Row],[CAT. ID]]),2,0),""))</calculatedColumnFormula>
    </tableColumn>
    <tableColumn id="12" xr3:uid="{19F1BD13-1FA1-4106-BE8A-246EC2E126ED}" name="ANNEE" dataDxfId="285">
      <calculatedColumnFormula>YEAR(Tableau18[[#This Row],[DATE]])</calculatedColumnFormula>
    </tableColumn>
    <tableColumn id="13" xr3:uid="{046AE5E1-EE51-4A91-B562-20C6310A2FF8}" name="MOIS" dataDxfId="284">
      <calculatedColumnFormula>TEXT(Tableau18[[#This Row],[DATE]],"MMMM")</calculatedColumnFormula>
    </tableColumn>
    <tableColumn id="14" xr3:uid="{1228CDE0-DE97-473F-A246-36B2B55B3C33}" name="RECHERCHE" dataDxfId="283">
      <calculatedColumnFormula>CONCATENATE(TEXT(Tableau18[[#This Row],[DATE]],"JJ/MM/AAAA")," ",Tableau18[[#This Row],[OPERATION]]," ",Tableau18[[#This Row],[MONTANT]]," ",Tableau18[[#This Row],[COMPTE]]," ",Tableau18[[#This Row],[CATEGORIE]]," ",Tableau18[[#This Row],[SOUS-CATEGORIE]]," ",Tableau18[[#This Row],[ANNEE]]," ",Tableau18[[#This Row],[MOIS]])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C3673BA2-EA38-4683-AC92-27DF7279786C}" name="Tableau20" displayName="Tableau20" ref="B4:F7" totalsRowShown="0" headerRowDxfId="282">
  <autoFilter ref="B4:F7" xr:uid="{F1D29F64-94D0-420F-83B7-5777A15255FC}"/>
  <tableColumns count="5">
    <tableColumn id="1" xr3:uid="{B0294179-74A4-4FF3-906D-CB0F2752E836}" name="ID" dataDxfId="281">
      <calculatedColumnFormula>ROW(B5)-4</calculatedColumnFormula>
    </tableColumn>
    <tableColumn id="2" xr3:uid="{13D3F50D-E85C-44BE-A04F-0DBAE51AF9A0}" name="COMPTE" dataDxfId="280"/>
    <tableColumn id="3" xr3:uid="{E81398A5-365F-4790-8AFA-C4DBB9C33EBE}" name="DEPART" dataDxfId="279"/>
    <tableColumn id="4" xr3:uid="{CE53E779-A3CE-46EB-8A03-1750C507D256}" name="CALCUL" dataDxfId="278">
      <calculatedColumnFormula>(SUM(SUMIFS(Tableau18[MONTANT],Tableau18[COMPTE],Comptes!C5,Tableau18[OPERATION],{"Entrée";"Virement"})))-SUMIFS(Tableau18[MONTANT],Tableau18[COMPTE],Comptes!C5,Tableau18[OPERATION],"Sortie")</calculatedColumnFormula>
    </tableColumn>
    <tableColumn id="5" xr3:uid="{4F8C483D-7B2F-4F37-AF03-FF99C8D65157}" name="SOLDE" dataDxfId="277">
      <calculatedColumnFormula>Tableau20[[#This Row],[DEPART]]+Tableau20[[#This Row],[CALCUL]]</calculatedColumnFormula>
    </tableColumn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1FA831-0B17-47F8-A95F-AAA08227A9E6}" name="Tableau1" displayName="Tableau1" ref="B7:C19" totalsRowShown="0" headerRowDxfId="276" dataDxfId="275">
  <autoFilter ref="B7:C19" xr:uid="{1F225C6D-7349-41A2-AA71-46F2F81D7884}"/>
  <tableColumns count="2">
    <tableColumn id="1" xr3:uid="{85FFE4C2-686A-4E85-911B-EAD8F3CEB418}" name="ID" dataDxfId="274"/>
    <tableColumn id="2" xr3:uid="{0417CC5E-349B-40CE-B65D-0A8C9E2F616E}" name="CATEGORIES" dataDxfId="273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9AEF7B6-C290-4B68-8FB3-093B260B04D8}" name="Tableau2" displayName="Tableau2" ref="B32:C38" totalsRowShown="0" headerRowDxfId="272" dataDxfId="271">
  <autoFilter ref="B32:C38" xr:uid="{64FFBA31-9F36-4369-BFF7-21E986FFE907}"/>
  <tableColumns count="2">
    <tableColumn id="1" xr3:uid="{499BCB27-9ED6-4D21-BDA3-ED4A0E044B30}" name="ID" dataDxfId="270"/>
    <tableColumn id="2" xr3:uid="{2EF40B49-FF22-4B11-9FC0-33491DE67E22}" name="CATEGORIES" dataDxfId="269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580C12F-024E-40B5-B5FC-F82D05233112}" name="Tableau3" displayName="Tableau3" ref="E7:F15" totalsRowShown="0" headerRowDxfId="268" dataDxfId="267">
  <autoFilter ref="E7:F15" xr:uid="{90D796B8-F113-455E-8740-20931BCB8649}"/>
  <tableColumns count="2">
    <tableColumn id="1" xr3:uid="{64DB7B70-F1DF-4CF1-9EF0-708770B95CC6}" name="ID" dataDxfId="266"/>
    <tableColumn id="2" xr3:uid="{C0BE34E7-E71D-484D-8033-05866F90C9FF}" name="SOUS-CATEGORIES" dataDxfId="265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96D4F74-7DD4-4399-9AAC-81144ABD7F22}" name="Tableau4" displayName="Tableau4" ref="H7:I16" totalsRowShown="0" headerRowDxfId="264" dataDxfId="263">
  <autoFilter ref="H7:I16" xr:uid="{D5718853-D395-487D-9DE2-7154C91DED43}"/>
  <tableColumns count="2">
    <tableColumn id="1" xr3:uid="{F41E5AFA-C318-4DFE-9D8A-8A3F3A5702E4}" name="ID" dataDxfId="262"/>
    <tableColumn id="2" xr3:uid="{E5BF46E8-7858-482B-999E-C66D5140468F}" name="SOUS-CATEGORIES" dataDxfId="261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5152D81-5BF3-4DA2-90BB-D26456E2F8A6}" name="Tableau5" displayName="Tableau5" ref="K7:L12" totalsRowShown="0" headerRowDxfId="260" dataDxfId="259">
  <autoFilter ref="K7:L12" xr:uid="{91EC8783-E184-4C2E-8E0C-C857B972A0E4}"/>
  <tableColumns count="2">
    <tableColumn id="1" xr3:uid="{48F0B3A9-8A00-4712-B1A9-B1CD881C91EA}" name="ID" dataDxfId="258"/>
    <tableColumn id="2" xr3:uid="{0F4ED9A9-F0B4-4A14-B1C9-4CBBFAF7BB60}" name="SOUS-CATEGORIES" dataDxfId="257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373F4C4F-6E8F-4C8E-80C2-20F37540252A}" name="Tableau8" displayName="Tableau8" ref="N7:O10" totalsRowShown="0" headerRowDxfId="256" dataDxfId="255">
  <autoFilter ref="N7:O10" xr:uid="{3D01CB36-CEA8-497B-A0A7-412D82AA22DA}"/>
  <tableColumns count="2">
    <tableColumn id="1" xr3:uid="{5E6CA263-F0F7-4660-9FF2-1A1727C1AED6}" name="ID" dataDxfId="254"/>
    <tableColumn id="2" xr3:uid="{229B4BBC-DD34-4EA7-9182-9B12FB72D3E8}" name="SOUS-CATEGORIES" dataDxfId="253"/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B75B14F-06DC-42B1-90F4-060DF2DA9107}" name="Tableau9" displayName="Tableau9" ref="Q7:R11" totalsRowShown="0" headerRowDxfId="252" dataDxfId="251">
  <autoFilter ref="Q7:R11" xr:uid="{564F78ED-AF6C-47CF-A248-3DE78AD7D787}"/>
  <tableColumns count="2">
    <tableColumn id="1" xr3:uid="{650E5B40-A897-4FB6-9830-863A9268AFED}" name="ID" dataDxfId="250"/>
    <tableColumn id="2" xr3:uid="{784637B4-4129-4030-8074-A8FBC1A01776}" name="SOUS-CATEGORIES" dataDxfId="249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526E135-E6FC-4838-A2F7-320863029B5D}" name="Tableau10" displayName="Tableau10" ref="T7:U18" totalsRowShown="0" headerRowDxfId="248" dataDxfId="247">
  <autoFilter ref="T7:U18" xr:uid="{9A91EE27-D564-4CAA-B08B-17B65FB51B6E}"/>
  <tableColumns count="2">
    <tableColumn id="1" xr3:uid="{E085A8BF-8943-44B6-9C01-79CEA3C154B2}" name="ID" dataDxfId="246"/>
    <tableColumn id="2" xr3:uid="{2BA44BCC-E679-4B7A-BE4D-E1CC1C385CF7}" name="SOUS-CATEGORIES" dataDxfId="245"/>
  </tableColumns>
  <tableStyleInfo name="TableStyleMedium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ACBAF9C-03AF-4F6B-B3D3-B36C36A09190}" name="Tableau11" displayName="Tableau11" ref="W7:X14" totalsRowShown="0" headerRowDxfId="244" dataDxfId="243">
  <autoFilter ref="W7:X14" xr:uid="{F1C7A687-3D64-46E8-8570-A5C3A4E40A1A}"/>
  <tableColumns count="2">
    <tableColumn id="1" xr3:uid="{36A9AF58-46E3-4D37-8F56-C9FB5DDB8428}" name="ID" dataDxfId="242"/>
    <tableColumn id="2" xr3:uid="{67B5E222-931A-4248-9FFA-3BB40A90CEDB}" name="SOUS-CATEGORIES" dataDxfId="241"/>
  </tableColumns>
  <tableStyleInfo name="TableStyleMedium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6D00994-E867-4566-9A6B-33992CE9B046}" name="Tableau6" displayName="Tableau6" ref="Z7:AA14" totalsRowShown="0" headerRowDxfId="240" dataDxfId="239">
  <autoFilter ref="Z7:AA14" xr:uid="{5F357FD2-0CB4-4CFF-B2E7-E230C9AFAB96}"/>
  <tableColumns count="2">
    <tableColumn id="1" xr3:uid="{E69C5A88-59A5-4C0F-82A1-7A2DFB2975EF}" name="ID" dataDxfId="238"/>
    <tableColumn id="2" xr3:uid="{8A96AF2F-345C-4A8D-8032-7D6642C5EFDE}" name="SOUS-CATEGORIES" dataDxfId="237"/>
  </tableColumns>
  <tableStyleInfo name="TableStyleMedium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7017B23-4CA0-4C4A-97C1-436CB9A82D32}" name="Tableau7" displayName="Tableau7" ref="AC7:AD10" totalsRowShown="0" headerRowDxfId="236" dataDxfId="235">
  <autoFilter ref="AC7:AD10" xr:uid="{4E31C5E0-F699-43DC-B4A9-7495C8EF24CE}"/>
  <tableColumns count="2">
    <tableColumn id="1" xr3:uid="{3CD90D96-5AAF-4C6A-B2F2-5EA9A8D35774}" name="ID" dataDxfId="234"/>
    <tableColumn id="2" xr3:uid="{491EA87A-F9C0-4520-A1F5-C85B149602F5}" name="SOUS-CATEGORIES" dataDxfId="233"/>
  </tableColumns>
  <tableStyleInfo name="TableStyleMedium1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81FEED9-1F3A-4629-8A0A-A1312445AAA3}" name="Tableau12" displayName="Tableau12" ref="AF7:AG10" totalsRowShown="0" headerRowDxfId="232" dataDxfId="231">
  <autoFilter ref="AF7:AG10" xr:uid="{BC5E995C-E8A9-458F-B516-E5AFD04BD93E}"/>
  <tableColumns count="2">
    <tableColumn id="1" xr3:uid="{004B7AA8-CE99-4267-9A42-0F3FC71AF4E8}" name="ID" dataDxfId="230"/>
    <tableColumn id="2" xr3:uid="{54777571-B503-40E4-81E6-5D4FCACE7F2D}" name="SOUS-CATEGORIES" dataDxfId="229"/>
  </tableColumns>
  <tableStyleInfo name="TableStyleMedium1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4C2F32E1-9DCC-4C97-B91C-5DCDE2A1D780}" name="Tableau13" displayName="Tableau13" ref="AI7:AJ11" totalsRowShown="0" headerRowDxfId="228" dataDxfId="227">
  <autoFilter ref="AI7:AJ11" xr:uid="{1346AA8D-17D8-41E0-974C-283E36F3CFB8}"/>
  <tableColumns count="2">
    <tableColumn id="1" xr3:uid="{B57D9755-DDC3-4950-A309-E3CF5BE7374E}" name="ID" dataDxfId="226"/>
    <tableColumn id="2" xr3:uid="{870367BE-0434-428C-8451-3581BDB62260}" name="SOUS-CATEGORIES" dataDxfId="225"/>
  </tableColumns>
  <tableStyleInfo name="TableStyleMedium1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F0376C0E-BC46-40A3-8F7E-6D0AE4AB8E28}" name="Tableau14" displayName="Tableau14" ref="E32:F37" totalsRowShown="0" headerRowDxfId="224" dataDxfId="223">
  <autoFilter ref="E32:F37" xr:uid="{8FEAEDA6-EB11-4BF0-84F4-B3108342BCF7}"/>
  <tableColumns count="2">
    <tableColumn id="1" xr3:uid="{337654F4-04FC-4AE0-B2C0-219C33FC2D23}" name="ID" dataDxfId="222"/>
    <tableColumn id="2" xr3:uid="{149D3702-015F-48D4-A38C-9B159479D4F2}" name="SOUS-CATEGORIES" dataDxfId="221"/>
  </tableColumns>
  <tableStyleInfo name="TableStyleMedium1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964C30AC-A267-4D30-B817-7D92FC88FAEA}" name="Tableau15" displayName="Tableau15" ref="H32:I36" totalsRowShown="0" headerRowDxfId="220" dataDxfId="219">
  <autoFilter ref="H32:I36" xr:uid="{70B9E3B1-1CC5-45C8-AEC0-A07B4E21FC44}"/>
  <tableColumns count="2">
    <tableColumn id="1" xr3:uid="{5C33FA48-C6B5-495F-8AB5-203000663C59}" name="ID" dataDxfId="218"/>
    <tableColumn id="2" xr3:uid="{9A74FEF2-5FD3-46B1-BFE4-BF06674767FA}" name="SOUS-CATEGORIES" dataDxfId="217"/>
  </tableColumns>
  <tableStyleInfo name="TableStyleMedium1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A058F395-3441-40B7-8CB8-25FF6852BF85}" name="Tableau16" displayName="Tableau16" ref="K32:L36" totalsRowShown="0" headerRowDxfId="216" dataDxfId="215">
  <autoFilter ref="K32:L36" xr:uid="{2CC1FAED-8B37-4105-9770-77E8C531BAF5}"/>
  <tableColumns count="2">
    <tableColumn id="1" xr3:uid="{FE0BBA54-DEC1-44E4-8390-F17E2E206BE1}" name="ID" dataDxfId="214"/>
    <tableColumn id="2" xr3:uid="{E89F50BB-68D3-4F0A-B937-1D08684497AD}" name="SOUS-CATEGORIES" dataDxfId="213"/>
  </tableColumns>
  <tableStyleInfo name="TableStyleMedium1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532832A0-B1C6-4542-AFA6-9BF29F893245}" name="Tableau17" displayName="Tableau17" ref="N32:O37" totalsRowShown="0" headerRowDxfId="212" dataDxfId="211">
  <autoFilter ref="N32:O37" xr:uid="{C83B2E9F-88AB-4CA9-88B2-9C0474AA1B66}"/>
  <tableColumns count="2">
    <tableColumn id="1" xr3:uid="{B1DEA869-59B4-48DF-ABBA-2FC328A7368B}" name="ID" dataDxfId="210"/>
    <tableColumn id="2" xr3:uid="{6CCC6ACC-2849-4C0C-8225-B74B57818D63}" name="SOUS-CATEGORIES" dataDxfId="209"/>
  </tableColumns>
  <tableStyleInfo name="TableStyleMedium1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4B9977C9-8EA7-4E14-883A-0B37AFA5B310}" name="Tableau24" displayName="Tableau24" ref="Q32:R36" totalsRowShown="0" headerRowDxfId="208" dataDxfId="207">
  <autoFilter ref="Q32:R36" xr:uid="{9B126358-8DE2-4403-8262-A5965EAF1AF9}"/>
  <tableColumns count="2">
    <tableColumn id="1" xr3:uid="{8BA5260D-08F7-424C-8464-4C1AFFDEE99C}" name="ID" dataDxfId="206"/>
    <tableColumn id="2" xr3:uid="{BA25D11E-C9D2-4C93-A29F-31B2A960A215}" name="SOUS-CATEGORIES" dataDxfId="205"/>
  </tableColumns>
  <tableStyleInfo name="TableStyleMedium1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F54957AB-FFA7-4C2D-A778-C4819457BA50}" name="Tableau19" displayName="Tableau19" ref="B4:B8" totalsRowShown="0" headerRowDxfId="204" dataDxfId="203">
  <autoFilter ref="B4:B8" xr:uid="{68B330DC-1C48-499C-A257-841B2BAA69DA}"/>
  <tableColumns count="1">
    <tableColumn id="1" xr3:uid="{1C85EEAE-DD5E-423E-AF20-77C4BDC10C7C}" name="OPERATION" dataDxfId="202"/>
  </tableColumns>
  <tableStyleInfo name="TableStyleMedium1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A7DEC664-61B6-40FC-A767-F46502F526BD}" name="Tableau21" displayName="Tableau21" ref="D4:G5" totalsRowShown="0" headerRowDxfId="201" dataDxfId="200">
  <autoFilter ref="D4:G5" xr:uid="{CA52B47A-83D0-49A4-9C6D-8D261370012B}"/>
  <tableColumns count="4">
    <tableColumn id="1" xr3:uid="{B5E34822-DCB2-4CB1-AFA5-9393D0A546E4}" name="Entrées" dataDxfId="199" dataCellStyle="Monétaire">
      <calculatedColumnFormula>GETPIVOTDATA("MONTANT",'Vue Générale'!$B$17,"OPERATION","Entrée")</calculatedColumnFormula>
    </tableColumn>
    <tableColumn id="2" xr3:uid="{6E668EAB-8886-4771-A186-8EADCB2EDA1C}" name="Virements" dataDxfId="198" dataCellStyle="Monétaire">
      <calculatedColumnFormula>GETPIVOTDATA("MONTANT",'Vue Générale'!$B$17,"OPERATION","Virement")</calculatedColumnFormula>
    </tableColumn>
    <tableColumn id="3" xr3:uid="{A1CCC59C-67A8-48CC-914A-52E8EFA88AA1}" name="Sorties" dataDxfId="197" dataCellStyle="Monétaire">
      <calculatedColumnFormula>GETPIVOTDATA("MONTANT",'Vue Générale'!$F$17,"OPERATION","Sortie")</calculatedColumnFormula>
    </tableColumn>
    <tableColumn id="4" xr3:uid="{AB79306D-2FE4-48D6-8B78-9D8ABDCCCFEE}" name="Budget" dataDxfId="196" dataCellStyle="Monétaire">
      <calculatedColumnFormula>GETPIVOTDATA("MONTANT",'Vue Générale'!$F$17,"OPERATION","Budget")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18" Type="http://schemas.openxmlformats.org/officeDocument/2006/relationships/table" Target="../tables/table1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17" Type="http://schemas.openxmlformats.org/officeDocument/2006/relationships/table" Target="../tables/table18.xml"/><Relationship Id="rId2" Type="http://schemas.openxmlformats.org/officeDocument/2006/relationships/table" Target="../tables/table3.xml"/><Relationship Id="rId16" Type="http://schemas.openxmlformats.org/officeDocument/2006/relationships/table" Target="../tables/table17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5" Type="http://schemas.openxmlformats.org/officeDocument/2006/relationships/table" Target="../tables/table16.xml"/><Relationship Id="rId10" Type="http://schemas.openxmlformats.org/officeDocument/2006/relationships/table" Target="../tables/table11.xml"/><Relationship Id="rId19" Type="http://schemas.openxmlformats.org/officeDocument/2006/relationships/table" Target="../tables/table20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Relationship Id="rId14" Type="http://schemas.openxmlformats.org/officeDocument/2006/relationships/table" Target="../tables/table1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2.xml"/><Relationship Id="rId1" Type="http://schemas.openxmlformats.org/officeDocument/2006/relationships/table" Target="../tables/table2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5C78E-1BD8-4CD6-A68A-450C375791B1}">
  <sheetPr codeName="Feuil1"/>
  <dimension ref="B1:I87"/>
  <sheetViews>
    <sheetView showGridLines="0" tabSelected="1" workbookViewId="0"/>
  </sheetViews>
  <sheetFormatPr baseColWidth="10" defaultColWidth="10.7109375" defaultRowHeight="15" customHeight="1" x14ac:dyDescent="0.25"/>
  <cols>
    <col min="1" max="1" width="5.7109375" style="16" customWidth="1"/>
    <col min="2" max="4" width="25.7109375" style="16" customWidth="1"/>
    <col min="5" max="5" width="5.7109375" style="16" customWidth="1"/>
    <col min="6" max="8" width="25.7109375" style="16" customWidth="1"/>
    <col min="9" max="9" width="5.7109375" style="16" customWidth="1"/>
    <col min="10" max="10" width="25.7109375" style="16" customWidth="1"/>
    <col min="11" max="11" width="5.7109375" style="16" customWidth="1"/>
    <col min="12" max="12" width="25.7109375" style="16" customWidth="1"/>
    <col min="13" max="13" width="5.7109375" style="16" customWidth="1"/>
    <col min="14" max="26" width="25.7109375" style="16" customWidth="1"/>
    <col min="27" max="16384" width="10.7109375" style="16"/>
  </cols>
  <sheetData>
    <row r="1" ht="9.9499999999999993" customHeight="1" x14ac:dyDescent="0.25"/>
    <row r="2" ht="9.9499999999999993" customHeight="1" x14ac:dyDescent="0.25"/>
    <row r="3" ht="9.9499999999999993" customHeight="1" x14ac:dyDescent="0.25"/>
    <row r="4" ht="20.100000000000001" customHeight="1" x14ac:dyDescent="0.25"/>
    <row r="5" ht="20.100000000000001" customHeight="1" x14ac:dyDescent="0.25"/>
    <row r="6" ht="20.100000000000001" customHeight="1" x14ac:dyDescent="0.25"/>
    <row r="7" ht="20.100000000000001" customHeight="1" x14ac:dyDescent="0.25"/>
    <row r="8" ht="20.100000000000001" customHeight="1" x14ac:dyDescent="0.25"/>
    <row r="9" ht="20.100000000000001" customHeight="1" x14ac:dyDescent="0.25"/>
    <row r="10" ht="20.100000000000001" customHeight="1" x14ac:dyDescent="0.25"/>
    <row r="11" ht="20.100000000000001" customHeight="1" x14ac:dyDescent="0.25"/>
    <row r="12" ht="20.100000000000001" customHeight="1" x14ac:dyDescent="0.25"/>
    <row r="13" ht="20.100000000000001" customHeight="1" x14ac:dyDescent="0.25"/>
    <row r="14" s="17" customFormat="1" ht="20.100000000000001" customHeight="1" x14ac:dyDescent="0.25"/>
    <row r="15" s="7" customFormat="1" ht="20.100000000000001" customHeight="1" x14ac:dyDescent="0.25"/>
    <row r="16" ht="20.100000000000001" customHeight="1" x14ac:dyDescent="0.25"/>
    <row r="17" spans="2:9" ht="18.75" x14ac:dyDescent="0.25">
      <c r="B17" s="28" t="s">
        <v>32</v>
      </c>
      <c r="C17" s="25"/>
      <c r="D17" s="29"/>
      <c r="F17" s="28" t="s">
        <v>31</v>
      </c>
      <c r="G17" s="25"/>
      <c r="H17" s="29"/>
    </row>
    <row r="18" spans="2:9" ht="18" x14ac:dyDescent="0.25">
      <c r="B18" s="25"/>
      <c r="C18" s="30" t="s">
        <v>131</v>
      </c>
      <c r="D18" s="30" t="s">
        <v>132</v>
      </c>
      <c r="F18" s="25"/>
      <c r="G18" s="30" t="s">
        <v>130</v>
      </c>
      <c r="H18" s="30" t="s">
        <v>133</v>
      </c>
    </row>
    <row r="19" spans="2:9" ht="18" x14ac:dyDescent="0.25">
      <c r="B19" s="26" t="s">
        <v>56</v>
      </c>
      <c r="C19" s="27"/>
      <c r="D19" s="27">
        <v>3.08</v>
      </c>
      <c r="F19" s="26" t="s">
        <v>5</v>
      </c>
      <c r="G19" s="27"/>
      <c r="H19" s="27">
        <v>50</v>
      </c>
    </row>
    <row r="20" spans="2:9" ht="18" x14ac:dyDescent="0.25">
      <c r="B20" s="26" t="s">
        <v>13</v>
      </c>
      <c r="C20" s="27">
        <v>153</v>
      </c>
      <c r="D20" s="27"/>
      <c r="F20" s="26" t="s">
        <v>3</v>
      </c>
      <c r="G20" s="27">
        <v>100</v>
      </c>
      <c r="H20" s="27"/>
    </row>
    <row r="21" spans="2:9" ht="18.75" x14ac:dyDescent="0.25">
      <c r="B21" s="31" t="s">
        <v>149</v>
      </c>
      <c r="C21" s="27">
        <v>153</v>
      </c>
      <c r="D21" s="27">
        <v>3.08</v>
      </c>
      <c r="F21" s="31" t="s">
        <v>149</v>
      </c>
      <c r="G21" s="32">
        <v>100</v>
      </c>
      <c r="H21" s="32">
        <v>50</v>
      </c>
      <c r="I21" s="17"/>
    </row>
    <row r="22" spans="2:9" ht="18" x14ac:dyDescent="0.25">
      <c r="B22"/>
      <c r="C22"/>
      <c r="D22"/>
      <c r="F22"/>
      <c r="G22"/>
      <c r="H22"/>
      <c r="I22" s="7"/>
    </row>
    <row r="23" spans="2:9" ht="20.100000000000001" customHeight="1" x14ac:dyDescent="0.25"/>
    <row r="24" spans="2:9" ht="20.100000000000001" customHeight="1" x14ac:dyDescent="0.25"/>
    <row r="25" spans="2:9" ht="20.100000000000001" customHeight="1" x14ac:dyDescent="0.25"/>
    <row r="26" spans="2:9" ht="20.100000000000001" customHeight="1" x14ac:dyDescent="0.25"/>
    <row r="27" spans="2:9" ht="20.100000000000001" customHeight="1" x14ac:dyDescent="0.25"/>
    <row r="28" spans="2:9" ht="20.100000000000001" customHeight="1" x14ac:dyDescent="0.25"/>
    <row r="29" spans="2:9" ht="20.100000000000001" customHeight="1" x14ac:dyDescent="0.25"/>
    <row r="30" spans="2:9" ht="20.100000000000001" customHeight="1" x14ac:dyDescent="0.25"/>
    <row r="31" spans="2:9" ht="20.100000000000001" customHeight="1" x14ac:dyDescent="0.25"/>
    <row r="32" spans="2:9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18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</sheetData>
  <conditionalFormatting pivot="1">
    <cfRule type="dataBar" priority="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{A4C1FAD2-E976-4963-ADFF-A9EB5128C549}</x14:id>
        </ext>
      </extLst>
    </cfRule>
  </conditionalFormatting>
  <conditionalFormatting pivot="1">
    <cfRule type="dataBar" priority="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{E0BC34CE-67AA-4EAE-A79C-E8288BA8335C}</x14:id>
        </ext>
      </extLst>
    </cfRule>
  </conditionalFormatting>
  <conditionalFormatting pivot="1">
    <cfRule type="dataBar" priority="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{A5565A74-44BC-420C-BC84-62F0C4C41E67}</x14:id>
        </ext>
      </extLst>
    </cfRule>
  </conditionalFormatting>
  <conditionalFormatting pivot="1">
    <cfRule type="dataBar" priority="6">
      <dataBar>
        <cfvo type="min"/>
        <cfvo type="max"/>
        <color rgb="FF00FF00"/>
      </dataBar>
      <extLst>
        <ext xmlns:x14="http://schemas.microsoft.com/office/spreadsheetml/2009/9/main" uri="{B025F937-C7B1-47D3-B67F-A62EFF666E3E}">
          <x14:id>{1FA2FA8B-D1F3-407D-A473-9B4799D9045F}</x14:id>
        </ext>
      </extLst>
    </cfRule>
  </conditionalFormatting>
  <conditionalFormatting pivot="1">
    <cfRule type="dataBar" priority="5">
      <dataBar>
        <cfvo type="min"/>
        <cfvo type="max"/>
        <color rgb="FF00FF00"/>
      </dataBar>
      <extLst>
        <ext xmlns:x14="http://schemas.microsoft.com/office/spreadsheetml/2009/9/main" uri="{B025F937-C7B1-47D3-B67F-A62EFF666E3E}">
          <x14:id>{0BD05CA1-6CF5-405C-8E0B-443B051A7343}</x14:id>
        </ext>
      </extLst>
    </cfRule>
  </conditionalFormatting>
  <conditionalFormatting pivot="1">
    <cfRule type="dataBar" priority="4">
      <dataBar>
        <cfvo type="min"/>
        <cfvo type="max"/>
        <color rgb="FF00FF00"/>
      </dataBar>
      <extLst>
        <ext xmlns:x14="http://schemas.microsoft.com/office/spreadsheetml/2009/9/main" uri="{B025F937-C7B1-47D3-B67F-A62EFF666E3E}">
          <x14:id>{3F801673-661E-4813-8A97-F262641853B2}</x14:id>
        </ext>
      </extLst>
    </cfRule>
  </conditionalFormatting>
  <conditionalFormatting pivot="1">
    <cfRule type="dataBar" priority="3">
      <dataBar>
        <cfvo type="min"/>
        <cfvo type="max"/>
        <color rgb="FF00FF00"/>
      </dataBar>
      <extLst>
        <ext xmlns:x14="http://schemas.microsoft.com/office/spreadsheetml/2009/9/main" uri="{B025F937-C7B1-47D3-B67F-A62EFF666E3E}">
          <x14:id>{7FE73DBD-CA6A-4FB5-BCF2-7F541861DDAF}</x14:id>
        </ext>
      </extLst>
    </cfRule>
  </conditionalFormatting>
  <conditionalFormatting pivot="1" sqref="C19:D20">
    <cfRule type="dataBar" priority="2">
      <dataBar>
        <cfvo type="min"/>
        <cfvo type="max"/>
        <color rgb="FF00FF00"/>
      </dataBar>
      <extLst>
        <ext xmlns:x14="http://schemas.microsoft.com/office/spreadsheetml/2009/9/main" uri="{B025F937-C7B1-47D3-B67F-A62EFF666E3E}">
          <x14:id>{58C4CE00-0178-44CE-A6D0-3CCD4C7001D2}</x14:id>
        </ext>
      </extLst>
    </cfRule>
  </conditionalFormatting>
  <conditionalFormatting pivot="1" sqref="G19:H20">
    <cfRule type="dataBar" priority="1">
      <dataBar>
        <cfvo type="min"/>
        <cfvo type="max"/>
        <color rgb="FFFF0000"/>
      </dataBar>
      <extLst>
        <ext xmlns:x14="http://schemas.microsoft.com/office/spreadsheetml/2009/9/main" uri="{B025F937-C7B1-47D3-B67F-A62EFF666E3E}">
          <x14:id>{8177776B-8F4A-4E00-9FAB-0AA76C9A7B9B}</x14:id>
        </ext>
      </extLst>
    </cfRule>
  </conditionalFormatting>
  <pageMargins left="0.7" right="0.7" top="0.75" bottom="0.75" header="0.3" footer="0.3"/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A4C1FAD2-E976-4963-ADFF-A9EB5128C54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</x14:conditionalFormatting>
        <x14:conditionalFormatting xmlns:xm="http://schemas.microsoft.com/office/excel/2006/main" pivot="1">
          <x14:cfRule type="dataBar" id="{E0BC34CE-67AA-4EAE-A79C-E8288BA8335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</x14:conditionalFormatting>
        <x14:conditionalFormatting xmlns:xm="http://schemas.microsoft.com/office/excel/2006/main" pivot="1">
          <x14:cfRule type="dataBar" id="{A5565A74-44BC-420C-BC84-62F0C4C41E6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</x14:conditionalFormatting>
        <x14:conditionalFormatting xmlns:xm="http://schemas.microsoft.com/office/excel/2006/main" pivot="1">
          <x14:cfRule type="dataBar" id="{1FA2FA8B-D1F3-407D-A473-9B4799D9045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</x14:conditionalFormatting>
        <x14:conditionalFormatting xmlns:xm="http://schemas.microsoft.com/office/excel/2006/main" pivot="1">
          <x14:cfRule type="dataBar" id="{0BD05CA1-6CF5-405C-8E0B-443B051A7343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</x14:conditionalFormatting>
        <x14:conditionalFormatting xmlns:xm="http://schemas.microsoft.com/office/excel/2006/main" pivot="1">
          <x14:cfRule type="dataBar" id="{3F801673-661E-4813-8A97-F262641853B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</x14:conditionalFormatting>
        <x14:conditionalFormatting xmlns:xm="http://schemas.microsoft.com/office/excel/2006/main" pivot="1">
          <x14:cfRule type="dataBar" id="{7FE73DBD-CA6A-4FB5-BCF2-7F541861DDAF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</x14:conditionalFormatting>
        <x14:conditionalFormatting xmlns:xm="http://schemas.microsoft.com/office/excel/2006/main" pivot="1">
          <x14:cfRule type="dataBar" id="{58C4CE00-0178-44CE-A6D0-3CCD4C7001D2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C19:D20</xm:sqref>
        </x14:conditionalFormatting>
        <x14:conditionalFormatting xmlns:xm="http://schemas.microsoft.com/office/excel/2006/main" pivot="1">
          <x14:cfRule type="dataBar" id="{8177776B-8F4A-4E00-9FAB-0AA76C9A7B9B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G19:H20</xm:sqref>
        </x14:conditionalFormatting>
      </x14:conditionalFormattings>
    </ex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4D60D-BA09-47B1-AC4F-5D5C41636450}">
  <sheetPr codeName="Feuil2"/>
  <dimension ref="B1:U40"/>
  <sheetViews>
    <sheetView showGridLines="0" workbookViewId="0"/>
  </sheetViews>
  <sheetFormatPr baseColWidth="10" defaultColWidth="20.7109375" defaultRowHeight="20.100000000000001" customHeight="1" x14ac:dyDescent="0.3"/>
  <cols>
    <col min="1" max="1" width="5.7109375" style="1" customWidth="1"/>
    <col min="2" max="5" width="25.7109375" style="1" customWidth="1"/>
    <col min="6" max="6" width="14.7109375" style="1" bestFit="1" customWidth="1"/>
    <col min="7" max="7" width="10.5703125" style="1" bestFit="1" customWidth="1"/>
    <col min="8" max="8" width="11.42578125" style="1" bestFit="1" customWidth="1"/>
    <col min="9" max="9" width="12.140625" style="1" bestFit="1" customWidth="1"/>
    <col min="10" max="10" width="18" style="1" bestFit="1" customWidth="1"/>
    <col min="11" max="11" width="14.5703125" style="1" bestFit="1" customWidth="1"/>
    <col min="12" max="16384" width="20.7109375" style="1"/>
  </cols>
  <sheetData>
    <row r="1" spans="2:21" ht="9.9499999999999993" customHeight="1" x14ac:dyDescent="0.3"/>
    <row r="2" spans="2:21" ht="9.9499999999999993" customHeight="1" x14ac:dyDescent="0.3"/>
    <row r="3" spans="2:21" ht="9.9499999999999993" customHeight="1" x14ac:dyDescent="0.3"/>
    <row r="4" spans="2:21" ht="24.95" customHeight="1" x14ac:dyDescent="0.3">
      <c r="B4" s="28" t="s">
        <v>154</v>
      </c>
      <c r="C4" s="22"/>
      <c r="D4" s="22"/>
      <c r="E4" s="22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2:21" s="20" customFormat="1" ht="20.100000000000001" customHeight="1" x14ac:dyDescent="0.3">
      <c r="B5" s="29"/>
      <c r="C5" s="22" t="s">
        <v>152</v>
      </c>
      <c r="D5" s="22" t="s">
        <v>153</v>
      </c>
      <c r="E5" s="22" t="s">
        <v>149</v>
      </c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2:21" s="20" customFormat="1" ht="20.100000000000001" customHeight="1" x14ac:dyDescent="0.3">
      <c r="B6" s="22"/>
      <c r="C6" s="22">
        <v>2020</v>
      </c>
      <c r="D6" s="22"/>
      <c r="E6" s="22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2:21" ht="15" customHeight="1" x14ac:dyDescent="0.3">
      <c r="B7" s="23" t="s">
        <v>133</v>
      </c>
      <c r="C7" s="24">
        <v>50</v>
      </c>
      <c r="D7" s="24">
        <v>50</v>
      </c>
      <c r="E7" s="24">
        <v>50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2:21" ht="15" customHeight="1" x14ac:dyDescent="0.3">
      <c r="B8" s="33" t="s">
        <v>5</v>
      </c>
      <c r="C8" s="24">
        <v>50</v>
      </c>
      <c r="D8" s="24">
        <v>50</v>
      </c>
      <c r="E8" s="24">
        <v>50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2:21" ht="15" customHeight="1" x14ac:dyDescent="0.3">
      <c r="B9" s="34" t="s">
        <v>52</v>
      </c>
      <c r="C9" s="24">
        <v>50</v>
      </c>
      <c r="D9" s="24">
        <v>50</v>
      </c>
      <c r="E9" s="24">
        <v>50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</row>
    <row r="10" spans="2:21" ht="15" customHeight="1" x14ac:dyDescent="0.3">
      <c r="B10" s="23" t="s">
        <v>131</v>
      </c>
      <c r="C10" s="24">
        <v>153</v>
      </c>
      <c r="D10" s="24">
        <v>153</v>
      </c>
      <c r="E10" s="24">
        <v>153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</row>
    <row r="11" spans="2:21" ht="15" customHeight="1" x14ac:dyDescent="0.3">
      <c r="B11" s="33" t="s">
        <v>13</v>
      </c>
      <c r="C11" s="24">
        <v>153</v>
      </c>
      <c r="D11" s="24">
        <v>153</v>
      </c>
      <c r="E11" s="24">
        <v>153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2:21" ht="15" customHeight="1" x14ac:dyDescent="0.3">
      <c r="B12" s="34" t="s">
        <v>114</v>
      </c>
      <c r="C12" s="24">
        <v>153</v>
      </c>
      <c r="D12" s="24">
        <v>153</v>
      </c>
      <c r="E12" s="24">
        <v>153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</row>
    <row r="13" spans="2:21" ht="15" customHeight="1" x14ac:dyDescent="0.3">
      <c r="B13" s="23" t="s">
        <v>130</v>
      </c>
      <c r="C13" s="24">
        <v>100</v>
      </c>
      <c r="D13" s="24">
        <v>100</v>
      </c>
      <c r="E13" s="24">
        <v>100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</row>
    <row r="14" spans="2:21" ht="15" customHeight="1" x14ac:dyDescent="0.3">
      <c r="B14" s="33" t="s">
        <v>3</v>
      </c>
      <c r="C14" s="24">
        <v>100</v>
      </c>
      <c r="D14" s="24">
        <v>100</v>
      </c>
      <c r="E14" s="24">
        <v>100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</row>
    <row r="15" spans="2:21" ht="15" customHeight="1" x14ac:dyDescent="0.3">
      <c r="B15" s="34" t="s">
        <v>18</v>
      </c>
      <c r="C15" s="24">
        <v>100</v>
      </c>
      <c r="D15" s="24">
        <v>100</v>
      </c>
      <c r="E15" s="24">
        <v>100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2:21" ht="15" customHeight="1" x14ac:dyDescent="0.3">
      <c r="B16" s="23" t="s">
        <v>132</v>
      </c>
      <c r="C16" s="24">
        <v>3.08</v>
      </c>
      <c r="D16" s="24">
        <v>3.08</v>
      </c>
      <c r="E16" s="24">
        <v>3.08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</row>
    <row r="17" spans="2:21" ht="15" customHeight="1" x14ac:dyDescent="0.3">
      <c r="B17" s="33" t="s">
        <v>56</v>
      </c>
      <c r="C17" s="24">
        <v>3.08</v>
      </c>
      <c r="D17" s="24">
        <v>3.08</v>
      </c>
      <c r="E17" s="24">
        <v>3.08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2:21" ht="15" customHeight="1" x14ac:dyDescent="0.3">
      <c r="B18" s="34" t="s">
        <v>155</v>
      </c>
      <c r="C18" s="24">
        <v>3.08</v>
      </c>
      <c r="D18" s="24">
        <v>3.08</v>
      </c>
      <c r="E18" s="24">
        <v>3.08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2:21" ht="15" customHeight="1" x14ac:dyDescent="0.3">
      <c r="B19" s="31" t="s">
        <v>149</v>
      </c>
      <c r="C19" s="24">
        <v>306.08</v>
      </c>
      <c r="D19" s="24">
        <v>306.08</v>
      </c>
      <c r="E19" s="24">
        <v>306.08</v>
      </c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2:21" ht="20.100000000000001" customHeight="1" x14ac:dyDescent="0.3"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2:21" ht="20.100000000000001" customHeight="1" x14ac:dyDescent="0.3"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</row>
    <row r="22" spans="2:21" ht="20.100000000000001" customHeight="1" x14ac:dyDescent="0.3"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2:21" ht="20.100000000000001" customHeight="1" x14ac:dyDescent="0.3"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</row>
    <row r="24" spans="2:21" ht="20.100000000000001" customHeight="1" x14ac:dyDescent="0.3"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2:21" ht="20.100000000000001" customHeight="1" x14ac:dyDescent="0.3"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2:21" ht="20.100000000000001" customHeight="1" x14ac:dyDescent="0.3"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2:21" ht="20.100000000000001" customHeight="1" x14ac:dyDescent="0.3"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2:21" ht="20.100000000000001" customHeight="1" x14ac:dyDescent="0.3"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</row>
    <row r="29" spans="2:21" ht="20.100000000000001" customHeight="1" x14ac:dyDescent="0.3"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</row>
    <row r="30" spans="2:21" ht="20.100000000000001" customHeight="1" x14ac:dyDescent="0.3"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</row>
    <row r="31" spans="2:21" ht="20.100000000000001" customHeight="1" x14ac:dyDescent="0.3"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</row>
    <row r="32" spans="2:21" ht="20.100000000000001" customHeight="1" x14ac:dyDescent="0.3"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</row>
    <row r="33" spans="2:21" ht="20.100000000000001" customHeight="1" x14ac:dyDescent="0.3"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</row>
    <row r="34" spans="2:21" ht="20.100000000000001" customHeight="1" x14ac:dyDescent="0.3"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</row>
    <row r="35" spans="2:21" ht="20.100000000000001" customHeight="1" x14ac:dyDescent="0.3"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</row>
    <row r="36" spans="2:21" ht="20.100000000000001" customHeight="1" x14ac:dyDescent="0.3"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</row>
    <row r="37" spans="2:21" ht="20.100000000000001" customHeight="1" x14ac:dyDescent="0.3"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2:21" ht="20.100000000000001" customHeight="1" x14ac:dyDescent="0.3"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</row>
    <row r="39" spans="2:21" ht="20.100000000000001" customHeight="1" x14ac:dyDescent="0.3"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</row>
    <row r="40" spans="2:21" ht="20.100000000000001" customHeight="1" x14ac:dyDescent="0.3"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44431-2C6A-496D-A864-12DA37A3A3A5}">
  <sheetPr codeName="Feuil3"/>
  <dimension ref="B1:N8"/>
  <sheetViews>
    <sheetView showGridLines="0" workbookViewId="0"/>
  </sheetViews>
  <sheetFormatPr baseColWidth="10" defaultRowHeight="18" x14ac:dyDescent="0.35"/>
  <cols>
    <col min="1" max="1" width="5.7109375" style="11" customWidth="1"/>
    <col min="2" max="2" width="10.7109375" style="3" customWidth="1"/>
    <col min="3" max="3" width="15.7109375" style="12" customWidth="1"/>
    <col min="4" max="4" width="20.7109375" style="3" customWidth="1"/>
    <col min="5" max="5" width="20.7109375" style="13" customWidth="1"/>
    <col min="6" max="6" width="25.7109375" style="3" customWidth="1"/>
    <col min="7" max="7" width="50.7109375" style="3" customWidth="1"/>
    <col min="8" max="11" width="25.7109375" style="3" customWidth="1"/>
    <col min="12" max="13" width="20.7109375" style="3" customWidth="1"/>
    <col min="14" max="14" width="100.7109375" style="3" customWidth="1"/>
    <col min="15" max="16384" width="11.42578125" style="11"/>
  </cols>
  <sheetData>
    <row r="1" spans="2:14" ht="9.9499999999999993" customHeight="1" x14ac:dyDescent="0.35"/>
    <row r="2" spans="2:14" ht="9.9499999999999993" customHeight="1" x14ac:dyDescent="0.35"/>
    <row r="3" spans="2:14" ht="9.9499999999999993" customHeight="1" x14ac:dyDescent="0.35"/>
    <row r="4" spans="2:14" s="10" customFormat="1" ht="20.100000000000001" customHeight="1" x14ac:dyDescent="0.25">
      <c r="B4" s="10" t="s">
        <v>0</v>
      </c>
      <c r="C4" s="15" t="s">
        <v>139</v>
      </c>
      <c r="D4" s="10" t="s">
        <v>129</v>
      </c>
      <c r="E4" s="14" t="s">
        <v>140</v>
      </c>
      <c r="F4" s="10" t="s">
        <v>134</v>
      </c>
      <c r="G4" s="10" t="s">
        <v>141</v>
      </c>
      <c r="H4" s="10" t="s">
        <v>142</v>
      </c>
      <c r="I4" s="10" t="s">
        <v>143</v>
      </c>
      <c r="J4" s="10" t="s">
        <v>145</v>
      </c>
      <c r="K4" s="10" t="s">
        <v>144</v>
      </c>
      <c r="L4" s="10" t="s">
        <v>147</v>
      </c>
      <c r="M4" s="10" t="s">
        <v>148</v>
      </c>
      <c r="N4" s="10" t="s">
        <v>146</v>
      </c>
    </row>
    <row r="5" spans="2:14" ht="18" customHeight="1" x14ac:dyDescent="0.35">
      <c r="B5" s="3">
        <f t="shared" ref="B5" si="0">ROW(B5)-4</f>
        <v>1</v>
      </c>
      <c r="C5" s="12">
        <v>44036</v>
      </c>
      <c r="D5" s="3" t="s">
        <v>132</v>
      </c>
      <c r="E5" s="13">
        <v>3.08</v>
      </c>
      <c r="F5" s="3" t="s">
        <v>138</v>
      </c>
      <c r="G5" s="3" t="s">
        <v>157</v>
      </c>
      <c r="H5" s="3">
        <v>5</v>
      </c>
      <c r="I5" s="3" t="str">
        <f>IF(OR(Tableau18[[#This Row],[OPERATION]]="Sortie",Tableau18[[#This Row],[OPERATION]]="Budget"),VLOOKUP(Tableau18[[#This Row],[CAT. ID]],Sortie0,2,0),IF(OR(Tableau18[[#This Row],[OPERATION]]="Entrée",Tableau18[[#This Row],[OPERATION]]="Virement"),VLOOKUP(Tableau18[[#This Row],[CAT. ID]],Entrée0,2,0),""))</f>
        <v>AUTRES</v>
      </c>
      <c r="J5" s="3" t="s">
        <v>59</v>
      </c>
      <c r="K5" s="3" t="str">
        <f ca="1">IF(OR(Tableau18[[#This Row],[OPERATION]]="Sortie",Tableau18[[#This Row],[OPERATION]]="Budget"),VLOOKUP(J5,INDIRECT("Sortie"&amp;Tableau18[[#This Row],[CAT. ID]]),2,0),IF(OR(Tableau18[[#This Row],[OPERATION]]="Entrée",Tableau18[[#This Row],[OPERATION]]="Virement"),VLOOKUP(J5,INDIRECT("Entrée"&amp;Tableau18[[#This Row],[CAT. ID]]),2,0),""))</f>
        <v>Google</v>
      </c>
      <c r="L5" s="3">
        <f>YEAR(Tableau18[[#This Row],[DATE]])</f>
        <v>2020</v>
      </c>
      <c r="M5" s="8" t="str">
        <f>TEXT(Tableau18[[#This Row],[DATE]],"MMMM")</f>
        <v>juillet</v>
      </c>
      <c r="N5" s="8" t="str">
        <f ca="1">CONCATENATE(TEXT(Tableau18[[#This Row],[DATE]],"JJ/MM/AAAA")," ",Tableau18[[#This Row],[OPERATION]]," ",Tableau18[[#This Row],[MONTANT]]," ",Tableau18[[#This Row],[COMPTE]]," ",Tableau18[[#This Row],[CATEGORIE]]," ",Tableau18[[#This Row],[SOUS-CATEGORIE]]," ",Tableau18[[#This Row],[ANNEE]]," ",Tableau18[[#This Row],[MOIS]])</f>
        <v>24/07/2020 Virement 3,08 Boursorama Banque AUTRES Google 2020 juillet</v>
      </c>
    </row>
    <row r="6" spans="2:14" x14ac:dyDescent="0.35">
      <c r="B6" s="8">
        <f>ROW(B6)-4</f>
        <v>2</v>
      </c>
      <c r="C6" s="12">
        <v>44036</v>
      </c>
      <c r="D6" s="3" t="s">
        <v>131</v>
      </c>
      <c r="E6" s="13">
        <v>153</v>
      </c>
      <c r="F6" s="3" t="s">
        <v>138</v>
      </c>
      <c r="G6" s="3" t="s">
        <v>158</v>
      </c>
      <c r="H6" s="8">
        <v>1</v>
      </c>
      <c r="I6" s="8" t="str">
        <f>IF(OR(Tableau18[[#This Row],[OPERATION]]="Sortie",Tableau18[[#This Row],[OPERATION]]="Budget"),VLOOKUP(Tableau18[[#This Row],[CAT. ID]],Sortie0,2,0),IF(OR(Tableau18[[#This Row],[OPERATION]]="Entrée",Tableau18[[#This Row],[OPERATION]]="Virement"),VLOOKUP(Tableau18[[#This Row],[CAT. ID]],Entrée0,2,0),""))</f>
        <v>PROFESSIONNEL</v>
      </c>
      <c r="J6" s="8" t="s">
        <v>17</v>
      </c>
      <c r="K6" s="8" t="str">
        <f ca="1">IF(OR(Tableau18[[#This Row],[OPERATION]]="Sortie",Tableau18[[#This Row],[OPERATION]]="Budget"),VLOOKUP(J6,INDIRECT("Sortie"&amp;Tableau18[[#This Row],[CAT. ID]]),2,0),IF(OR(Tableau18[[#This Row],[OPERATION]]="Entrée",Tableau18[[#This Row],[OPERATION]]="Virement"),VLOOKUP(J6,INDIRECT("Entrée"&amp;Tableau18[[#This Row],[CAT. ID]]),2,0),""))</f>
        <v>Salaire</v>
      </c>
      <c r="L6" s="8">
        <f>YEAR(Tableau18[[#This Row],[DATE]])</f>
        <v>2020</v>
      </c>
      <c r="M6" s="8" t="str">
        <f>TEXT(Tableau18[[#This Row],[DATE]],"MMMM")</f>
        <v>juillet</v>
      </c>
      <c r="N6" s="8" t="str">
        <f ca="1">CONCATENATE(TEXT(Tableau18[[#This Row],[DATE]],"JJ/MM/AAAA")," ",Tableau18[[#This Row],[OPERATION]]," ",Tableau18[[#This Row],[MONTANT]]," ",Tableau18[[#This Row],[COMPTE]]," ",Tableau18[[#This Row],[CATEGORIE]]," ",Tableau18[[#This Row],[SOUS-CATEGORIE]]," ",Tableau18[[#This Row],[ANNEE]]," ",Tableau18[[#This Row],[MOIS]])</f>
        <v>24/07/2020 Entrée 153 Boursorama Banque PROFESSIONNEL Salaire 2020 juillet</v>
      </c>
    </row>
    <row r="7" spans="2:14" x14ac:dyDescent="0.35">
      <c r="B7" s="8">
        <f>ROW(B7)-4</f>
        <v>3</v>
      </c>
      <c r="C7" s="12">
        <v>44036</v>
      </c>
      <c r="D7" s="3" t="s">
        <v>130</v>
      </c>
      <c r="E7" s="13">
        <v>100</v>
      </c>
      <c r="F7" s="3" t="s">
        <v>138</v>
      </c>
      <c r="G7" s="3" t="s">
        <v>158</v>
      </c>
      <c r="H7" s="8">
        <v>1</v>
      </c>
      <c r="I7" s="8" t="str">
        <f>IF(OR(Tableau18[[#This Row],[OPERATION]]="Sortie",Tableau18[[#This Row],[OPERATION]]="Budget"),VLOOKUP(Tableau18[[#This Row],[CAT. ID]],Sortie0,2,0),IF(OR(Tableau18[[#This Row],[OPERATION]]="Entrée",Tableau18[[#This Row],[OPERATION]]="Virement"),VLOOKUP(Tableau18[[#This Row],[CAT. ID]],Entrée0,2,0),""))</f>
        <v>LOGEMENT</v>
      </c>
      <c r="J7" s="8" t="s">
        <v>17</v>
      </c>
      <c r="K7" s="8" t="str">
        <f ca="1">IF(OR(Tableau18[[#This Row],[OPERATION]]="Sortie",Tableau18[[#This Row],[OPERATION]]="Budget"),VLOOKUP(J7,INDIRECT("Sortie"&amp;Tableau18[[#This Row],[CAT. ID]]),2,0),IF(OR(Tableau18[[#This Row],[OPERATION]]="Entrée",Tableau18[[#This Row],[OPERATION]]="Virement"),VLOOKUP(J7,INDIRECT("Entrée"&amp;Tableau18[[#This Row],[CAT. ID]]),2,0),""))</f>
        <v>Loyer</v>
      </c>
      <c r="L7" s="8">
        <f>YEAR(Tableau18[[#This Row],[DATE]])</f>
        <v>2020</v>
      </c>
      <c r="M7" s="8" t="str">
        <f>TEXT(Tableau18[[#This Row],[DATE]],"MMMM")</f>
        <v>juillet</v>
      </c>
      <c r="N7" s="8" t="str">
        <f ca="1">CONCATENATE(TEXT(Tableau18[[#This Row],[DATE]],"JJ/MM/AAAA")," ",Tableau18[[#This Row],[OPERATION]]," ",Tableau18[[#This Row],[MONTANT]]," ",Tableau18[[#This Row],[COMPTE]]," ",Tableau18[[#This Row],[CATEGORIE]]," ",Tableau18[[#This Row],[SOUS-CATEGORIE]]," ",Tableau18[[#This Row],[ANNEE]]," ",Tableau18[[#This Row],[MOIS]])</f>
        <v>24/07/2020 Sortie 100 Boursorama Banque LOGEMENT Loyer 2020 juillet</v>
      </c>
    </row>
    <row r="8" spans="2:14" x14ac:dyDescent="0.35">
      <c r="B8" s="8">
        <f>ROW(B8)-4</f>
        <v>4</v>
      </c>
      <c r="C8" s="12">
        <v>44036</v>
      </c>
      <c r="D8" s="3" t="s">
        <v>133</v>
      </c>
      <c r="E8" s="13">
        <v>50</v>
      </c>
      <c r="F8" s="3" t="s">
        <v>138</v>
      </c>
      <c r="G8" s="3" t="s">
        <v>158</v>
      </c>
      <c r="H8" s="8">
        <v>3</v>
      </c>
      <c r="I8" s="8" t="str">
        <f>IF(OR(Tableau18[[#This Row],[OPERATION]]="Sortie",Tableau18[[#This Row],[OPERATION]]="Budget"),VLOOKUP(Tableau18[[#This Row],[CAT. ID]],Sortie0,2,0),IF(OR(Tableau18[[#This Row],[OPERATION]]="Entrée",Tableau18[[#This Row],[OPERATION]]="Virement"),VLOOKUP(Tableau18[[#This Row],[CAT. ID]],Entrée0,2,0),""))</f>
        <v>ABONNEMENTS</v>
      </c>
      <c r="J8" s="8" t="s">
        <v>48</v>
      </c>
      <c r="K8" s="8" t="str">
        <f ca="1">IF(OR(Tableau18[[#This Row],[OPERATION]]="Sortie",Tableau18[[#This Row],[OPERATION]]="Budget"),VLOOKUP(J8,INDIRECT("Sortie"&amp;Tableau18[[#This Row],[CAT. ID]]),2,0),IF(OR(Tableau18[[#This Row],[OPERATION]]="Entrée",Tableau18[[#This Row],[OPERATION]]="Virement"),VLOOKUP(J8,INDIRECT("Entrée"&amp;Tableau18[[#This Row],[CAT. ID]]),2,0),""))</f>
        <v>Orange</v>
      </c>
      <c r="L8" s="8">
        <f>YEAR(Tableau18[[#This Row],[DATE]])</f>
        <v>2020</v>
      </c>
      <c r="M8" s="8" t="str">
        <f>TEXT(Tableau18[[#This Row],[DATE]],"MMMM")</f>
        <v>juillet</v>
      </c>
      <c r="N8" s="8" t="str">
        <f ca="1">CONCATENATE(TEXT(Tableau18[[#This Row],[DATE]],"JJ/MM/AAAA")," ",Tableau18[[#This Row],[OPERATION]]," ",Tableau18[[#This Row],[MONTANT]]," ",Tableau18[[#This Row],[COMPTE]]," ",Tableau18[[#This Row],[CATEGORIE]]," ",Tableau18[[#This Row],[SOUS-CATEGORIE]]," ",Tableau18[[#This Row],[ANNEE]]," ",Tableau18[[#This Row],[MOIS]])</f>
        <v>24/07/2020 Budget 50 Boursorama Banque ABONNEMENTS Orange 2020 juillet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3A91C-8311-4C25-B44C-F1620F5D4E19}">
  <sheetPr codeName="Feuil4"/>
  <dimension ref="B1:F7"/>
  <sheetViews>
    <sheetView showGridLines="0" workbookViewId="0">
      <selection activeCell="E7" sqref="E7"/>
    </sheetView>
  </sheetViews>
  <sheetFormatPr baseColWidth="10" defaultRowHeight="18" x14ac:dyDescent="0.25"/>
  <cols>
    <col min="1" max="1" width="5.7109375" customWidth="1"/>
    <col min="2" max="2" width="10.7109375" style="3" customWidth="1"/>
    <col min="3" max="3" width="25.7109375" style="3" customWidth="1"/>
    <col min="4" max="6" width="15.7109375" style="9" customWidth="1"/>
  </cols>
  <sheetData>
    <row r="1" spans="2:6" ht="9.9499999999999993" customHeight="1" x14ac:dyDescent="0.25"/>
    <row r="2" spans="2:6" ht="9.9499999999999993" customHeight="1" x14ac:dyDescent="0.25"/>
    <row r="3" spans="2:6" ht="9.9499999999999993" customHeight="1" x14ac:dyDescent="0.25"/>
    <row r="4" spans="2:6" ht="17.45" customHeight="1" x14ac:dyDescent="0.25">
      <c r="B4" s="7" t="s">
        <v>0</v>
      </c>
      <c r="C4" s="7" t="s">
        <v>134</v>
      </c>
      <c r="D4" s="18" t="s">
        <v>135</v>
      </c>
      <c r="E4" s="18" t="s">
        <v>136</v>
      </c>
      <c r="F4" s="18" t="s">
        <v>137</v>
      </c>
    </row>
    <row r="5" spans="2:6" x14ac:dyDescent="0.25">
      <c r="B5" s="3">
        <f>ROW(B5)-4</f>
        <v>1</v>
      </c>
      <c r="C5" s="3" t="s">
        <v>138</v>
      </c>
      <c r="D5" s="9">
        <v>10</v>
      </c>
      <c r="E5" s="9">
        <f>(SUM(SUMIFS(Tableau18[MONTANT],Tableau18[COMPTE],Comptes!C5,Tableau18[OPERATION],{"Entrée";"Virement"})))-SUMIFS(Tableau18[MONTANT],Tableau18[COMPTE],Comptes!C5,Tableau18[OPERATION],"Sortie")</f>
        <v>56.080000000000013</v>
      </c>
      <c r="F5" s="9">
        <f>Tableau20[[#This Row],[DEPART]]+Tableau20[[#This Row],[CALCUL]]</f>
        <v>66.080000000000013</v>
      </c>
    </row>
    <row r="6" spans="2:6" x14ac:dyDescent="0.25">
      <c r="B6" s="8">
        <f>ROW(B6)-4</f>
        <v>2</v>
      </c>
      <c r="C6" s="3" t="s">
        <v>160</v>
      </c>
      <c r="D6" s="9">
        <v>10</v>
      </c>
      <c r="E6" s="9">
        <f>(SUM(SUMIFS(Tableau18[MONTANT],Tableau18[COMPTE],Comptes!C6,Tableau18[OPERATION],{"Entrée";"Virement"})))-SUMIFS(Tableau18[MONTANT],Tableau18[COMPTE],Comptes!C6,Tableau18[OPERATION],"Sortie")</f>
        <v>0</v>
      </c>
      <c r="F6" s="9">
        <f>Tableau20[[#This Row],[DEPART]]+Tableau20[[#This Row],[CALCUL]]</f>
        <v>10</v>
      </c>
    </row>
    <row r="7" spans="2:6" x14ac:dyDescent="0.25">
      <c r="B7" s="8">
        <f>ROW(B7)-4</f>
        <v>3</v>
      </c>
      <c r="C7" s="3" t="s">
        <v>161</v>
      </c>
      <c r="D7" s="9">
        <v>10</v>
      </c>
      <c r="E7" s="9">
        <f>(SUM(SUMIFS(Tableau18[MONTANT],Tableau18[COMPTE],Comptes!C7,Tableau18[OPERATION],{"Entrée";"Virement"})))-SUMIFS(Tableau18[MONTANT],Tableau18[COMPTE],Comptes!C7,Tableau18[OPERATION],"Sortie")</f>
        <v>0</v>
      </c>
      <c r="F7" s="9">
        <f>Tableau20[[#This Row],[DEPART]]+Tableau20[[#This Row],[CALCUL]]</f>
        <v>10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5A6CA-87ED-44B7-8B19-E58675444986}">
  <sheetPr codeName="Feuil5"/>
  <dimension ref="B1:AJ38"/>
  <sheetViews>
    <sheetView showGridLines="0" workbookViewId="0"/>
  </sheetViews>
  <sheetFormatPr baseColWidth="10" defaultRowHeight="16.5" x14ac:dyDescent="0.3"/>
  <cols>
    <col min="1" max="1" width="5.7109375" style="1" customWidth="1"/>
    <col min="2" max="2" width="13.140625" style="2" customWidth="1"/>
    <col min="3" max="3" width="20.7109375" style="2" customWidth="1"/>
    <col min="4" max="4" width="5.7109375" style="1" customWidth="1"/>
    <col min="5" max="5" width="12.42578125" style="2" customWidth="1"/>
    <col min="6" max="6" width="25.7109375" style="2" customWidth="1"/>
    <col min="7" max="7" width="5.7109375" style="1" customWidth="1"/>
    <col min="8" max="8" width="12.42578125" style="2" customWidth="1"/>
    <col min="9" max="9" width="25.7109375" style="2" customWidth="1"/>
    <col min="10" max="10" width="5.7109375" style="1" customWidth="1"/>
    <col min="11" max="11" width="12.42578125" style="2" customWidth="1"/>
    <col min="12" max="12" width="25.7109375" style="2" customWidth="1"/>
    <col min="13" max="13" width="5.7109375" style="1" customWidth="1"/>
    <col min="14" max="14" width="12.42578125" style="1" customWidth="1"/>
    <col min="15" max="15" width="25.7109375" style="1" customWidth="1"/>
    <col min="16" max="16" width="5.7109375" style="1" customWidth="1"/>
    <col min="17" max="17" width="10.7109375" style="1" customWidth="1"/>
    <col min="18" max="18" width="25.7109375" style="1" customWidth="1"/>
    <col min="19" max="19" width="5.7109375" style="1" customWidth="1"/>
    <col min="20" max="20" width="10.7109375" style="2" customWidth="1"/>
    <col min="21" max="21" width="25.7109375" style="2" customWidth="1"/>
    <col min="22" max="22" width="5.7109375" style="1" customWidth="1"/>
    <col min="23" max="23" width="10.7109375" style="1" customWidth="1"/>
    <col min="24" max="24" width="25.7109375" style="1" customWidth="1"/>
    <col min="25" max="25" width="5.7109375" style="1" customWidth="1"/>
    <col min="26" max="26" width="12.42578125" style="1" customWidth="1"/>
    <col min="27" max="27" width="25.7109375" style="1" customWidth="1"/>
    <col min="28" max="28" width="5.7109375" style="1" customWidth="1"/>
    <col min="29" max="29" width="12.42578125" style="1" customWidth="1"/>
    <col min="30" max="30" width="25.7109375" style="1" customWidth="1"/>
    <col min="31" max="31" width="5.7109375" style="1" customWidth="1"/>
    <col min="32" max="32" width="12.42578125" style="1" customWidth="1"/>
    <col min="33" max="33" width="25.7109375" style="1" customWidth="1"/>
    <col min="34" max="34" width="5.7109375" style="1" customWidth="1"/>
    <col min="35" max="35" width="12.42578125" style="1" customWidth="1"/>
    <col min="36" max="36" width="25.7109375" style="1" customWidth="1"/>
    <col min="37" max="37" width="5.7109375" style="1" customWidth="1"/>
    <col min="38" max="16384" width="11.42578125" style="1"/>
  </cols>
  <sheetData>
    <row r="1" spans="2:36" ht="9.9499999999999993" customHeight="1" x14ac:dyDescent="0.3"/>
    <row r="2" spans="2:36" ht="9.9499999999999993" customHeight="1" x14ac:dyDescent="0.3"/>
    <row r="3" spans="2:36" ht="9.9499999999999993" customHeight="1" thickBot="1" x14ac:dyDescent="0.35"/>
    <row r="4" spans="2:36" ht="20.100000000000001" customHeight="1" thickTop="1" x14ac:dyDescent="0.3">
      <c r="B4" s="4"/>
      <c r="C4" s="4"/>
      <c r="E4" s="35" t="str">
        <f>INDEX(Tableau1[CATEGORIES],MATCH(1,Tableau1[ID],0))</f>
        <v>LOGEMENT</v>
      </c>
      <c r="F4" s="36"/>
      <c r="H4" s="35" t="str">
        <f>INDEX(Tableau1[CATEGORIES],MATCH(2,Tableau1[ID],0))</f>
        <v>TRANSPORT</v>
      </c>
      <c r="I4" s="36"/>
      <c r="K4" s="35" t="str">
        <f>INDEX(Tableau1[CATEGORIES],MATCH(3,Tableau1[ID],0))</f>
        <v>ABONNEMENTS</v>
      </c>
      <c r="L4" s="36"/>
      <c r="N4" s="35" t="str">
        <f>INDEX(Tableau1[CATEGORIES],MATCH(4,Tableau1[ID],0))</f>
        <v>ALIMENTATION</v>
      </c>
      <c r="O4" s="36"/>
      <c r="Q4" s="35" t="str">
        <f>INDEX(Tableau1[CATEGORIES],MATCH(5,Tableau1[ID],0))</f>
        <v>HABILLAGE</v>
      </c>
      <c r="R4" s="36"/>
      <c r="T4" s="35" t="str">
        <f>INDEX(Tableau1[CATEGORIES],MATCH(6,Tableau1[ID],0))</f>
        <v>BANQUE</v>
      </c>
      <c r="U4" s="36"/>
      <c r="W4" s="35" t="str">
        <f>INDEX(Tableau1[CATEGORIES],MATCH(7,Tableau1[ID],0))</f>
        <v>SANTE</v>
      </c>
      <c r="X4" s="36"/>
      <c r="Z4" s="35" t="str">
        <f>INDEX(Tableau1[CATEGORIES],MATCH(8,Tableau1[ID],0))</f>
        <v>LOISIRS</v>
      </c>
      <c r="AA4" s="36"/>
      <c r="AC4" s="35" t="str">
        <f>INDEX(Tableau1[CATEGORIES],MATCH(9,Tableau1[ID],0))</f>
        <v>ASSURANCES</v>
      </c>
      <c r="AD4" s="36"/>
      <c r="AF4" s="35" t="str">
        <f>INDEX(Tableau1[CATEGORIES],MATCH(10,Tableau1[ID],0))</f>
        <v>TAXES</v>
      </c>
      <c r="AG4" s="36"/>
      <c r="AI4" s="35" t="str">
        <f>INDEX(Tableau1[CATEGORIES],MATCH(11,Tableau1[ID],0))</f>
        <v>AUTRES</v>
      </c>
      <c r="AJ4" s="36"/>
    </row>
    <row r="5" spans="2:36" ht="20.100000000000001" customHeight="1" thickBot="1" x14ac:dyDescent="0.35">
      <c r="B5" s="4"/>
      <c r="C5" s="4"/>
      <c r="E5" s="37"/>
      <c r="F5" s="38"/>
      <c r="H5" s="37"/>
      <c r="I5" s="38"/>
      <c r="K5" s="37"/>
      <c r="L5" s="38"/>
      <c r="N5" s="37"/>
      <c r="O5" s="38"/>
      <c r="Q5" s="37"/>
      <c r="R5" s="38"/>
      <c r="T5" s="37"/>
      <c r="U5" s="38"/>
      <c r="W5" s="37"/>
      <c r="X5" s="38"/>
      <c r="Z5" s="37"/>
      <c r="AA5" s="38"/>
      <c r="AC5" s="37"/>
      <c r="AD5" s="38"/>
      <c r="AF5" s="37"/>
      <c r="AG5" s="38"/>
      <c r="AI5" s="37"/>
      <c r="AJ5" s="38"/>
    </row>
    <row r="6" spans="2:36" ht="15" customHeight="1" thickTop="1" x14ac:dyDescent="0.3">
      <c r="B6" s="5"/>
      <c r="C6" s="5"/>
    </row>
    <row r="7" spans="2:36" ht="17.45" customHeight="1" x14ac:dyDescent="0.3">
      <c r="B7" s="7" t="s">
        <v>0</v>
      </c>
      <c r="C7" s="7" t="s">
        <v>1</v>
      </c>
      <c r="E7" s="7" t="s">
        <v>0</v>
      </c>
      <c r="F7" s="7" t="s">
        <v>16</v>
      </c>
      <c r="H7" s="7" t="s">
        <v>0</v>
      </c>
      <c r="I7" s="7" t="s">
        <v>16</v>
      </c>
      <c r="K7" s="7" t="s">
        <v>0</v>
      </c>
      <c r="L7" s="7" t="s">
        <v>16</v>
      </c>
      <c r="N7" s="7" t="s">
        <v>0</v>
      </c>
      <c r="O7" s="7" t="s">
        <v>16</v>
      </c>
      <c r="Q7" s="7" t="s">
        <v>0</v>
      </c>
      <c r="R7" s="7" t="s">
        <v>16</v>
      </c>
      <c r="T7" s="7" t="s">
        <v>0</v>
      </c>
      <c r="U7" s="7" t="s">
        <v>16</v>
      </c>
      <c r="W7" s="7" t="s">
        <v>0</v>
      </c>
      <c r="X7" s="7" t="s">
        <v>16</v>
      </c>
      <c r="Z7" s="7" t="s">
        <v>0</v>
      </c>
      <c r="AA7" s="7" t="s">
        <v>16</v>
      </c>
      <c r="AC7" s="7" t="s">
        <v>0</v>
      </c>
      <c r="AD7" s="7" t="s">
        <v>16</v>
      </c>
      <c r="AF7" s="7" t="s">
        <v>0</v>
      </c>
      <c r="AG7" s="7" t="s">
        <v>16</v>
      </c>
      <c r="AI7" s="7" t="s">
        <v>0</v>
      </c>
      <c r="AJ7" s="7" t="s">
        <v>16</v>
      </c>
    </row>
    <row r="8" spans="2:36" ht="15" customHeight="1" x14ac:dyDescent="0.3">
      <c r="B8" s="3"/>
      <c r="C8" s="3"/>
      <c r="E8" s="7"/>
      <c r="F8" s="7"/>
    </row>
    <row r="9" spans="2:36" ht="15" customHeight="1" x14ac:dyDescent="0.3">
      <c r="B9" s="3">
        <v>1</v>
      </c>
      <c r="C9" s="3" t="s">
        <v>3</v>
      </c>
      <c r="E9" s="3" t="s">
        <v>17</v>
      </c>
      <c r="F9" s="3" t="s">
        <v>18</v>
      </c>
      <c r="H9" s="3" t="s">
        <v>33</v>
      </c>
      <c r="I9" s="3" t="s">
        <v>41</v>
      </c>
      <c r="K9" s="3" t="s">
        <v>48</v>
      </c>
      <c r="L9" s="3" t="s">
        <v>52</v>
      </c>
      <c r="N9" s="3" t="s">
        <v>57</v>
      </c>
      <c r="O9" s="3" t="s">
        <v>2</v>
      </c>
      <c r="Q9" s="3" t="s">
        <v>59</v>
      </c>
      <c r="R9" s="3" t="s">
        <v>62</v>
      </c>
      <c r="T9" s="3" t="s">
        <v>66</v>
      </c>
      <c r="U9" s="3" t="s">
        <v>65</v>
      </c>
      <c r="W9" s="3" t="s">
        <v>78</v>
      </c>
      <c r="X9" s="3" t="s">
        <v>73</v>
      </c>
      <c r="Z9" s="3" t="s">
        <v>89</v>
      </c>
      <c r="AA9" s="3" t="s">
        <v>84</v>
      </c>
      <c r="AC9" s="3" t="s">
        <v>96</v>
      </c>
      <c r="AD9" s="3" t="s">
        <v>95</v>
      </c>
      <c r="AF9" s="3" t="s">
        <v>108</v>
      </c>
      <c r="AG9" s="3" t="s">
        <v>109</v>
      </c>
      <c r="AI9" s="3" t="s">
        <v>111</v>
      </c>
      <c r="AJ9" s="3" t="s">
        <v>112</v>
      </c>
    </row>
    <row r="10" spans="2:36" ht="15" customHeight="1" x14ac:dyDescent="0.3">
      <c r="B10" s="3">
        <v>2</v>
      </c>
      <c r="C10" s="3" t="s">
        <v>4</v>
      </c>
      <c r="E10" s="3" t="s">
        <v>19</v>
      </c>
      <c r="F10" s="3" t="s">
        <v>25</v>
      </c>
      <c r="H10" s="3" t="s">
        <v>34</v>
      </c>
      <c r="I10" s="3" t="s">
        <v>42</v>
      </c>
      <c r="K10" s="3" t="s">
        <v>49</v>
      </c>
      <c r="L10" s="3" t="s">
        <v>53</v>
      </c>
      <c r="N10" s="3" t="s">
        <v>58</v>
      </c>
      <c r="O10" s="3" t="s">
        <v>30</v>
      </c>
      <c r="Q10" s="3" t="s">
        <v>60</v>
      </c>
      <c r="R10" s="3" t="s">
        <v>63</v>
      </c>
      <c r="T10" s="3" t="s">
        <v>67</v>
      </c>
      <c r="U10" s="3" t="s">
        <v>64</v>
      </c>
      <c r="W10" s="3" t="s">
        <v>79</v>
      </c>
      <c r="X10" s="3" t="s">
        <v>74</v>
      </c>
      <c r="Z10" s="3" t="s">
        <v>90</v>
      </c>
      <c r="AA10" s="3" t="s">
        <v>86</v>
      </c>
      <c r="AC10" s="3" t="s">
        <v>107</v>
      </c>
      <c r="AD10" s="3" t="s">
        <v>30</v>
      </c>
      <c r="AF10" s="3" t="s">
        <v>110</v>
      </c>
      <c r="AG10" s="3"/>
      <c r="AI10" s="3" t="s">
        <v>113</v>
      </c>
      <c r="AJ10" s="3" t="s">
        <v>121</v>
      </c>
    </row>
    <row r="11" spans="2:36" ht="15" customHeight="1" x14ac:dyDescent="0.3">
      <c r="B11" s="3">
        <v>3</v>
      </c>
      <c r="C11" s="3" t="s">
        <v>5</v>
      </c>
      <c r="E11" s="3" t="s">
        <v>20</v>
      </c>
      <c r="F11" s="3" t="s">
        <v>26</v>
      </c>
      <c r="H11" s="3" t="s">
        <v>35</v>
      </c>
      <c r="I11" s="3" t="s">
        <v>43</v>
      </c>
      <c r="K11" s="3" t="s">
        <v>50</v>
      </c>
      <c r="L11" s="3" t="s">
        <v>54</v>
      </c>
      <c r="Q11" s="3" t="s">
        <v>61</v>
      </c>
      <c r="R11" s="3" t="s">
        <v>30</v>
      </c>
      <c r="T11" s="3" t="s">
        <v>68</v>
      </c>
      <c r="U11" s="3" t="s">
        <v>97</v>
      </c>
      <c r="W11" s="3" t="s">
        <v>80</v>
      </c>
      <c r="X11" s="3" t="s">
        <v>75</v>
      </c>
      <c r="Z11" s="3" t="s">
        <v>91</v>
      </c>
      <c r="AA11" s="3" t="s">
        <v>85</v>
      </c>
      <c r="AI11" s="3" t="s">
        <v>122</v>
      </c>
      <c r="AJ11" s="3" t="s">
        <v>30</v>
      </c>
    </row>
    <row r="12" spans="2:36" ht="15" customHeight="1" x14ac:dyDescent="0.3">
      <c r="B12" s="3">
        <v>4</v>
      </c>
      <c r="C12" s="3" t="s">
        <v>6</v>
      </c>
      <c r="E12" s="3" t="s">
        <v>21</v>
      </c>
      <c r="F12" s="3" t="s">
        <v>27</v>
      </c>
      <c r="H12" s="3" t="s">
        <v>36</v>
      </c>
      <c r="I12" s="3" t="s">
        <v>44</v>
      </c>
      <c r="K12" s="3" t="s">
        <v>51</v>
      </c>
      <c r="L12" s="3" t="s">
        <v>55</v>
      </c>
      <c r="T12" s="3" t="s">
        <v>69</v>
      </c>
      <c r="U12" s="3" t="s">
        <v>98</v>
      </c>
      <c r="W12" s="3" t="s">
        <v>81</v>
      </c>
      <c r="X12" s="3" t="s">
        <v>76</v>
      </c>
      <c r="Z12" s="3" t="s">
        <v>92</v>
      </c>
      <c r="AA12" s="3" t="s">
        <v>87</v>
      </c>
    </row>
    <row r="13" spans="2:36" ht="15" customHeight="1" x14ac:dyDescent="0.3">
      <c r="B13" s="3">
        <v>5</v>
      </c>
      <c r="C13" s="3" t="s">
        <v>7</v>
      </c>
      <c r="E13" s="3" t="s">
        <v>22</v>
      </c>
      <c r="F13" s="3" t="s">
        <v>28</v>
      </c>
      <c r="H13" s="3" t="s">
        <v>37</v>
      </c>
      <c r="I13" s="3" t="s">
        <v>45</v>
      </c>
      <c r="T13" s="3" t="s">
        <v>70</v>
      </c>
      <c r="U13" s="3" t="s">
        <v>99</v>
      </c>
      <c r="W13" s="3" t="s">
        <v>82</v>
      </c>
      <c r="X13" s="3" t="s">
        <v>77</v>
      </c>
      <c r="Z13" s="3" t="s">
        <v>93</v>
      </c>
      <c r="AA13" s="3" t="s">
        <v>88</v>
      </c>
    </row>
    <row r="14" spans="2:36" ht="15" customHeight="1" x14ac:dyDescent="0.3">
      <c r="B14" s="3">
        <v>6</v>
      </c>
      <c r="C14" s="3" t="s">
        <v>8</v>
      </c>
      <c r="E14" s="3" t="s">
        <v>23</v>
      </c>
      <c r="F14" s="3" t="s">
        <v>29</v>
      </c>
      <c r="H14" s="3" t="s">
        <v>38</v>
      </c>
      <c r="I14" s="3" t="s">
        <v>46</v>
      </c>
      <c r="T14" s="3" t="s">
        <v>71</v>
      </c>
      <c r="U14" s="3" t="s">
        <v>100</v>
      </c>
      <c r="W14" s="3" t="s">
        <v>83</v>
      </c>
      <c r="X14" s="3" t="s">
        <v>30</v>
      </c>
      <c r="Z14" s="3" t="s">
        <v>94</v>
      </c>
      <c r="AA14" s="3" t="s">
        <v>30</v>
      </c>
    </row>
    <row r="15" spans="2:36" ht="15" customHeight="1" x14ac:dyDescent="0.3">
      <c r="B15" s="3">
        <v>7</v>
      </c>
      <c r="C15" s="3" t="s">
        <v>9</v>
      </c>
      <c r="E15" s="3" t="s">
        <v>24</v>
      </c>
      <c r="F15" s="3" t="s">
        <v>30</v>
      </c>
      <c r="H15" s="3" t="s">
        <v>39</v>
      </c>
      <c r="I15" s="3" t="s">
        <v>47</v>
      </c>
      <c r="T15" s="3" t="s">
        <v>72</v>
      </c>
      <c r="U15" s="3" t="s">
        <v>101</v>
      </c>
    </row>
    <row r="16" spans="2:36" ht="15" customHeight="1" x14ac:dyDescent="0.3">
      <c r="B16" s="3">
        <v>8</v>
      </c>
      <c r="C16" s="3" t="s">
        <v>10</v>
      </c>
      <c r="E16" s="3"/>
      <c r="F16" s="3"/>
      <c r="H16" s="3" t="s">
        <v>40</v>
      </c>
      <c r="I16" s="3" t="s">
        <v>30</v>
      </c>
      <c r="T16" s="3" t="s">
        <v>104</v>
      </c>
      <c r="U16" s="3" t="s">
        <v>102</v>
      </c>
    </row>
    <row r="17" spans="2:21" ht="15" customHeight="1" x14ac:dyDescent="0.3">
      <c r="B17" s="3">
        <v>9</v>
      </c>
      <c r="C17" s="3" t="s">
        <v>11</v>
      </c>
      <c r="E17" s="3"/>
      <c r="F17" s="3"/>
      <c r="T17" s="3" t="s">
        <v>105</v>
      </c>
      <c r="U17" s="3" t="s">
        <v>103</v>
      </c>
    </row>
    <row r="18" spans="2:21" ht="15" customHeight="1" x14ac:dyDescent="0.3">
      <c r="B18" s="3">
        <v>10</v>
      </c>
      <c r="C18" s="3" t="s">
        <v>12</v>
      </c>
      <c r="E18" s="3"/>
      <c r="F18" s="3"/>
      <c r="T18" s="3" t="s">
        <v>106</v>
      </c>
      <c r="U18" s="3" t="s">
        <v>30</v>
      </c>
    </row>
    <row r="19" spans="2:21" ht="15" customHeight="1" x14ac:dyDescent="0.3">
      <c r="B19" s="3">
        <v>11</v>
      </c>
      <c r="C19" s="3" t="s">
        <v>56</v>
      </c>
      <c r="E19" s="3"/>
      <c r="F19" s="3"/>
    </row>
    <row r="20" spans="2:21" ht="9.9499999999999993" customHeight="1" x14ac:dyDescent="0.3">
      <c r="E20" s="3"/>
      <c r="F20" s="3"/>
    </row>
    <row r="21" spans="2:21" ht="9.9499999999999993" customHeight="1" x14ac:dyDescent="0.3">
      <c r="E21" s="3"/>
      <c r="F21" s="3"/>
    </row>
    <row r="22" spans="2:21" ht="9.9499999999999993" customHeight="1" x14ac:dyDescent="0.3"/>
    <row r="23" spans="2:21" s="43" customFormat="1" x14ac:dyDescent="0.3"/>
    <row r="24" spans="2:21" ht="9.9499999999999993" customHeight="1" x14ac:dyDescent="0.3"/>
    <row r="25" spans="2:21" ht="9.9499999999999993" customHeight="1" x14ac:dyDescent="0.3"/>
    <row r="26" spans="2:21" ht="9.9499999999999993" customHeight="1" thickBot="1" x14ac:dyDescent="0.35"/>
    <row r="27" spans="2:21" ht="24.95" customHeight="1" thickTop="1" x14ac:dyDescent="0.3">
      <c r="B27" s="39" t="s">
        <v>32</v>
      </c>
      <c r="C27" s="40"/>
    </row>
    <row r="28" spans="2:21" ht="24.95" customHeight="1" thickBot="1" x14ac:dyDescent="0.35">
      <c r="B28" s="41"/>
      <c r="C28" s="42"/>
    </row>
    <row r="29" spans="2:21" ht="20.100000000000001" customHeight="1" thickTop="1" x14ac:dyDescent="0.3">
      <c r="B29" s="6"/>
      <c r="C29" s="6"/>
      <c r="E29" s="35" t="str">
        <f>INDEX(Tableau2[CATEGORIES],MATCH(1,Tableau2[ID],0))</f>
        <v>PROFESSIONNEL</v>
      </c>
      <c r="F29" s="36"/>
      <c r="H29" s="35" t="str">
        <f>INDEX(Tableau2[CATEGORIES],MATCH(2,Tableau2[ID],0))</f>
        <v>PERSONNEL</v>
      </c>
      <c r="I29" s="36"/>
      <c r="K29" s="35" t="str">
        <f>INDEX(Tableau2[CATEGORIES],MATCH(3,Tableau2[ID],0))</f>
        <v>PARTICULIER</v>
      </c>
      <c r="L29" s="36"/>
      <c r="N29" s="35" t="str">
        <f>INDEX(Tableau2[CATEGORIES],MATCH(4,Tableau2[ID],0))</f>
        <v>ALLOCATIONS</v>
      </c>
      <c r="O29" s="36"/>
      <c r="Q29" s="35" t="s">
        <v>56</v>
      </c>
      <c r="R29" s="36"/>
    </row>
    <row r="30" spans="2:21" ht="20.100000000000001" customHeight="1" thickBot="1" x14ac:dyDescent="0.35">
      <c r="B30" s="6"/>
      <c r="C30" s="6"/>
      <c r="E30" s="37"/>
      <c r="F30" s="38"/>
      <c r="H30" s="37"/>
      <c r="I30" s="38"/>
      <c r="K30" s="37"/>
      <c r="L30" s="38"/>
      <c r="N30" s="37"/>
      <c r="O30" s="38"/>
      <c r="Q30" s="37"/>
      <c r="R30" s="38"/>
    </row>
    <row r="31" spans="2:21" ht="15" customHeight="1" thickTop="1" x14ac:dyDescent="0.3">
      <c r="B31" s="6"/>
      <c r="C31" s="6"/>
    </row>
    <row r="32" spans="2:21" ht="17.45" customHeight="1" x14ac:dyDescent="0.3">
      <c r="B32" s="7" t="s">
        <v>0</v>
      </c>
      <c r="C32" s="7" t="s">
        <v>1</v>
      </c>
      <c r="E32" s="7" t="s">
        <v>0</v>
      </c>
      <c r="F32" s="7" t="s">
        <v>16</v>
      </c>
      <c r="H32" s="7" t="s">
        <v>0</v>
      </c>
      <c r="I32" s="7" t="s">
        <v>16</v>
      </c>
      <c r="K32" s="7" t="s">
        <v>0</v>
      </c>
      <c r="L32" s="7" t="s">
        <v>16</v>
      </c>
      <c r="N32" s="7" t="s">
        <v>0</v>
      </c>
      <c r="O32" s="7" t="s">
        <v>16</v>
      </c>
      <c r="Q32" s="7" t="s">
        <v>0</v>
      </c>
      <c r="R32" s="7" t="s">
        <v>16</v>
      </c>
    </row>
    <row r="33" spans="2:18" ht="15" customHeight="1" x14ac:dyDescent="0.3">
      <c r="B33" s="3"/>
      <c r="C33" s="3"/>
      <c r="Q33" s="3"/>
      <c r="R33" s="3"/>
    </row>
    <row r="34" spans="2:18" ht="15" customHeight="1" x14ac:dyDescent="0.3">
      <c r="B34" s="3">
        <v>1</v>
      </c>
      <c r="C34" s="3" t="s">
        <v>13</v>
      </c>
      <c r="E34" s="2" t="s">
        <v>17</v>
      </c>
      <c r="F34" s="2" t="s">
        <v>114</v>
      </c>
      <c r="H34" s="2" t="s">
        <v>33</v>
      </c>
      <c r="I34" s="2" t="s">
        <v>117</v>
      </c>
      <c r="K34" s="2" t="s">
        <v>48</v>
      </c>
      <c r="L34" s="2" t="s">
        <v>119</v>
      </c>
      <c r="N34" s="3" t="s">
        <v>57</v>
      </c>
      <c r="O34" s="3" t="s">
        <v>128</v>
      </c>
      <c r="Q34" s="3" t="s">
        <v>59</v>
      </c>
      <c r="R34" s="3" t="s">
        <v>155</v>
      </c>
    </row>
    <row r="35" spans="2:18" ht="15" customHeight="1" x14ac:dyDescent="0.3">
      <c r="B35" s="3">
        <v>2</v>
      </c>
      <c r="C35" s="3" t="s">
        <v>14</v>
      </c>
      <c r="E35" s="2" t="s">
        <v>19</v>
      </c>
      <c r="F35" s="2" t="s">
        <v>115</v>
      </c>
      <c r="H35" s="2" t="s">
        <v>34</v>
      </c>
      <c r="I35" s="2" t="s">
        <v>118</v>
      </c>
      <c r="K35" s="2" t="s">
        <v>49</v>
      </c>
      <c r="L35" s="2" t="s">
        <v>120</v>
      </c>
      <c r="N35" s="3" t="s">
        <v>58</v>
      </c>
      <c r="O35" s="3" t="s">
        <v>124</v>
      </c>
      <c r="Q35" s="3" t="s">
        <v>60</v>
      </c>
      <c r="R35" s="3" t="s">
        <v>156</v>
      </c>
    </row>
    <row r="36" spans="2:18" ht="15" customHeight="1" x14ac:dyDescent="0.3">
      <c r="B36" s="3">
        <v>3</v>
      </c>
      <c r="C36" s="3" t="s">
        <v>15</v>
      </c>
      <c r="E36" s="2" t="s">
        <v>20</v>
      </c>
      <c r="F36" s="2" t="s">
        <v>116</v>
      </c>
      <c r="H36" s="2" t="s">
        <v>35</v>
      </c>
      <c r="I36" s="2" t="s">
        <v>30</v>
      </c>
      <c r="K36" s="2" t="s">
        <v>50</v>
      </c>
      <c r="L36" s="2" t="s">
        <v>30</v>
      </c>
      <c r="N36" s="3" t="s">
        <v>126</v>
      </c>
      <c r="O36" s="3" t="s">
        <v>125</v>
      </c>
      <c r="Q36" s="3" t="s">
        <v>61</v>
      </c>
      <c r="R36" s="3" t="s">
        <v>30</v>
      </c>
    </row>
    <row r="37" spans="2:18" ht="15" customHeight="1" x14ac:dyDescent="0.3">
      <c r="B37" s="3">
        <v>4</v>
      </c>
      <c r="C37" s="3" t="s">
        <v>123</v>
      </c>
      <c r="E37" s="2" t="s">
        <v>21</v>
      </c>
      <c r="F37" s="2" t="s">
        <v>30</v>
      </c>
      <c r="N37" s="3" t="s">
        <v>127</v>
      </c>
      <c r="O37" s="3" t="s">
        <v>30</v>
      </c>
    </row>
    <row r="38" spans="2:18" ht="15" customHeight="1" x14ac:dyDescent="0.3">
      <c r="B38" s="3">
        <v>5</v>
      </c>
      <c r="C38" s="3" t="s">
        <v>56</v>
      </c>
    </row>
  </sheetData>
  <mergeCells count="18">
    <mergeCell ref="B27:C28"/>
    <mergeCell ref="A23:XFD23"/>
    <mergeCell ref="E4:F5"/>
    <mergeCell ref="H4:I5"/>
    <mergeCell ref="K4:L5"/>
    <mergeCell ref="N4:O5"/>
    <mergeCell ref="Q4:R5"/>
    <mergeCell ref="T4:U5"/>
    <mergeCell ref="Z4:AA5"/>
    <mergeCell ref="AC4:AD5"/>
    <mergeCell ref="AF4:AG5"/>
    <mergeCell ref="AI4:AJ5"/>
    <mergeCell ref="E29:F30"/>
    <mergeCell ref="H29:I30"/>
    <mergeCell ref="K29:L30"/>
    <mergeCell ref="N29:O30"/>
    <mergeCell ref="W4:X5"/>
    <mergeCell ref="Q29:R30"/>
  </mergeCells>
  <phoneticPr fontId="7" type="noConversion"/>
  <pageMargins left="0.7" right="0.7" top="0.75" bottom="0.75" header="0.3" footer="0.3"/>
  <pageSetup paperSize="9" orientation="portrait" horizontalDpi="4294967293" verticalDpi="4294967293" r:id="rId1"/>
  <tableParts count="18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E86D7-A825-42F0-975E-FC5C94586979}">
  <sheetPr codeName="Feuil6"/>
  <dimension ref="B1:G8"/>
  <sheetViews>
    <sheetView showGridLines="0" workbookViewId="0"/>
  </sheetViews>
  <sheetFormatPr baseColWidth="10" defaultRowHeight="18" x14ac:dyDescent="0.35"/>
  <cols>
    <col min="1" max="1" width="5.7109375" style="11" customWidth="1"/>
    <col min="2" max="2" width="18.28515625" style="3" customWidth="1"/>
    <col min="3" max="3" width="11.42578125" style="11"/>
    <col min="4" max="7" width="20.7109375" style="11" customWidth="1"/>
    <col min="8" max="16384" width="11.42578125" style="11"/>
  </cols>
  <sheetData>
    <row r="1" spans="2:7" ht="9.9499999999999993" customHeight="1" x14ac:dyDescent="0.35"/>
    <row r="2" spans="2:7" ht="9.9499999999999993" customHeight="1" x14ac:dyDescent="0.35"/>
    <row r="3" spans="2:7" ht="9.9499999999999993" customHeight="1" x14ac:dyDescent="0.35"/>
    <row r="4" spans="2:7" ht="20.100000000000001" customHeight="1" x14ac:dyDescent="0.35">
      <c r="B4" s="10" t="s">
        <v>129</v>
      </c>
      <c r="D4" s="19" t="s">
        <v>150</v>
      </c>
      <c r="E4" s="19" t="s">
        <v>159</v>
      </c>
      <c r="F4" s="19" t="s">
        <v>151</v>
      </c>
      <c r="G4" s="19" t="s">
        <v>133</v>
      </c>
    </row>
    <row r="5" spans="2:7" ht="15" customHeight="1" x14ac:dyDescent="0.35">
      <c r="B5" s="3" t="s">
        <v>131</v>
      </c>
      <c r="D5" s="21">
        <f>GETPIVOTDATA("MONTANT",'Vue Générale'!$B$17,"OPERATION","Entrée")</f>
        <v>153</v>
      </c>
      <c r="E5" s="21">
        <f>GETPIVOTDATA("MONTANT",'Vue Générale'!$B$17,"OPERATION","Virement")</f>
        <v>3.08</v>
      </c>
      <c r="F5" s="21">
        <f>GETPIVOTDATA("MONTANT",'Vue Générale'!$F$17,"OPERATION","Sortie")</f>
        <v>100</v>
      </c>
      <c r="G5" s="21">
        <f>GETPIVOTDATA("MONTANT",'Vue Générale'!$F$17,"OPERATION","Budget")</f>
        <v>50</v>
      </c>
    </row>
    <row r="6" spans="2:7" ht="15" customHeight="1" x14ac:dyDescent="0.35">
      <c r="B6" s="3" t="s">
        <v>130</v>
      </c>
    </row>
    <row r="7" spans="2:7" ht="15" customHeight="1" x14ac:dyDescent="0.35">
      <c r="B7" s="3" t="s">
        <v>132</v>
      </c>
    </row>
    <row r="8" spans="2:7" ht="15" customHeight="1" x14ac:dyDescent="0.35">
      <c r="B8" s="3" t="s">
        <v>133</v>
      </c>
    </row>
  </sheetData>
  <phoneticPr fontId="7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26</vt:i4>
      </vt:variant>
    </vt:vector>
  </HeadingPairs>
  <TitlesOfParts>
    <vt:vector size="32" baseType="lpstr">
      <vt:lpstr>Vue Générale</vt:lpstr>
      <vt:lpstr>Rapport</vt:lpstr>
      <vt:lpstr>Entrées</vt:lpstr>
      <vt:lpstr>Comptes</vt:lpstr>
      <vt:lpstr>Catégories</vt:lpstr>
      <vt:lpstr>Paramètres</vt:lpstr>
      <vt:lpstr>Comptes</vt:lpstr>
      <vt:lpstr>Entree0</vt:lpstr>
      <vt:lpstr>Entrée0</vt:lpstr>
      <vt:lpstr>Entree1</vt:lpstr>
      <vt:lpstr>Entrée1</vt:lpstr>
      <vt:lpstr>Entree2</vt:lpstr>
      <vt:lpstr>Entrée2</vt:lpstr>
      <vt:lpstr>Entree3</vt:lpstr>
      <vt:lpstr>Entrée3</vt:lpstr>
      <vt:lpstr>Entree4</vt:lpstr>
      <vt:lpstr>Entrée4</vt:lpstr>
      <vt:lpstr>Entrée5</vt:lpstr>
      <vt:lpstr>Opération0</vt:lpstr>
      <vt:lpstr>S0</vt:lpstr>
      <vt:lpstr>Sortie0</vt:lpstr>
      <vt:lpstr>Sortie1</vt:lpstr>
      <vt:lpstr>Sortie10</vt:lpstr>
      <vt:lpstr>Sortie11</vt:lpstr>
      <vt:lpstr>Sortie2</vt:lpstr>
      <vt:lpstr>Sortie3</vt:lpstr>
      <vt:lpstr>Sortie4</vt:lpstr>
      <vt:lpstr>Sortie5</vt:lpstr>
      <vt:lpstr>Sortie6</vt:lpstr>
      <vt:lpstr>Sortie7</vt:lpstr>
      <vt:lpstr>Sortie8</vt:lpstr>
      <vt:lpstr>Sortie9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</dc:creator>
  <cp:lastModifiedBy>Yannick</cp:lastModifiedBy>
  <dcterms:created xsi:type="dcterms:W3CDTF">2020-07-22T08:36:48Z</dcterms:created>
  <dcterms:modified xsi:type="dcterms:W3CDTF">2020-07-27T13:48:46Z</dcterms:modified>
</cp:coreProperties>
</file>