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slicers/slicer1.xml" ContentType="application/vnd.ms-excel.slicer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au de Thym\Desktop\"/>
    </mc:Choice>
  </mc:AlternateContent>
  <xr:revisionPtr revIDLastSave="0" documentId="13_ncr:1_{78B14580-99D7-403E-ADF2-4A27EEEECD75}" xr6:coauthVersionLast="45" xr6:coauthVersionMax="45" xr10:uidLastSave="{00000000-0000-0000-0000-000000000000}"/>
  <bookViews>
    <workbookView xWindow="348" yWindow="3204" windowWidth="22776" windowHeight="6204" tabRatio="818" firstSheet="2" activeTab="3" xr2:uid="{00000000-000D-0000-FFFF-FFFF00000000}"/>
  </bookViews>
  <sheets>
    <sheet name="Etat des stocks" sheetId="1" r:id="rId1"/>
    <sheet name="Ordre de production" sheetId="7" r:id="rId2"/>
    <sheet name="Entrée stock" sheetId="8" r:id="rId3"/>
    <sheet name="Sortie stock" sheetId="9" r:id="rId4"/>
    <sheet name="Gestion des commandes" sheetId="12" r:id="rId5"/>
    <sheet name="Config" sheetId="2" r:id="rId6"/>
    <sheet name="Config formule" sheetId="3" r:id="rId7"/>
    <sheet name="Config pdf OP" sheetId="10" r:id="rId8"/>
  </sheets>
  <externalReferences>
    <externalReference r:id="rId9"/>
    <externalReference r:id="rId10"/>
  </externalReferences>
  <definedNames>
    <definedName name="article">[1]Article!$B$6:$B$21,[1]Article!$J$6:$J$9</definedName>
    <definedName name="client">[1]!Tableau5[Nom du client]</definedName>
    <definedName name="date">[1]!Tableau2[Date]</definedName>
    <definedName name="Datecomm">[1]!Tableau5[Datecommande]</definedName>
    <definedName name="descriprod" localSheetId="4">'Gestion des commandes'!$G$5:$G$26</definedName>
    <definedName name="descriprod">#REF!</definedName>
    <definedName name="devis">[1]!Tableau5[Nr Devis]</definedName>
    <definedName name="etat" localSheetId="4">[2]!Tableau10[Etat de la commande]</definedName>
    <definedName name="etat">Tableau10[Etat de la commande]</definedName>
    <definedName name="Fiche">[1]!Tableau1[Numéro FT]</definedName>
    <definedName name="fichetechnique">[1]!Tableau1[[#All],[Colonne1]]</definedName>
    <definedName name="formprod">[1]!Tableau4[Ref produit]</definedName>
    <definedName name="formquantité">[1]!Tableau4[Quantité]</definedName>
    <definedName name="formules" localSheetId="7">OFFSET([1]Formules!$K$4,0,0,COUNTIF([1]Formules!$K$4:$K$991,"?*"))</definedName>
    <definedName name="Formules" localSheetId="4">OFFSET('Config formule'!$G$4,0,0,COUNTIF([2]!Tableau8[Liste],"?*"))</definedName>
    <definedName name="Formules">OFFSET('Config formule'!$G$4,0,0,COUNTIF(Tableau8[Liste],"?*"))</definedName>
    <definedName name="FT">[1]!Tableau1[Colonne1]</definedName>
    <definedName name="listpacks" localSheetId="4">[2]!Tableau4[Formule]</definedName>
    <definedName name="listpacks">Tableau4[Formule]</definedName>
    <definedName name="Nom">[1]!Tableau2[Nom]</definedName>
    <definedName name="nombre">[1]!Tableau2[Nombre]</definedName>
    <definedName name="nomprod">[1]!Tableau9[Nom]</definedName>
    <definedName name="pcsale">[1]!Tableau1[Nom]</definedName>
    <definedName name="pcsucre">[1]!Tableau8[Nom2]</definedName>
    <definedName name="production">[1]!Tableau2[Nr de production]</definedName>
    <definedName name="produit2">[1]!Tableau8[[#All],[Ref produit]]</definedName>
    <definedName name="produit3">[1]!Tableau8[Ref produit]</definedName>
    <definedName name="ref">[1]!Tableau2[Ref produit]</definedName>
    <definedName name="refnom">[1]!Tableau9[Nom]</definedName>
    <definedName name="refprod">[1]!Tableau9[Ref produit]</definedName>
    <definedName name="Segment_Formule">#N/A</definedName>
    <definedName name="stockcours">[1]!Tableau1[Stock]</definedName>
    <definedName name="stockrestant">[1]!Tableau1[Stock restant]</definedName>
    <definedName name="technique">[1]!Tableau2[Numéro FT]</definedName>
    <definedName name="_xlnm.Print_Area" localSheetId="7">'Config pdf OP'!$A$1:$F$31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7" i="1" l="1"/>
  <c r="F27" i="1"/>
  <c r="J26" i="9" l="1"/>
  <c r="C26" i="1" s="1"/>
  <c r="J25" i="9"/>
  <c r="C25" i="1" s="1"/>
  <c r="J24" i="9"/>
  <c r="C24" i="1" s="1"/>
  <c r="J23" i="9"/>
  <c r="C23" i="1" s="1"/>
  <c r="J22" i="9"/>
  <c r="C22" i="1" s="1"/>
  <c r="J21" i="9"/>
  <c r="C21" i="1" s="1"/>
  <c r="J20" i="9"/>
  <c r="C20" i="1" s="1"/>
  <c r="J19" i="9"/>
  <c r="C19" i="1" s="1"/>
  <c r="J18" i="9"/>
  <c r="C18" i="1" s="1"/>
  <c r="J17" i="9"/>
  <c r="C17" i="1" s="1"/>
  <c r="J16" i="9"/>
  <c r="C16" i="1" s="1"/>
  <c r="J15" i="9"/>
  <c r="C15" i="1" s="1"/>
  <c r="J14" i="9"/>
  <c r="C14" i="1" s="1"/>
  <c r="J13" i="9"/>
  <c r="C13" i="1" s="1"/>
  <c r="J12" i="9"/>
  <c r="C12" i="1" s="1"/>
  <c r="J11" i="9"/>
  <c r="C11" i="1" s="1"/>
  <c r="J10" i="9"/>
  <c r="C10" i="1" s="1"/>
  <c r="J9" i="9"/>
  <c r="C9" i="1" s="1"/>
  <c r="J8" i="9"/>
  <c r="C8" i="1" s="1"/>
  <c r="J7" i="9"/>
  <c r="C7" i="1" s="1"/>
  <c r="J6" i="9"/>
  <c r="C6" i="1" s="1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G4" i="3" l="1" a="1"/>
  <c r="G4" i="3" s="1"/>
  <c r="G5" i="3" s="1" a="1"/>
  <c r="G5" i="3" s="1"/>
  <c r="G6" i="3" l="1" a="1"/>
  <c r="G6" i="3" s="1"/>
  <c r="F6" i="10" a="1"/>
  <c r="F6" i="10" s="1"/>
  <c r="F10" i="10" a="1"/>
  <c r="F10" i="10" s="1"/>
  <c r="F11" i="10" a="1"/>
  <c r="F11" i="10" s="1"/>
  <c r="F12" i="10" a="1"/>
  <c r="F12" i="10" s="1"/>
  <c r="F13" i="10" a="1"/>
  <c r="F13" i="10" s="1"/>
  <c r="F14" i="10" a="1"/>
  <c r="F14" i="10" s="1"/>
  <c r="F15" i="10" a="1"/>
  <c r="F15" i="10" s="1"/>
  <c r="F16" i="10" a="1"/>
  <c r="F16" i="10" s="1"/>
  <c r="F17" i="10" a="1"/>
  <c r="F17" i="10" s="1"/>
  <c r="F18" i="10" a="1"/>
  <c r="F18" i="10" s="1"/>
  <c r="F19" i="10" a="1"/>
  <c r="F19" i="10" s="1"/>
  <c r="F20" i="10" a="1"/>
  <c r="F20" i="10" s="1"/>
  <c r="F21" i="10" a="1"/>
  <c r="F21" i="10" s="1"/>
  <c r="F22" i="10" a="1"/>
  <c r="F22" i="10" s="1"/>
  <c r="F23" i="10" a="1"/>
  <c r="F23" i="10" s="1"/>
  <c r="E10" i="10" a="1"/>
  <c r="E10" i="10" s="1"/>
  <c r="E11" i="10" a="1"/>
  <c r="E11" i="10" s="1"/>
  <c r="E12" i="10" a="1"/>
  <c r="E12" i="10" s="1"/>
  <c r="E13" i="10" a="1"/>
  <c r="E13" i="10" s="1"/>
  <c r="E14" i="10" a="1"/>
  <c r="E14" i="10" s="1"/>
  <c r="E15" i="10" a="1"/>
  <c r="E15" i="10" s="1"/>
  <c r="E16" i="10" a="1"/>
  <c r="E16" i="10" s="1"/>
  <c r="E17" i="10" a="1"/>
  <c r="E17" i="10" s="1"/>
  <c r="E18" i="10" a="1"/>
  <c r="E18" i="10" s="1"/>
  <c r="E19" i="10" a="1"/>
  <c r="E19" i="10" s="1"/>
  <c r="E20" i="10" a="1"/>
  <c r="E20" i="10" s="1"/>
  <c r="E21" i="10" a="1"/>
  <c r="E21" i="10" s="1"/>
  <c r="E22" i="10" a="1"/>
  <c r="E22" i="10" s="1"/>
  <c r="E23" i="10" a="1"/>
  <c r="E23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/>
  <c r="B16" i="10" a="1"/>
  <c r="B16" i="10" s="1"/>
  <c r="B17" i="10" a="1"/>
  <c r="B17" i="10" s="1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F9" i="10" a="1"/>
  <c r="F9" i="10" s="1"/>
  <c r="E9" i="10" a="1"/>
  <c r="E9" i="10" s="1"/>
  <c r="D9" i="10" a="1"/>
  <c r="D9" i="10" s="1"/>
  <c r="B9" i="10" a="1"/>
  <c r="B9" i="10" s="1"/>
  <c r="G7" i="3" l="1" a="1"/>
  <c r="G7" i="3" s="1"/>
  <c r="G8" i="3" s="1" a="1"/>
  <c r="G8" i="3" s="1"/>
  <c r="F20" i="1"/>
  <c r="G9" i="3" l="1" a="1"/>
  <c r="G9" i="3" s="1"/>
  <c r="E21" i="2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6" i="1"/>
  <c r="G10" i="3" l="1" a="1"/>
  <c r="G10" i="3" s="1"/>
  <c r="E23" i="2"/>
  <c r="E22" i="2"/>
  <c r="E20" i="2"/>
  <c r="E19" i="2"/>
  <c r="G11" i="3" l="1" a="1"/>
  <c r="G11" i="3" s="1"/>
  <c r="G12" i="3" l="1" a="1"/>
  <c r="G12" i="3" s="1"/>
  <c r="G13" i="3" l="1" a="1"/>
  <c r="G13" i="3" s="1"/>
  <c r="G14" i="3" s="1" a="1"/>
  <c r="G14" i="3" s="1"/>
  <c r="G15" i="3" s="1" a="1"/>
  <c r="G15" i="3" s="1"/>
  <c r="G16" i="3" s="1" a="1"/>
  <c r="G16" i="3" s="1"/>
  <c r="G17" i="3" s="1" a="1"/>
  <c r="G17" i="3" s="1"/>
  <c r="G18" i="3" s="1" a="1"/>
  <c r="G18" i="3" s="1"/>
  <c r="G19" i="3" s="1" a="1"/>
  <c r="G19" i="3" s="1"/>
  <c r="G20" i="3" s="1" a="1"/>
  <c r="G20" i="3" s="1"/>
  <c r="G21" i="3" s="1" a="1"/>
  <c r="G21" i="3" s="1"/>
  <c r="G22" i="3" s="1" a="1"/>
  <c r="G22" i="3" s="1"/>
  <c r="G23" i="3" s="1" a="1"/>
  <c r="G23" i="3" s="1"/>
  <c r="G24" i="3" s="1" a="1"/>
  <c r="G24" i="3" s="1"/>
  <c r="G25" i="3" s="1" a="1"/>
  <c r="G25" i="3" s="1"/>
  <c r="G26" i="3" s="1" a="1"/>
  <c r="G26" i="3" s="1"/>
  <c r="G27" i="3" s="1" a="1"/>
  <c r="G27" i="3" s="1"/>
  <c r="G28" i="3" s="1" a="1"/>
  <c r="G28" i="3" s="1"/>
  <c r="G29" i="3" s="1" a="1"/>
  <c r="G29" i="3" s="1"/>
  <c r="G30" i="3" s="1" a="1"/>
  <c r="G30" i="3" s="1"/>
  <c r="G31" i="3" s="1" a="1"/>
  <c r="G31" i="3" s="1"/>
  <c r="G32" i="3" s="1" a="1"/>
  <c r="G32" i="3" s="1"/>
  <c r="G33" i="3" s="1" a="1"/>
  <c r="G33" i="3" s="1"/>
  <c r="G34" i="3" s="1" a="1"/>
  <c r="G34" i="3" s="1"/>
  <c r="G35" i="3" s="1" a="1"/>
  <c r="G35" i="3" s="1"/>
  <c r="G36" i="3" s="1" a="1"/>
  <c r="G36" i="3" s="1"/>
  <c r="G37" i="3" s="1" a="1"/>
  <c r="G37" i="3" s="1"/>
  <c r="G38" i="3" s="1" a="1"/>
  <c r="G38" i="3" s="1"/>
  <c r="G39" i="3" s="1" a="1"/>
  <c r="G39" i="3" s="1"/>
  <c r="G40" i="3" s="1" a="1"/>
  <c r="G40" i="3" s="1"/>
  <c r="G41" i="3" s="1" a="1"/>
  <c r="G41" i="3" s="1"/>
  <c r="G42" i="3" s="1" a="1"/>
  <c r="G42" i="3" s="1"/>
  <c r="G43" i="3" s="1" a="1"/>
  <c r="G43" i="3" s="1"/>
  <c r="G44" i="3" s="1" a="1"/>
  <c r="G44" i="3" s="1"/>
  <c r="G45" i="3" s="1" a="1"/>
  <c r="G45" i="3" s="1"/>
  <c r="G46" i="3" s="1" a="1"/>
  <c r="G46" i="3" s="1"/>
  <c r="G47" i="3" s="1" a="1"/>
  <c r="G47" i="3" s="1"/>
  <c r="G48" i="3" s="1" a="1"/>
  <c r="G48" i="3" s="1"/>
  <c r="G49" i="3" s="1" a="1"/>
  <c r="G49" i="3" s="1"/>
  <c r="G50" i="3" s="1" a="1"/>
  <c r="G50" i="3" s="1"/>
  <c r="G51" i="3" s="1" a="1"/>
  <c r="G51" i="3" s="1"/>
  <c r="G52" i="3" s="1" a="1"/>
  <c r="G52" i="3" s="1"/>
  <c r="G53" i="3" s="1" a="1"/>
  <c r="G53" i="3" s="1"/>
  <c r="G54" i="3" s="1" a="1"/>
  <c r="G54" i="3" s="1"/>
  <c r="G55" i="3" s="1" a="1"/>
  <c r="G55" i="3" s="1"/>
  <c r="G56" i="3" s="1" a="1"/>
  <c r="G56" i="3" s="1"/>
  <c r="G57" i="3" s="1" a="1"/>
  <c r="G57" i="3" s="1"/>
  <c r="G58" i="3" s="1" a="1"/>
  <c r="G58" i="3" s="1"/>
  <c r="G59" i="3" s="1" a="1"/>
  <c r="G59" i="3" s="1"/>
  <c r="G60" i="3" s="1" a="1"/>
  <c r="G60" i="3" s="1"/>
  <c r="G61" i="3" s="1" a="1"/>
  <c r="G61" i="3" s="1"/>
  <c r="G62" i="3" s="1" a="1"/>
  <c r="G62" i="3" s="1"/>
  <c r="G63" i="3" s="1" a="1"/>
  <c r="G63" i="3" s="1"/>
  <c r="G64" i="3" s="1" a="1"/>
  <c r="G64" i="3" s="1"/>
  <c r="G65" i="3" s="1" a="1"/>
  <c r="G65" i="3" s="1"/>
  <c r="G66" i="3" s="1" a="1"/>
  <c r="G66" i="3" s="1"/>
  <c r="G67" i="3" s="1" a="1"/>
  <c r="G67" i="3" s="1"/>
  <c r="G68" i="3" s="1" a="1"/>
  <c r="G68" i="3" s="1"/>
  <c r="G69" i="3" s="1" a="1"/>
  <c r="G69" i="3" s="1"/>
  <c r="G70" i="3" s="1" a="1"/>
  <c r="G70" i="3" s="1"/>
  <c r="G71" i="3" s="1" a="1"/>
  <c r="G71" i="3" s="1"/>
  <c r="G72" i="3" s="1" a="1"/>
  <c r="G72" i="3" s="1"/>
  <c r="G73" i="3" s="1" a="1"/>
  <c r="G73" i="3" s="1"/>
  <c r="G74" i="3" s="1" a="1"/>
  <c r="G74" i="3" s="1"/>
  <c r="G75" i="3" s="1" a="1"/>
  <c r="G75" i="3" s="1"/>
  <c r="G76" i="3" s="1" a="1"/>
  <c r="G76" i="3" s="1"/>
  <c r="G77" i="3" s="1" a="1"/>
  <c r="G77" i="3" s="1"/>
  <c r="G78" i="3" s="1" a="1"/>
  <c r="G78" i="3" s="1"/>
  <c r="G79" i="3" s="1" a="1"/>
  <c r="G79" i="3" s="1"/>
  <c r="G80" i="3" s="1" a="1"/>
  <c r="G80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<sst xmlns="http://schemas.openxmlformats.org/spreadsheetml/2006/main" count="628" uniqueCount="155">
  <si>
    <t>Ref produit</t>
  </si>
  <si>
    <t>Nom</t>
  </si>
  <si>
    <t>Stock</t>
  </si>
  <si>
    <t>Stock restant</t>
  </si>
  <si>
    <t>Etat Stock</t>
  </si>
  <si>
    <t>Numéro FT</t>
  </si>
  <si>
    <t>SUFFIXE</t>
  </si>
  <si>
    <t>Produit</t>
  </si>
  <si>
    <t>PCSA-20</t>
  </si>
  <si>
    <t>PCSU-20</t>
  </si>
  <si>
    <t>Nr Prod</t>
  </si>
  <si>
    <t>Ordre</t>
  </si>
  <si>
    <t>PROD-20</t>
  </si>
  <si>
    <t>STOCK-20</t>
  </si>
  <si>
    <t>Tableau de bord</t>
  </si>
  <si>
    <t xml:space="preserve"> Widget 1</t>
  </si>
  <si>
    <t>Commande en cours</t>
  </si>
  <si>
    <t xml:space="preserve"> Widget 2</t>
  </si>
  <si>
    <t>Pièces en Stock critique</t>
  </si>
  <si>
    <t>PCES</t>
  </si>
  <si>
    <t>Nav page</t>
  </si>
  <si>
    <t>Page 1</t>
  </si>
  <si>
    <t>Accueil</t>
  </si>
  <si>
    <t>Page 2</t>
  </si>
  <si>
    <t>Voir Article en stock</t>
  </si>
  <si>
    <t>Page 3</t>
  </si>
  <si>
    <t>Créer Ordre Prod</t>
  </si>
  <si>
    <t>Page 4</t>
  </si>
  <si>
    <t>Créer Entrée/Sortie Stock</t>
  </si>
  <si>
    <t>Page 5</t>
  </si>
  <si>
    <t>Formules</t>
  </si>
  <si>
    <t>Page 6</t>
  </si>
  <si>
    <t>Config</t>
  </si>
  <si>
    <t>Page 7</t>
  </si>
  <si>
    <t>Ordre de production</t>
  </si>
  <si>
    <t>Page 8</t>
  </si>
  <si>
    <t>Stock critique</t>
  </si>
  <si>
    <t>Catégorie</t>
  </si>
  <si>
    <t>PCSA-20001</t>
  </si>
  <si>
    <t>PCSA-20002</t>
  </si>
  <si>
    <t>PCSA-20003</t>
  </si>
  <si>
    <t>PCSA-20004</t>
  </si>
  <si>
    <t>PCSA-20005</t>
  </si>
  <si>
    <t>PCSA-20006</t>
  </si>
  <si>
    <t>PCSA-20007</t>
  </si>
  <si>
    <t>PCSA-20008</t>
  </si>
  <si>
    <t>PCSA-20009</t>
  </si>
  <si>
    <t>PCSA-20010</t>
  </si>
  <si>
    <t>PCSA-20011</t>
  </si>
  <si>
    <t>PCSA-20012</t>
  </si>
  <si>
    <t>PCSA-20013</t>
  </si>
  <si>
    <t>PCSU-20001</t>
  </si>
  <si>
    <t>PCSU-20002</t>
  </si>
  <si>
    <t>PCSU-20003</t>
  </si>
  <si>
    <t>PCSU-20004</t>
  </si>
  <si>
    <t>MAT001</t>
  </si>
  <si>
    <t>MAT002</t>
  </si>
  <si>
    <t>MAT003</t>
  </si>
  <si>
    <t>MAT004</t>
  </si>
  <si>
    <t>FT1.3</t>
  </si>
  <si>
    <t>FT1.4</t>
  </si>
  <si>
    <t>FT1.5</t>
  </si>
  <si>
    <t>FT1.6</t>
  </si>
  <si>
    <t>FT1.10</t>
  </si>
  <si>
    <t>FT1.9</t>
  </si>
  <si>
    <t>FT1.1</t>
  </si>
  <si>
    <t>FT1.8</t>
  </si>
  <si>
    <t>FT1.7</t>
  </si>
  <si>
    <t>FT1.11</t>
  </si>
  <si>
    <t>FT1.2</t>
  </si>
  <si>
    <t>FT1.12</t>
  </si>
  <si>
    <t>FT1.13</t>
  </si>
  <si>
    <t>FT2.2</t>
  </si>
  <si>
    <t>FT2.3</t>
  </si>
  <si>
    <t>FT2.4</t>
  </si>
  <si>
    <t>FT2.1</t>
  </si>
  <si>
    <t>Matériel</t>
  </si>
  <si>
    <t>Formule</t>
  </si>
  <si>
    <t>Quantité</t>
  </si>
  <si>
    <t>Type de produit</t>
  </si>
  <si>
    <t>Pièce salée</t>
  </si>
  <si>
    <t>Pièce sucrée</t>
  </si>
  <si>
    <t>Matérien</t>
  </si>
  <si>
    <t>MAT</t>
  </si>
  <si>
    <t/>
  </si>
  <si>
    <t>Numéro de devis</t>
  </si>
  <si>
    <t>Nr de production</t>
  </si>
  <si>
    <t>Date</t>
  </si>
  <si>
    <t>Nombre</t>
  </si>
  <si>
    <t>Nom du client</t>
  </si>
  <si>
    <t>Nom des produits sortis</t>
  </si>
  <si>
    <t>Date de commande</t>
  </si>
  <si>
    <t>Numéro ordre prod.</t>
  </si>
  <si>
    <t>Nom du produit</t>
  </si>
  <si>
    <t>Date de production</t>
  </si>
  <si>
    <t>Stock en attente de sortie</t>
  </si>
  <si>
    <t>Liste</t>
  </si>
  <si>
    <t>ORDRE DE PRODUCTION</t>
  </si>
  <si>
    <t>Production n°</t>
  </si>
  <si>
    <t>PROD-20003</t>
  </si>
  <si>
    <t>Ref Produit</t>
  </si>
  <si>
    <t>Qte</t>
  </si>
  <si>
    <t>Fiche technique</t>
  </si>
  <si>
    <t>Etat de la commande</t>
  </si>
  <si>
    <t>Lieu</t>
  </si>
  <si>
    <t>Date de prestation</t>
  </si>
  <si>
    <t>En attente de préparation</t>
  </si>
  <si>
    <t xml:space="preserve">Prêt à livrer </t>
  </si>
  <si>
    <t>Manque production</t>
  </si>
  <si>
    <t>Terminée</t>
  </si>
  <si>
    <t xml:space="preserve"> </t>
  </si>
  <si>
    <t>Nom de la formule</t>
  </si>
  <si>
    <t>Composition de la formule</t>
  </si>
  <si>
    <t>Nom Produit</t>
  </si>
  <si>
    <t>Quantité d'unité</t>
  </si>
  <si>
    <t>Total</t>
  </si>
  <si>
    <t>Qte total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</si>
  <si>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</si>
  <si>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</si>
  <si>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</si>
  <si>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</si>
  <si>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</si>
  <si>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</si>
  <si>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</si>
  <si>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</si>
  <si>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</si>
  <si>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</si>
  <si>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</si>
  <si>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</si>
  <si>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</si>
  <si>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</si>
  <si>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</si>
  <si>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</si>
  <si>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</si>
  <si>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</si>
  <si>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</si>
  <si>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</si>
  <si>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</si>
  <si>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Form 1</t>
  </si>
  <si>
    <t>Form 2</t>
  </si>
  <si>
    <t>Form 3</t>
  </si>
  <si>
    <t>Form 4</t>
  </si>
  <si>
    <t>Form 5</t>
  </si>
  <si>
    <t>Form 6</t>
  </si>
  <si>
    <t>prod 15</t>
  </si>
  <si>
    <t>prod 16</t>
  </si>
  <si>
    <t>prod 17</t>
  </si>
  <si>
    <t>prod 18</t>
  </si>
  <si>
    <t>prod 19</t>
  </si>
  <si>
    <t>prod 20</t>
  </si>
  <si>
    <t>prod 9</t>
  </si>
  <si>
    <t>testcity</t>
  </si>
  <si>
    <t>numéro TEST</t>
  </si>
  <si>
    <t>Le testeur</t>
  </si>
  <si>
    <t>Etat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</si>
</sst>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Prévoir Production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theme="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theme="1"/>
      </patternFill>
    </fill>
    <fill>
      <patternFill patternType="solid">
        <fgColor theme="7"/>
        <bgColor theme="1"/>
      </patternFill>
    </fill>
    <fill>
      <patternFill patternType="solid">
        <fgColor theme="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Alignment="1">
      <alignment horizontal="center" vertical="center"/>
    </xf>
    <xf numFmtId="0" fontId="0" fillId="5" borderId="6" xfId="0" applyFont="1" applyFill="1" applyBorder="1"/>
    <xf numFmtId="0" fontId="0" fillId="0" borderId="6" xfId="0" applyFont="1" applyBorder="1"/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7" borderId="15" xfId="0" applyFont="1" applyFill="1" applyBorder="1" applyAlignment="1">
      <alignment horizontal="center" vertical="center"/>
    </xf>
    <xf numFmtId="14" fontId="1" fillId="7" borderId="16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14" fontId="4" fillId="9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6" borderId="5" xfId="0" applyNumberFormat="1" applyFont="1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</cellXfs>
  <cellStyles count="1">
    <cellStyle name="Normal" xfId="0" builtinId="0"/>
  </cellStyles>
  <dxfs count="100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theme="4" tint="0.79998168889431442"/>
          <bgColor theme="4" tint="0.79998168889431442"/>
        </patternFill>
      </fill>
    </dxf>
    <dxf>
      <fill>
        <patternFill>
          <fgColor theme="5" tint="0.79998168889431442"/>
          <bgColor theme="5" tint="0.79995117038483843"/>
        </patternFill>
      </fill>
    </dxf>
    <dxf>
      <fill>
        <patternFill>
          <fgColor theme="9" tint="0.79998168889431442"/>
          <bgColor theme="9" tint="0.79998168889431442"/>
        </patternFill>
      </fill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theme="1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border outline="0">
        <top style="thin">
          <color theme="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1"/>
          <bgColor theme="0" tint="-4.9989318521683403E-2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8" tint="-0.499984740745262"/>
        </patternFill>
      </fill>
      <alignment horizontal="center" vertical="center" textRotation="0" wrapText="0" indent="0" justifyLastLine="0" shrinkToFit="0" readingOrder="0"/>
    </dxf>
    <dxf>
      <font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&quot;Prévoir Production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601980</xdr:colOff>
          <xdr:row>1</xdr:row>
          <xdr:rowOff>213360</xdr:rowOff>
        </xdr:from>
        <xdr:to>
          <xdr:col>3</xdr:col>
          <xdr:colOff>0</xdr:colOff>
          <xdr:row>3</xdr:row>
          <xdr:rowOff>106680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784860</xdr:colOff>
          <xdr:row>1</xdr:row>
          <xdr:rowOff>144780</xdr:rowOff>
        </xdr:from>
        <xdr:to>
          <xdr:col>2</xdr:col>
          <xdr:colOff>1432560</xdr:colOff>
          <xdr:row>3</xdr:row>
          <xdr:rowOff>60960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937260</xdr:colOff>
          <xdr:row>1</xdr:row>
          <xdr:rowOff>68580</xdr:rowOff>
        </xdr:from>
        <xdr:to>
          <xdr:col>6</xdr:col>
          <xdr:colOff>0</xdr:colOff>
          <xdr:row>3</xdr:row>
          <xdr:rowOff>99060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3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1</xdr:row>
          <xdr:rowOff>106680</xdr:rowOff>
        </xdr:from>
        <xdr:to>
          <xdr:col>3</xdr:col>
          <xdr:colOff>205740</xdr:colOff>
          <xdr:row>2</xdr:row>
          <xdr:rowOff>53340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213360</xdr:colOff>
      <xdr:row>2</xdr:row>
      <xdr:rowOff>0</xdr:rowOff>
    </xdr:from>
    <xdr:to>
      <xdr:col>8</xdr:col>
      <xdr:colOff>1249680</xdr:colOff>
      <xdr:row>14</xdr:row>
      <xdr:rowOff>89535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Formule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4560" y="360218"/>
              <a:ext cx="1826029" cy="23893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1036903</xdr:colOff>
      <xdr:row>24</xdr:row>
      <xdr:rowOff>0</xdr:rowOff>
    </xdr:from>
    <xdr:to>
      <xdr:col>3</xdr:col>
      <xdr:colOff>3102324</xdr:colOff>
      <xdr:row>30</xdr:row>
      <xdr:rowOff>134618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31" t="13696" r="32585" b="14225"/>
        <a:stretch/>
      </xdr:blipFill>
      <xdr:spPr>
        <a:xfrm>
          <a:off x="2865703" y="10728960"/>
          <a:ext cx="2065421" cy="19176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LOGISTIQUE/Gestion%20des%20stocks/GESTION%20DES%20STOCKS%20-%20EAU%20DE%20THY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XLD_remy3434_Multi-Articles-Par-Lot-d&#233;cal&#233;s_Commande_et_Stock_v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"/>
      <sheetName val="Demande production"/>
      <sheetName val="Stock"/>
      <sheetName val="Formules"/>
      <sheetName val="Config"/>
      <sheetName val="Ordre Prod"/>
      <sheetName val="Client"/>
      <sheetName val="Référence"/>
      <sheetName val="tableau dynamique"/>
      <sheetName val="Commande à venir"/>
      <sheetName val="GESTION DES STOCKS - EAU DE THY"/>
    </sheetNames>
    <sheetDataSet>
      <sheetData sheetId="0" refreshError="1"/>
      <sheetData sheetId="1">
        <row r="6">
          <cell r="B6" t="str">
            <v>PCSA-20001</v>
          </cell>
          <cell r="J6" t="str">
            <v>PCSU-20001</v>
          </cell>
        </row>
        <row r="7">
          <cell r="B7" t="str">
            <v>PCSA-20002</v>
          </cell>
          <cell r="J7" t="str">
            <v>PCSU-20002</v>
          </cell>
        </row>
        <row r="8">
          <cell r="B8" t="str">
            <v>PCSA-20003</v>
          </cell>
          <cell r="J8" t="str">
            <v>PCSU-20003</v>
          </cell>
        </row>
        <row r="9">
          <cell r="B9" t="str">
            <v>PCSA-20004</v>
          </cell>
          <cell r="J9" t="str">
            <v>PCSU-20004</v>
          </cell>
        </row>
        <row r="10">
          <cell r="B10" t="str">
            <v>PCSA-20005</v>
          </cell>
        </row>
        <row r="11">
          <cell r="B11" t="str">
            <v>PCSA-20006</v>
          </cell>
        </row>
        <row r="12">
          <cell r="B12" t="str">
            <v>PCSA-20007</v>
          </cell>
        </row>
        <row r="13">
          <cell r="B13" t="str">
            <v>PCSA-20008</v>
          </cell>
        </row>
        <row r="14">
          <cell r="B14" t="str">
            <v>PCSA-20009</v>
          </cell>
        </row>
        <row r="15">
          <cell r="B15" t="str">
            <v>PCSA-20010</v>
          </cell>
        </row>
        <row r="16">
          <cell r="B16" t="str">
            <v>PCSA-20011</v>
          </cell>
        </row>
        <row r="17">
          <cell r="B17" t="str">
            <v>PCSA-20012</v>
          </cell>
        </row>
        <row r="18">
          <cell r="B18" t="str">
            <v>PCSA-20013</v>
          </cell>
        </row>
        <row r="19">
          <cell r="B19" t="str">
            <v>BOITE001</v>
          </cell>
        </row>
        <row r="20">
          <cell r="B20" t="str">
            <v>BOITE002</v>
          </cell>
        </row>
        <row r="21">
          <cell r="B21" t="str">
            <v>BOITE003</v>
          </cell>
        </row>
      </sheetData>
      <sheetData sheetId="2"/>
      <sheetData sheetId="3" refreshError="1"/>
      <sheetData sheetId="4">
        <row r="4">
          <cell r="K4" t="str">
            <v xml:space="preserve">Formule apéritif F16 </v>
          </cell>
        </row>
        <row r="5">
          <cell r="K5" t="str">
            <v>Formule apéritif F32</v>
          </cell>
        </row>
        <row r="6">
          <cell r="K6" t="str">
            <v>Formule apéritif F48</v>
          </cell>
        </row>
        <row r="7">
          <cell r="K7" t="str">
            <v>Formule apéritif gourmand F16</v>
          </cell>
        </row>
        <row r="8">
          <cell r="K8" t="str">
            <v>Formule apéritif gourmand F32</v>
          </cell>
        </row>
        <row r="9">
          <cell r="K9" t="str">
            <v>Formule apéritif gourmand F48</v>
          </cell>
        </row>
        <row r="10">
          <cell r="K10" t="str">
            <v xml:space="preserve">Formule apéritif prolongé F16 </v>
          </cell>
        </row>
        <row r="11">
          <cell r="K11" t="str">
            <v>Formule apéritif prolongé F32</v>
          </cell>
        </row>
        <row r="12">
          <cell r="K12" t="str">
            <v>Formule apéritif prolongé F48</v>
          </cell>
        </row>
        <row r="13">
          <cell r="K13" t="str">
            <v>Formule cocktail dégustation F16</v>
          </cell>
        </row>
        <row r="14">
          <cell r="K14" t="str">
            <v>Formule cocktail dégustation F32</v>
          </cell>
        </row>
        <row r="15">
          <cell r="K15" t="str">
            <v>Formule cocktail dégustation F48</v>
          </cell>
        </row>
        <row r="16">
          <cell r="K16" t="str">
            <v>Formule cocktail dînatoire F16</v>
          </cell>
        </row>
        <row r="17">
          <cell r="K17" t="str">
            <v>Formule cocktail dînatoire F32</v>
          </cell>
        </row>
        <row r="18">
          <cell r="K18" t="str">
            <v>Formule cocktail dînatoire F48</v>
          </cell>
        </row>
        <row r="19">
          <cell r="K19">
            <v>0</v>
          </cell>
        </row>
        <row r="20">
          <cell r="K20" t="str">
            <v>Formule apéritif prolongé F16</v>
          </cell>
        </row>
        <row r="21">
          <cell r="K21" t="str">
            <v/>
          </cell>
        </row>
        <row r="22">
          <cell r="K22" t="str">
            <v/>
          </cell>
        </row>
      </sheetData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des stocks"/>
      <sheetName val="Sortie stock"/>
      <sheetName val="Gestion des commandes"/>
      <sheetName val="Config formule"/>
      <sheetName val="Config"/>
      <sheetName val="XLD_remy3434_Multi-Articles-Par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ule" xr10:uid="{FBD90C93-5FA5-4D96-A969-72FF5D5B0063}" sourceName="Formule">
  <extLst>
    <x:ext xmlns:x15="http://schemas.microsoft.com/office/spreadsheetml/2010/11/main" uri="{2F2917AC-EB37-4324-AD4E-5DD8C200BD13}">
      <x15:tableSlicerCache tableId="9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rmule" xr10:uid="{90273706-C9DA-44E5-A017-8E859DB4294D}" cache="Segment_Formule" caption="Formul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A75660-3A90-406F-9B8F-B94541DD748A}" name="Tableau1" displayName="Tableau1" ref="B5:I27" totalsRowShown="0" headerRowDxfId="99" dataDxfId="97" headerRowBorderDxfId="98" tableBorderDxfId="96" totalsRowBorderDxfId="95">
  <autoFilter ref="B5:I27" xr:uid="{12CEBA04-3AFC-49C6-B803-23B4D7D0F68D}"/>
  <tableColumns count="8">
    <tableColumn id="3" xr3:uid="{2DCF0E9D-BD30-42AE-9AFD-91AEEDF8E4F3}" name="Nom" dataDxfId="94"/>
    <tableColumn id="8" xr3:uid="{DBE3A05F-90DB-4907-992B-C2A1DB4AD001}" name="Stock en attente de sortie" dataDxfId="93">
      <calculatedColumnFormula>VLOOKUP(Tableau1[[#This Row],[Nom]],Tableau2[],2,0)</calculatedColumnFormula>
    </tableColumn>
    <tableColumn id="4" xr3:uid="{F545956E-9D4B-4E5D-92F6-11AFC2AF134C}" name="Stock restant" dataDxfId="92"/>
    <tableColumn id="5" xr3:uid="{AF2FB0DA-5D60-413F-A145-41F05D298A4E}" name="Stock critique" dataDxfId="91"/>
    <tableColumn id="6" xr3:uid="{25E59E57-FA63-4041-9283-E3F99B159F97}" name="Etat Stock" dataDxfId="90">
      <calculatedColumnFormula>IF(Tableau1[[#This Row],[Stock restant]]&lt;Tableau1[[#This Row],[Stock critique]],1,"Stock OK")</calculatedColumnFormula>
    </tableColumn>
    <tableColumn id="7" xr3:uid="{C0D18550-1537-4E53-8848-B5F0D8C78B3A}" name="Catégorie" dataDxfId="89"/>
    <tableColumn id="9" xr3:uid="{F5B69581-FB47-4A6D-9461-BE724DDEA965}" name="Ref produit" dataDxfId="88"/>
    <tableColumn id="10" xr3:uid="{F2014445-A4A4-4241-B737-07AE78254209}" name="Numéro FT" dataDxfId="8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054A99F-F0CF-44F5-94F5-5C420C920BCD}" name="Tableau7" displayName="Tableau7" ref="B5:G6" insertRow="1" totalsRowShown="0" headerRowDxfId="86" dataDxfId="84" headerRowBorderDxfId="85" tableBorderDxfId="83">
  <autoFilter ref="B5:G6" xr:uid="{2D7E859C-36EE-45E3-A221-E1BEFD94A47D}"/>
  <tableColumns count="6">
    <tableColumn id="1" xr3:uid="{851950CF-86C2-48BD-8EA0-7C324483B35A}" name="Nr de production" dataDxfId="82"/>
    <tableColumn id="2" xr3:uid="{DB80B3F1-3664-4BCB-81EF-DAEDEEB9783C}" name="Date" dataDxfId="81"/>
    <tableColumn id="3" xr3:uid="{733DE4F4-6583-4EC2-A797-59B37E4A2C5E}" name="Ref produit" dataDxfId="80"/>
    <tableColumn id="4" xr3:uid="{38228392-A099-4EC9-93DD-25699B5A912C}" name="Nom" dataDxfId="79"/>
    <tableColumn id="5" xr3:uid="{A894D318-3E94-4115-94DB-2BD0A0FAB776}" name="Nombre" dataDxfId="78"/>
    <tableColumn id="6" xr3:uid="{BA3E3EF2-C8CC-45BC-9616-DC7B9DE56423}" name="Numéro FT" dataDxfId="77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1A7090-1E38-4D92-B0CC-8D5EAA0584D8}" name="Tableau6" displayName="Tableau6" ref="B5:F6" insertRow="1" totalsRowShown="0" headerRowDxfId="76" dataDxfId="74" headerRowBorderDxfId="75">
  <autoFilter ref="B5:F6" xr:uid="{21F69EBF-34BF-4746-B9B2-A0C16AA2559E}"/>
  <tableColumns count="5">
    <tableColumn id="1" xr3:uid="{FB81C160-B789-4DF2-849E-3FEE5C822F98}" name="Date de production" dataDxfId="73"/>
    <tableColumn id="2" xr3:uid="{D47E1F57-7ADA-419B-A4B1-984E0B14A9FD}" name="Numéro ordre prod." dataDxfId="72"/>
    <tableColumn id="3" xr3:uid="{4EFEBAF1-A66D-43A7-AE91-F3F8B99C0EA6}" name="Nom du produit" dataDxfId="71"/>
    <tableColumn id="4" xr3:uid="{B914BBB8-78F8-4E77-A412-4CA47CA479EC}" name="Quantité" dataDxfId="70"/>
    <tableColumn id="5" xr3:uid="{76A11F98-4146-4615-8FAD-E8A635763129}" name="Type de produit" dataDxfId="69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1B6FAB-0E8F-4151-8943-2062F6E47BB9}" name="Tableau5" displayName="Tableau5" ref="B5:G27" totalsRowShown="0" headerRowDxfId="68" dataDxfId="66" headerRowBorderDxfId="67">
  <autoFilter ref="B5:G27" xr:uid="{90DBC133-5226-40E6-921D-6C2D8CE45E24}"/>
  <sortState xmlns:xlrd2="http://schemas.microsoft.com/office/spreadsheetml/2017/richdata2" ref="B6:F6">
    <sortCondition ref="E5:E6"/>
  </sortState>
  <tableColumns count="6">
    <tableColumn id="1" xr3:uid="{C1044B06-EEBF-4139-95FC-6CE3DFFF39C2}" name="Date de commande" dataDxfId="65"/>
    <tableColumn id="2" xr3:uid="{DC2BA6B6-AF5A-48C2-A0D0-B2CF482257EC}" name="Nom du client" dataDxfId="64"/>
    <tableColumn id="3" xr3:uid="{2D241425-EDAD-40BF-A95C-F08920FEEE80}" name="Numéro de devis" dataDxfId="63"/>
    <tableColumn id="4" xr3:uid="{534B3284-3DD6-4FB0-ADAC-9EC08435D560}" name="Nom des produits sortis" dataDxfId="62"/>
    <tableColumn id="5" xr3:uid="{D2FA45BA-C4EC-4495-A0F5-A5AE7F176C93}" name="Quantité" dataDxfId="61"/>
    <tableColumn id="6" xr3:uid="{3E90A462-4216-4B06-BD17-15E0D2C862F0}" name="Etat de commande" dataDxfId="0"/>
  </tableColumns>
  <tableStyleInfo name="TableStyleLight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026898-7CBD-4B15-858C-84AE57BE1A9C}" name="Tableau2" displayName="Tableau2" ref="I5:J26" totalsRowShown="0" headerRowDxfId="60" dataDxfId="59">
  <autoFilter ref="I5:J26" xr:uid="{B433A2EB-70BB-43B7-BE45-B4453958594D}"/>
  <tableColumns count="2">
    <tableColumn id="1" xr3:uid="{F0263447-4E53-476D-9D35-8D7ED4ADCDBC}" name="Nom" dataDxfId="58"/>
    <tableColumn id="2" xr3:uid="{38DFBFB4-69AA-42A6-8853-FE3CF8E562BA}" name="Qte total" dataDxfId="57">
      <calculatedColumnFormula>SUMIF(Tableau5[[Nom des produits sortis]:[Quantité]],Tableau2[[#This Row],[Nom]],Tableau5[Quantité])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A61DA73-4D12-45FA-9CE7-3F88E0FAB778}" name="TableCmd" displayName="TableCmd" ref="B4:L26" totalsRowShown="0" headerRowDxfId="56" dataDxfId="55">
  <autoFilter ref="B4:L26" xr:uid="{00000000-0009-0000-0100-000009000000}"/>
  <tableColumns count="11">
    <tableColumn id="1" xr3:uid="{1CDA3401-416D-4155-A701-9CFB5939F523}" name="Date de prestation" dataDxfId="54"/>
    <tableColumn id="2" xr3:uid="{A0ACE42C-F7AA-456A-BB40-2DE963D17BD7}" name="Nom" dataDxfId="53"/>
    <tableColumn id="3" xr3:uid="{AE0923FD-86B7-46DC-9C01-3DABB468CB79}" name="Lieu" dataDxfId="52"/>
    <tableColumn id="4" xr3:uid="{477D1528-34DD-456B-A2B1-AC4B0B280476}" name="Numéro de devis" dataDxfId="51"/>
    <tableColumn id="5" xr3:uid="{D872016B-C559-4F4C-8503-6E6CCE1A0045}" name="Etat de la commande" dataDxfId="50"/>
    <tableColumn id="6" xr3:uid="{AFB757A7-A31B-4E04-914F-9B8D11768440}" name="Nom de la formule" dataDxfId="49"/>
    <tableColumn id="7" xr3:uid="{3648A0CF-64E1-4E34-840E-EB175A5C95BA}" name="Quantité" dataDxfId="48"/>
    <tableColumn id="8" xr3:uid="{4101C8FB-1BAD-4585-A9D2-0F4754FCB7F7}" name="Composition de la formule" dataDxfId="47"/>
    <tableColumn id="9" xr3:uid="{D89DC18F-4427-4B66-B9FA-8210A250CF99}" name="Nom Produit" dataDxfId="46"/>
    <tableColumn id="10" xr3:uid="{4854F458-DCE9-49C6-BF10-0ADD6A1E1008}" name="Quantité d'unité" dataDxfId="45"/>
    <tableColumn id="11" xr3:uid="{7679D869-6D52-4EE2-8958-5203F6E51075}" name="Total" dataDxfId="44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A1264A-D6B2-4511-98E0-83C5F0E898CE}" name="Tableau3" displayName="Tableau3" ref="A46:A50" totalsRowShown="0">
  <autoFilter ref="A46:A50" xr:uid="{D8166853-1E57-42DC-8EB7-0286941791DB}"/>
  <tableColumns count="1">
    <tableColumn id="1" xr3:uid="{6EF72EFF-5BBE-40DE-A59A-057B8DF682BE}" name="Type de produit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472DF4D-59BC-4C8F-8552-464BCC7E0087}" name="Tableau9" displayName="Tableau9" ref="I24:J45" totalsRowShown="0" headerRowDxfId="43" dataDxfId="41" headerRowBorderDxfId="42" tableBorderDxfId="40" totalsRowBorderDxfId="39">
  <autoFilter ref="I24:J45" xr:uid="{52FA702D-52A8-4FEE-853E-A4EB2D7819BA}"/>
  <tableColumns count="2">
    <tableColumn id="1" xr3:uid="{BFA73887-9428-4D16-AABB-9E5546CF721D}" name="Ref produit" dataDxfId="38"/>
    <tableColumn id="2" xr3:uid="{8ED5D6DE-AA17-4352-B332-0FCBB54F7EED}" name="Nom" dataDxfId="37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39B7F6C-5919-44D4-8E1F-D1E575DB7898}" name="Tableau10" displayName="Tableau10" ref="C46:C51" totalsRowShown="0">
  <autoFilter ref="C46:C51" xr:uid="{F4F4215E-4C97-4697-ACE0-E5030CB43819}"/>
  <tableColumns count="1">
    <tableColumn id="1" xr3:uid="{2C8E7F06-D44E-4EDF-A7B4-2922F0CE2FCC}" name="Etat de la command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2F50A65-3563-41B6-936E-1D953A810EED}" name="Tableau8" displayName="Tableau8" ref="G3:G80" totalsRowShown="0" headerRowDxfId="36" dataDxfId="35">
  <autoFilter ref="G3:G80" xr:uid="{8208FEA1-696E-46F5-81B9-F0DD7C5E09C8}">
    <filterColumn colId="0" hiddenButton="1"/>
  </autoFilter>
  <tableColumns count="1">
    <tableColumn id="1" xr3:uid="{AFA55C08-9A82-4E34-9841-A490E1C4BDA8}" name="Liste" dataDxfId="34">
      <calculatedColumnFormula array="1">IFERROR(INDEX(Tableau4[Formule],MATCH(0,COUNTIF($G$3:G3,Tableau4[Formule]),0)),"")</calculatedColumnFormula>
    </tableColumn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0F77B5-14CA-4DD2-8357-8813CD792D95}" name="Tableau4" displayName="Tableau4" ref="B3:E73" totalsRowShown="0" headerRowDxfId="33" dataDxfId="32">
  <autoFilter ref="B3:E73" xr:uid="{8EC31C40-ABA4-443B-8CF6-A4D4009B1D4D}"/>
  <sortState xmlns:xlrd2="http://schemas.microsoft.com/office/spreadsheetml/2017/richdata2" ref="B4:E73">
    <sortCondition ref="B3:B73"/>
  </sortState>
  <tableColumns count="4">
    <tableColumn id="1" xr3:uid="{093A34E8-FFFA-431C-9C72-72E1E6580D75}" name="Formule" dataDxfId="31"/>
    <tableColumn id="2" xr3:uid="{E0718B00-0AC7-4D4D-BFE6-F6A91DA8B2E2}" name="Ref produit" dataDxfId="30">
      <calculatedColumnFormula>VLOOKUP(Tableau4[[#This Row],[Nom]],Tableau1[],7,0)</calculatedColumnFormula>
    </tableColumn>
    <tableColumn id="3" xr3:uid="{29B30A80-E7BE-40D1-90BE-F415F257D663}" name="Nom" dataDxfId="29"/>
    <tableColumn id="4" xr3:uid="{C56A6036-9592-458F-9D6C-8B3717C0B9C4}" name="Quantité" dataDxfId="2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6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microsoft.com/office/2007/relationships/slicer" Target="../slicers/slicer1.xml"/><Relationship Id="rId4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I27"/>
  <sheetViews>
    <sheetView zoomScale="85" zoomScaleNormal="85" workbookViewId="0">
      <selection activeCell="D1" sqref="D1"/>
    </sheetView>
  </sheetViews>
  <sheetFormatPr baseColWidth="10" defaultColWidth="8.88671875" defaultRowHeight="17.399999999999999" customHeight="1" x14ac:dyDescent="0.3"/>
  <cols>
    <col min="1" max="1" width="8.88671875" style="6"/>
    <col min="2" max="2" width="35.109375" style="6" bestFit="1" customWidth="1"/>
    <col min="3" max="3" width="29.6640625" style="6" bestFit="1" customWidth="1"/>
    <col min="4" max="4" width="36.109375" style="6" customWidth="1"/>
    <col min="5" max="5" width="29.6640625" style="6" bestFit="1" customWidth="1"/>
    <col min="6" max="6" width="22.6640625" style="6" customWidth="1"/>
    <col min="7" max="7" width="19.5546875" style="6" customWidth="1"/>
    <col min="8" max="8" width="22.44140625" style="6" customWidth="1"/>
    <col min="9" max="9" width="18.77734375" style="6" bestFit="1" customWidth="1"/>
    <col min="10" max="16384" width="8.88671875" style="6"/>
  </cols>
  <sheetData>
    <row r="5" spans="2:9" ht="17.399999999999999" customHeight="1" x14ac:dyDescent="0.3">
      <c r="B5" s="9" t="s">
        <v>1</v>
      </c>
      <c r="C5" s="9" t="s">
        <v>95</v>
      </c>
      <c r="D5" s="9" t="s">
        <v>3</v>
      </c>
      <c r="E5" s="9" t="s">
        <v>36</v>
      </c>
      <c r="F5" s="9" t="s">
        <v>4</v>
      </c>
      <c r="G5" s="10" t="s">
        <v>37</v>
      </c>
      <c r="H5" s="9" t="s">
        <v>0</v>
      </c>
      <c r="I5" s="9" t="s">
        <v>5</v>
      </c>
    </row>
    <row r="6" spans="2:9" ht="17.399999999999999" customHeight="1" x14ac:dyDescent="0.3">
      <c r="B6" s="12" t="s">
        <v>117</v>
      </c>
      <c r="C6" s="12">
        <f ca="1">VLOOKUP(Tableau1[[#This Row],[Nom]],Tableau2[],2,0)</f>
        <v>28</v>
      </c>
      <c r="D6" s="13">
        <v>472</v>
      </c>
      <c r="E6" s="13">
        <v>150</v>
      </c>
      <c r="F6" s="14" t="str">
        <f>IF(Tableau1[[#This Row],[Stock restant]]&lt;Tableau1[[#This Row],[Stock critique]],1,"Stock OK")</f>
        <v>Stock OK</v>
      </c>
      <c r="G6" s="15" t="s">
        <v>80</v>
      </c>
      <c r="H6" s="11" t="s">
        <v>38</v>
      </c>
      <c r="I6" s="12" t="s">
        <v>59</v>
      </c>
    </row>
    <row r="7" spans="2:9" ht="17.399999999999999" customHeight="1" x14ac:dyDescent="0.3">
      <c r="B7" s="12" t="s">
        <v>118</v>
      </c>
      <c r="C7" s="12">
        <f ca="1">VLOOKUP(Tableau1[[#This Row],[Nom]],Tableau2[],2,0)</f>
        <v>28</v>
      </c>
      <c r="D7" s="13">
        <v>472</v>
      </c>
      <c r="E7" s="13">
        <v>150</v>
      </c>
      <c r="F7" s="14" t="str">
        <f>IF(Tableau1[[#This Row],[Stock restant]]&lt;Tableau1[[#This Row],[Stock critique]],1,"Stock OK")</f>
        <v>Stock OK</v>
      </c>
      <c r="G7" s="15" t="s">
        <v>80</v>
      </c>
      <c r="H7" s="11" t="s">
        <v>39</v>
      </c>
      <c r="I7" s="12" t="s">
        <v>60</v>
      </c>
    </row>
    <row r="8" spans="2:9" ht="17.399999999999999" customHeight="1" x14ac:dyDescent="0.3">
      <c r="B8" s="12" t="s">
        <v>119</v>
      </c>
      <c r="C8" s="12">
        <f ca="1">VLOOKUP(Tableau1[[#This Row],[Nom]],Tableau2[],2,0)</f>
        <v>28</v>
      </c>
      <c r="D8" s="13">
        <v>472</v>
      </c>
      <c r="E8" s="13">
        <v>150</v>
      </c>
      <c r="F8" s="14" t="str">
        <f>IF(Tableau1[[#This Row],[Stock restant]]&lt;Tableau1[[#This Row],[Stock critique]],1,"Stock OK")</f>
        <v>Stock OK</v>
      </c>
      <c r="G8" s="15" t="s">
        <v>80</v>
      </c>
      <c r="H8" s="11" t="s">
        <v>40</v>
      </c>
      <c r="I8" s="12" t="s">
        <v>61</v>
      </c>
    </row>
    <row r="9" spans="2:9" ht="17.399999999999999" customHeight="1" x14ac:dyDescent="0.3">
      <c r="B9" s="12" t="s">
        <v>120</v>
      </c>
      <c r="C9" s="12">
        <f ca="1">VLOOKUP(Tableau1[[#This Row],[Nom]],Tableau2[],2,0)</f>
        <v>28</v>
      </c>
      <c r="D9" s="13">
        <v>472</v>
      </c>
      <c r="E9" s="13">
        <v>150</v>
      </c>
      <c r="F9" s="14" t="str">
        <f>IF(Tableau1[[#This Row],[Stock restant]]&lt;Tableau1[[#This Row],[Stock critique]],1,"Stock OK")</f>
        <v>Stock OK</v>
      </c>
      <c r="G9" s="15" t="s">
        <v>80</v>
      </c>
      <c r="H9" s="11" t="s">
        <v>41</v>
      </c>
      <c r="I9" s="12" t="s">
        <v>62</v>
      </c>
    </row>
    <row r="10" spans="2:9" ht="17.399999999999999" customHeight="1" x14ac:dyDescent="0.3">
      <c r="B10" s="12" t="s">
        <v>121</v>
      </c>
      <c r="C10" s="12">
        <f ca="1">VLOOKUP(Tableau1[[#This Row],[Nom]],Tableau2[],2,0)</f>
        <v>28</v>
      </c>
      <c r="D10" s="13">
        <v>472</v>
      </c>
      <c r="E10" s="13">
        <v>150</v>
      </c>
      <c r="F10" s="14" t="str">
        <f>IF(Tableau1[[#This Row],[Stock restant]]&lt;Tableau1[[#This Row],[Stock critique]],1,"Stock OK")</f>
        <v>Stock OK</v>
      </c>
      <c r="G10" s="15" t="s">
        <v>80</v>
      </c>
      <c r="H10" s="11" t="s">
        <v>42</v>
      </c>
      <c r="I10" s="12" t="s">
        <v>63</v>
      </c>
    </row>
    <row r="11" spans="2:9" ht="17.399999999999999" customHeight="1" x14ac:dyDescent="0.3">
      <c r="B11" s="12" t="s">
        <v>122</v>
      </c>
      <c r="C11" s="12">
        <f ca="1">VLOOKUP(Tableau1[[#This Row],[Nom]],Tableau2[],2,0)</f>
        <v>28</v>
      </c>
      <c r="D11" s="13">
        <v>472</v>
      </c>
      <c r="E11" s="13">
        <v>150</v>
      </c>
      <c r="F11" s="14" t="str">
        <f>IF(Tableau1[[#This Row],[Stock restant]]&lt;Tableau1[[#This Row],[Stock critique]],1,"Stock OK")</f>
        <v>Stock OK</v>
      </c>
      <c r="G11" s="15" t="s">
        <v>80</v>
      </c>
      <c r="H11" s="11" t="s">
        <v>43</v>
      </c>
      <c r="I11" s="12" t="s">
        <v>64</v>
      </c>
    </row>
    <row r="12" spans="2:9" ht="17.399999999999999" customHeight="1" x14ac:dyDescent="0.3">
      <c r="B12" s="12" t="s">
        <v>123</v>
      </c>
      <c r="C12" s="12">
        <f ca="1">VLOOKUP(Tableau1[[#This Row],[Nom]],Tableau2[],2,0)</f>
        <v>28</v>
      </c>
      <c r="D12" s="13">
        <v>472</v>
      </c>
      <c r="E12" s="13">
        <v>150</v>
      </c>
      <c r="F12" s="14" t="str">
        <f>IF(Tableau1[[#This Row],[Stock restant]]&lt;Tableau1[[#This Row],[Stock critique]],1,"Stock OK")</f>
        <v>Stock OK</v>
      </c>
      <c r="G12" s="15" t="s">
        <v>80</v>
      </c>
      <c r="H12" s="11" t="s">
        <v>44</v>
      </c>
      <c r="I12" s="12" t="s">
        <v>65</v>
      </c>
    </row>
    <row r="13" spans="2:9" ht="17.399999999999999" customHeight="1" x14ac:dyDescent="0.3">
      <c r="B13" s="12" t="s">
        <v>124</v>
      </c>
      <c r="C13" s="12">
        <f ca="1">VLOOKUP(Tableau1[[#This Row],[Nom]],Tableau2[],2,0)</f>
        <v>28</v>
      </c>
      <c r="D13" s="13">
        <v>472</v>
      </c>
      <c r="E13" s="13">
        <v>150</v>
      </c>
      <c r="F13" s="14" t="str">
        <f>IF(Tableau1[[#This Row],[Stock restant]]&lt;Tableau1[[#This Row],[Stock critique]],1,"Stock OK")</f>
        <v>Stock OK</v>
      </c>
      <c r="G13" s="15" t="s">
        <v>80</v>
      </c>
      <c r="H13" s="11" t="s">
        <v>45</v>
      </c>
      <c r="I13" s="12" t="s">
        <v>66</v>
      </c>
    </row>
    <row r="14" spans="2:9" ht="17.399999999999999" customHeight="1" x14ac:dyDescent="0.3">
      <c r="B14" s="12" t="s">
        <v>125</v>
      </c>
      <c r="C14" s="12">
        <f ca="1">VLOOKUP(Tableau1[[#This Row],[Nom]],Tableau2[],2,0)</f>
        <v>0</v>
      </c>
      <c r="D14" s="13">
        <v>500</v>
      </c>
      <c r="E14" s="13">
        <v>150</v>
      </c>
      <c r="F14" s="14" t="str">
        <f>IF(Tableau1[[#This Row],[Stock restant]]&lt;Tableau1[[#This Row],[Stock critique]],1,"Stock OK")</f>
        <v>Stock OK</v>
      </c>
      <c r="G14" s="15" t="s">
        <v>80</v>
      </c>
      <c r="H14" s="11" t="s">
        <v>46</v>
      </c>
      <c r="I14" s="12" t="s">
        <v>67</v>
      </c>
    </row>
    <row r="15" spans="2:9" ht="17.399999999999999" customHeight="1" x14ac:dyDescent="0.3">
      <c r="B15" s="12" t="s">
        <v>126</v>
      </c>
      <c r="C15" s="12">
        <f ca="1">VLOOKUP(Tableau1[[#This Row],[Nom]],Tableau2[],2,0)</f>
        <v>0</v>
      </c>
      <c r="D15" s="13">
        <v>500</v>
      </c>
      <c r="E15" s="13">
        <v>150</v>
      </c>
      <c r="F15" s="14" t="str">
        <f>IF(Tableau1[[#This Row],[Stock restant]]&lt;Tableau1[[#This Row],[Stock critique]],1,"Stock OK")</f>
        <v>Stock OK</v>
      </c>
      <c r="G15" s="15" t="s">
        <v>80</v>
      </c>
      <c r="H15" s="11" t="s">
        <v>47</v>
      </c>
      <c r="I15" s="12" t="s">
        <v>68</v>
      </c>
    </row>
    <row r="16" spans="2:9" ht="17.399999999999999" customHeight="1" x14ac:dyDescent="0.3">
      <c r="B16" s="12" t="s">
        <v>127</v>
      </c>
      <c r="C16" s="12">
        <f ca="1">VLOOKUP(Tableau1[[#This Row],[Nom]],Tableau2[],2,0)</f>
        <v>0</v>
      </c>
      <c r="D16" s="13">
        <v>500</v>
      </c>
      <c r="E16" s="13">
        <v>150</v>
      </c>
      <c r="F16" s="14" t="str">
        <f>IF(Tableau1[[#This Row],[Stock restant]]&lt;Tableau1[[#This Row],[Stock critique]],1,"Stock OK")</f>
        <v>Stock OK</v>
      </c>
      <c r="G16" s="15" t="s">
        <v>80</v>
      </c>
      <c r="H16" s="11" t="s">
        <v>48</v>
      </c>
      <c r="I16" s="12" t="s">
        <v>69</v>
      </c>
    </row>
    <row r="17" spans="2:9" ht="17.399999999999999" customHeight="1" x14ac:dyDescent="0.3">
      <c r="B17" s="12" t="s">
        <v>128</v>
      </c>
      <c r="C17" s="12">
        <f ca="1">VLOOKUP(Tableau1[[#This Row],[Nom]],Tableau2[],2,0)</f>
        <v>0</v>
      </c>
      <c r="D17" s="13">
        <v>500</v>
      </c>
      <c r="E17" s="13">
        <v>150</v>
      </c>
      <c r="F17" s="14" t="str">
        <f>IF(Tableau1[[#This Row],[Stock restant]]&lt;Tableau1[[#This Row],[Stock critique]],1,"Stock OK")</f>
        <v>Stock OK</v>
      </c>
      <c r="G17" s="15" t="s">
        <v>80</v>
      </c>
      <c r="H17" s="11" t="s">
        <v>49</v>
      </c>
      <c r="I17" s="12" t="s">
        <v>70</v>
      </c>
    </row>
    <row r="18" spans="2:9" ht="17.399999999999999" customHeight="1" x14ac:dyDescent="0.3">
      <c r="B18" s="12" t="s">
        <v>129</v>
      </c>
      <c r="C18" s="12">
        <f ca="1">VLOOKUP(Tableau1[[#This Row],[Nom]],Tableau2[],2,0)</f>
        <v>26</v>
      </c>
      <c r="D18" s="13">
        <v>474</v>
      </c>
      <c r="E18" s="13">
        <v>150</v>
      </c>
      <c r="F18" s="14" t="str">
        <f>IF(Tableau1[[#This Row],[Stock restant]]&lt;Tableau1[[#This Row],[Stock critique]],1,"Stock OK")</f>
        <v>Stock OK</v>
      </c>
      <c r="G18" s="15" t="s">
        <v>80</v>
      </c>
      <c r="H18" s="11" t="s">
        <v>50</v>
      </c>
      <c r="I18" s="12" t="s">
        <v>71</v>
      </c>
    </row>
    <row r="19" spans="2:9" ht="17.399999999999999" customHeight="1" x14ac:dyDescent="0.3">
      <c r="B19" s="12" t="s">
        <v>130</v>
      </c>
      <c r="C19" s="12">
        <f ca="1">VLOOKUP(Tableau1[[#This Row],[Nom]],Tableau2[],2,0)</f>
        <v>24</v>
      </c>
      <c r="D19" s="13">
        <v>476</v>
      </c>
      <c r="E19" s="13">
        <v>150</v>
      </c>
      <c r="F19" s="14" t="str">
        <f>IF(Tableau1[[#This Row],[Stock restant]]&lt;Tableau1[[#This Row],[Stock critique]],1,"Stock OK")</f>
        <v>Stock OK</v>
      </c>
      <c r="G19" s="15" t="s">
        <v>81</v>
      </c>
      <c r="H19" s="11" t="s">
        <v>51</v>
      </c>
      <c r="I19" s="12" t="s">
        <v>72</v>
      </c>
    </row>
    <row r="20" spans="2:9" ht="17.399999999999999" customHeight="1" x14ac:dyDescent="0.3">
      <c r="B20" s="12" t="s">
        <v>131</v>
      </c>
      <c r="C20" s="12">
        <f ca="1">VLOOKUP(Tableau1[[#This Row],[Nom]],Tableau2[],2,0)</f>
        <v>24</v>
      </c>
      <c r="D20" s="13">
        <v>476</v>
      </c>
      <c r="E20" s="13">
        <v>150</v>
      </c>
      <c r="F20" s="14" t="str">
        <f>IF(Tableau1[[#This Row],[Stock restant]]&lt;Tableau1[[#This Row],[Stock critique]],1,"Stock OK")</f>
        <v>Stock OK</v>
      </c>
      <c r="G20" s="15" t="s">
        <v>81</v>
      </c>
      <c r="H20" s="11" t="s">
        <v>52</v>
      </c>
      <c r="I20" s="12" t="s">
        <v>73</v>
      </c>
    </row>
    <row r="21" spans="2:9" ht="17.399999999999999" customHeight="1" x14ac:dyDescent="0.3">
      <c r="B21" s="12" t="s">
        <v>132</v>
      </c>
      <c r="C21" s="12">
        <f ca="1">VLOOKUP(Tableau1[[#This Row],[Nom]],Tableau2[],2,0)</f>
        <v>24</v>
      </c>
      <c r="D21" s="13">
        <v>476</v>
      </c>
      <c r="E21" s="13">
        <v>150</v>
      </c>
      <c r="F21" s="14" t="str">
        <f>IF(Tableau1[[#This Row],[Stock restant]]&lt;Tableau1[[#This Row],[Stock critique]],1,"Stock OK")</f>
        <v>Stock OK</v>
      </c>
      <c r="G21" s="15" t="s">
        <v>81</v>
      </c>
      <c r="H21" s="11" t="s">
        <v>53</v>
      </c>
      <c r="I21" s="12" t="s">
        <v>74</v>
      </c>
    </row>
    <row r="22" spans="2:9" ht="17.399999999999999" customHeight="1" x14ac:dyDescent="0.3">
      <c r="B22" s="12" t="s">
        <v>133</v>
      </c>
      <c r="C22" s="12">
        <f ca="1">VLOOKUP(Tableau1[[#This Row],[Nom]],Tableau2[],2,0)</f>
        <v>9</v>
      </c>
      <c r="D22" s="13">
        <v>491</v>
      </c>
      <c r="E22" s="13">
        <v>150</v>
      </c>
      <c r="F22" s="14" t="str">
        <f>IF(Tableau1[[#This Row],[Stock restant]]&lt;Tableau1[[#This Row],[Stock critique]],1,"Stock OK")</f>
        <v>Stock OK</v>
      </c>
      <c r="G22" s="15" t="s">
        <v>81</v>
      </c>
      <c r="H22" s="11" t="s">
        <v>54</v>
      </c>
      <c r="I22" s="12" t="s">
        <v>75</v>
      </c>
    </row>
    <row r="23" spans="2:9" ht="17.399999999999999" customHeight="1" x14ac:dyDescent="0.3">
      <c r="B23" s="12" t="s">
        <v>134</v>
      </c>
      <c r="C23" s="12">
        <f ca="1">VLOOKUP(Tableau1[[#This Row],[Nom]],Tableau2[],2,0)</f>
        <v>0</v>
      </c>
      <c r="D23" s="13">
        <v>500</v>
      </c>
      <c r="E23" s="13">
        <v>200</v>
      </c>
      <c r="F23" s="14" t="str">
        <f>IF(Tableau1[[#This Row],[Stock restant]]&lt;Tableau1[[#This Row],[Stock critique]],1,"Stock OK")</f>
        <v>Stock OK</v>
      </c>
      <c r="G23" s="15" t="s">
        <v>76</v>
      </c>
      <c r="H23" s="11" t="s">
        <v>55</v>
      </c>
      <c r="I23" s="12"/>
    </row>
    <row r="24" spans="2:9" ht="17.399999999999999" customHeight="1" x14ac:dyDescent="0.3">
      <c r="B24" s="12" t="s">
        <v>135</v>
      </c>
      <c r="C24" s="12">
        <f ca="1">VLOOKUP(Tableau1[[#This Row],[Nom]],Tableau2[],2,0)</f>
        <v>0</v>
      </c>
      <c r="D24" s="13">
        <v>500</v>
      </c>
      <c r="E24" s="13">
        <v>200</v>
      </c>
      <c r="F24" s="14" t="str">
        <f>IF(Tableau1[[#This Row],[Stock restant]]&lt;Tableau1[[#This Row],[Stock critique]],1,"Stock OK")</f>
        <v>Stock OK</v>
      </c>
      <c r="G24" s="15" t="s">
        <v>76</v>
      </c>
      <c r="H24" s="11" t="s">
        <v>56</v>
      </c>
      <c r="I24" s="12"/>
    </row>
    <row r="25" spans="2:9" ht="17.399999999999999" customHeight="1" x14ac:dyDescent="0.3">
      <c r="B25" s="12" t="s">
        <v>136</v>
      </c>
      <c r="C25" s="12">
        <f ca="1">VLOOKUP(Tableau1[[#This Row],[Nom]],Tableau2[],2,0)</f>
        <v>0</v>
      </c>
      <c r="D25" s="13">
        <v>500</v>
      </c>
      <c r="E25" s="13">
        <v>200</v>
      </c>
      <c r="F25" s="14" t="str">
        <f>IF(Tableau1[[#This Row],[Stock restant]]&lt;Tableau1[[#This Row],[Stock critique]],1,"Stock OK")</f>
        <v>Stock OK</v>
      </c>
      <c r="G25" s="15" t="s">
        <v>76</v>
      </c>
      <c r="H25" s="11" t="s">
        <v>57</v>
      </c>
      <c r="I25" s="12"/>
    </row>
    <row r="26" spans="2:9" ht="17.399999999999999" customHeight="1" x14ac:dyDescent="0.3">
      <c r="B26" s="12" t="s">
        <v>137</v>
      </c>
      <c r="C26" s="17">
        <f ca="1">VLOOKUP(Tableau1[[#This Row],[Nom]],Tableau2[],2,0)</f>
        <v>0</v>
      </c>
      <c r="D26" s="13">
        <v>500</v>
      </c>
      <c r="E26" s="18">
        <v>200</v>
      </c>
      <c r="F26" s="19" t="str">
        <f>IF(Tableau1[[#This Row],[Stock restant]]&lt;Tableau1[[#This Row],[Stock critique]],1,"Stock OK")</f>
        <v>Stock OK</v>
      </c>
      <c r="G26" s="15" t="s">
        <v>76</v>
      </c>
      <c r="H26" s="16" t="s">
        <v>58</v>
      </c>
      <c r="I26" s="17"/>
    </row>
    <row r="27" spans="2:9" ht="17.399999999999999" customHeight="1" x14ac:dyDescent="0.3">
      <c r="B27" s="17"/>
      <c r="C27" s="78" t="e">
        <f>VLOOKUP(Tableau1[[#This Row],[Nom]],Tableau2[],2,0)</f>
        <v>#N/A</v>
      </c>
      <c r="D27" s="18">
        <v>0</v>
      </c>
      <c r="E27" s="18"/>
      <c r="F27" s="19" t="str">
        <f>IF(Tableau1[[#This Row],[Stock restant]]&lt;Tableau1[[#This Row],[Stock critique]],1,"Stock OK")</f>
        <v>Stock OK</v>
      </c>
      <c r="G27" s="79"/>
      <c r="H27" s="16"/>
      <c r="I27" s="17"/>
    </row>
  </sheetData>
  <phoneticPr fontId="3" type="noConversion"/>
  <conditionalFormatting sqref="B6:I27">
    <cfRule type="expression" dxfId="27" priority="32">
      <formula>$G6="Matériel"</formula>
    </cfRule>
    <cfRule type="expression" dxfId="26" priority="33">
      <formula>$G6="Pièce sucrée"</formula>
    </cfRule>
    <cfRule type="expression" dxfId="25" priority="34">
      <formula>$G6="Pièce salée"</formula>
    </cfRule>
  </conditionalFormatting>
  <conditionalFormatting sqref="F6:F27">
    <cfRule type="iconSet" priority="50">
      <iconSet iconSet="3Symbols2">
        <cfvo type="percent" val="0"/>
        <cfvo type="num" val="150"/>
        <cfvo type="num" val="170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autoPict="0" r:id="rId5">
            <anchor moveWithCells="1">
              <from>
                <xdr:col>0</xdr:col>
                <xdr:colOff>601980</xdr:colOff>
                <xdr:row>1</xdr:row>
                <xdr:rowOff>213360</xdr:rowOff>
              </from>
              <to>
                <xdr:col>3</xdr:col>
                <xdr:colOff>0</xdr:colOff>
                <xdr:row>3</xdr:row>
                <xdr:rowOff>106680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1" id="{6AF0407C-B103-4E32-88AC-8233D01B56A9}">
            <x14:iconSet iconSet="3Symbols2" custom="1">
              <x14:cfvo type="percent">
                <xm:f>0</xm:f>
              </x14:cfvo>
              <x14:cfvo type="num">
                <xm:f>150</xm:f>
              </x14:cfvo>
              <x14:cfvo type="num">
                <xm:f>151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F6:F27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7E6F8-E23A-48D7-AC38-1BF772F3FCFA}">
          <x14:formula1>
            <xm:f>Config!$A$47:$A$50</xm:f>
          </x14:formula1>
          <xm:sqref>G6:G27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FEC8-DBE1-49A0-82D6-98A20EFD7552}">
  <sheetPr codeName="Feuil4"/>
  <dimension ref="B5:G6"/>
  <sheetViews>
    <sheetView showGridLines="0" workbookViewId="0">
      <selection activeCell="A2" sqref="A2"/>
    </sheetView>
  </sheetViews>
  <sheetFormatPr baseColWidth="10" defaultRowHeight="14.4" x14ac:dyDescent="0.3"/>
  <cols>
    <col min="2" max="4" width="21" customWidth="1"/>
    <col min="5" max="5" width="27.44140625" bestFit="1" customWidth="1"/>
    <col min="6" max="7" width="21" customWidth="1"/>
  </cols>
  <sheetData>
    <row r="5" spans="2:7" x14ac:dyDescent="0.3">
      <c r="B5" s="25" t="s">
        <v>86</v>
      </c>
      <c r="C5" s="26" t="s">
        <v>87</v>
      </c>
      <c r="D5" s="27" t="s">
        <v>0</v>
      </c>
      <c r="E5" s="27" t="s">
        <v>1</v>
      </c>
      <c r="F5" s="27" t="s">
        <v>88</v>
      </c>
      <c r="G5" s="28" t="s">
        <v>5</v>
      </c>
    </row>
    <row r="6" spans="2:7" x14ac:dyDescent="0.3">
      <c r="B6" s="42"/>
      <c r="C6" s="43"/>
      <c r="D6" s="42"/>
      <c r="E6" s="42"/>
      <c r="F6" s="42"/>
      <c r="G6" s="42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784860</xdr:colOff>
                <xdr:row>1</xdr:row>
                <xdr:rowOff>144780</xdr:rowOff>
              </from>
              <to>
                <xdr:col>2</xdr:col>
                <xdr:colOff>1432560</xdr:colOff>
                <xdr:row>3</xdr:row>
                <xdr:rowOff>60960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6F941-5BE3-4DFA-9617-FE96F8A44C27}">
  <sheetPr codeName="Feuil5"/>
  <dimension ref="B4:F6"/>
  <sheetViews>
    <sheetView workbookViewId="0">
      <selection activeCell="D29" sqref="D29"/>
    </sheetView>
  </sheetViews>
  <sheetFormatPr baseColWidth="10" defaultRowHeight="14.4" x14ac:dyDescent="0.3"/>
  <cols>
    <col min="1" max="1" width="11.5546875" style="6"/>
    <col min="2" max="2" width="22.44140625" style="6" customWidth="1"/>
    <col min="3" max="3" width="26.5546875" style="6" customWidth="1"/>
    <col min="4" max="4" width="22" style="6" customWidth="1"/>
    <col min="5" max="5" width="13.6640625" style="6" customWidth="1"/>
    <col min="6" max="6" width="21.77734375" style="6" customWidth="1"/>
    <col min="7" max="16384" width="11.5546875" style="6"/>
  </cols>
  <sheetData>
    <row r="4" spans="2:6" ht="15" thickBot="1" x14ac:dyDescent="0.35"/>
    <row r="5" spans="2:6" x14ac:dyDescent="0.3">
      <c r="B5" s="21" t="s">
        <v>94</v>
      </c>
      <c r="C5" s="22" t="s">
        <v>92</v>
      </c>
      <c r="D5" s="22" t="s">
        <v>93</v>
      </c>
      <c r="E5" s="22" t="s">
        <v>78</v>
      </c>
      <c r="F5" s="23" t="s">
        <v>79</v>
      </c>
    </row>
    <row r="6" spans="2:6" x14ac:dyDescent="0.3">
      <c r="B6" s="20"/>
      <c r="C6" s="41"/>
      <c r="D6" s="20"/>
      <c r="E6" s="20"/>
      <c r="F6" s="2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9F17A-7E28-4B62-B12F-D1F5988F0036}">
  <sheetPr codeName="Feuil6"/>
  <dimension ref="B4:J27"/>
  <sheetViews>
    <sheetView tabSelected="1" topLeftCell="B1" zoomScale="85" zoomScaleNormal="85" workbookViewId="0">
      <selection activeCell="H15" sqref="H15"/>
    </sheetView>
  </sheetViews>
  <sheetFormatPr baseColWidth="10" defaultRowHeight="14.4" x14ac:dyDescent="0.3"/>
  <cols>
    <col min="1" max="1" width="11.5546875" style="55"/>
    <col min="2" max="2" width="23.77734375" style="55" customWidth="1"/>
    <col min="3" max="3" width="20.6640625" style="55" customWidth="1"/>
    <col min="4" max="4" width="23.6640625" style="55" customWidth="1"/>
    <col min="5" max="5" width="31.44140625" style="55" customWidth="1"/>
    <col min="6" max="6" width="14.5546875" style="55" customWidth="1"/>
    <col min="7" max="7" width="23.109375" style="62" bestFit="1" customWidth="1"/>
    <col min="8" max="8" width="11.5546875" style="55"/>
    <col min="9" max="9" width="35.109375" style="55" bestFit="1" customWidth="1"/>
    <col min="10" max="10" width="14.109375" style="55" customWidth="1"/>
    <col min="11" max="16384" width="11.5546875" style="55"/>
  </cols>
  <sheetData>
    <row r="4" spans="2:10" ht="15" thickBot="1" x14ac:dyDescent="0.35">
      <c r="C4" s="58"/>
    </row>
    <row r="5" spans="2:10" ht="15" thickBot="1" x14ac:dyDescent="0.35">
      <c r="B5" s="56" t="s">
        <v>91</v>
      </c>
      <c r="C5" s="56" t="s">
        <v>89</v>
      </c>
      <c r="D5" s="56" t="s">
        <v>85</v>
      </c>
      <c r="E5" s="56" t="s">
        <v>90</v>
      </c>
      <c r="F5" s="56" t="s">
        <v>78</v>
      </c>
      <c r="G5" s="80" t="s">
        <v>154</v>
      </c>
      <c r="I5" s="55" t="s">
        <v>1</v>
      </c>
      <c r="J5" s="55" t="s">
        <v>116</v>
      </c>
    </row>
    <row r="6" spans="2:10" x14ac:dyDescent="0.3">
      <c r="B6" s="59">
        <v>44035</v>
      </c>
      <c r="C6" s="60" t="s">
        <v>153</v>
      </c>
      <c r="D6" s="60" t="s">
        <v>152</v>
      </c>
      <c r="E6" s="60" t="s">
        <v>117</v>
      </c>
      <c r="F6" s="60">
        <v>24</v>
      </c>
      <c r="G6" s="60" t="s">
        <v>109</v>
      </c>
      <c r="I6" s="55" t="s">
        <v>117</v>
      </c>
      <c r="J6" s="55">
        <f ca="1">SUMIF(Tableau5[[Nom des produits sortis]:[Quantité]],Tableau2[[#This Row],[Nom]],Tableau5[Quantité])</f>
        <v>28</v>
      </c>
    </row>
    <row r="7" spans="2:10" x14ac:dyDescent="0.3">
      <c r="B7" s="64">
        <v>44035</v>
      </c>
      <c r="C7" s="63" t="s">
        <v>153</v>
      </c>
      <c r="D7" s="63" t="s">
        <v>152</v>
      </c>
      <c r="E7" s="63" t="s">
        <v>118</v>
      </c>
      <c r="F7" s="63">
        <v>24</v>
      </c>
      <c r="G7" s="60" t="s">
        <v>109</v>
      </c>
      <c r="I7" s="61" t="s">
        <v>118</v>
      </c>
      <c r="J7" s="55">
        <f ca="1">SUMIF(Tableau5[[Nom des produits sortis]:[Quantité]],Tableau2[[#This Row],[Nom]],Tableau5[Quantité])</f>
        <v>28</v>
      </c>
    </row>
    <row r="8" spans="2:10" x14ac:dyDescent="0.3">
      <c r="B8" s="64">
        <v>44035</v>
      </c>
      <c r="C8" s="63" t="s">
        <v>153</v>
      </c>
      <c r="D8" s="63" t="s">
        <v>152</v>
      </c>
      <c r="E8" s="63" t="s">
        <v>119</v>
      </c>
      <c r="F8" s="63">
        <v>24</v>
      </c>
      <c r="G8" s="60" t="s">
        <v>109</v>
      </c>
      <c r="I8" s="61" t="s">
        <v>119</v>
      </c>
      <c r="J8" s="55">
        <f ca="1">SUMIF(Tableau5[[Nom des produits sortis]:[Quantité]],Tableau2[[#This Row],[Nom]],Tableau5[Quantité])</f>
        <v>28</v>
      </c>
    </row>
    <row r="9" spans="2:10" x14ac:dyDescent="0.3">
      <c r="B9" s="64">
        <v>44035</v>
      </c>
      <c r="C9" s="63" t="s">
        <v>153</v>
      </c>
      <c r="D9" s="63" t="s">
        <v>152</v>
      </c>
      <c r="E9" s="63" t="s">
        <v>120</v>
      </c>
      <c r="F9" s="63">
        <v>24</v>
      </c>
      <c r="G9" s="60" t="s">
        <v>109</v>
      </c>
      <c r="I9" s="61" t="s">
        <v>120</v>
      </c>
      <c r="J9" s="55">
        <f ca="1">SUMIF(Tableau5[[Nom des produits sortis]:[Quantité]],Tableau2[[#This Row],[Nom]],Tableau5[Quantité])</f>
        <v>28</v>
      </c>
    </row>
    <row r="10" spans="2:10" x14ac:dyDescent="0.3">
      <c r="B10" s="64">
        <v>44035</v>
      </c>
      <c r="C10" s="63" t="s">
        <v>153</v>
      </c>
      <c r="D10" s="63" t="s">
        <v>152</v>
      </c>
      <c r="E10" s="63" t="s">
        <v>121</v>
      </c>
      <c r="F10" s="63">
        <v>24</v>
      </c>
      <c r="G10" s="60" t="s">
        <v>109</v>
      </c>
      <c r="I10" s="61" t="s">
        <v>121</v>
      </c>
      <c r="J10" s="55">
        <f ca="1">SUMIF(Tableau5[[Nom des produits sortis]:[Quantité]],Tableau2[[#This Row],[Nom]],Tableau5[Quantité])</f>
        <v>28</v>
      </c>
    </row>
    <row r="11" spans="2:10" x14ac:dyDescent="0.3">
      <c r="B11" s="64">
        <v>44035</v>
      </c>
      <c r="C11" s="63" t="s">
        <v>153</v>
      </c>
      <c r="D11" s="63" t="s">
        <v>152</v>
      </c>
      <c r="E11" s="63" t="s">
        <v>122</v>
      </c>
      <c r="F11" s="63">
        <v>24</v>
      </c>
      <c r="G11" s="60" t="s">
        <v>109</v>
      </c>
      <c r="I11" s="61" t="s">
        <v>122</v>
      </c>
      <c r="J11" s="55">
        <f ca="1">SUMIF(Tableau5[[Nom des produits sortis]:[Quantité]],Tableau2[[#This Row],[Nom]],Tableau5[Quantité])</f>
        <v>28</v>
      </c>
    </row>
    <row r="12" spans="2:10" x14ac:dyDescent="0.3">
      <c r="B12" s="64">
        <v>44035</v>
      </c>
      <c r="C12" s="63" t="s">
        <v>153</v>
      </c>
      <c r="D12" s="63" t="s">
        <v>152</v>
      </c>
      <c r="E12" s="63" t="s">
        <v>123</v>
      </c>
      <c r="F12" s="63">
        <v>24</v>
      </c>
      <c r="G12" s="60" t="s">
        <v>109</v>
      </c>
      <c r="I12" s="61" t="s">
        <v>123</v>
      </c>
      <c r="J12" s="55">
        <f ca="1">SUMIF(Tableau5[[Nom des produits sortis]:[Quantité]],Tableau2[[#This Row],[Nom]],Tableau5[Quantité])</f>
        <v>28</v>
      </c>
    </row>
    <row r="13" spans="2:10" x14ac:dyDescent="0.3">
      <c r="B13" s="64">
        <v>44035</v>
      </c>
      <c r="C13" s="63" t="s">
        <v>153</v>
      </c>
      <c r="D13" s="63" t="s">
        <v>152</v>
      </c>
      <c r="E13" s="63" t="s">
        <v>124</v>
      </c>
      <c r="F13" s="63">
        <v>24</v>
      </c>
      <c r="G13" s="60" t="s">
        <v>109</v>
      </c>
      <c r="I13" s="61" t="s">
        <v>124</v>
      </c>
      <c r="J13" s="55">
        <f ca="1">SUMIF(Tableau5[[Nom des produits sortis]:[Quantité]],Tableau2[[#This Row],[Nom]],Tableau5[Quantité])</f>
        <v>28</v>
      </c>
    </row>
    <row r="14" spans="2:10" x14ac:dyDescent="0.3">
      <c r="B14" s="64">
        <v>44035</v>
      </c>
      <c r="C14" s="63" t="s">
        <v>153</v>
      </c>
      <c r="D14" s="63" t="s">
        <v>152</v>
      </c>
      <c r="E14" s="63" t="s">
        <v>129</v>
      </c>
      <c r="F14" s="63">
        <v>24</v>
      </c>
      <c r="G14" s="60" t="s">
        <v>109</v>
      </c>
      <c r="I14" s="61" t="s">
        <v>125</v>
      </c>
      <c r="J14" s="55">
        <f ca="1">SUMIF(Tableau5[[Nom des produits sortis]:[Quantité]],Tableau2[[#This Row],[Nom]],Tableau5[Quantité])</f>
        <v>0</v>
      </c>
    </row>
    <row r="15" spans="2:10" x14ac:dyDescent="0.3">
      <c r="B15" s="64">
        <v>44035</v>
      </c>
      <c r="C15" s="63" t="s">
        <v>153</v>
      </c>
      <c r="D15" s="63" t="s">
        <v>152</v>
      </c>
      <c r="E15" s="63" t="s">
        <v>130</v>
      </c>
      <c r="F15" s="63">
        <v>24</v>
      </c>
      <c r="G15" s="60" t="s">
        <v>109</v>
      </c>
      <c r="I15" s="61" t="s">
        <v>126</v>
      </c>
      <c r="J15" s="55">
        <f ca="1">SUMIF(Tableau5[[Nom des produits sortis]:[Quantité]],Tableau2[[#This Row],[Nom]],Tableau5[Quantité])</f>
        <v>0</v>
      </c>
    </row>
    <row r="16" spans="2:10" x14ac:dyDescent="0.3">
      <c r="B16" s="64">
        <v>44035</v>
      </c>
      <c r="C16" s="63" t="s">
        <v>153</v>
      </c>
      <c r="D16" s="63" t="s">
        <v>152</v>
      </c>
      <c r="E16" s="63" t="s">
        <v>144</v>
      </c>
      <c r="F16" s="63">
        <v>24</v>
      </c>
      <c r="G16" s="60" t="s">
        <v>109</v>
      </c>
      <c r="I16" s="61" t="s">
        <v>127</v>
      </c>
      <c r="J16" s="55">
        <f ca="1">SUMIF(Tableau5[[Nom des produits sortis]:[Quantité]],Tableau2[[#This Row],[Nom]],Tableau5[Quantité])</f>
        <v>0</v>
      </c>
    </row>
    <row r="17" spans="2:10" x14ac:dyDescent="0.3">
      <c r="B17" s="64">
        <v>44035</v>
      </c>
      <c r="C17" s="63" t="s">
        <v>153</v>
      </c>
      <c r="D17" s="63" t="s">
        <v>152</v>
      </c>
      <c r="E17" s="63" t="s">
        <v>145</v>
      </c>
      <c r="F17" s="63">
        <v>24</v>
      </c>
      <c r="G17" s="60" t="s">
        <v>109</v>
      </c>
      <c r="I17" s="61" t="s">
        <v>128</v>
      </c>
      <c r="J17" s="55">
        <f ca="1">SUMIF(Tableau5[[Nom des produits sortis]:[Quantité]],Tableau2[[#This Row],[Nom]],Tableau5[Quantité])</f>
        <v>0</v>
      </c>
    </row>
    <row r="18" spans="2:10" x14ac:dyDescent="0.3">
      <c r="B18" s="64">
        <v>44035</v>
      </c>
      <c r="C18" s="63" t="s">
        <v>153</v>
      </c>
      <c r="D18" s="63" t="s">
        <v>152</v>
      </c>
      <c r="E18" s="63" t="s">
        <v>146</v>
      </c>
      <c r="F18" s="63">
        <v>9</v>
      </c>
      <c r="G18" s="60" t="s">
        <v>109</v>
      </c>
      <c r="I18" s="61" t="s">
        <v>129</v>
      </c>
      <c r="J18" s="55">
        <f ca="1">SUMIF(Tableau5[[Nom des produits sortis]:[Quantité]],Tableau2[[#This Row],[Nom]],Tableau5[Quantité])</f>
        <v>26</v>
      </c>
    </row>
    <row r="19" spans="2:10" x14ac:dyDescent="0.3">
      <c r="B19" s="64">
        <v>44035</v>
      </c>
      <c r="C19" s="63" t="s">
        <v>153</v>
      </c>
      <c r="D19" s="63" t="s">
        <v>152</v>
      </c>
      <c r="E19" s="63" t="s">
        <v>117</v>
      </c>
      <c r="F19" s="63">
        <v>4</v>
      </c>
      <c r="G19" s="60" t="s">
        <v>106</v>
      </c>
      <c r="I19" s="61" t="s">
        <v>130</v>
      </c>
      <c r="J19" s="55">
        <f ca="1">SUMIF(Tableau5[[Nom des produits sortis]:[Quantité]],Tableau2[[#This Row],[Nom]],Tableau5[Quantité])</f>
        <v>24</v>
      </c>
    </row>
    <row r="20" spans="2:10" x14ac:dyDescent="0.3">
      <c r="B20" s="64">
        <v>44035</v>
      </c>
      <c r="C20" s="63" t="s">
        <v>153</v>
      </c>
      <c r="D20" s="63" t="s">
        <v>152</v>
      </c>
      <c r="E20" s="63" t="s">
        <v>118</v>
      </c>
      <c r="F20" s="63">
        <v>4</v>
      </c>
      <c r="G20" s="60" t="s">
        <v>106</v>
      </c>
      <c r="I20" s="61" t="s">
        <v>131</v>
      </c>
      <c r="J20" s="55">
        <f ca="1">SUMIF(Tableau5[[Nom des produits sortis]:[Quantité]],Tableau2[[#This Row],[Nom]],Tableau5[Quantité])</f>
        <v>24</v>
      </c>
    </row>
    <row r="21" spans="2:10" x14ac:dyDescent="0.3">
      <c r="B21" s="64">
        <v>44035</v>
      </c>
      <c r="C21" s="63" t="s">
        <v>153</v>
      </c>
      <c r="D21" s="63" t="s">
        <v>152</v>
      </c>
      <c r="E21" s="63" t="s">
        <v>119</v>
      </c>
      <c r="F21" s="63">
        <v>4</v>
      </c>
      <c r="G21" s="60" t="s">
        <v>106</v>
      </c>
      <c r="I21" s="61" t="s">
        <v>132</v>
      </c>
      <c r="J21" s="55">
        <f ca="1">SUMIF(Tableau5[[Nom des produits sortis]:[Quantité]],Tableau2[[#This Row],[Nom]],Tableau5[Quantité])</f>
        <v>24</v>
      </c>
    </row>
    <row r="22" spans="2:10" x14ac:dyDescent="0.3">
      <c r="B22" s="64">
        <v>44035</v>
      </c>
      <c r="C22" s="63" t="s">
        <v>153</v>
      </c>
      <c r="D22" s="63" t="s">
        <v>152</v>
      </c>
      <c r="E22" s="63" t="s">
        <v>120</v>
      </c>
      <c r="F22" s="63">
        <v>4</v>
      </c>
      <c r="G22" s="60" t="s">
        <v>106</v>
      </c>
      <c r="I22" s="61" t="s">
        <v>133</v>
      </c>
      <c r="J22" s="55">
        <f ca="1">SUMIF(Tableau5[[Nom des produits sortis]:[Quantité]],Tableau2[[#This Row],[Nom]],Tableau5[Quantité])</f>
        <v>9</v>
      </c>
    </row>
    <row r="23" spans="2:10" x14ac:dyDescent="0.3">
      <c r="B23" s="64">
        <v>44035</v>
      </c>
      <c r="C23" s="63" t="s">
        <v>153</v>
      </c>
      <c r="D23" s="63" t="s">
        <v>152</v>
      </c>
      <c r="E23" s="63" t="s">
        <v>121</v>
      </c>
      <c r="F23" s="63">
        <v>4</v>
      </c>
      <c r="G23" s="60" t="s">
        <v>107</v>
      </c>
      <c r="I23" s="61" t="s">
        <v>134</v>
      </c>
      <c r="J23" s="55">
        <f ca="1">SUMIF(Tableau5[[Nom des produits sortis]:[Quantité]],Tableau2[[#This Row],[Nom]],Tableau5[Quantité])</f>
        <v>0</v>
      </c>
    </row>
    <row r="24" spans="2:10" x14ac:dyDescent="0.3">
      <c r="B24" s="64">
        <v>44035</v>
      </c>
      <c r="C24" s="63" t="s">
        <v>153</v>
      </c>
      <c r="D24" s="63" t="s">
        <v>152</v>
      </c>
      <c r="E24" s="63" t="s">
        <v>122</v>
      </c>
      <c r="F24" s="63">
        <v>4</v>
      </c>
      <c r="G24" s="60" t="s">
        <v>107</v>
      </c>
      <c r="I24" s="61" t="s">
        <v>135</v>
      </c>
      <c r="J24" s="55">
        <f ca="1">SUMIF(Tableau5[[Nom des produits sortis]:[Quantité]],Tableau2[[#This Row],[Nom]],Tableau5[Quantité])</f>
        <v>0</v>
      </c>
    </row>
    <row r="25" spans="2:10" x14ac:dyDescent="0.3">
      <c r="B25" s="64">
        <v>44035</v>
      </c>
      <c r="C25" s="63" t="s">
        <v>153</v>
      </c>
      <c r="D25" s="63" t="s">
        <v>152</v>
      </c>
      <c r="E25" s="63" t="s">
        <v>123</v>
      </c>
      <c r="F25" s="63">
        <v>4</v>
      </c>
      <c r="G25" s="60" t="s">
        <v>107</v>
      </c>
      <c r="I25" s="61" t="s">
        <v>136</v>
      </c>
      <c r="J25" s="55">
        <f ca="1">SUMIF(Tableau5[[Nom des produits sortis]:[Quantité]],Tableau2[[#This Row],[Nom]],Tableau5[Quantité])</f>
        <v>0</v>
      </c>
    </row>
    <row r="26" spans="2:10" x14ac:dyDescent="0.3">
      <c r="B26" s="64">
        <v>44035</v>
      </c>
      <c r="C26" s="63" t="s">
        <v>153</v>
      </c>
      <c r="D26" s="63" t="s">
        <v>152</v>
      </c>
      <c r="E26" s="63" t="s">
        <v>124</v>
      </c>
      <c r="F26" s="63">
        <v>4</v>
      </c>
      <c r="G26" s="60" t="s">
        <v>107</v>
      </c>
      <c r="I26" s="61" t="s">
        <v>137</v>
      </c>
      <c r="J26" s="55">
        <f ca="1">SUMIF(Tableau5[[Nom des produits sortis]:[Quantité]],Tableau2[[#This Row],[Nom]],Tableau5[Quantité])</f>
        <v>0</v>
      </c>
    </row>
    <row r="27" spans="2:10" x14ac:dyDescent="0.3">
      <c r="B27" s="64">
        <v>44035</v>
      </c>
      <c r="C27" s="63" t="s">
        <v>153</v>
      </c>
      <c r="D27" s="63" t="s">
        <v>152</v>
      </c>
      <c r="E27" s="63" t="s">
        <v>129</v>
      </c>
      <c r="F27" s="63">
        <v>2</v>
      </c>
      <c r="G27" s="60" t="s">
        <v>107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4</xdr:col>
                <xdr:colOff>937260</xdr:colOff>
                <xdr:row>1</xdr:row>
                <xdr:rowOff>68580</xdr:rowOff>
              </from>
              <to>
                <xdr:col>6</xdr:col>
                <xdr:colOff>0</xdr:colOff>
                <xdr:row>3</xdr:row>
                <xdr:rowOff>99060</xdr:rowOff>
              </to>
            </anchor>
          </controlPr>
        </control>
      </mc:Choice>
      <mc:Fallback>
        <control shapeId="16385" r:id="rId4" name="CommandButton1"/>
      </mc:Fallback>
    </mc:AlternateContent>
  </controls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D1597AB-3C7E-4DBF-91ED-E9F1B7A6C807}">
          <x14:formula1>
            <xm:f>Config!$C$47:$C$51</xm:f>
          </x14:formula1>
          <xm:sqref>G6:G27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30D73-45BF-46B6-AB30-F16AE55C32FB}">
  <sheetPr codeName="Feuil9"/>
  <dimension ref="B2:L26"/>
  <sheetViews>
    <sheetView showGridLines="0" zoomScale="70" zoomScaleNormal="70" workbookViewId="0">
      <selection activeCell="H28" sqref="H28"/>
    </sheetView>
  </sheetViews>
  <sheetFormatPr baseColWidth="10" defaultColWidth="11.44140625" defaultRowHeight="14.4" x14ac:dyDescent="0.3"/>
  <cols>
    <col min="1" max="1" width="11.44140625" style="54"/>
    <col min="2" max="2" width="24.33203125" style="54" customWidth="1"/>
    <col min="3" max="3" width="16" style="54" customWidth="1"/>
    <col min="4" max="4" width="14" style="54" bestFit="1" customWidth="1"/>
    <col min="5" max="5" width="22.33203125" style="54" bestFit="1" customWidth="1"/>
    <col min="6" max="6" width="37.5546875" style="54" customWidth="1"/>
    <col min="7" max="7" width="31.6640625" style="54" customWidth="1"/>
    <col min="8" max="8" width="26.5546875" style="54" customWidth="1"/>
    <col min="9" max="9" width="32.44140625" style="54" customWidth="1"/>
    <col min="10" max="10" width="30.6640625" style="54" customWidth="1"/>
    <col min="11" max="11" width="23.6640625" style="54" bestFit="1" customWidth="1"/>
    <col min="12" max="12" width="19.109375" style="54" customWidth="1"/>
    <col min="13" max="16384" width="11.44140625" style="54"/>
  </cols>
  <sheetData>
    <row r="2" spans="2:12" ht="33" customHeight="1" x14ac:dyDescent="0.3"/>
    <row r="4" spans="2:12" x14ac:dyDescent="0.3">
      <c r="B4" s="54" t="s">
        <v>105</v>
      </c>
      <c r="C4" s="54" t="s">
        <v>1</v>
      </c>
      <c r="D4" s="54" t="s">
        <v>104</v>
      </c>
      <c r="E4" s="54" t="s">
        <v>85</v>
      </c>
      <c r="F4" s="54" t="s">
        <v>103</v>
      </c>
      <c r="G4" s="54" t="s">
        <v>111</v>
      </c>
      <c r="H4" s="54" t="s">
        <v>78</v>
      </c>
      <c r="I4" s="54" t="s">
        <v>112</v>
      </c>
      <c r="J4" s="54" t="s">
        <v>113</v>
      </c>
      <c r="K4" s="54" t="s">
        <v>114</v>
      </c>
      <c r="L4" s="54" t="s">
        <v>115</v>
      </c>
    </row>
    <row r="5" spans="2:12" x14ac:dyDescent="0.3">
      <c r="B5" s="57">
        <v>44035</v>
      </c>
      <c r="C5" s="54" t="s">
        <v>153</v>
      </c>
      <c r="D5" s="54" t="s">
        <v>151</v>
      </c>
      <c r="E5" s="54" t="s">
        <v>152</v>
      </c>
      <c r="F5" s="54" t="s">
        <v>106</v>
      </c>
      <c r="G5" s="54" t="s">
        <v>142</v>
      </c>
      <c r="H5" s="54">
        <v>3</v>
      </c>
      <c r="I5" s="54" t="s">
        <v>38</v>
      </c>
      <c r="J5" s="54" t="s">
        <v>117</v>
      </c>
      <c r="K5" s="54">
        <v>8</v>
      </c>
      <c r="L5" s="54">
        <v>24</v>
      </c>
    </row>
    <row r="6" spans="2:12" x14ac:dyDescent="0.3">
      <c r="B6" s="57">
        <v>44035</v>
      </c>
      <c r="C6" s="61" t="s">
        <v>153</v>
      </c>
      <c r="D6" s="61" t="s">
        <v>151</v>
      </c>
      <c r="E6" s="61" t="s">
        <v>152</v>
      </c>
      <c r="F6" s="61" t="s">
        <v>106</v>
      </c>
      <c r="G6" s="61" t="s">
        <v>142</v>
      </c>
      <c r="H6" s="61">
        <v>3</v>
      </c>
      <c r="I6" s="61" t="s">
        <v>39</v>
      </c>
      <c r="J6" s="61" t="s">
        <v>118</v>
      </c>
      <c r="K6" s="61">
        <v>8</v>
      </c>
      <c r="L6" s="61">
        <v>24</v>
      </c>
    </row>
    <row r="7" spans="2:12" x14ac:dyDescent="0.3">
      <c r="B7" s="57">
        <v>44035</v>
      </c>
      <c r="C7" s="61" t="s">
        <v>153</v>
      </c>
      <c r="D7" s="61" t="s">
        <v>151</v>
      </c>
      <c r="E7" s="61" t="s">
        <v>152</v>
      </c>
      <c r="F7" s="61" t="s">
        <v>106</v>
      </c>
      <c r="G7" s="61" t="s">
        <v>142</v>
      </c>
      <c r="H7" s="61">
        <v>3</v>
      </c>
      <c r="I7" s="61" t="s">
        <v>40</v>
      </c>
      <c r="J7" s="61" t="s">
        <v>119</v>
      </c>
      <c r="K7" s="61">
        <v>8</v>
      </c>
      <c r="L7" s="61">
        <v>24</v>
      </c>
    </row>
    <row r="8" spans="2:12" x14ac:dyDescent="0.3">
      <c r="B8" s="57">
        <v>44035</v>
      </c>
      <c r="C8" s="61" t="s">
        <v>153</v>
      </c>
      <c r="D8" s="61" t="s">
        <v>151</v>
      </c>
      <c r="E8" s="61" t="s">
        <v>152</v>
      </c>
      <c r="F8" s="61" t="s">
        <v>106</v>
      </c>
      <c r="G8" s="61" t="s">
        <v>142</v>
      </c>
      <c r="H8" s="61">
        <v>3</v>
      </c>
      <c r="I8" s="61" t="s">
        <v>41</v>
      </c>
      <c r="J8" s="61" t="s">
        <v>120</v>
      </c>
      <c r="K8" s="61">
        <v>8</v>
      </c>
      <c r="L8" s="61">
        <v>24</v>
      </c>
    </row>
    <row r="9" spans="2:12" x14ac:dyDescent="0.3">
      <c r="B9" s="57">
        <v>44035</v>
      </c>
      <c r="C9" s="61" t="s">
        <v>153</v>
      </c>
      <c r="D9" s="61" t="s">
        <v>151</v>
      </c>
      <c r="E9" s="61" t="s">
        <v>152</v>
      </c>
      <c r="F9" s="61" t="s">
        <v>106</v>
      </c>
      <c r="G9" s="61" t="s">
        <v>142</v>
      </c>
      <c r="H9" s="61">
        <v>3</v>
      </c>
      <c r="I9" s="61" t="s">
        <v>42</v>
      </c>
      <c r="J9" s="61" t="s">
        <v>121</v>
      </c>
      <c r="K9" s="61">
        <v>8</v>
      </c>
      <c r="L9" s="61">
        <v>24</v>
      </c>
    </row>
    <row r="10" spans="2:12" x14ac:dyDescent="0.3">
      <c r="B10" s="57">
        <v>44035</v>
      </c>
      <c r="C10" s="61" t="s">
        <v>153</v>
      </c>
      <c r="D10" s="61" t="s">
        <v>151</v>
      </c>
      <c r="E10" s="61" t="s">
        <v>152</v>
      </c>
      <c r="F10" s="61" t="s">
        <v>106</v>
      </c>
      <c r="G10" s="61" t="s">
        <v>142</v>
      </c>
      <c r="H10" s="61">
        <v>3</v>
      </c>
      <c r="I10" s="61" t="s">
        <v>43</v>
      </c>
      <c r="J10" s="61" t="s">
        <v>122</v>
      </c>
      <c r="K10" s="61">
        <v>8</v>
      </c>
      <c r="L10" s="61">
        <v>24</v>
      </c>
    </row>
    <row r="11" spans="2:12" x14ac:dyDescent="0.3">
      <c r="B11" s="57">
        <v>44035</v>
      </c>
      <c r="C11" s="61" t="s">
        <v>153</v>
      </c>
      <c r="D11" s="61" t="s">
        <v>151</v>
      </c>
      <c r="E11" s="61" t="s">
        <v>152</v>
      </c>
      <c r="F11" s="61" t="s">
        <v>106</v>
      </c>
      <c r="G11" s="61" t="s">
        <v>142</v>
      </c>
      <c r="H11" s="61">
        <v>3</v>
      </c>
      <c r="I11" s="61" t="s">
        <v>44</v>
      </c>
      <c r="J11" s="61" t="s">
        <v>123</v>
      </c>
      <c r="K11" s="61">
        <v>8</v>
      </c>
      <c r="L11" s="61">
        <v>24</v>
      </c>
    </row>
    <row r="12" spans="2:12" x14ac:dyDescent="0.3">
      <c r="B12" s="57">
        <v>44035</v>
      </c>
      <c r="C12" s="61" t="s">
        <v>153</v>
      </c>
      <c r="D12" s="61" t="s">
        <v>151</v>
      </c>
      <c r="E12" s="61" t="s">
        <v>152</v>
      </c>
      <c r="F12" s="61" t="s">
        <v>106</v>
      </c>
      <c r="G12" s="61" t="s">
        <v>142</v>
      </c>
      <c r="H12" s="61">
        <v>3</v>
      </c>
      <c r="I12" s="61" t="s">
        <v>45</v>
      </c>
      <c r="J12" s="61" t="s">
        <v>124</v>
      </c>
      <c r="K12" s="61">
        <v>8</v>
      </c>
      <c r="L12" s="61">
        <v>24</v>
      </c>
    </row>
    <row r="13" spans="2:12" x14ac:dyDescent="0.3">
      <c r="B13" s="57">
        <v>44035</v>
      </c>
      <c r="C13" s="61" t="s">
        <v>153</v>
      </c>
      <c r="D13" s="61" t="s">
        <v>151</v>
      </c>
      <c r="E13" s="61" t="s">
        <v>152</v>
      </c>
      <c r="F13" s="61" t="s">
        <v>106</v>
      </c>
      <c r="G13" s="61" t="s">
        <v>142</v>
      </c>
      <c r="H13" s="61">
        <v>3</v>
      </c>
      <c r="I13" s="61" t="s">
        <v>50</v>
      </c>
      <c r="J13" s="61" t="s">
        <v>129</v>
      </c>
      <c r="K13" s="61">
        <v>8</v>
      </c>
      <c r="L13" s="61">
        <v>24</v>
      </c>
    </row>
    <row r="14" spans="2:12" x14ac:dyDescent="0.3">
      <c r="B14" s="57">
        <v>44035</v>
      </c>
      <c r="C14" s="61" t="s">
        <v>153</v>
      </c>
      <c r="D14" s="61" t="s">
        <v>151</v>
      </c>
      <c r="E14" s="61" t="s">
        <v>152</v>
      </c>
      <c r="F14" s="61" t="s">
        <v>106</v>
      </c>
      <c r="G14" s="61" t="s">
        <v>142</v>
      </c>
      <c r="H14" s="61">
        <v>3</v>
      </c>
      <c r="I14" s="61" t="s">
        <v>51</v>
      </c>
      <c r="J14" s="61" t="s">
        <v>130</v>
      </c>
      <c r="K14" s="61">
        <v>8</v>
      </c>
      <c r="L14" s="61">
        <v>24</v>
      </c>
    </row>
    <row r="15" spans="2:12" x14ac:dyDescent="0.3">
      <c r="B15" s="57">
        <v>44035</v>
      </c>
      <c r="C15" s="61" t="s">
        <v>153</v>
      </c>
      <c r="D15" s="61" t="s">
        <v>151</v>
      </c>
      <c r="E15" s="61" t="s">
        <v>152</v>
      </c>
      <c r="F15" s="61" t="s">
        <v>106</v>
      </c>
      <c r="G15" s="61" t="s">
        <v>142</v>
      </c>
      <c r="H15" s="61">
        <v>3</v>
      </c>
      <c r="I15" s="61" t="s">
        <v>52</v>
      </c>
      <c r="J15" s="61" t="s">
        <v>144</v>
      </c>
      <c r="K15" s="61">
        <v>8</v>
      </c>
      <c r="L15" s="61">
        <v>24</v>
      </c>
    </row>
    <row r="16" spans="2:12" x14ac:dyDescent="0.3">
      <c r="B16" s="57">
        <v>44035</v>
      </c>
      <c r="C16" s="61" t="s">
        <v>153</v>
      </c>
      <c r="D16" s="61" t="s">
        <v>151</v>
      </c>
      <c r="E16" s="61" t="s">
        <v>152</v>
      </c>
      <c r="F16" s="61" t="s">
        <v>106</v>
      </c>
      <c r="G16" s="61" t="s">
        <v>142</v>
      </c>
      <c r="H16" s="61">
        <v>3</v>
      </c>
      <c r="I16" s="61" t="s">
        <v>53</v>
      </c>
      <c r="J16" s="61" t="s">
        <v>145</v>
      </c>
      <c r="K16" s="61">
        <v>8</v>
      </c>
      <c r="L16" s="61">
        <v>24</v>
      </c>
    </row>
    <row r="17" spans="2:12" x14ac:dyDescent="0.3">
      <c r="B17" s="57">
        <v>44035</v>
      </c>
      <c r="C17" s="61" t="s">
        <v>153</v>
      </c>
      <c r="D17" s="61" t="s">
        <v>151</v>
      </c>
      <c r="E17" s="61" t="s">
        <v>152</v>
      </c>
      <c r="F17" s="61" t="s">
        <v>106</v>
      </c>
      <c r="G17" s="61" t="s">
        <v>142</v>
      </c>
      <c r="H17" s="61">
        <v>3</v>
      </c>
      <c r="I17" s="61" t="s">
        <v>54</v>
      </c>
      <c r="J17" s="61" t="s">
        <v>146</v>
      </c>
      <c r="K17" s="61">
        <v>3</v>
      </c>
      <c r="L17" s="61">
        <v>9</v>
      </c>
    </row>
    <row r="18" spans="2:12" x14ac:dyDescent="0.3">
      <c r="B18" s="57">
        <v>44035</v>
      </c>
      <c r="C18" s="61" t="s">
        <v>153</v>
      </c>
      <c r="D18" s="61" t="s">
        <v>151</v>
      </c>
      <c r="E18" s="61" t="s">
        <v>152</v>
      </c>
      <c r="F18" s="61" t="s">
        <v>106</v>
      </c>
      <c r="G18" s="61" t="s">
        <v>138</v>
      </c>
      <c r="H18" s="61">
        <v>1</v>
      </c>
      <c r="I18" s="61" t="s">
        <v>38</v>
      </c>
      <c r="J18" s="61" t="s">
        <v>117</v>
      </c>
      <c r="K18" s="61">
        <v>4</v>
      </c>
      <c r="L18" s="61">
        <v>4</v>
      </c>
    </row>
    <row r="19" spans="2:12" x14ac:dyDescent="0.3">
      <c r="B19" s="57">
        <v>44035</v>
      </c>
      <c r="C19" s="61" t="s">
        <v>153</v>
      </c>
      <c r="D19" s="61" t="s">
        <v>151</v>
      </c>
      <c r="E19" s="61" t="s">
        <v>152</v>
      </c>
      <c r="F19" s="61" t="s">
        <v>106</v>
      </c>
      <c r="G19" s="61" t="s">
        <v>138</v>
      </c>
      <c r="H19" s="61">
        <v>1</v>
      </c>
      <c r="I19" s="61" t="s">
        <v>39</v>
      </c>
      <c r="J19" s="61" t="s">
        <v>118</v>
      </c>
      <c r="K19" s="61">
        <v>4</v>
      </c>
      <c r="L19" s="61">
        <v>4</v>
      </c>
    </row>
    <row r="20" spans="2:12" x14ac:dyDescent="0.3">
      <c r="B20" s="57">
        <v>44035</v>
      </c>
      <c r="C20" s="61" t="s">
        <v>153</v>
      </c>
      <c r="D20" s="61" t="s">
        <v>151</v>
      </c>
      <c r="E20" s="61" t="s">
        <v>152</v>
      </c>
      <c r="F20" s="61" t="s">
        <v>106</v>
      </c>
      <c r="G20" s="61" t="s">
        <v>138</v>
      </c>
      <c r="H20" s="61">
        <v>1</v>
      </c>
      <c r="I20" s="61" t="s">
        <v>40</v>
      </c>
      <c r="J20" s="61" t="s">
        <v>119</v>
      </c>
      <c r="K20" s="61">
        <v>4</v>
      </c>
      <c r="L20" s="61">
        <v>4</v>
      </c>
    </row>
    <row r="21" spans="2:12" x14ac:dyDescent="0.3">
      <c r="B21" s="57">
        <v>44035</v>
      </c>
      <c r="C21" s="61" t="s">
        <v>153</v>
      </c>
      <c r="D21" s="61" t="s">
        <v>151</v>
      </c>
      <c r="E21" s="61" t="s">
        <v>152</v>
      </c>
      <c r="F21" s="61" t="s">
        <v>106</v>
      </c>
      <c r="G21" s="61" t="s">
        <v>138</v>
      </c>
      <c r="H21" s="61">
        <v>1</v>
      </c>
      <c r="I21" s="61" t="s">
        <v>41</v>
      </c>
      <c r="J21" s="61" t="s">
        <v>120</v>
      </c>
      <c r="K21" s="61">
        <v>4</v>
      </c>
      <c r="L21" s="61">
        <v>4</v>
      </c>
    </row>
    <row r="22" spans="2:12" x14ac:dyDescent="0.3">
      <c r="B22" s="57">
        <v>44035</v>
      </c>
      <c r="C22" s="61" t="s">
        <v>153</v>
      </c>
      <c r="D22" s="61" t="s">
        <v>151</v>
      </c>
      <c r="E22" s="61" t="s">
        <v>152</v>
      </c>
      <c r="F22" s="61" t="s">
        <v>106</v>
      </c>
      <c r="G22" s="61" t="s">
        <v>138</v>
      </c>
      <c r="H22" s="61">
        <v>1</v>
      </c>
      <c r="I22" s="61" t="s">
        <v>42</v>
      </c>
      <c r="J22" s="61" t="s">
        <v>121</v>
      </c>
      <c r="K22" s="61">
        <v>4</v>
      </c>
      <c r="L22" s="61">
        <v>4</v>
      </c>
    </row>
    <row r="23" spans="2:12" x14ac:dyDescent="0.3">
      <c r="B23" s="57">
        <v>44035</v>
      </c>
      <c r="C23" s="61" t="s">
        <v>153</v>
      </c>
      <c r="D23" s="61" t="s">
        <v>151</v>
      </c>
      <c r="E23" s="61" t="s">
        <v>152</v>
      </c>
      <c r="F23" s="61" t="s">
        <v>106</v>
      </c>
      <c r="G23" s="61" t="s">
        <v>138</v>
      </c>
      <c r="H23" s="61">
        <v>1</v>
      </c>
      <c r="I23" s="61" t="s">
        <v>43</v>
      </c>
      <c r="J23" s="61" t="s">
        <v>122</v>
      </c>
      <c r="K23" s="61">
        <v>4</v>
      </c>
      <c r="L23" s="61">
        <v>4</v>
      </c>
    </row>
    <row r="24" spans="2:12" x14ac:dyDescent="0.3">
      <c r="B24" s="57">
        <v>44035</v>
      </c>
      <c r="C24" s="61" t="s">
        <v>153</v>
      </c>
      <c r="D24" s="61" t="s">
        <v>151</v>
      </c>
      <c r="E24" s="61" t="s">
        <v>152</v>
      </c>
      <c r="F24" s="61" t="s">
        <v>106</v>
      </c>
      <c r="G24" s="61" t="s">
        <v>138</v>
      </c>
      <c r="H24" s="61">
        <v>1</v>
      </c>
      <c r="I24" s="61" t="s">
        <v>44</v>
      </c>
      <c r="J24" s="61" t="s">
        <v>123</v>
      </c>
      <c r="K24" s="61">
        <v>4</v>
      </c>
      <c r="L24" s="61">
        <v>4</v>
      </c>
    </row>
    <row r="25" spans="2:12" x14ac:dyDescent="0.3">
      <c r="B25" s="57">
        <v>44035</v>
      </c>
      <c r="C25" s="61" t="s">
        <v>153</v>
      </c>
      <c r="D25" s="61" t="s">
        <v>151</v>
      </c>
      <c r="E25" s="61" t="s">
        <v>152</v>
      </c>
      <c r="F25" s="61" t="s">
        <v>106</v>
      </c>
      <c r="G25" s="61" t="s">
        <v>138</v>
      </c>
      <c r="H25" s="61">
        <v>1</v>
      </c>
      <c r="I25" s="61" t="s">
        <v>45</v>
      </c>
      <c r="J25" s="61" t="s">
        <v>124</v>
      </c>
      <c r="K25" s="61">
        <v>4</v>
      </c>
      <c r="L25" s="61">
        <v>4</v>
      </c>
    </row>
    <row r="26" spans="2:12" x14ac:dyDescent="0.3">
      <c r="B26" s="57">
        <v>44035</v>
      </c>
      <c r="C26" s="61" t="s">
        <v>153</v>
      </c>
      <c r="D26" s="61" t="s">
        <v>151</v>
      </c>
      <c r="E26" s="61" t="s">
        <v>152</v>
      </c>
      <c r="F26" s="61" t="s">
        <v>106</v>
      </c>
      <c r="G26" s="61" t="s">
        <v>138</v>
      </c>
      <c r="H26" s="61">
        <v>1</v>
      </c>
      <c r="I26" s="61" t="s">
        <v>50</v>
      </c>
      <c r="J26" s="61" t="s">
        <v>129</v>
      </c>
      <c r="K26" s="61">
        <v>2</v>
      </c>
      <c r="L26" s="61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7" r:id="rId3" name="CommandButton1">
          <controlPr defaultSize="0" autoLine="0" r:id="rId4">
            <anchor moveWithCells="1">
              <from>
                <xdr:col>0</xdr:col>
                <xdr:colOff>777240</xdr:colOff>
                <xdr:row>1</xdr:row>
                <xdr:rowOff>106680</xdr:rowOff>
              </from>
              <to>
                <xdr:col>3</xdr:col>
                <xdr:colOff>205740</xdr:colOff>
                <xdr:row>2</xdr:row>
                <xdr:rowOff>53340</xdr:rowOff>
              </to>
            </anchor>
          </controlPr>
        </control>
      </mc:Choice>
      <mc:Fallback>
        <control shapeId="14337" r:id="rId3" name="CommandButton1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316393-ED4A-4694-AAF6-5240A3EC59B5}">
          <x14:formula1>
            <xm:f>Config!$C$47:$C$51</xm:f>
          </x14:formula1>
          <xm:sqref>F5:F26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8F62-453B-486D-996A-F0463AC1E2B0}">
  <sheetPr codeName="Feuil2"/>
  <dimension ref="A18:J51"/>
  <sheetViews>
    <sheetView topLeftCell="A34" zoomScale="85" zoomScaleNormal="85" workbookViewId="0">
      <selection activeCell="L29" sqref="L29"/>
    </sheetView>
  </sheetViews>
  <sheetFormatPr baseColWidth="10" defaultRowHeight="14.4" x14ac:dyDescent="0.3"/>
  <cols>
    <col min="1" max="1" width="17.21875" customWidth="1"/>
    <col min="3" max="4" width="21.77734375" customWidth="1"/>
    <col min="9" max="9" width="16.33203125" bestFit="1" customWidth="1"/>
    <col min="10" max="10" width="35.109375" bestFit="1" customWidth="1"/>
  </cols>
  <sheetData>
    <row r="18" spans="1:10" x14ac:dyDescent="0.3">
      <c r="A18" s="1" t="s">
        <v>6</v>
      </c>
      <c r="B18" s="2"/>
      <c r="C18" s="2"/>
      <c r="D18" s="2"/>
      <c r="E18" s="2"/>
    </row>
    <row r="19" spans="1:10" x14ac:dyDescent="0.3">
      <c r="A19" s="7" t="s">
        <v>80</v>
      </c>
      <c r="B19" s="3" t="s">
        <v>7</v>
      </c>
      <c r="C19" s="3" t="s">
        <v>8</v>
      </c>
      <c r="D19" s="3">
        <v>14</v>
      </c>
      <c r="E19" s="3" t="str">
        <f>C19&amp;TEXT(D19,"000")</f>
        <v>PCSA-20014</v>
      </c>
    </row>
    <row r="20" spans="1:10" x14ac:dyDescent="0.3">
      <c r="A20" s="8" t="s">
        <v>81</v>
      </c>
      <c r="B20" s="3" t="s">
        <v>7</v>
      </c>
      <c r="C20" s="3" t="s">
        <v>9</v>
      </c>
      <c r="D20" s="3">
        <v>5</v>
      </c>
      <c r="E20" s="3" t="str">
        <f>C20&amp;TEXT(D20,"000")</f>
        <v>PCSU-20005</v>
      </c>
    </row>
    <row r="21" spans="1:10" x14ac:dyDescent="0.3">
      <c r="A21" s="7" t="s">
        <v>76</v>
      </c>
      <c r="B21" s="3" t="s">
        <v>82</v>
      </c>
      <c r="C21" s="3" t="s">
        <v>83</v>
      </c>
      <c r="D21" s="3">
        <v>6</v>
      </c>
      <c r="E21" s="3" t="str">
        <f>C21&amp;TEXT(D21,"000")</f>
        <v>MAT006</v>
      </c>
    </row>
    <row r="22" spans="1:10" x14ac:dyDescent="0.3">
      <c r="A22" s="3" t="s">
        <v>10</v>
      </c>
      <c r="B22" s="3" t="s">
        <v>11</v>
      </c>
      <c r="C22" s="4" t="s">
        <v>12</v>
      </c>
      <c r="D22" s="3">
        <v>1</v>
      </c>
      <c r="E22" s="3" t="str">
        <f>C22&amp;TEXT(D22,"000")</f>
        <v>PROD-20001</v>
      </c>
    </row>
    <row r="23" spans="1:10" x14ac:dyDescent="0.3">
      <c r="A23" s="3" t="s">
        <v>2</v>
      </c>
      <c r="B23" s="3" t="s">
        <v>2</v>
      </c>
      <c r="C23" s="3" t="s">
        <v>13</v>
      </c>
      <c r="D23" s="3">
        <v>1</v>
      </c>
      <c r="E23" s="3" t="str">
        <f>C23&amp;TEXT(D23,"000")</f>
        <v>STOCK-20001</v>
      </c>
    </row>
    <row r="24" spans="1:10" x14ac:dyDescent="0.3">
      <c r="I24" s="47" t="s">
        <v>0</v>
      </c>
      <c r="J24" s="48" t="s">
        <v>1</v>
      </c>
    </row>
    <row r="25" spans="1:10" ht="15.6" x14ac:dyDescent="0.3">
      <c r="I25" s="11" t="s">
        <v>38</v>
      </c>
      <c r="J25" s="46" t="s">
        <v>117</v>
      </c>
    </row>
    <row r="26" spans="1:10" ht="15.6" x14ac:dyDescent="0.3">
      <c r="I26" s="11" t="s">
        <v>39</v>
      </c>
      <c r="J26" s="46" t="s">
        <v>118</v>
      </c>
    </row>
    <row r="27" spans="1:10" ht="15.6" x14ac:dyDescent="0.3">
      <c r="I27" s="11" t="s">
        <v>40</v>
      </c>
      <c r="J27" s="46" t="s">
        <v>119</v>
      </c>
    </row>
    <row r="28" spans="1:10" ht="15.6" x14ac:dyDescent="0.3">
      <c r="A28" s="1" t="s">
        <v>14</v>
      </c>
      <c r="B28" s="2"/>
      <c r="C28" s="2"/>
      <c r="D28" s="2"/>
      <c r="E28" s="2"/>
      <c r="I28" s="11" t="s">
        <v>41</v>
      </c>
      <c r="J28" s="46" t="s">
        <v>120</v>
      </c>
    </row>
    <row r="29" spans="1:10" ht="15.6" x14ac:dyDescent="0.3">
      <c r="A29" s="3" t="s">
        <v>15</v>
      </c>
      <c r="B29" s="67" t="s">
        <v>16</v>
      </c>
      <c r="C29" s="68"/>
      <c r="D29" s="3"/>
      <c r="E29" s="3"/>
      <c r="I29" s="11" t="s">
        <v>42</v>
      </c>
      <c r="J29" s="46" t="s">
        <v>121</v>
      </c>
    </row>
    <row r="30" spans="1:10" ht="15.6" x14ac:dyDescent="0.3">
      <c r="A30" s="3" t="s">
        <v>17</v>
      </c>
      <c r="B30" s="67" t="s">
        <v>18</v>
      </c>
      <c r="C30" s="68"/>
      <c r="D30" s="5"/>
      <c r="E30" s="3" t="s">
        <v>19</v>
      </c>
      <c r="I30" s="11" t="s">
        <v>43</v>
      </c>
      <c r="J30" s="46" t="s">
        <v>122</v>
      </c>
    </row>
    <row r="31" spans="1:10" ht="15.6" x14ac:dyDescent="0.3">
      <c r="I31" s="11" t="s">
        <v>44</v>
      </c>
      <c r="J31" s="46" t="s">
        <v>123</v>
      </c>
    </row>
    <row r="32" spans="1:10" ht="15.6" x14ac:dyDescent="0.3">
      <c r="I32" s="11" t="s">
        <v>45</v>
      </c>
      <c r="J32" s="46" t="s">
        <v>124</v>
      </c>
    </row>
    <row r="33" spans="1:10" ht="15.6" x14ac:dyDescent="0.3">
      <c r="I33" s="11" t="s">
        <v>46</v>
      </c>
      <c r="J33" s="46" t="s">
        <v>125</v>
      </c>
    </row>
    <row r="34" spans="1:10" ht="15.6" x14ac:dyDescent="0.3">
      <c r="A34" s="1" t="s">
        <v>20</v>
      </c>
      <c r="B34" s="2"/>
      <c r="C34" s="2"/>
      <c r="D34" s="2"/>
      <c r="E34" s="2"/>
      <c r="I34" s="11" t="s">
        <v>47</v>
      </c>
      <c r="J34" s="46" t="s">
        <v>126</v>
      </c>
    </row>
    <row r="35" spans="1:10" ht="15.6" x14ac:dyDescent="0.3">
      <c r="A35" s="3" t="s">
        <v>21</v>
      </c>
      <c r="B35" s="65" t="s">
        <v>22</v>
      </c>
      <c r="C35" s="66"/>
      <c r="D35" s="3"/>
      <c r="E35" s="3"/>
      <c r="I35" s="11" t="s">
        <v>48</v>
      </c>
      <c r="J35" s="46" t="s">
        <v>127</v>
      </c>
    </row>
    <row r="36" spans="1:10" ht="15.6" x14ac:dyDescent="0.3">
      <c r="A36" s="3" t="s">
        <v>23</v>
      </c>
      <c r="B36" s="65" t="s">
        <v>24</v>
      </c>
      <c r="C36" s="66"/>
      <c r="D36" s="3"/>
      <c r="E36" s="3"/>
      <c r="I36" s="11" t="s">
        <v>49</v>
      </c>
      <c r="J36" s="46" t="s">
        <v>128</v>
      </c>
    </row>
    <row r="37" spans="1:10" ht="15.6" x14ac:dyDescent="0.3">
      <c r="A37" s="3" t="s">
        <v>25</v>
      </c>
      <c r="B37" s="65" t="s">
        <v>26</v>
      </c>
      <c r="C37" s="66"/>
      <c r="D37" s="3"/>
      <c r="E37" s="3"/>
      <c r="I37" s="11" t="s">
        <v>50</v>
      </c>
      <c r="J37" s="46" t="s">
        <v>129</v>
      </c>
    </row>
    <row r="38" spans="1:10" ht="15.6" x14ac:dyDescent="0.3">
      <c r="A38" s="3" t="s">
        <v>27</v>
      </c>
      <c r="B38" s="65" t="s">
        <v>28</v>
      </c>
      <c r="C38" s="66"/>
      <c r="D38" s="3"/>
      <c r="E38" s="3"/>
      <c r="I38" s="11" t="s">
        <v>51</v>
      </c>
      <c r="J38" s="46" t="s">
        <v>130</v>
      </c>
    </row>
    <row r="39" spans="1:10" ht="15.6" x14ac:dyDescent="0.3">
      <c r="A39" s="3" t="s">
        <v>29</v>
      </c>
      <c r="B39" s="65" t="s">
        <v>30</v>
      </c>
      <c r="C39" s="66"/>
      <c r="D39" s="3"/>
      <c r="E39" s="3"/>
      <c r="I39" s="11" t="s">
        <v>52</v>
      </c>
      <c r="J39" s="46" t="s">
        <v>131</v>
      </c>
    </row>
    <row r="40" spans="1:10" ht="15.6" x14ac:dyDescent="0.3">
      <c r="A40" s="3" t="s">
        <v>31</v>
      </c>
      <c r="B40" s="65" t="s">
        <v>32</v>
      </c>
      <c r="C40" s="66"/>
      <c r="D40" s="3"/>
      <c r="E40" s="3"/>
      <c r="I40" s="11" t="s">
        <v>53</v>
      </c>
      <c r="J40" s="46" t="s">
        <v>132</v>
      </c>
    </row>
    <row r="41" spans="1:10" ht="15.6" x14ac:dyDescent="0.3">
      <c r="A41" s="3" t="s">
        <v>33</v>
      </c>
      <c r="B41" s="65" t="s">
        <v>34</v>
      </c>
      <c r="C41" s="66"/>
      <c r="D41" s="3"/>
      <c r="E41" s="3"/>
      <c r="I41" s="11" t="s">
        <v>54</v>
      </c>
      <c r="J41" s="46" t="s">
        <v>133</v>
      </c>
    </row>
    <row r="42" spans="1:10" ht="15.6" x14ac:dyDescent="0.3">
      <c r="A42" s="3" t="s">
        <v>35</v>
      </c>
      <c r="B42" s="65" t="s">
        <v>58</v>
      </c>
      <c r="C42" s="66"/>
      <c r="D42" s="3"/>
      <c r="E42" s="3"/>
      <c r="H42" t="s">
        <v>84</v>
      </c>
      <c r="I42" s="11" t="s">
        <v>55</v>
      </c>
      <c r="J42" s="46" t="s">
        <v>134</v>
      </c>
    </row>
    <row r="43" spans="1:10" ht="15.6" x14ac:dyDescent="0.3">
      <c r="I43" s="11" t="s">
        <v>56</v>
      </c>
      <c r="J43" s="46" t="s">
        <v>135</v>
      </c>
    </row>
    <row r="44" spans="1:10" ht="15.6" x14ac:dyDescent="0.3">
      <c r="I44" s="11" t="s">
        <v>57</v>
      </c>
      <c r="J44" s="46" t="s">
        <v>136</v>
      </c>
    </row>
    <row r="45" spans="1:10" ht="15.6" x14ac:dyDescent="0.3">
      <c r="I45" s="16" t="s">
        <v>58</v>
      </c>
      <c r="J45" s="46" t="s">
        <v>137</v>
      </c>
    </row>
    <row r="46" spans="1:10" x14ac:dyDescent="0.3">
      <c r="A46" t="s">
        <v>79</v>
      </c>
      <c r="C46" t="s">
        <v>103</v>
      </c>
    </row>
    <row r="47" spans="1:10" x14ac:dyDescent="0.3">
      <c r="A47" t="s">
        <v>80</v>
      </c>
      <c r="C47" t="s">
        <v>108</v>
      </c>
    </row>
    <row r="48" spans="1:10" x14ac:dyDescent="0.3">
      <c r="A48" t="s">
        <v>81</v>
      </c>
      <c r="C48" t="s">
        <v>106</v>
      </c>
    </row>
    <row r="49" spans="1:3" x14ac:dyDescent="0.3">
      <c r="A49" t="s">
        <v>76</v>
      </c>
      <c r="C49" t="s">
        <v>107</v>
      </c>
    </row>
    <row r="50" spans="1:3" x14ac:dyDescent="0.3">
      <c r="C50" t="s">
        <v>109</v>
      </c>
    </row>
    <row r="51" spans="1:3" x14ac:dyDescent="0.3">
      <c r="C51" t="s">
        <v>110</v>
      </c>
    </row>
  </sheetData>
  <mergeCells count="10">
    <mergeCell ref="B39:C39"/>
    <mergeCell ref="B40:C40"/>
    <mergeCell ref="B41:C41"/>
    <mergeCell ref="B42:C42"/>
    <mergeCell ref="B29:C29"/>
    <mergeCell ref="B30:C30"/>
    <mergeCell ref="B35:C35"/>
    <mergeCell ref="B36:C36"/>
    <mergeCell ref="B37:C37"/>
    <mergeCell ref="B38:C38"/>
  </mergeCells>
  <phoneticPr fontId="3" type="noConversion"/>
  <conditionalFormatting sqref="I25:I45">
    <cfRule type="expression" dxfId="24" priority="4">
      <formula>$G26="Matériel"</formula>
    </cfRule>
    <cfRule type="expression" dxfId="23" priority="5">
      <formula>$G26="Pièce sucrée"</formula>
    </cfRule>
    <cfRule type="expression" dxfId="22" priority="6">
      <formula>$G26="Pièce salée"</formula>
    </cfRule>
  </conditionalFormatting>
  <conditionalFormatting sqref="J25:J45">
    <cfRule type="expression" dxfId="21" priority="1">
      <formula>$G25="Matériel"</formula>
    </cfRule>
    <cfRule type="expression" dxfId="20" priority="2">
      <formula>$G25="Pièce sucrée"</formula>
    </cfRule>
    <cfRule type="expression" dxfId="19" priority="3">
      <formula>$G25="Pièce salée"</formula>
    </cfRule>
  </conditionalFormatting>
  <dataValidations count="1">
    <dataValidation type="list" allowBlank="1" showInputMessage="1" showErrorMessage="1" sqref="C47:C51" xr:uid="{F4F848BA-8542-4F9A-84F9-4FC0B17F1F28}">
      <formula1>$C$47:$C$51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F70B-1697-4F83-A225-3798B5878B48}">
  <sheetPr codeName="Feuil3"/>
  <dimension ref="B3:G80"/>
  <sheetViews>
    <sheetView zoomScale="55" zoomScaleNormal="55" zoomScaleSheetLayoutView="50" workbookViewId="0">
      <selection activeCell="J14" sqref="J14"/>
    </sheetView>
  </sheetViews>
  <sheetFormatPr baseColWidth="10" defaultRowHeight="14.4" x14ac:dyDescent="0.3"/>
  <cols>
    <col min="2" max="2" width="28.109375" bestFit="1" customWidth="1"/>
    <col min="3" max="3" width="14.88671875" bestFit="1" customWidth="1"/>
    <col min="4" max="4" width="30.77734375" bestFit="1" customWidth="1"/>
    <col min="5" max="5" width="12.77734375" bestFit="1" customWidth="1"/>
    <col min="7" max="7" width="30.5546875" bestFit="1" customWidth="1"/>
    <col min="9" max="9" width="30.5546875" bestFit="1" customWidth="1"/>
  </cols>
  <sheetData>
    <row r="3" spans="2:7" x14ac:dyDescent="0.3">
      <c r="B3" s="6" t="s">
        <v>77</v>
      </c>
      <c r="C3" s="6" t="s">
        <v>0</v>
      </c>
      <c r="D3" s="6" t="s">
        <v>1</v>
      </c>
      <c r="E3" s="6" t="s">
        <v>78</v>
      </c>
      <c r="G3" s="6" t="s">
        <v>96</v>
      </c>
    </row>
    <row r="4" spans="2:7" ht="15.6" x14ac:dyDescent="0.3">
      <c r="B4" s="13" t="s">
        <v>138</v>
      </c>
      <c r="C4" s="13" t="str">
        <f>VLOOKUP(Tableau4[[#This Row],[Nom]],Tableau1[],7,0)</f>
        <v>PCSA-20001</v>
      </c>
      <c r="D4" s="12" t="s">
        <v>117</v>
      </c>
      <c r="E4" s="13">
        <v>4</v>
      </c>
      <c r="G4" s="24" t="str" cm="1">
        <f t="array" ref="G4">IFERROR(INDEX(Tableau4[Formule],MATCH(0,COUNTIF($G$3:G3,Tableau4[Formule]),0)),"")</f>
        <v>Form 1</v>
      </c>
    </row>
    <row r="5" spans="2:7" ht="15.6" x14ac:dyDescent="0.3">
      <c r="B5" s="13" t="s">
        <v>138</v>
      </c>
      <c r="C5" s="13" t="str">
        <f>VLOOKUP(Tableau4[[#This Row],[Nom]],Tableau1[],7,0)</f>
        <v>PCSA-20002</v>
      </c>
      <c r="D5" s="12" t="s">
        <v>118</v>
      </c>
      <c r="E5" s="13">
        <v>4</v>
      </c>
      <c r="G5" s="24" t="str" cm="1">
        <f t="array" ref="G5">IFERROR(INDEX(Tableau4[Formule],MATCH(0,COUNTIF($G$3:G4,Tableau4[Formule]),0)),"")</f>
        <v>Form 2</v>
      </c>
    </row>
    <row r="6" spans="2:7" ht="15.6" x14ac:dyDescent="0.3">
      <c r="B6" s="13" t="s">
        <v>138</v>
      </c>
      <c r="C6" s="13" t="str">
        <f>VLOOKUP(Tableau4[[#This Row],[Nom]],Tableau1[],7,0)</f>
        <v>PCSA-20003</v>
      </c>
      <c r="D6" s="12" t="s">
        <v>119</v>
      </c>
      <c r="E6" s="13">
        <v>4</v>
      </c>
      <c r="G6" s="24" t="str" cm="1">
        <f t="array" ref="G6">IFERROR(INDEX(Tableau4[Formule],MATCH(0,COUNTIF($G$3:G5,Tableau4[Formule]),0)),"")</f>
        <v>Form 3</v>
      </c>
    </row>
    <row r="7" spans="2:7" ht="15.6" x14ac:dyDescent="0.3">
      <c r="B7" s="13" t="s">
        <v>138</v>
      </c>
      <c r="C7" s="13" t="str">
        <f>VLOOKUP(Tableau4[[#This Row],[Nom]],Tableau1[],7,0)</f>
        <v>PCSA-20004</v>
      </c>
      <c r="D7" s="12" t="s">
        <v>120</v>
      </c>
      <c r="E7" s="13">
        <v>4</v>
      </c>
      <c r="G7" s="24" t="str" cm="1">
        <f t="array" ref="G7">IFERROR(INDEX(Tableau4[Formule],MATCH(0,COUNTIF($G$3:G6,Tableau4[Formule]),0)),"")</f>
        <v>Form 4</v>
      </c>
    </row>
    <row r="8" spans="2:7" ht="15.6" x14ac:dyDescent="0.3">
      <c r="B8" s="13" t="s">
        <v>138</v>
      </c>
      <c r="C8" s="13" t="str">
        <f>VLOOKUP(Tableau4[[#This Row],[Nom]],Tableau1[],7,0)</f>
        <v>PCSA-20005</v>
      </c>
      <c r="D8" s="12" t="s">
        <v>121</v>
      </c>
      <c r="E8" s="13">
        <v>4</v>
      </c>
      <c r="G8" s="24" t="str" cm="1">
        <f t="array" ref="G8">IFERROR(INDEX(Tableau4[Formule],MATCH(0,COUNTIF($G$3:G7,Tableau4[Formule]),0)),"")</f>
        <v>Form 5</v>
      </c>
    </row>
    <row r="9" spans="2:7" ht="15.6" x14ac:dyDescent="0.3">
      <c r="B9" s="13" t="s">
        <v>138</v>
      </c>
      <c r="C9" s="13" t="str">
        <f>VLOOKUP(Tableau4[[#This Row],[Nom]],Tableau1[],7,0)</f>
        <v>PCSA-20006</v>
      </c>
      <c r="D9" s="12" t="s">
        <v>122</v>
      </c>
      <c r="E9" s="13">
        <v>4</v>
      </c>
      <c r="G9" s="24" t="str" cm="1">
        <f t="array" ref="G9">IFERROR(INDEX(Tableau4[Formule],MATCH(0,COUNTIF($G$3:G8,Tableau4[Formule]),0)),"")</f>
        <v>Form 6</v>
      </c>
    </row>
    <row r="10" spans="2:7" ht="15.6" x14ac:dyDescent="0.3">
      <c r="B10" s="13" t="s">
        <v>138</v>
      </c>
      <c r="C10" s="13" t="str">
        <f>VLOOKUP(Tableau4[[#This Row],[Nom]],Tableau1[],7,0)</f>
        <v>PCSA-20007</v>
      </c>
      <c r="D10" s="12" t="s">
        <v>123</v>
      </c>
      <c r="E10" s="13">
        <v>4</v>
      </c>
      <c r="G10" s="24" t="str" cm="1">
        <f t="array" ref="G10">IFERROR(INDEX(Tableau4[Formule],MATCH(0,COUNTIF($G$3:G9,Tableau4[Formule]),0)),"")</f>
        <v/>
      </c>
    </row>
    <row r="11" spans="2:7" ht="15.6" x14ac:dyDescent="0.3">
      <c r="B11" s="13" t="s">
        <v>138</v>
      </c>
      <c r="C11" s="13" t="str">
        <f>VLOOKUP(Tableau4[[#This Row],[Nom]],Tableau1[],7,0)</f>
        <v>PCSA-20008</v>
      </c>
      <c r="D11" s="12" t="s">
        <v>124</v>
      </c>
      <c r="E11" s="13">
        <v>4</v>
      </c>
      <c r="G11" s="24" t="str" cm="1">
        <f t="array" ref="G11">IFERROR(INDEX(Tableau4[Formule],MATCH(0,COUNTIF($G$3:G10,Tableau4[Formule]),0)),"")</f>
        <v/>
      </c>
    </row>
    <row r="12" spans="2:7" x14ac:dyDescent="0.3">
      <c r="B12" s="13" t="s">
        <v>138</v>
      </c>
      <c r="C12" s="13" t="str">
        <f>VLOOKUP(Tableau4[[#This Row],[Nom]],Tableau1[],7,0)</f>
        <v>PCSA-20013</v>
      </c>
      <c r="D12" s="13" t="s">
        <v>129</v>
      </c>
      <c r="E12" s="13">
        <v>2</v>
      </c>
      <c r="G12" s="24" t="str" cm="1">
        <f t="array" ref="G12">IFERROR(INDEX(Tableau4[Formule],MATCH(0,COUNTIF($G$3:G11,Tableau4[Formule]),0)),"")</f>
        <v/>
      </c>
    </row>
    <row r="13" spans="2:7" ht="15.6" x14ac:dyDescent="0.3">
      <c r="B13" s="13" t="s">
        <v>139</v>
      </c>
      <c r="C13" s="13" t="str">
        <f>VLOOKUP(Tableau4[[#This Row],[Nom]],Tableau1[],7,0)</f>
        <v>PCSA-20001</v>
      </c>
      <c r="D13" s="12" t="s">
        <v>117</v>
      </c>
      <c r="E13" s="13">
        <v>2</v>
      </c>
      <c r="G13" s="24" t="str" cm="1">
        <f t="array" ref="G13">IFERROR(INDEX(Tableau4[Formule],MATCH(0,COUNTIF($G$3:G12,Tableau4[Formule]),0)),"")</f>
        <v/>
      </c>
    </row>
    <row r="14" spans="2:7" ht="15.6" x14ac:dyDescent="0.3">
      <c r="B14" s="13" t="s">
        <v>139</v>
      </c>
      <c r="C14" s="13" t="str">
        <f>VLOOKUP(Tableau4[[#This Row],[Nom]],Tableau1[],7,0)</f>
        <v>PCSA-20002</v>
      </c>
      <c r="D14" s="12" t="s">
        <v>118</v>
      </c>
      <c r="E14" s="13">
        <v>8</v>
      </c>
      <c r="G14" s="24" t="str" cm="1">
        <f t="array" ref="G14">IFERROR(INDEX(Tableau4[Formule],MATCH(0,COUNTIF($G$3:G13,Tableau4[Formule]),0)),"")</f>
        <v/>
      </c>
    </row>
    <row r="15" spans="2:7" ht="15.6" x14ac:dyDescent="0.3">
      <c r="B15" s="13" t="s">
        <v>139</v>
      </c>
      <c r="C15" s="13" t="str">
        <f>VLOOKUP(Tableau4[[#This Row],[Nom]],Tableau1[],7,0)</f>
        <v>PCSA-20003</v>
      </c>
      <c r="D15" s="12" t="s">
        <v>119</v>
      </c>
      <c r="E15" s="13">
        <v>8</v>
      </c>
      <c r="G15" s="24" t="str" cm="1">
        <f t="array" ref="G15">IFERROR(INDEX(Tableau4[Formule],MATCH(0,COUNTIF($G$3:G14,Tableau4[Formule]),0)),"")</f>
        <v/>
      </c>
    </row>
    <row r="16" spans="2:7" ht="15.6" x14ac:dyDescent="0.3">
      <c r="B16" s="13" t="s">
        <v>139</v>
      </c>
      <c r="C16" s="13" t="str">
        <f>VLOOKUP(Tableau4[[#This Row],[Nom]],Tableau1[],7,0)</f>
        <v>PCSA-20004</v>
      </c>
      <c r="D16" s="12" t="s">
        <v>120</v>
      </c>
      <c r="E16" s="13">
        <v>8</v>
      </c>
      <c r="G16" s="24" t="str" cm="1">
        <f t="array" ref="G16">IFERROR(INDEX(Tableau4[Formule],MATCH(0,COUNTIF($G$3:G15,Tableau4[Formule]),0)),"")</f>
        <v/>
      </c>
    </row>
    <row r="17" spans="2:7" ht="15.6" x14ac:dyDescent="0.3">
      <c r="B17" s="13" t="s">
        <v>139</v>
      </c>
      <c r="C17" s="13" t="str">
        <f>VLOOKUP(Tableau4[[#This Row],[Nom]],Tableau1[],7,0)</f>
        <v>PCSA-20005</v>
      </c>
      <c r="D17" s="12" t="s">
        <v>121</v>
      </c>
      <c r="E17" s="13">
        <v>8</v>
      </c>
      <c r="G17" s="24" t="str" cm="1">
        <f t="array" ref="G17">IFERROR(INDEX(Tableau4[Formule],MATCH(0,COUNTIF($G$3:G16,Tableau4[Formule]),0)),"")</f>
        <v/>
      </c>
    </row>
    <row r="18" spans="2:7" ht="15.6" x14ac:dyDescent="0.3">
      <c r="B18" s="13" t="s">
        <v>139</v>
      </c>
      <c r="C18" s="13" t="str">
        <f>VLOOKUP(Tableau4[[#This Row],[Nom]],Tableau1[],7,0)</f>
        <v>PCSA-20006</v>
      </c>
      <c r="D18" s="12" t="s">
        <v>122</v>
      </c>
      <c r="E18" s="13">
        <v>8</v>
      </c>
      <c r="G18" s="24" t="str" cm="1">
        <f t="array" ref="G18">IFERROR(INDEX(Tableau4[Formule],MATCH(0,COUNTIF($G$3:G17,Tableau4[Formule]),0)),"")</f>
        <v/>
      </c>
    </row>
    <row r="19" spans="2:7" ht="15.6" x14ac:dyDescent="0.3">
      <c r="B19" s="13" t="s">
        <v>139</v>
      </c>
      <c r="C19" s="13" t="str">
        <f>VLOOKUP(Tableau4[[#This Row],[Nom]],Tableau1[],7,0)</f>
        <v>PCSA-20007</v>
      </c>
      <c r="D19" s="12" t="s">
        <v>123</v>
      </c>
      <c r="E19" s="13">
        <v>8</v>
      </c>
      <c r="G19" s="24" t="str" cm="1">
        <f t="array" ref="G19">IFERROR(INDEX(Tableau4[Formule],MATCH(0,COUNTIF($G$3:G18,Tableau4[Formule]),0)),"")</f>
        <v/>
      </c>
    </row>
    <row r="20" spans="2:7" ht="15.6" x14ac:dyDescent="0.3">
      <c r="B20" s="13" t="s">
        <v>139</v>
      </c>
      <c r="C20" s="13" t="str">
        <f>VLOOKUP(Tableau4[[#This Row],[Nom]],Tableau1[],7,0)</f>
        <v>PCSA-20008</v>
      </c>
      <c r="D20" s="12" t="s">
        <v>124</v>
      </c>
      <c r="E20" s="13">
        <v>8</v>
      </c>
      <c r="G20" s="24" t="str" cm="1">
        <f t="array" ref="G20">IFERROR(INDEX(Tableau4[Formule],MATCH(0,COUNTIF($G$3:G19,Tableau4[Formule]),0)),"")</f>
        <v/>
      </c>
    </row>
    <row r="21" spans="2:7" x14ac:dyDescent="0.3">
      <c r="B21" s="13" t="s">
        <v>139</v>
      </c>
      <c r="C21" s="13" t="str">
        <f>VLOOKUP(Tableau4[[#This Row],[Nom]],Tableau1[],7,0)</f>
        <v>PCSU-20001</v>
      </c>
      <c r="D21" s="13" t="s">
        <v>130</v>
      </c>
      <c r="E21" s="13">
        <v>8</v>
      </c>
      <c r="G21" s="24" t="str" cm="1">
        <f t="array" ref="G21">IFERROR(INDEX(Tableau4[Formule],MATCH(0,COUNTIF($G$3:G20,Tableau4[Formule]),0)),"")</f>
        <v/>
      </c>
    </row>
    <row r="22" spans="2:7" ht="15.6" x14ac:dyDescent="0.3">
      <c r="B22" s="13" t="s">
        <v>140</v>
      </c>
      <c r="C22" s="13" t="str">
        <f>VLOOKUP(Tableau4[[#This Row],[Nom]],Tableau1[],7,0)</f>
        <v>PCSA-20001</v>
      </c>
      <c r="D22" s="12" t="s">
        <v>117</v>
      </c>
      <c r="E22" s="13">
        <v>2</v>
      </c>
      <c r="G22" s="24" t="str" cm="1">
        <f t="array" ref="G22">IFERROR(INDEX(Tableau4[Formule],MATCH(0,COUNTIF($G$3:G21,Tableau4[Formule]),0)),"")</f>
        <v/>
      </c>
    </row>
    <row r="23" spans="2:7" ht="15.6" x14ac:dyDescent="0.3">
      <c r="B23" s="13" t="s">
        <v>140</v>
      </c>
      <c r="C23" s="13" t="str">
        <f>VLOOKUP(Tableau4[[#This Row],[Nom]],Tableau1[],7,0)</f>
        <v>PCSA-20002</v>
      </c>
      <c r="D23" s="12" t="s">
        <v>118</v>
      </c>
      <c r="E23" s="13">
        <v>12</v>
      </c>
      <c r="G23" s="24" t="str" cm="1">
        <f t="array" ref="G23">IFERROR(INDEX(Tableau4[Formule],MATCH(0,COUNTIF($G$3:G22,Tableau4[Formule]),0)),"")</f>
        <v/>
      </c>
    </row>
    <row r="24" spans="2:7" ht="15.6" x14ac:dyDescent="0.3">
      <c r="B24" s="13" t="s">
        <v>140</v>
      </c>
      <c r="C24" s="13" t="str">
        <f>VLOOKUP(Tableau4[[#This Row],[Nom]],Tableau1[],7,0)</f>
        <v>PCSA-20003</v>
      </c>
      <c r="D24" s="12" t="s">
        <v>119</v>
      </c>
      <c r="E24" s="13">
        <v>12</v>
      </c>
      <c r="G24" s="24" t="str" cm="1">
        <f t="array" ref="G24">IFERROR(INDEX(Tableau4[Formule],MATCH(0,COUNTIF($G$3:G23,Tableau4[Formule]),0)),"")</f>
        <v/>
      </c>
    </row>
    <row r="25" spans="2:7" ht="15.6" x14ac:dyDescent="0.3">
      <c r="B25" s="13" t="s">
        <v>140</v>
      </c>
      <c r="C25" s="13" t="str">
        <f>VLOOKUP(Tableau4[[#This Row],[Nom]],Tableau1[],7,0)</f>
        <v>PCSA-20004</v>
      </c>
      <c r="D25" s="12" t="s">
        <v>120</v>
      </c>
      <c r="E25" s="13">
        <v>12</v>
      </c>
      <c r="G25" s="24" t="str" cm="1">
        <f t="array" ref="G25">IFERROR(INDEX(Tableau4[Formule],MATCH(0,COUNTIF($G$3:G24,Tableau4[Formule]),0)),"")</f>
        <v/>
      </c>
    </row>
    <row r="26" spans="2:7" ht="15.6" x14ac:dyDescent="0.3">
      <c r="B26" s="13" t="s">
        <v>140</v>
      </c>
      <c r="C26" s="13" t="str">
        <f>VLOOKUP(Tableau4[[#This Row],[Nom]],Tableau1[],7,0)</f>
        <v>PCSA-20005</v>
      </c>
      <c r="D26" s="12" t="s">
        <v>121</v>
      </c>
      <c r="E26" s="13">
        <v>12</v>
      </c>
      <c r="G26" s="24" t="str" cm="1">
        <f t="array" ref="G26">IFERROR(INDEX(Tableau4[Formule],MATCH(0,COUNTIF($G$3:G25,Tableau4[Formule]),0)),"")</f>
        <v/>
      </c>
    </row>
    <row r="27" spans="2:7" ht="15.6" x14ac:dyDescent="0.3">
      <c r="B27" s="13" t="s">
        <v>140</v>
      </c>
      <c r="C27" s="13" t="str">
        <f>VLOOKUP(Tableau4[[#This Row],[Nom]],Tableau1[],7,0)</f>
        <v>PCSA-20006</v>
      </c>
      <c r="D27" s="12" t="s">
        <v>122</v>
      </c>
      <c r="E27" s="13">
        <v>12</v>
      </c>
      <c r="G27" s="24" t="str" cm="1">
        <f t="array" ref="G27">IFERROR(INDEX(Tableau4[Formule],MATCH(0,COUNTIF($G$3:G26,Tableau4[Formule]),0)),"")</f>
        <v/>
      </c>
    </row>
    <row r="28" spans="2:7" ht="15.6" x14ac:dyDescent="0.3">
      <c r="B28" s="13" t="s">
        <v>140</v>
      </c>
      <c r="C28" s="13" t="str">
        <f>VLOOKUP(Tableau4[[#This Row],[Nom]],Tableau1[],7,0)</f>
        <v>PCSA-20007</v>
      </c>
      <c r="D28" s="12" t="s">
        <v>123</v>
      </c>
      <c r="E28" s="13">
        <v>12</v>
      </c>
      <c r="G28" s="24" t="str" cm="1">
        <f t="array" ref="G28">IFERROR(INDEX(Tableau4[Formule],MATCH(0,COUNTIF($G$3:G27,Tableau4[Formule]),0)),"")</f>
        <v/>
      </c>
    </row>
    <row r="29" spans="2:7" ht="15.6" x14ac:dyDescent="0.3">
      <c r="B29" s="13" t="s">
        <v>140</v>
      </c>
      <c r="C29" s="13" t="str">
        <f>VLOOKUP(Tableau4[[#This Row],[Nom]],Tableau1[],7,0)</f>
        <v>PCSA-20008</v>
      </c>
      <c r="D29" s="12" t="s">
        <v>124</v>
      </c>
      <c r="E29" s="13">
        <v>12</v>
      </c>
      <c r="G29" s="24" t="str" cm="1">
        <f t="array" ref="G29">IFERROR(INDEX(Tableau4[Formule],MATCH(0,COUNTIF($G$3:G28,Tableau4[Formule]),0)),"")</f>
        <v/>
      </c>
    </row>
    <row r="30" spans="2:7" x14ac:dyDescent="0.3">
      <c r="B30" s="13" t="s">
        <v>140</v>
      </c>
      <c r="C30" s="13" t="str">
        <f>VLOOKUP(Tableau4[[#This Row],[Nom]],Tableau1[],7,0)</f>
        <v>PCSU-20002</v>
      </c>
      <c r="D30" s="13" t="s">
        <v>131</v>
      </c>
      <c r="E30" s="13">
        <v>12</v>
      </c>
      <c r="G30" s="24" t="str" cm="1">
        <f t="array" ref="G30">IFERROR(INDEX(Tableau4[Formule],MATCH(0,COUNTIF($G$3:G29,Tableau4[Formule]),0)),"")</f>
        <v/>
      </c>
    </row>
    <row r="31" spans="2:7" ht="15.6" x14ac:dyDescent="0.3">
      <c r="B31" s="13" t="s">
        <v>141</v>
      </c>
      <c r="C31" s="13" t="str">
        <f>VLOOKUP(Tableau4[[#This Row],[Nom]],Tableau1[],7,0)</f>
        <v>PCSA-20001</v>
      </c>
      <c r="D31" s="12" t="s">
        <v>117</v>
      </c>
      <c r="E31" s="13">
        <v>3</v>
      </c>
      <c r="G31" s="24" t="str" cm="1">
        <f t="array" ref="G31">IFERROR(INDEX(Tableau4[Formule],MATCH(0,COUNTIF($G$3:G30,Tableau4[Formule]),0)),"")</f>
        <v/>
      </c>
    </row>
    <row r="32" spans="2:7" ht="15.6" x14ac:dyDescent="0.3">
      <c r="B32" s="13" t="s">
        <v>141</v>
      </c>
      <c r="C32" s="13" t="str">
        <f>VLOOKUP(Tableau4[[#This Row],[Nom]],Tableau1[],7,0)</f>
        <v>PCSA-20002</v>
      </c>
      <c r="D32" s="12" t="s">
        <v>118</v>
      </c>
      <c r="E32" s="13">
        <v>4</v>
      </c>
      <c r="G32" s="24" t="str" cm="1">
        <f t="array" ref="G32">IFERROR(INDEX(Tableau4[Formule],MATCH(0,COUNTIF($G$3:G31,Tableau4[Formule]),0)),"")</f>
        <v/>
      </c>
    </row>
    <row r="33" spans="2:7" ht="15.6" x14ac:dyDescent="0.3">
      <c r="B33" s="13" t="s">
        <v>141</v>
      </c>
      <c r="C33" s="13" t="str">
        <f>VLOOKUP(Tableau4[[#This Row],[Nom]],Tableau1[],7,0)</f>
        <v>PCSA-20003</v>
      </c>
      <c r="D33" s="12" t="s">
        <v>119</v>
      </c>
      <c r="E33" s="13">
        <v>4</v>
      </c>
      <c r="G33" s="24" t="str" cm="1">
        <f t="array" ref="G33">IFERROR(INDEX(Tableau4[Formule],MATCH(0,COUNTIF($G$3:G32,Tableau4[Formule]),0)),"")</f>
        <v/>
      </c>
    </row>
    <row r="34" spans="2:7" ht="15.6" x14ac:dyDescent="0.3">
      <c r="B34" s="13" t="s">
        <v>141</v>
      </c>
      <c r="C34" s="13" t="str">
        <f>VLOOKUP(Tableau4[[#This Row],[Nom]],Tableau1[],7,0)</f>
        <v>PCSA-20004</v>
      </c>
      <c r="D34" s="12" t="s">
        <v>120</v>
      </c>
      <c r="E34" s="13">
        <v>4</v>
      </c>
      <c r="G34" s="24" t="str" cm="1">
        <f t="array" ref="G34">IFERROR(INDEX(Tableau4[Formule],MATCH(0,COUNTIF($G$3:G33,Tableau4[Formule]),0)),"")</f>
        <v/>
      </c>
    </row>
    <row r="35" spans="2:7" ht="15.6" x14ac:dyDescent="0.3">
      <c r="B35" s="13" t="s">
        <v>141</v>
      </c>
      <c r="C35" s="13" t="str">
        <f>VLOOKUP(Tableau4[[#This Row],[Nom]],Tableau1[],7,0)</f>
        <v>PCSA-20005</v>
      </c>
      <c r="D35" s="12" t="s">
        <v>121</v>
      </c>
      <c r="E35" s="13">
        <v>4</v>
      </c>
      <c r="G35" s="24" t="str" cm="1">
        <f t="array" ref="G35">IFERROR(INDEX(Tableau4[Formule],MATCH(0,COUNTIF($G$3:G34,Tableau4[Formule]),0)),"")</f>
        <v/>
      </c>
    </row>
    <row r="36" spans="2:7" ht="15.6" x14ac:dyDescent="0.3">
      <c r="B36" s="13" t="s">
        <v>141</v>
      </c>
      <c r="C36" s="13" t="str">
        <f>VLOOKUP(Tableau4[[#This Row],[Nom]],Tableau1[],7,0)</f>
        <v>PCSA-20006</v>
      </c>
      <c r="D36" s="12" t="s">
        <v>122</v>
      </c>
      <c r="E36" s="13">
        <v>4</v>
      </c>
      <c r="G36" s="24" t="str" cm="1">
        <f t="array" ref="G36">IFERROR(INDEX(Tableau4[Formule],MATCH(0,COUNTIF($G$3:G35,Tableau4[Formule]),0)),"")</f>
        <v/>
      </c>
    </row>
    <row r="37" spans="2:7" ht="15.6" x14ac:dyDescent="0.3">
      <c r="B37" s="13" t="s">
        <v>141</v>
      </c>
      <c r="C37" s="13" t="str">
        <f>VLOOKUP(Tableau4[[#This Row],[Nom]],Tableau1[],7,0)</f>
        <v>PCSA-20007</v>
      </c>
      <c r="D37" s="12" t="s">
        <v>123</v>
      </c>
      <c r="E37" s="13">
        <v>4</v>
      </c>
      <c r="G37" s="24" t="str" cm="1">
        <f t="array" ref="G37">IFERROR(INDEX(Tableau4[Formule],MATCH(0,COUNTIF($G$3:G36,Tableau4[Formule]),0)),"")</f>
        <v/>
      </c>
    </row>
    <row r="38" spans="2:7" ht="15.6" x14ac:dyDescent="0.3">
      <c r="B38" s="13" t="s">
        <v>141</v>
      </c>
      <c r="C38" s="13" t="str">
        <f>VLOOKUP(Tableau4[[#This Row],[Nom]],Tableau1[],7,0)</f>
        <v>PCSA-20008</v>
      </c>
      <c r="D38" s="12" t="s">
        <v>124</v>
      </c>
      <c r="E38" s="13">
        <v>4</v>
      </c>
      <c r="G38" s="24" t="str" cm="1">
        <f t="array" ref="G38">IFERROR(INDEX(Tableau4[Formule],MATCH(0,COUNTIF($G$3:G37,Tableau4[Formule]),0)),"")</f>
        <v/>
      </c>
    </row>
    <row r="39" spans="2:7" x14ac:dyDescent="0.3">
      <c r="B39" s="13" t="s">
        <v>141</v>
      </c>
      <c r="C39" s="13" t="str">
        <f>VLOOKUP(Tableau4[[#This Row],[Nom]],Tableau1[],7,0)</f>
        <v>PCSA-20013</v>
      </c>
      <c r="D39" s="13" t="s">
        <v>129</v>
      </c>
      <c r="E39" s="13">
        <v>4</v>
      </c>
      <c r="G39" s="24" t="str" cm="1">
        <f t="array" ref="G39">IFERROR(INDEX(Tableau4[Formule],MATCH(0,COUNTIF($G$3:G38,Tableau4[Formule]),0)),"")</f>
        <v/>
      </c>
    </row>
    <row r="40" spans="2:7" x14ac:dyDescent="0.3">
      <c r="B40" s="13" t="s">
        <v>141</v>
      </c>
      <c r="C40" s="13" t="str">
        <f>VLOOKUP(Tableau4[[#This Row],[Nom]],Tableau1[],7,0)</f>
        <v>PCSU-20001</v>
      </c>
      <c r="D40" s="13" t="s">
        <v>130</v>
      </c>
      <c r="E40" s="13">
        <v>4</v>
      </c>
      <c r="G40" s="24" t="str" cm="1">
        <f t="array" ref="G40">IFERROR(INDEX(Tableau4[Formule],MATCH(0,COUNTIF($G$3:G39,Tableau4[Formule]),0)),"")</f>
        <v/>
      </c>
    </row>
    <row r="41" spans="2:7" x14ac:dyDescent="0.3">
      <c r="B41" s="13" t="s">
        <v>141</v>
      </c>
      <c r="C41" s="13" t="str">
        <f>VLOOKUP(Tableau4[[#This Row],[Nom]],Tableau1[],7,0)</f>
        <v>PCSU-20002</v>
      </c>
      <c r="D41" s="13" t="s">
        <v>144</v>
      </c>
      <c r="E41" s="13">
        <v>4</v>
      </c>
      <c r="G41" s="24" t="str" cm="1">
        <f t="array" ref="G41">IFERROR(INDEX(Tableau4[Formule],MATCH(0,COUNTIF($G$3:G40,Tableau4[Formule]),0)),"")</f>
        <v/>
      </c>
    </row>
    <row r="42" spans="2:7" x14ac:dyDescent="0.3">
      <c r="B42" s="13" t="s">
        <v>141</v>
      </c>
      <c r="C42" s="13" t="str">
        <f>VLOOKUP(Tableau4[[#This Row],[Nom]],Tableau1[],7,0)</f>
        <v>PCSU-20003</v>
      </c>
      <c r="D42" s="13" t="s">
        <v>145</v>
      </c>
      <c r="E42" s="13">
        <v>4</v>
      </c>
      <c r="G42" s="24" t="str" cm="1">
        <f t="array" ref="G42">IFERROR(INDEX(Tableau4[Formule],MATCH(0,COUNTIF($G$3:G41,Tableau4[Formule]),0)),"")</f>
        <v/>
      </c>
    </row>
    <row r="43" spans="2:7" x14ac:dyDescent="0.3">
      <c r="B43" s="13" t="s">
        <v>141</v>
      </c>
      <c r="C43" s="13" t="str">
        <f>VLOOKUP(Tableau4[[#This Row],[Nom]],Tableau1[],7,0)</f>
        <v>PCSU-20004</v>
      </c>
      <c r="D43" s="13" t="s">
        <v>146</v>
      </c>
      <c r="E43" s="13">
        <v>4</v>
      </c>
      <c r="G43" s="24" t="str" cm="1">
        <f t="array" ref="G43">IFERROR(INDEX(Tableau4[Formule],MATCH(0,COUNTIF($G$3:G42,Tableau4[Formule]),0)),"")</f>
        <v/>
      </c>
    </row>
    <row r="44" spans="2:7" ht="15.6" x14ac:dyDescent="0.3">
      <c r="B44" s="13" t="s">
        <v>142</v>
      </c>
      <c r="C44" s="13" t="str">
        <f>VLOOKUP(Tableau4[[#This Row],[Nom]],Tableau1[],7,0)</f>
        <v>PCSA-20001</v>
      </c>
      <c r="D44" s="12" t="s">
        <v>117</v>
      </c>
      <c r="E44" s="13">
        <v>8</v>
      </c>
      <c r="G44" s="24" t="str" cm="1">
        <f t="array" ref="G44">IFERROR(INDEX(Tableau4[Formule],MATCH(0,COUNTIF($G$3:G43,Tableau4[Formule]),0)),"")</f>
        <v/>
      </c>
    </row>
    <row r="45" spans="2:7" ht="15.6" x14ac:dyDescent="0.3">
      <c r="B45" s="13" t="s">
        <v>142</v>
      </c>
      <c r="C45" s="13" t="str">
        <f>VLOOKUP(Tableau4[[#This Row],[Nom]],Tableau1[],7,0)</f>
        <v>PCSA-20002</v>
      </c>
      <c r="D45" s="12" t="s">
        <v>118</v>
      </c>
      <c r="E45" s="13">
        <v>8</v>
      </c>
      <c r="G45" s="24" t="str" cm="1">
        <f t="array" ref="G45">IFERROR(INDEX(Tableau4[Formule],MATCH(0,COUNTIF($G$3:G44,Tableau4[Formule]),0)),"")</f>
        <v/>
      </c>
    </row>
    <row r="46" spans="2:7" ht="15.6" x14ac:dyDescent="0.3">
      <c r="B46" s="13" t="s">
        <v>142</v>
      </c>
      <c r="C46" s="13" t="str">
        <f>VLOOKUP(Tableau4[[#This Row],[Nom]],Tableau1[],7,0)</f>
        <v>PCSA-20003</v>
      </c>
      <c r="D46" s="12" t="s">
        <v>119</v>
      </c>
      <c r="E46" s="13">
        <v>8</v>
      </c>
      <c r="G46" s="24" t="str" cm="1">
        <f t="array" ref="G46">IFERROR(INDEX(Tableau4[Formule],MATCH(0,COUNTIF($G$3:G45,Tableau4[Formule]),0)),"")</f>
        <v/>
      </c>
    </row>
    <row r="47" spans="2:7" ht="15.6" x14ac:dyDescent="0.3">
      <c r="B47" s="13" t="s">
        <v>142</v>
      </c>
      <c r="C47" s="13" t="str">
        <f>VLOOKUP(Tableau4[[#This Row],[Nom]],Tableau1[],7,0)</f>
        <v>PCSA-20004</v>
      </c>
      <c r="D47" s="12" t="s">
        <v>120</v>
      </c>
      <c r="E47" s="13">
        <v>8</v>
      </c>
      <c r="G47" s="24" t="str" cm="1">
        <f t="array" ref="G47">IFERROR(INDEX(Tableau4[Formule],MATCH(0,COUNTIF($G$3:G46,Tableau4[Formule]),0)),"")</f>
        <v/>
      </c>
    </row>
    <row r="48" spans="2:7" ht="15.6" x14ac:dyDescent="0.3">
      <c r="B48" s="13" t="s">
        <v>142</v>
      </c>
      <c r="C48" s="13" t="str">
        <f>VLOOKUP(Tableau4[[#This Row],[Nom]],Tableau1[],7,0)</f>
        <v>PCSA-20005</v>
      </c>
      <c r="D48" s="12" t="s">
        <v>121</v>
      </c>
      <c r="E48" s="13">
        <v>8</v>
      </c>
      <c r="G48" s="24" t="str" cm="1">
        <f t="array" ref="G48">IFERROR(INDEX(Tableau4[Formule],MATCH(0,COUNTIF($G$3:G47,Tableau4[Formule]),0)),"")</f>
        <v/>
      </c>
    </row>
    <row r="49" spans="2:7" ht="15.6" x14ac:dyDescent="0.3">
      <c r="B49" s="13" t="s">
        <v>142</v>
      </c>
      <c r="C49" s="13" t="str">
        <f>VLOOKUP(Tableau4[[#This Row],[Nom]],Tableau1[],7,0)</f>
        <v>PCSA-20006</v>
      </c>
      <c r="D49" s="12" t="s">
        <v>122</v>
      </c>
      <c r="E49" s="13">
        <v>8</v>
      </c>
      <c r="G49" s="24" t="str" cm="1">
        <f t="array" ref="G49">IFERROR(INDEX(Tableau4[Formule],MATCH(0,COUNTIF($G$3:G48,Tableau4[Formule]),0)),"")</f>
        <v/>
      </c>
    </row>
    <row r="50" spans="2:7" ht="15.6" x14ac:dyDescent="0.3">
      <c r="B50" s="13" t="s">
        <v>142</v>
      </c>
      <c r="C50" s="13" t="str">
        <f>VLOOKUP(Tableau4[[#This Row],[Nom]],Tableau1[],7,0)</f>
        <v>PCSA-20007</v>
      </c>
      <c r="D50" s="12" t="s">
        <v>123</v>
      </c>
      <c r="E50" s="13">
        <v>8</v>
      </c>
      <c r="G50" s="24" t="str" cm="1">
        <f t="array" ref="G50">IFERROR(INDEX(Tableau4[Formule],MATCH(0,COUNTIF($G$3:G49,Tableau4[Formule]),0)),"")</f>
        <v/>
      </c>
    </row>
    <row r="51" spans="2:7" ht="15.6" x14ac:dyDescent="0.3">
      <c r="B51" s="13" t="s">
        <v>142</v>
      </c>
      <c r="C51" s="13" t="str">
        <f>VLOOKUP(Tableau4[[#This Row],[Nom]],Tableau1[],7,0)</f>
        <v>PCSA-20008</v>
      </c>
      <c r="D51" s="12" t="s">
        <v>124</v>
      </c>
      <c r="E51" s="13">
        <v>8</v>
      </c>
      <c r="G51" s="24" t="str" cm="1">
        <f t="array" ref="G51">IFERROR(INDEX(Tableau4[Formule],MATCH(0,COUNTIF($G$3:G50,Tableau4[Formule]),0)),"")</f>
        <v/>
      </c>
    </row>
    <row r="52" spans="2:7" x14ac:dyDescent="0.3">
      <c r="B52" s="13" t="s">
        <v>142</v>
      </c>
      <c r="C52" s="13" t="str">
        <f>VLOOKUP(Tableau4[[#This Row],[Nom]],Tableau1[],7,0)</f>
        <v>PCSA-20013</v>
      </c>
      <c r="D52" s="13" t="s">
        <v>129</v>
      </c>
      <c r="E52" s="13">
        <v>8</v>
      </c>
      <c r="G52" s="24" t="str" cm="1">
        <f t="array" ref="G52">IFERROR(INDEX(Tableau4[Formule],MATCH(0,COUNTIF($G$3:G51,Tableau4[Formule]),0)),"")</f>
        <v/>
      </c>
    </row>
    <row r="53" spans="2:7" x14ac:dyDescent="0.3">
      <c r="B53" s="13" t="s">
        <v>142</v>
      </c>
      <c r="C53" s="13" t="str">
        <f>VLOOKUP(Tableau4[[#This Row],[Nom]],Tableau1[],7,0)</f>
        <v>PCSU-20001</v>
      </c>
      <c r="D53" s="13" t="s">
        <v>130</v>
      </c>
      <c r="E53" s="13">
        <v>8</v>
      </c>
      <c r="G53" s="24" t="str" cm="1">
        <f t="array" ref="G53">IFERROR(INDEX(Tableau4[Formule],MATCH(0,COUNTIF($G$3:G52,Tableau4[Formule]),0)),"")</f>
        <v/>
      </c>
    </row>
    <row r="54" spans="2:7" x14ac:dyDescent="0.3">
      <c r="B54" s="13" t="s">
        <v>142</v>
      </c>
      <c r="C54" s="13" t="str">
        <f>VLOOKUP(Tableau4[[#This Row],[Nom]],Tableau1[],7,0)</f>
        <v>PCSU-20002</v>
      </c>
      <c r="D54" s="13" t="s">
        <v>144</v>
      </c>
      <c r="E54" s="13">
        <v>8</v>
      </c>
      <c r="G54" s="24" t="str" cm="1">
        <f t="array" ref="G54">IFERROR(INDEX(Tableau4[Formule],MATCH(0,COUNTIF($G$3:G53,Tableau4[Formule]),0)),"")</f>
        <v/>
      </c>
    </row>
    <row r="55" spans="2:7" x14ac:dyDescent="0.3">
      <c r="B55" s="13" t="s">
        <v>142</v>
      </c>
      <c r="C55" s="13" t="str">
        <f>VLOOKUP(Tableau4[[#This Row],[Nom]],Tableau1[],7,0)</f>
        <v>PCSU-20003</v>
      </c>
      <c r="D55" s="13" t="s">
        <v>145</v>
      </c>
      <c r="E55" s="13">
        <v>8</v>
      </c>
      <c r="G55" s="24" t="str" cm="1">
        <f t="array" ref="G55">IFERROR(INDEX(Tableau4[Formule],MATCH(0,COUNTIF($G$3:G54,Tableau4[Formule]),0)),"")</f>
        <v/>
      </c>
    </row>
    <row r="56" spans="2:7" x14ac:dyDescent="0.3">
      <c r="B56" s="13" t="s">
        <v>142</v>
      </c>
      <c r="C56" s="13" t="str">
        <f>VLOOKUP(Tableau4[[#This Row],[Nom]],Tableau1[],7,0)</f>
        <v>PCSU-20004</v>
      </c>
      <c r="D56" s="13" t="s">
        <v>146</v>
      </c>
      <c r="E56" s="13">
        <v>3</v>
      </c>
      <c r="G56" s="24" t="str" cm="1">
        <f t="array" ref="G56">IFERROR(INDEX(Tableau4[Formule],MATCH(0,COUNTIF($G$3:G55,Tableau4[Formule]),0)),"")</f>
        <v/>
      </c>
    </row>
    <row r="57" spans="2:7" ht="15.6" x14ac:dyDescent="0.3">
      <c r="B57" s="13" t="s">
        <v>143</v>
      </c>
      <c r="C57" s="13" t="str">
        <f>VLOOKUP(Tableau4[[#This Row],[Nom]],Tableau1[],7,0)</f>
        <v>PCSA-20001</v>
      </c>
      <c r="D57" s="12" t="s">
        <v>117</v>
      </c>
      <c r="E57" s="13">
        <v>12</v>
      </c>
      <c r="G57" s="24" t="str" cm="1">
        <f t="array" ref="G57">IFERROR(INDEX(Tableau4[Formule],MATCH(0,COUNTIF($G$3:G56,Tableau4[Formule]),0)),"")</f>
        <v/>
      </c>
    </row>
    <row r="58" spans="2:7" ht="15.6" x14ac:dyDescent="0.3">
      <c r="B58" s="13" t="s">
        <v>143</v>
      </c>
      <c r="C58" s="13" t="str">
        <f>VLOOKUP(Tableau4[[#This Row],[Nom]],Tableau1[],7,0)</f>
        <v>PCSA-20002</v>
      </c>
      <c r="D58" s="12" t="s">
        <v>118</v>
      </c>
      <c r="E58" s="13">
        <v>12</v>
      </c>
      <c r="G58" s="24" t="str" cm="1">
        <f t="array" ref="G58">IFERROR(INDEX(Tableau4[Formule],MATCH(0,COUNTIF($G$3:G57,Tableau4[Formule]),0)),"")</f>
        <v/>
      </c>
    </row>
    <row r="59" spans="2:7" ht="15.6" x14ac:dyDescent="0.3">
      <c r="B59" s="13" t="s">
        <v>143</v>
      </c>
      <c r="C59" s="13" t="str">
        <f>VLOOKUP(Tableau4[[#This Row],[Nom]],Tableau1[],7,0)</f>
        <v>PCSA-20003</v>
      </c>
      <c r="D59" s="12" t="s">
        <v>119</v>
      </c>
      <c r="E59" s="13">
        <v>12</v>
      </c>
      <c r="G59" s="24" t="str" cm="1">
        <f t="array" ref="G59">IFERROR(INDEX(Tableau4[Formule],MATCH(0,COUNTIF($G$3:G58,Tableau4[Formule]),0)),"")</f>
        <v/>
      </c>
    </row>
    <row r="60" spans="2:7" ht="15.6" x14ac:dyDescent="0.3">
      <c r="B60" s="13" t="s">
        <v>143</v>
      </c>
      <c r="C60" s="13" t="str">
        <f>VLOOKUP(Tableau4[[#This Row],[Nom]],Tableau1[],7,0)</f>
        <v>PCSA-20004</v>
      </c>
      <c r="D60" s="12" t="s">
        <v>120</v>
      </c>
      <c r="E60" s="13">
        <v>12</v>
      </c>
      <c r="G60" s="24" t="str" cm="1">
        <f t="array" ref="G60">IFERROR(INDEX(Tableau4[Formule],MATCH(0,COUNTIF($G$3:G59,Tableau4[Formule]),0)),"")</f>
        <v/>
      </c>
    </row>
    <row r="61" spans="2:7" ht="15.6" x14ac:dyDescent="0.3">
      <c r="B61" s="13" t="s">
        <v>143</v>
      </c>
      <c r="C61" s="13" t="str">
        <f>VLOOKUP(Tableau4[[#This Row],[Nom]],Tableau1[],7,0)</f>
        <v>PCSA-20005</v>
      </c>
      <c r="D61" s="12" t="s">
        <v>121</v>
      </c>
      <c r="E61" s="13">
        <v>12</v>
      </c>
      <c r="G61" s="24" t="str" cm="1">
        <f t="array" ref="G61">IFERROR(INDEX(Tableau4[Formule],MATCH(0,COUNTIF($G$3:G60,Tableau4[Formule]),0)),"")</f>
        <v/>
      </c>
    </row>
    <row r="62" spans="2:7" ht="15.6" x14ac:dyDescent="0.3">
      <c r="B62" s="13" t="s">
        <v>143</v>
      </c>
      <c r="C62" s="13" t="str">
        <f>VLOOKUP(Tableau4[[#This Row],[Nom]],Tableau1[],7,0)</f>
        <v>PCSA-20006</v>
      </c>
      <c r="D62" s="12" t="s">
        <v>122</v>
      </c>
      <c r="E62" s="13">
        <v>12</v>
      </c>
      <c r="G62" s="24" t="str" cm="1">
        <f t="array" ref="G62">IFERROR(INDEX(Tableau4[Formule],MATCH(0,COUNTIF($G$3:G61,Tableau4[Formule]),0)),"")</f>
        <v/>
      </c>
    </row>
    <row r="63" spans="2:7" ht="15.6" x14ac:dyDescent="0.3">
      <c r="B63" s="13" t="s">
        <v>143</v>
      </c>
      <c r="C63" s="13" t="str">
        <f>VLOOKUP(Tableau4[[#This Row],[Nom]],Tableau1[],7,0)</f>
        <v>PCSA-20007</v>
      </c>
      <c r="D63" s="12" t="s">
        <v>123</v>
      </c>
      <c r="E63" s="13">
        <v>12</v>
      </c>
      <c r="G63" s="24" t="str" cm="1">
        <f t="array" ref="G63">IFERROR(INDEX(Tableau4[Formule],MATCH(0,COUNTIF($G$3:G62,Tableau4[Formule]),0)),"")</f>
        <v/>
      </c>
    </row>
    <row r="64" spans="2:7" ht="15.6" x14ac:dyDescent="0.3">
      <c r="B64" s="13" t="s">
        <v>143</v>
      </c>
      <c r="C64" s="13" t="str">
        <f>VLOOKUP(Tableau4[[#This Row],[Nom]],Tableau1[],7,0)</f>
        <v>PCSA-20008</v>
      </c>
      <c r="D64" s="12" t="s">
        <v>124</v>
      </c>
      <c r="E64" s="13">
        <v>12</v>
      </c>
      <c r="G64" s="24" t="str" cm="1">
        <f t="array" ref="G64">IFERROR(INDEX(Tableau4[Formule],MATCH(0,COUNTIF($G$3:G63,Tableau4[Formule]),0)),"")</f>
        <v/>
      </c>
    </row>
    <row r="65" spans="2:7" x14ac:dyDescent="0.3">
      <c r="B65" s="13" t="s">
        <v>143</v>
      </c>
      <c r="C65" s="13" t="str">
        <f>VLOOKUP(Tableau4[[#This Row],[Nom]],Tableau1[],7,0)</f>
        <v>PCSA-20013</v>
      </c>
      <c r="D65" s="13" t="s">
        <v>129</v>
      </c>
      <c r="E65" s="13">
        <v>12</v>
      </c>
      <c r="G65" s="24" t="str" cm="1">
        <f t="array" ref="G65">IFERROR(INDEX(Tableau4[Formule],MATCH(0,COUNTIF($G$3:G64,Tableau4[Formule]),0)),"")</f>
        <v/>
      </c>
    </row>
    <row r="66" spans="2:7" x14ac:dyDescent="0.3">
      <c r="B66" s="13" t="s">
        <v>143</v>
      </c>
      <c r="C66" s="13" t="str">
        <f>VLOOKUP(Tableau4[[#This Row],[Nom]],Tableau1[],7,0)</f>
        <v>PCSU-20001</v>
      </c>
      <c r="D66" s="13" t="s">
        <v>130</v>
      </c>
      <c r="E66" s="13">
        <v>12</v>
      </c>
      <c r="G66" s="24" t="str" cm="1">
        <f t="array" ref="G66">IFERROR(INDEX(Tableau4[Formule],MATCH(0,COUNTIF($G$3:G65,Tableau4[Formule]),0)),"")</f>
        <v/>
      </c>
    </row>
    <row r="67" spans="2:7" x14ac:dyDescent="0.3">
      <c r="B67" s="13" t="s">
        <v>143</v>
      </c>
      <c r="C67" s="13" t="str">
        <f>VLOOKUP(Tableau4[[#This Row],[Nom]],Tableau1[],7,0)</f>
        <v>PCSU-20002</v>
      </c>
      <c r="D67" s="13" t="s">
        <v>144</v>
      </c>
      <c r="E67" s="13">
        <v>12</v>
      </c>
      <c r="G67" s="24" t="str" cm="1">
        <f t="array" ref="G67">IFERROR(INDEX(Tableau4[Formule],MATCH(0,COUNTIF($G$3:G66,Tableau4[Formule]),0)),"")</f>
        <v/>
      </c>
    </row>
    <row r="68" spans="2:7" x14ac:dyDescent="0.3">
      <c r="B68" s="13" t="s">
        <v>143</v>
      </c>
      <c r="C68" s="13" t="str">
        <f>VLOOKUP(Tableau4[[#This Row],[Nom]],Tableau1[],7,0)</f>
        <v>PCSU-20003</v>
      </c>
      <c r="D68" s="13" t="s">
        <v>145</v>
      </c>
      <c r="E68" s="13">
        <v>12</v>
      </c>
      <c r="G68" s="24" t="str" cm="1">
        <f t="array" ref="G68">IFERROR(INDEX(Tableau4[Formule],MATCH(0,COUNTIF($G$3:G67,Tableau4[Formule]),0)),"")</f>
        <v/>
      </c>
    </row>
    <row r="69" spans="2:7" x14ac:dyDescent="0.3">
      <c r="B69" s="13" t="s">
        <v>143</v>
      </c>
      <c r="C69" s="13" t="str">
        <f>VLOOKUP(Tableau4[[#This Row],[Nom]],Tableau1[],7,0)</f>
        <v>PCSU-20004</v>
      </c>
      <c r="D69" s="13" t="s">
        <v>146</v>
      </c>
      <c r="E69" s="13">
        <v>12</v>
      </c>
      <c r="G69" s="24" t="str" cm="1">
        <f t="array" ref="G69">IFERROR(INDEX(Tableau4[Formule],MATCH(0,COUNTIF($G$3:G68,Tableau4[Formule]),0)),"")</f>
        <v/>
      </c>
    </row>
    <row r="70" spans="2:7" x14ac:dyDescent="0.3">
      <c r="B70" s="13" t="s">
        <v>143</v>
      </c>
      <c r="C70" s="13" t="str">
        <f>VLOOKUP(Tableau4[[#This Row],[Nom]],Tableau1[],7,0)</f>
        <v>MAT001</v>
      </c>
      <c r="D70" s="13" t="s">
        <v>147</v>
      </c>
      <c r="E70" s="13">
        <v>12</v>
      </c>
      <c r="G70" s="24" t="str" cm="1">
        <f t="array" ref="G70">IFERROR(INDEX(Tableau4[Formule],MATCH(0,COUNTIF($G$3:G69,Tableau4[Formule]),0)),"")</f>
        <v/>
      </c>
    </row>
    <row r="71" spans="2:7" x14ac:dyDescent="0.3">
      <c r="B71" s="13" t="s">
        <v>143</v>
      </c>
      <c r="C71" s="13" t="str">
        <f>VLOOKUP(Tableau4[[#This Row],[Nom]],Tableau1[],7,0)</f>
        <v>MAT002</v>
      </c>
      <c r="D71" s="13" t="s">
        <v>148</v>
      </c>
      <c r="E71" s="13">
        <v>12</v>
      </c>
      <c r="G71" s="24" t="str" cm="1">
        <f t="array" ref="G71">IFERROR(INDEX(Tableau4[Formule],MATCH(0,COUNTIF($G$3:G70,Tableau4[Formule]),0)),"")</f>
        <v/>
      </c>
    </row>
    <row r="72" spans="2:7" x14ac:dyDescent="0.3">
      <c r="B72" s="13" t="s">
        <v>143</v>
      </c>
      <c r="C72" s="13" t="str">
        <f>VLOOKUP(Tableau4[[#This Row],[Nom]],Tableau1[],7,0)</f>
        <v>MAT003</v>
      </c>
      <c r="D72" s="13" t="s">
        <v>149</v>
      </c>
      <c r="E72" s="13">
        <v>12</v>
      </c>
      <c r="G72" s="24" t="str" cm="1">
        <f t="array" ref="G72">IFERROR(INDEX(Tableau4[Formule],MATCH(0,COUNTIF($G$3:G71,Tableau4[Formule]),0)),"")</f>
        <v/>
      </c>
    </row>
    <row r="73" spans="2:7" x14ac:dyDescent="0.3">
      <c r="B73" s="13" t="s">
        <v>143</v>
      </c>
      <c r="C73" s="13" t="str">
        <f>VLOOKUP(Tableau4[[#This Row],[Nom]],Tableau1[],7,0)</f>
        <v>PCSA-20009</v>
      </c>
      <c r="D73" s="13" t="s">
        <v>150</v>
      </c>
      <c r="E73" s="13">
        <v>4</v>
      </c>
      <c r="G73" s="24" t="str" cm="1">
        <f t="array" ref="G73">IFERROR(INDEX(Tableau4[Formule],MATCH(0,COUNTIF($G$3:G72,Tableau4[Formule]),0)),"")</f>
        <v/>
      </c>
    </row>
    <row r="74" spans="2:7" x14ac:dyDescent="0.3">
      <c r="G74" s="24" t="str" cm="1">
        <f t="array" ref="G74">IFERROR(INDEX(Tableau4[Formule],MATCH(0,COUNTIF($G$3:G73,Tableau4[Formule]),0)),"")</f>
        <v/>
      </c>
    </row>
    <row r="75" spans="2:7" x14ac:dyDescent="0.3">
      <c r="G75" s="24" t="str" cm="1">
        <f t="array" ref="G75">IFERROR(INDEX(Tableau4[Formule],MATCH(0,COUNTIF($G$3:G74,Tableau4[Formule]),0)),"")</f>
        <v/>
      </c>
    </row>
    <row r="76" spans="2:7" x14ac:dyDescent="0.3">
      <c r="G76" s="24" t="str" cm="1">
        <f t="array" ref="G76">IFERROR(INDEX(Tableau4[Formule],MATCH(0,COUNTIF($G$3:G75,Tableau4[Formule]),0)),"")</f>
        <v/>
      </c>
    </row>
    <row r="77" spans="2:7" x14ac:dyDescent="0.3">
      <c r="G77" s="24" t="str" cm="1">
        <f t="array" ref="G77">IFERROR(INDEX(Tableau4[Formule],MATCH(0,COUNTIF($G$3:G76,Tableau4[Formule]),0)),"")</f>
        <v/>
      </c>
    </row>
    <row r="78" spans="2:7" x14ac:dyDescent="0.3">
      <c r="G78" s="24" t="str" cm="1">
        <f t="array" ref="G78">IFERROR(INDEX(Tableau4[Formule],MATCH(0,COUNTIF($G$3:G77,Tableau4[Formule]),0)),"")</f>
        <v/>
      </c>
    </row>
    <row r="79" spans="2:7" x14ac:dyDescent="0.3">
      <c r="G79" s="24" t="str" cm="1">
        <f t="array" ref="G79">IFERROR(INDEX(Tableau4[Formule],MATCH(0,COUNTIF($G$3:G78,Tableau4[Formule]),0)),"")</f>
        <v/>
      </c>
    </row>
    <row r="80" spans="2:7" x14ac:dyDescent="0.3">
      <c r="G80" s="24" t="str" cm="1">
        <f t="array" ref="G80">IFERROR(INDEX(Tableau4[Formule],MATCH(0,COUNTIF($G$3:G79,Tableau4[Formule]),0)),"")</f>
        <v/>
      </c>
    </row>
  </sheetData>
  <phoneticPr fontId="3" type="noConversion"/>
  <conditionalFormatting sqref="D4:D11">
    <cfRule type="expression" dxfId="18" priority="16">
      <formula>$G4="Matériel"</formula>
    </cfRule>
    <cfRule type="expression" dxfId="17" priority="17">
      <formula>$G4="Pièce sucrée"</formula>
    </cfRule>
    <cfRule type="expression" dxfId="16" priority="18">
      <formula>$G4="Pièce salée"</formula>
    </cfRule>
  </conditionalFormatting>
  <conditionalFormatting sqref="D13:D20">
    <cfRule type="expression" dxfId="15" priority="13">
      <formula>$G13="Matériel"</formula>
    </cfRule>
    <cfRule type="expression" dxfId="14" priority="14">
      <formula>$G13="Pièce sucrée"</formula>
    </cfRule>
    <cfRule type="expression" dxfId="13" priority="15">
      <formula>$G13="Pièce salée"</formula>
    </cfRule>
  </conditionalFormatting>
  <conditionalFormatting sqref="D22:D29">
    <cfRule type="expression" dxfId="12" priority="10">
      <formula>$G22="Matériel"</formula>
    </cfRule>
    <cfRule type="expression" dxfId="11" priority="11">
      <formula>$G22="Pièce sucrée"</formula>
    </cfRule>
    <cfRule type="expression" dxfId="10" priority="12">
      <formula>$G22="Pièce salée"</formula>
    </cfRule>
  </conditionalFormatting>
  <conditionalFormatting sqref="D31:D38">
    <cfRule type="expression" dxfId="9" priority="7">
      <formula>$G31="Matériel"</formula>
    </cfRule>
    <cfRule type="expression" dxfId="8" priority="8">
      <formula>$G31="Pièce sucrée"</formula>
    </cfRule>
    <cfRule type="expression" dxfId="7" priority="9">
      <formula>$G31="Pièce salée"</formula>
    </cfRule>
  </conditionalFormatting>
  <conditionalFormatting sqref="D44:D51">
    <cfRule type="expression" dxfId="6" priority="4">
      <formula>$G44="Matériel"</formula>
    </cfRule>
    <cfRule type="expression" dxfId="5" priority="5">
      <formula>$G44="Pièce sucrée"</formula>
    </cfRule>
    <cfRule type="expression" dxfId="4" priority="6">
      <formula>$G44="Pièce salée"</formula>
    </cfRule>
  </conditionalFormatting>
  <conditionalFormatting sqref="D57:D64">
    <cfRule type="expression" dxfId="3" priority="1">
      <formula>$G57="Matériel"</formula>
    </cfRule>
    <cfRule type="expression" dxfId="2" priority="2">
      <formula>$G57="Pièce sucrée"</formula>
    </cfRule>
    <cfRule type="expression" dxfId="1" priority="3">
      <formula>$G57="Pièce salée"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1917D-398D-4F3A-BA79-133158260ACE}">
  <sheetPr codeName="Feuil7">
    <pageSetUpPr fitToPage="1"/>
  </sheetPr>
  <dimension ref="A1:F26"/>
  <sheetViews>
    <sheetView showGridLines="0" topLeftCell="B1" zoomScale="70" zoomScaleNormal="70" workbookViewId="0">
      <selection activeCell="L14" sqref="L14"/>
    </sheetView>
  </sheetViews>
  <sheetFormatPr baseColWidth="10" defaultRowHeight="23.4" customHeight="1" x14ac:dyDescent="0.3"/>
  <cols>
    <col min="1" max="1" width="5.88671875" style="6" hidden="1" customWidth="1"/>
    <col min="2" max="2" width="25.77734375" style="6" customWidth="1"/>
    <col min="3" max="3" width="0.88671875" style="6" customWidth="1"/>
    <col min="4" max="4" width="51.21875" style="6" customWidth="1"/>
    <col min="5" max="5" width="14.77734375" style="6" customWidth="1"/>
    <col min="6" max="6" width="29.109375" style="6" customWidth="1"/>
    <col min="7" max="16384" width="11.5546875" style="6"/>
  </cols>
  <sheetData>
    <row r="1" spans="1:6" ht="119.4" customHeight="1" x14ac:dyDescent="0.3"/>
    <row r="3" spans="1:6" ht="3.6" customHeight="1" thickBot="1" x14ac:dyDescent="0.35"/>
    <row r="4" spans="1:6" ht="60" customHeight="1" thickBot="1" x14ac:dyDescent="0.35">
      <c r="A4" s="69" t="s">
        <v>97</v>
      </c>
      <c r="B4" s="70"/>
      <c r="C4" s="70"/>
      <c r="D4" s="70"/>
      <c r="E4" s="70"/>
      <c r="F4" s="71"/>
    </row>
    <row r="5" spans="1:6" ht="67.2" customHeight="1" thickBot="1" x14ac:dyDescent="0.35">
      <c r="A5" s="29"/>
      <c r="B5" s="29"/>
      <c r="C5" s="29"/>
      <c r="D5" s="29"/>
      <c r="E5" s="29"/>
      <c r="F5" s="29"/>
    </row>
    <row r="6" spans="1:6" ht="23.4" customHeight="1" thickBot="1" x14ac:dyDescent="0.35">
      <c r="A6" s="72" t="s">
        <v>98</v>
      </c>
      <c r="B6" s="73"/>
      <c r="C6" s="30"/>
      <c r="D6" s="31" t="s">
        <v>99</v>
      </c>
      <c r="E6" s="32" t="s">
        <v>87</v>
      </c>
      <c r="F6" s="33" t="str">
        <f t="array" ref="F6">IFERROR(INDEX(Tableau7[Date],SMALL(IF(Tableau7[Nr de production]='Config pdf OP'!$D$6,ROW(Tableau7[Date])-5),ROW()-8)),"")</f>
        <v/>
      </c>
    </row>
    <row r="7" spans="1:6" ht="55.2" customHeight="1" thickBot="1" x14ac:dyDescent="0.35">
      <c r="A7" s="29"/>
      <c r="B7" s="29"/>
      <c r="C7" s="29"/>
      <c r="D7" s="29"/>
      <c r="E7" s="29"/>
      <c r="F7" s="29"/>
    </row>
    <row r="8" spans="1:6" ht="23.4" customHeight="1" thickBot="1" x14ac:dyDescent="0.35">
      <c r="A8" s="34"/>
      <c r="B8" s="35" t="s">
        <v>100</v>
      </c>
      <c r="C8" s="74" t="s">
        <v>1</v>
      </c>
      <c r="D8" s="75"/>
      <c r="E8" s="35" t="s">
        <v>101</v>
      </c>
      <c r="F8" s="44" t="s">
        <v>102</v>
      </c>
    </row>
    <row r="9" spans="1:6" ht="31.8" customHeight="1" x14ac:dyDescent="0.3">
      <c r="A9" s="36"/>
      <c r="B9" s="49">
        <f t="array" ref="B9">IFERROR(INDEX(Tableau7[Ref produit],SMALL(IF(Tableau7[Nr de production]='Config pdf OP'!$D$6,ROW(Tableau7[Ref produit])-5),ROW()-8)),"")</f>
        <v>0</v>
      </c>
      <c r="C9" s="50"/>
      <c r="D9" s="51">
        <f t="array" ref="D9">IFERROR(INDEX(Tableau7[Nom],SMALL(IF(Tableau7[Nr de production]='Config pdf OP'!$D$6,ROW(Tableau7[Nom])-5),ROW()-8)),"")</f>
        <v>0</v>
      </c>
      <c r="E9" s="49">
        <f t="array" ref="E9">IFERROR(INDEX(Tableau7[Nombre],SMALL(IF(Tableau7[Nr de production]='Config pdf OP'!$D$6,ROW(Tableau7[Nombre])-5),ROW()-8)),"")</f>
        <v>0</v>
      </c>
      <c r="F9" s="51">
        <f t="array" ref="F9">IFERROR(INDEX(Tableau7[Numéro FT],SMALL(IF(Tableau7[Nr de production]='Config pdf OP'!$D$6,ROW(Tableau7[Numéro FT])-5),ROW()-8)),"")</f>
        <v>0</v>
      </c>
    </row>
    <row r="10" spans="1:6" ht="31.8" customHeight="1" x14ac:dyDescent="0.3">
      <c r="A10" s="38"/>
      <c r="B10" s="37" t="str">
        <f t="array" ref="B10">IFERROR(INDEX(Tableau7[Ref produit],SMALL(IF(Tableau7[Nr de production]='Config pdf OP'!$D$6,ROW(Tableau7[Ref produit])-5),ROW()-8)),"")</f>
        <v/>
      </c>
      <c r="C10" s="38"/>
      <c r="D10" s="39" t="str">
        <f t="array" ref="D10">IFERROR(INDEX(Tableau7[Nom],SMALL(IF(Tableau7[Nr de production]='Config pdf OP'!$D$6,ROW(Tableau7[Nom])-5),ROW()-8)),"")</f>
        <v/>
      </c>
      <c r="E10" s="37" t="str">
        <f t="array" ref="E10">IFERROR(INDEX(Tableau7[Nombre],SMALL(IF(Tableau7[Nr de production]='Config pdf OP'!$D$6,ROW(Tableau7[Nombre])-5),ROW()-8)),"")</f>
        <v/>
      </c>
      <c r="F10" s="39" t="str">
        <f t="array" ref="F10">IFERROR(INDEX(Tableau7[Numéro FT],SMALL(IF(Tableau7[Nr de production]='Config pdf OP'!$D$6,ROW(Tableau7[Numéro FT])-5),ROW()-8)),"")</f>
        <v/>
      </c>
    </row>
    <row r="11" spans="1:6" ht="31.8" customHeight="1" x14ac:dyDescent="0.3">
      <c r="A11" s="38"/>
      <c r="B11" s="37" t="str">
        <f t="array" ref="B11">IFERROR(INDEX(Tableau7[Ref produit],SMALL(IF(Tableau7[Nr de production]='Config pdf OP'!$D$6,ROW(Tableau7[Ref produit])-5),ROW()-8)),"")</f>
        <v/>
      </c>
      <c r="C11" s="38"/>
      <c r="D11" s="39" t="str">
        <f t="array" ref="D11">IFERROR(INDEX(Tableau7[Nom],SMALL(IF(Tableau7[Nr de production]='Config pdf OP'!$D$6,ROW(Tableau7[Nom])-5),ROW()-8)),"")</f>
        <v/>
      </c>
      <c r="E11" s="37" t="str">
        <f t="array" ref="E11">IFERROR(INDEX(Tableau7[Nombre],SMALL(IF(Tableau7[Nr de production]='Config pdf OP'!$D$6,ROW(Tableau7[Nombre])-5),ROW()-8)),"")</f>
        <v/>
      </c>
      <c r="F11" s="39" t="str">
        <f t="array" ref="F11">IFERROR(INDEX(Tableau7[Numéro FT],SMALL(IF(Tableau7[Nr de production]='Config pdf OP'!$D$6,ROW(Tableau7[Numéro FT])-5),ROW()-8)),"")</f>
        <v/>
      </c>
    </row>
    <row r="12" spans="1:6" ht="31.8" customHeight="1" x14ac:dyDescent="0.3">
      <c r="A12" s="38"/>
      <c r="B12" s="37" t="str">
        <f t="array" ref="B12">IFERROR(INDEX(Tableau7[Ref produit],SMALL(IF(Tableau7[Nr de production]='Config pdf OP'!$D$6,ROW(Tableau7[Ref produit])-5),ROW()-8)),"")</f>
        <v/>
      </c>
      <c r="C12" s="38"/>
      <c r="D12" s="39" t="str">
        <f t="array" ref="D12">IFERROR(INDEX(Tableau7[Nom],SMALL(IF(Tableau7[Nr de production]='Config pdf OP'!$D$6,ROW(Tableau7[Nom])-5),ROW()-8)),"")</f>
        <v/>
      </c>
      <c r="E12" s="37" t="str">
        <f t="array" ref="E12">IFERROR(INDEX(Tableau7[Nombre],SMALL(IF(Tableau7[Nr de production]='Config pdf OP'!$D$6,ROW(Tableau7[Nombre])-5),ROW()-8)),"")</f>
        <v/>
      </c>
      <c r="F12" s="39" t="str">
        <f t="array" ref="F12">IFERROR(INDEX(Tableau7[Numéro FT],SMALL(IF(Tableau7[Nr de production]='Config pdf OP'!$D$6,ROW(Tableau7[Numéro FT])-5),ROW()-8)),"")</f>
        <v/>
      </c>
    </row>
    <row r="13" spans="1:6" ht="31.8" customHeight="1" x14ac:dyDescent="0.3">
      <c r="A13" s="38"/>
      <c r="B13" s="37" t="str">
        <f t="array" ref="B13">IFERROR(INDEX(Tableau7[Ref produit],SMALL(IF(Tableau7[Nr de production]='Config pdf OP'!$D$6,ROW(Tableau7[Ref produit])-5),ROW()-8)),"")</f>
        <v/>
      </c>
      <c r="C13" s="38"/>
      <c r="D13" s="39" t="str">
        <f t="array" ref="D13">IFERROR(INDEX(Tableau7[Nom],SMALL(IF(Tableau7[Nr de production]='Config pdf OP'!$D$6,ROW(Tableau7[Nom])-5),ROW()-8)),"")</f>
        <v/>
      </c>
      <c r="E13" s="37" t="str">
        <f t="array" ref="E13">IFERROR(INDEX(Tableau7[Nombre],SMALL(IF(Tableau7[Nr de production]='Config pdf OP'!$D$6,ROW(Tableau7[Nombre])-5),ROW()-8)),"")</f>
        <v/>
      </c>
      <c r="F13" s="39" t="str">
        <f t="array" ref="F13">IFERROR(INDEX(Tableau7[Numéro FT],SMALL(IF(Tableau7[Nr de production]='Config pdf OP'!$D$6,ROW(Tableau7[Numéro FT])-5),ROW()-8)),"")</f>
        <v/>
      </c>
    </row>
    <row r="14" spans="1:6" ht="31.8" customHeight="1" x14ac:dyDescent="0.3">
      <c r="A14" s="38"/>
      <c r="B14" s="37" t="str">
        <f t="array" ref="B14">IFERROR(INDEX(Tableau7[Ref produit],SMALL(IF(Tableau7[Nr de production]='Config pdf OP'!$D$6,ROW(Tableau7[Ref produit])-5),ROW()-8)),"")</f>
        <v/>
      </c>
      <c r="C14" s="38"/>
      <c r="D14" s="39" t="str">
        <f t="array" ref="D14">IFERROR(INDEX(Tableau7[Nom],SMALL(IF(Tableau7[Nr de production]='Config pdf OP'!$D$6,ROW(Tableau7[Nom])-5),ROW()-8)),"")</f>
        <v/>
      </c>
      <c r="E14" s="37" t="str">
        <f t="array" ref="E14">IFERROR(INDEX(Tableau7[Nombre],SMALL(IF(Tableau7[Nr de production]='Config pdf OP'!$D$6,ROW(Tableau7[Nombre])-5),ROW()-8)),"")</f>
        <v/>
      </c>
      <c r="F14" s="39" t="str">
        <f t="array" ref="F14">IFERROR(INDEX(Tableau7[Numéro FT],SMALL(IF(Tableau7[Nr de production]='Config pdf OP'!$D$6,ROW(Tableau7[Numéro FT])-5),ROW()-8)),"")</f>
        <v/>
      </c>
    </row>
    <row r="15" spans="1:6" ht="31.8" customHeight="1" x14ac:dyDescent="0.3">
      <c r="A15" s="38"/>
      <c r="B15" s="37" t="str">
        <f t="array" ref="B15">IFERROR(INDEX(Tableau7[Ref produit],SMALL(IF(Tableau7[Nr de production]='Config pdf OP'!$D$6,ROW(Tableau7[Ref produit])-5),ROW()-8)),"")</f>
        <v/>
      </c>
      <c r="C15" s="38"/>
      <c r="D15" s="39" t="str">
        <f t="array" ref="D15">IFERROR(INDEX(Tableau7[Nom],SMALL(IF(Tableau7[Nr de production]='Config pdf OP'!$D$6,ROW(Tableau7[Nom])-5),ROW()-8)),"")</f>
        <v/>
      </c>
      <c r="E15" s="37" t="str">
        <f t="array" ref="E15">IFERROR(INDEX(Tableau7[Nombre],SMALL(IF(Tableau7[Nr de production]='Config pdf OP'!$D$6,ROW(Tableau7[Nombre])-5),ROW()-8)),"")</f>
        <v/>
      </c>
      <c r="F15" s="39" t="str">
        <f t="array" ref="F15">IFERROR(INDEX(Tableau7[Numéro FT],SMALL(IF(Tableau7[Nr de production]='Config pdf OP'!$D$6,ROW(Tableau7[Numéro FT])-5),ROW()-8)),"")</f>
        <v/>
      </c>
    </row>
    <row r="16" spans="1:6" ht="31.8" customHeight="1" x14ac:dyDescent="0.3">
      <c r="A16" s="38"/>
      <c r="B16" s="37" t="str">
        <f t="array" ref="B16">IFERROR(INDEX(Tableau7[Ref produit],SMALL(IF(Tableau7[Nr de production]='Config pdf OP'!$D$6,ROW(Tableau7[Ref produit])-5),ROW()-8)),"")</f>
        <v/>
      </c>
      <c r="C16" s="38"/>
      <c r="D16" s="39" t="str">
        <f t="array" ref="D16">IFERROR(INDEX(Tableau7[Nom],SMALL(IF(Tableau7[Nr de production]='Config pdf OP'!$D$6,ROW(Tableau7[Nom])-5),ROW()-8)),"")</f>
        <v/>
      </c>
      <c r="E16" s="37" t="str">
        <f t="array" ref="E16">IFERROR(INDEX(Tableau7[Nombre],SMALL(IF(Tableau7[Nr de production]='Config pdf OP'!$D$6,ROW(Tableau7[Nombre])-5),ROW()-8)),"")</f>
        <v/>
      </c>
      <c r="F16" s="39" t="str">
        <f t="array" ref="F16">IFERROR(INDEX(Tableau7[Numéro FT],SMALL(IF(Tableau7[Nr de production]='Config pdf OP'!$D$6,ROW(Tableau7[Numéro FT])-5),ROW()-8)),"")</f>
        <v/>
      </c>
    </row>
    <row r="17" spans="1:6" ht="31.8" customHeight="1" x14ac:dyDescent="0.3">
      <c r="A17" s="38"/>
      <c r="B17" s="37" t="str">
        <f t="array" ref="B17">IFERROR(INDEX(Tableau7[Ref produit],SMALL(IF(Tableau7[Nr de production]='Config pdf OP'!$D$6,ROW(Tableau7[Ref produit])-5),ROW()-8)),"")</f>
        <v/>
      </c>
      <c r="C17" s="38"/>
      <c r="D17" s="39" t="str">
        <f t="array" ref="D17">IFERROR(INDEX(Tableau7[Nom],SMALL(IF(Tableau7[Nr de production]='Config pdf OP'!$D$6,ROW(Tableau7[Nom])-5),ROW()-8)),"")</f>
        <v/>
      </c>
      <c r="E17" s="37" t="str">
        <f t="array" ref="E17">IFERROR(INDEX(Tableau7[Nombre],SMALL(IF(Tableau7[Nr de production]='Config pdf OP'!$D$6,ROW(Tableau7[Nombre])-5),ROW()-8)),"")</f>
        <v/>
      </c>
      <c r="F17" s="39" t="str">
        <f t="array" ref="F17">IFERROR(INDEX(Tableau7[Numéro FT],SMALL(IF(Tableau7[Nr de production]='Config pdf OP'!$D$6,ROW(Tableau7[Numéro FT])-5),ROW()-8)),"")</f>
        <v/>
      </c>
    </row>
    <row r="18" spans="1:6" ht="31.8" customHeight="1" x14ac:dyDescent="0.3">
      <c r="A18" s="38"/>
      <c r="B18" s="37" t="str">
        <f t="array" ref="B18">IFERROR(INDEX(Tableau7[Ref produit],SMALL(IF(Tableau7[Nr de production]='Config pdf OP'!$D$6,ROW(Tableau7[Ref produit])-5),ROW()-8)),"")</f>
        <v/>
      </c>
      <c r="C18" s="38"/>
      <c r="D18" s="39" t="str">
        <f t="array" ref="D18">IFERROR(INDEX(Tableau7[Nom],SMALL(IF(Tableau7[Nr de production]='Config pdf OP'!$D$6,ROW(Tableau7[Nom])-5),ROW()-8)),"")</f>
        <v/>
      </c>
      <c r="E18" s="37" t="str">
        <f t="array" ref="E18">IFERROR(INDEX(Tableau7[Nombre],SMALL(IF(Tableau7[Nr de production]='Config pdf OP'!$D$6,ROW(Tableau7[Nombre])-5),ROW()-8)),"")</f>
        <v/>
      </c>
      <c r="F18" s="39" t="str">
        <f t="array" ref="F18">IFERROR(INDEX(Tableau7[Numéro FT],SMALL(IF(Tableau7[Nr de production]='Config pdf OP'!$D$6,ROW(Tableau7[Numéro FT])-5),ROW()-8)),"")</f>
        <v/>
      </c>
    </row>
    <row r="19" spans="1:6" ht="31.8" customHeight="1" x14ac:dyDescent="0.3">
      <c r="A19" s="38"/>
      <c r="B19" s="37" t="str">
        <f t="array" ref="B19">IFERROR(INDEX(Tableau7[Ref produit],SMALL(IF(Tableau7[Nr de production]='Config pdf OP'!$D$6,ROW(Tableau7[Ref produit])-5),ROW()-8)),"")</f>
        <v/>
      </c>
      <c r="C19" s="38"/>
      <c r="D19" s="39" t="str">
        <f t="array" ref="D19">IFERROR(INDEX(Tableau7[Nom],SMALL(IF(Tableau7[Nr de production]='Config pdf OP'!$D$6,ROW(Tableau7[Nom])-5),ROW()-8)),"")</f>
        <v/>
      </c>
      <c r="E19" s="37" t="str">
        <f t="array" ref="E19">IFERROR(INDEX(Tableau7[Nombre],SMALL(IF(Tableau7[Nr de production]='Config pdf OP'!$D$6,ROW(Tableau7[Nombre])-5),ROW()-8)),"")</f>
        <v/>
      </c>
      <c r="F19" s="39" t="str">
        <f t="array" ref="F19">IFERROR(INDEX(Tableau7[Numéro FT],SMALL(IF(Tableau7[Nr de production]='Config pdf OP'!$D$6,ROW(Tableau7[Numéro FT])-5),ROW()-8)),"")</f>
        <v/>
      </c>
    </row>
    <row r="20" spans="1:6" ht="23.4" customHeight="1" x14ac:dyDescent="0.3">
      <c r="A20" s="38"/>
      <c r="B20" s="37" t="str">
        <f t="array" ref="B20">IFERROR(INDEX(Tableau7[Ref produit],SMALL(IF(Tableau7[Nr de production]='Config pdf OP'!$D$6,ROW(Tableau7[Ref produit])-5),ROW()-8)),"")</f>
        <v/>
      </c>
      <c r="C20" s="38"/>
      <c r="D20" s="39" t="str">
        <f t="array" ref="D20">IFERROR(INDEX(Tableau7[Nom],SMALL(IF(Tableau7[Nr de production]='Config pdf OP'!$D$6,ROW(Tableau7[Nom])-5),ROW()-8)),"")</f>
        <v/>
      </c>
      <c r="E20" s="37" t="str">
        <f t="array" ref="E20">IFERROR(INDEX(Tableau7[Nombre],SMALL(IF(Tableau7[Nr de production]='Config pdf OP'!$D$6,ROW(Tableau7[Nombre])-5),ROW()-8)),"")</f>
        <v/>
      </c>
      <c r="F20" s="39" t="str">
        <f t="array" ref="F20">IFERROR(INDEX(Tableau7[Numéro FT],SMALL(IF(Tableau7[Nr de production]='Config pdf OP'!$D$6,ROW(Tableau7[Numéro FT])-5),ROW()-8)),"")</f>
        <v/>
      </c>
    </row>
    <row r="21" spans="1:6" ht="25.8" customHeight="1" x14ac:dyDescent="0.3">
      <c r="A21" s="38"/>
      <c r="B21" s="37" t="str">
        <f t="array" ref="B21">IFERROR(INDEX(Tableau7[Ref produit],SMALL(IF(Tableau7[Nr de production]='Config pdf OP'!$D$6,ROW(Tableau7[Ref produit])-5),ROW()-8)),"")</f>
        <v/>
      </c>
      <c r="C21" s="38"/>
      <c r="D21" s="39" t="str">
        <f t="array" ref="D21">IFERROR(INDEX(Tableau7[Nom],SMALL(IF(Tableau7[Nr de production]='Config pdf OP'!$D$6,ROW(Tableau7[Nom])-5),ROW()-8)),"")</f>
        <v/>
      </c>
      <c r="E21" s="37" t="str">
        <f t="array" ref="E21">IFERROR(INDEX(Tableau7[Nombre],SMALL(IF(Tableau7[Nr de production]='Config pdf OP'!$D$6,ROW(Tableau7[Nombre])-5),ROW()-8)),"")</f>
        <v/>
      </c>
      <c r="F21" s="39" t="str">
        <f t="array" ref="F21">IFERROR(INDEX(Tableau7[Numéro FT],SMALL(IF(Tableau7[Nr de production]='Config pdf OP'!$D$6,ROW(Tableau7[Numéro FT])-5),ROW()-8)),"")</f>
        <v/>
      </c>
    </row>
    <row r="22" spans="1:6" ht="23.4" customHeight="1" x14ac:dyDescent="0.3">
      <c r="A22" s="38"/>
      <c r="B22" s="37" t="str">
        <f t="array" ref="B22">IFERROR(INDEX(Tableau7[Ref produit],SMALL(IF(Tableau7[Nr de production]='Config pdf OP'!$D$6,ROW(Tableau7[Ref produit])-5),ROW()-8)),"")</f>
        <v/>
      </c>
      <c r="C22" s="38"/>
      <c r="D22" s="39" t="str">
        <f t="array" ref="D22">IFERROR(INDEX(Tableau7[Nom],SMALL(IF(Tableau7[Nr de production]='Config pdf OP'!$D$6,ROW(Tableau7[Nom])-5),ROW()-8)),"")</f>
        <v/>
      </c>
      <c r="E22" s="37" t="str">
        <f t="array" ref="E22">IFERROR(INDEX(Tableau7[Nombre],SMALL(IF(Tableau7[Nr de production]='Config pdf OP'!$D$6,ROW(Tableau7[Nombre])-5),ROW()-8)),"")</f>
        <v/>
      </c>
      <c r="F22" s="39" t="str">
        <f t="array" ref="F22">IFERROR(INDEX(Tableau7[Numéro FT],SMALL(IF(Tableau7[Nr de production]='Config pdf OP'!$D$6,ROW(Tableau7[Numéro FT])-5),ROW()-8)),"")</f>
        <v/>
      </c>
    </row>
    <row r="23" spans="1:6" ht="23.4" customHeight="1" thickBot="1" x14ac:dyDescent="0.35">
      <c r="A23" s="40"/>
      <c r="B23" s="52" t="str">
        <f t="array" ref="B23">IFERROR(INDEX(Tableau7[Ref produit],SMALL(IF(Tableau7[Nr de production]='Config pdf OP'!$D$6,ROW(Tableau7[Ref produit])-5),ROW()-8)),"")</f>
        <v/>
      </c>
      <c r="C23" s="40"/>
      <c r="D23" s="53" t="str">
        <f t="array" ref="D23">IFERROR(INDEX(Tableau7[Nom],SMALL(IF(Tableau7[Nr de production]='Config pdf OP'!$D$6,ROW(Tableau7[Nom])-5),ROW()-8)),"")</f>
        <v/>
      </c>
      <c r="E23" s="52" t="str">
        <f t="array" ref="E23">IFERROR(INDEX(Tableau7[Nombre],SMALL(IF(Tableau7[Nr de production]='Config pdf OP'!$D$6,ROW(Tableau7[Nombre])-5),ROW()-8)),"")</f>
        <v/>
      </c>
      <c r="F23" s="53" t="str">
        <f t="array" ref="F23">IFERROR(INDEX(Tableau7[Numéro FT],SMALL(IF(Tableau7[Nr de production]='Config pdf OP'!$D$6,ROW(Tableau7[Numéro FT])-5),ROW()-8)),"")</f>
        <v/>
      </c>
    </row>
    <row r="24" spans="1:6" ht="23.4" customHeight="1" x14ac:dyDescent="0.3">
      <c r="A24" s="76"/>
      <c r="B24" s="76"/>
      <c r="C24" s="77"/>
      <c r="D24" s="77"/>
      <c r="F24" s="45"/>
    </row>
    <row r="25" spans="1:6" ht="23.4" customHeight="1" x14ac:dyDescent="0.3">
      <c r="A25" s="76"/>
      <c r="B25" s="76"/>
      <c r="C25" s="77"/>
      <c r="D25" s="77"/>
      <c r="F25" s="45"/>
    </row>
    <row r="26" spans="1:6" ht="23.4" customHeight="1" x14ac:dyDescent="0.3">
      <c r="A26" s="76"/>
      <c r="B26" s="76"/>
      <c r="C26" s="77"/>
      <c r="D26" s="77"/>
      <c r="F26" s="45"/>
    </row>
  </sheetData>
  <mergeCells count="9">
    <mergeCell ref="A4:F4"/>
    <mergeCell ref="A6:B6"/>
    <mergeCell ref="C8:D8"/>
    <mergeCell ref="A26:B26"/>
    <mergeCell ref="C26:D26"/>
    <mergeCell ref="A24:B24"/>
    <mergeCell ref="C24:D24"/>
    <mergeCell ref="A25:B25"/>
    <mergeCell ref="C25:D25"/>
  </mergeCells>
  <pageMargins left="0.23622047244094491" right="0.23622047244094491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Etat des stocks</vt:lpstr>
      <vt:lpstr>Ordre de production</vt:lpstr>
      <vt:lpstr>Entrée stock</vt:lpstr>
      <vt:lpstr>Sortie stock</vt:lpstr>
      <vt:lpstr>Gestion des commandes</vt:lpstr>
      <vt:lpstr>Config</vt:lpstr>
      <vt:lpstr>Config formule</vt:lpstr>
      <vt:lpstr>Config pdf OP</vt:lpstr>
      <vt:lpstr>'Gestion des commandes'!descriprod</vt:lpstr>
      <vt:lpstr>etat</vt:lpstr>
      <vt:lpstr>listpacks</vt:lpstr>
      <vt:lpstr>'Config pdf OP'!Zone_d_impression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Eau de Thym</dc:creator>
  <cp:lastModifiedBy>Eau de Thym</cp:lastModifiedBy>
  <cp:lastPrinted>2020-07-11T11:46:13Z</cp:lastPrinted>
  <dcterms:created xsi:type="dcterms:W3CDTF">2015-06-05T18:19:34Z</dcterms:created>
  <dcterms:modified xsi:type="dcterms:W3CDTF">2020-07-25T10:59:49Z</dcterms:modified>
</cp:coreProperties>
</file>