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ca33\OneDrive\Bureau\"/>
    </mc:Choice>
  </mc:AlternateContent>
  <xr:revisionPtr revIDLastSave="0" documentId="13_ncr:1_{94442607-2A80-4731-8510-6F0AE8F3AB89}" xr6:coauthVersionLast="47" xr6:coauthVersionMax="47" xr10:uidLastSave="{00000000-0000-0000-0000-000000000000}"/>
  <bookViews>
    <workbookView xWindow="-110" yWindow="-110" windowWidth="19420" windowHeight="10300" activeTab="1" xr2:uid="{00C121AB-3600-4A27-8852-364ED61982AC}"/>
  </bookViews>
  <sheets>
    <sheet name="Référence" sheetId="2" r:id="rId1"/>
    <sheet name="Tableau de Bord" sheetId="3" r:id="rId2"/>
    <sheet name="Liste Facture" sheetId="1" r:id="rId3"/>
  </sheets>
  <definedNames>
    <definedName name="_xlnm._FilterDatabase" localSheetId="2" hidden="1">'Liste Facture'!$A$1:$P$21</definedName>
    <definedName name="Enom">EAnom[Nom]</definedName>
    <definedName name="LAnom">EAnom[Nom]</definedName>
    <definedName name="ListeCivilité1">Civillité1[[#All],[Civilité]]</definedName>
    <definedName name="ListeMoyen_P">MoyenP1[[#All],[Moyen P]]</definedName>
    <definedName name="Listenom">#REF!</definedName>
    <definedName name="ListePrestation">Prestation1[[#All],[Prestation]]</definedName>
    <definedName name="Listnom">#REF!</definedName>
    <definedName name="Nom">EAnom[Nom]</definedName>
    <definedName name="TFacture">Tableau5[]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3" l="1"/>
  <c r="B9" i="3"/>
  <c r="B10" i="3"/>
  <c r="C21" i="1"/>
  <c r="B15" i="3" s="1"/>
  <c r="E21" i="1"/>
  <c r="B13" i="3" s="1"/>
  <c r="G21" i="1"/>
  <c r="G12" i="1"/>
  <c r="E12" i="1"/>
  <c r="C12" i="1"/>
  <c r="G18" i="1"/>
  <c r="G19" i="1"/>
  <c r="G20" i="1"/>
  <c r="E18" i="1"/>
  <c r="E19" i="1"/>
  <c r="E20" i="1"/>
  <c r="C19" i="1"/>
  <c r="C20" i="1"/>
  <c r="C18" i="1"/>
  <c r="J2" i="1"/>
  <c r="G3" i="1"/>
  <c r="G4" i="1"/>
  <c r="G5" i="1"/>
  <c r="G6" i="1"/>
  <c r="G7" i="1"/>
  <c r="G8" i="1"/>
  <c r="G9" i="1"/>
  <c r="G10" i="1"/>
  <c r="G11" i="1"/>
  <c r="G13" i="1"/>
  <c r="G14" i="1"/>
  <c r="G15" i="1"/>
  <c r="G16" i="1"/>
  <c r="G17" i="1"/>
  <c r="G2" i="1"/>
  <c r="E4" i="1"/>
  <c r="E3" i="1"/>
  <c r="E5" i="1"/>
  <c r="E6" i="1"/>
  <c r="E7" i="1"/>
  <c r="E8" i="1"/>
  <c r="E9" i="1"/>
  <c r="E10" i="1"/>
  <c r="E11" i="1"/>
  <c r="E13" i="1"/>
  <c r="E14" i="1"/>
  <c r="E15" i="1"/>
  <c r="E16" i="1"/>
  <c r="E17" i="1"/>
  <c r="E2" i="1"/>
  <c r="C3" i="1"/>
  <c r="C4" i="1"/>
  <c r="C5" i="1"/>
  <c r="C6" i="1"/>
  <c r="C7" i="1"/>
  <c r="C8" i="1"/>
  <c r="C9" i="1"/>
  <c r="C10" i="1"/>
  <c r="C11" i="1"/>
  <c r="C13" i="1"/>
  <c r="C14" i="1"/>
  <c r="C15" i="1"/>
  <c r="C16" i="1"/>
  <c r="C17" i="1"/>
  <c r="C2" i="1"/>
  <c r="B14" i="3" l="1"/>
  <c r="B12" i="3"/>
  <c r="H21" i="1"/>
  <c r="B17" i="3" s="1"/>
  <c r="B11" i="3"/>
  <c r="H12" i="1"/>
  <c r="H2" i="1"/>
  <c r="H16" i="1"/>
  <c r="H7" i="1"/>
  <c r="H10" i="1"/>
  <c r="H15" i="1"/>
  <c r="H14" i="1"/>
  <c r="H4" i="1"/>
  <c r="H6" i="1"/>
  <c r="H5" i="1"/>
  <c r="H13" i="1"/>
  <c r="H11" i="1"/>
  <c r="H3" i="1"/>
  <c r="H17" i="1"/>
  <c r="H8" i="1"/>
  <c r="H9" i="1"/>
  <c r="H20" i="1"/>
  <c r="H19" i="1"/>
  <c r="H18" i="1"/>
  <c r="B4" i="3" l="1"/>
  <c r="B16" i="3"/>
</calcChain>
</file>

<file path=xl/sharedStrings.xml><?xml version="1.0" encoding="utf-8"?>
<sst xmlns="http://schemas.openxmlformats.org/spreadsheetml/2006/main" count="258" uniqueCount="86">
  <si>
    <t>N°Facture</t>
  </si>
  <si>
    <t>Date</t>
  </si>
  <si>
    <t>Civilité</t>
  </si>
  <si>
    <t>Nom</t>
  </si>
  <si>
    <t>Prénom</t>
  </si>
  <si>
    <t>Adresse</t>
  </si>
  <si>
    <t>CP</t>
  </si>
  <si>
    <t>Ville</t>
  </si>
  <si>
    <t>Prestation</t>
  </si>
  <si>
    <t>FNN_0001</t>
  </si>
  <si>
    <t>FNN_0002</t>
  </si>
  <si>
    <t>FNN_0003</t>
  </si>
  <si>
    <t>FNN_0004</t>
  </si>
  <si>
    <t>FNN_0005</t>
  </si>
  <si>
    <t>FNN_0006</t>
  </si>
  <si>
    <t>FNN_0007</t>
  </si>
  <si>
    <t>FNN_0008</t>
  </si>
  <si>
    <t>FNN_0009</t>
  </si>
  <si>
    <t>FNN_0010</t>
  </si>
  <si>
    <t>FNN_0011</t>
  </si>
  <si>
    <t>FNN_0012</t>
  </si>
  <si>
    <t>FNN_0013</t>
  </si>
  <si>
    <t>FNN_0014</t>
  </si>
  <si>
    <t>FNN_0015</t>
  </si>
  <si>
    <t>Monsieur</t>
  </si>
  <si>
    <t>Madame</t>
  </si>
  <si>
    <t>Prix</t>
  </si>
  <si>
    <t xml:space="preserve">Moyen de paiement </t>
  </si>
  <si>
    <t>Semi-Permanante</t>
  </si>
  <si>
    <t>Remplissage</t>
  </si>
  <si>
    <t>Pose complete</t>
  </si>
  <si>
    <t>Beauté relax</t>
  </si>
  <si>
    <t>Prestation 1</t>
  </si>
  <si>
    <t>Prestation 2</t>
  </si>
  <si>
    <t>Prestation 3</t>
  </si>
  <si>
    <t>Moyen P</t>
  </si>
  <si>
    <t>Espèce</t>
  </si>
  <si>
    <t>Chèque</t>
  </si>
  <si>
    <t>Total</t>
  </si>
  <si>
    <t>-</t>
  </si>
  <si>
    <t>Andernos</t>
  </si>
  <si>
    <t>Adresse d'essai</t>
  </si>
  <si>
    <t>Say</t>
  </si>
  <si>
    <t>FNN_0016</t>
  </si>
  <si>
    <t>FNN_0017</t>
  </si>
  <si>
    <t>FNN_0018</t>
  </si>
  <si>
    <t>Facture</t>
  </si>
  <si>
    <t>Chiffre d'affaires</t>
  </si>
  <si>
    <t>Prestations</t>
  </si>
  <si>
    <t>Chiffres</t>
  </si>
  <si>
    <t>CA</t>
  </si>
  <si>
    <t>FNN_0034</t>
  </si>
  <si>
    <t>Hey1</t>
  </si>
  <si>
    <t>Hey2</t>
  </si>
  <si>
    <t>Hey3</t>
  </si>
  <si>
    <t>Hey4</t>
  </si>
  <si>
    <t>Hey5</t>
  </si>
  <si>
    <t>Hey6</t>
  </si>
  <si>
    <t>Hey7</t>
  </si>
  <si>
    <t>Hey8</t>
  </si>
  <si>
    <t>Hey9</t>
  </si>
  <si>
    <t>Hey10</t>
  </si>
  <si>
    <t>Hey11</t>
  </si>
  <si>
    <t>Hey12</t>
  </si>
  <si>
    <t>Hey13</t>
  </si>
  <si>
    <t>Hey14</t>
  </si>
  <si>
    <t>Hey15</t>
  </si>
  <si>
    <t>Hey16</t>
  </si>
  <si>
    <t>Hey17</t>
  </si>
  <si>
    <t>Hey18</t>
  </si>
  <si>
    <t>Beauté express</t>
  </si>
  <si>
    <t>Prix2</t>
  </si>
  <si>
    <t>Prix3</t>
  </si>
  <si>
    <t>Bouchet</t>
  </si>
  <si>
    <t>Ucayali</t>
  </si>
  <si>
    <t>Merchadou</t>
  </si>
  <si>
    <t>Valérie</t>
  </si>
  <si>
    <t>Andernos Les Bains</t>
  </si>
  <si>
    <t>7 bis Avenue Jean Sebastien bach</t>
  </si>
  <si>
    <t>7 rue Pierre Curie</t>
  </si>
  <si>
    <t>Les Eglisottes</t>
  </si>
  <si>
    <t>Virement</t>
  </si>
  <si>
    <t/>
  </si>
  <si>
    <t>/2023</t>
  </si>
  <si>
    <t>FAIRE CONTINUER LE N°FRACTURE AU FUR ET A MESURE QUE LE TABLEAU SE COMPLETE QUAND J'ACTIVE LA MACRO</t>
  </si>
  <si>
    <t>MERCI D'AVANCE DU COUP DE MAIN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</si>
</sst>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00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8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33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0" fontId="2" fillId="0" borderId="0" xfId="0" applyFont="1" applyAlignment="1">
      <alignment horizontal="center" vertical="center"/>
    </xf>
    <xf numFmtId="0" fontId="0" fillId="0" borderId="5" xfId="0" applyBorder="1"/>
    <xf numFmtId="0" fontId="0" fillId="0" borderId="0" xfId="0" applyAlignment="1">
      <alignment horizontal="center" vertical="center"/>
    </xf>
    <xf numFmtId="0" fontId="0" fillId="0" borderId="0" xfId="0" quotePrefix="1"/>
    <xf numFmtId="44" fontId="0" fillId="0" borderId="0" xfId="0" applyNumberFormat="1"/>
    <xf numFmtId="0" fontId="0" fillId="0" borderId="0" xfId="0" applyAlignment="1">
      <alignment horizontal="right"/>
    </xf>
    <xf numFmtId="0" fontId="0" fillId="3" borderId="10" xfId="0" applyFill="1" applyBorder="1"/>
    <xf numFmtId="0" fontId="2" fillId="3" borderId="12" xfId="0" applyFont="1" applyFill="1" applyBorder="1"/>
    <xf numFmtId="0" fontId="2" fillId="3" borderId="11" xfId="0" applyFont="1" applyFill="1" applyBorder="1"/>
    <xf numFmtId="0" fontId="0" fillId="3" borderId="8" xfId="0" applyFill="1" applyBorder="1"/>
    <xf numFmtId="0" fontId="0" fillId="0" borderId="14" xfId="0" applyBorder="1"/>
    <xf numFmtId="44" fontId="0" fillId="0" borderId="14" xfId="1" applyFont="1" applyBorder="1"/>
    <xf numFmtId="44" fontId="0" fillId="0" borderId="5" xfId="1" applyFont="1" applyBorder="1"/>
    <xf numFmtId="44" fontId="0" fillId="0" borderId="7" xfId="1" applyFont="1" applyFill="1" applyBorder="1"/>
    <xf numFmtId="0" fontId="2" fillId="2" borderId="5" xfId="0" applyFont="1" applyFill="1" applyBorder="1" applyAlignment="1">
      <alignment horizontal="center" vertical="center"/>
    </xf>
    <xf numFmtId="0" fontId="0" fillId="0" borderId="16" xfId="0" quotePrefix="1" applyBorder="1"/>
    <xf numFmtId="0" fontId="2" fillId="2" borderId="6" xfId="0" applyFont="1" applyFill="1" applyBorder="1" applyAlignment="1">
      <alignment horizontal="center" vertical="center"/>
    </xf>
    <xf numFmtId="44" fontId="0" fillId="0" borderId="16" xfId="1" applyFont="1" applyBorder="1"/>
    <xf numFmtId="44" fontId="0" fillId="0" borderId="0" xfId="1" applyFont="1" applyBorder="1"/>
    <xf numFmtId="0" fontId="0" fillId="0" borderId="16" xfId="0" applyBorder="1"/>
    <xf numFmtId="0" fontId="0" fillId="2" borderId="4" xfId="0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3" borderId="0" xfId="0" applyFill="1"/>
    <xf numFmtId="0" fontId="2" fillId="3" borderId="2" xfId="0" applyFont="1" applyFill="1" applyBorder="1" applyAlignment="1">
      <alignment horizontal="center" vertical="center"/>
    </xf>
    <xf numFmtId="0" fontId="2" fillId="3" borderId="13" xfId="0" applyFont="1" applyFill="1" applyBorder="1"/>
    <xf numFmtId="44" fontId="0" fillId="3" borderId="9" xfId="0" applyNumberFormat="1" applyFill="1" applyBorder="1"/>
    <xf numFmtId="0" fontId="4" fillId="3" borderId="0" xfId="0" applyFont="1" applyFill="1" applyAlignment="1">
      <alignment vertical="center"/>
    </xf>
    <xf numFmtId="14" fontId="0" fillId="0" borderId="0" xfId="0" applyNumberFormat="1" applyAlignment="1">
      <alignment horizontal="left"/>
    </xf>
    <xf numFmtId="164" fontId="2" fillId="0" borderId="0" xfId="0" applyNumberFormat="1" applyFont="1" applyAlignment="1">
      <alignment horizontal="left" vertical="center"/>
    </xf>
    <xf numFmtId="164" fontId="0" fillId="0" borderId="0" xfId="0" applyNumberFormat="1" applyAlignment="1">
      <alignment horizontal="left"/>
    </xf>
    <xf numFmtId="44" fontId="2" fillId="4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5" fillId="3" borderId="0" xfId="0" applyFont="1" applyFill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20">
    <dxf>
      <numFmt numFmtId="164" formatCode="00000"/>
      <alignment horizontal="left" textRotation="0" wrapText="0" indent="0" justifyLastLine="0" shrinkToFit="0" readingOrder="0"/>
    </dxf>
    <dxf>
      <numFmt numFmtId="19" formatCode="dd/mm/yyyy"/>
    </dxf>
    <dxf>
      <alignment horizontal="right" vertical="bottom" textRotation="0" wrapText="0" indent="0" justifyLastLine="0" shrinkToFit="0" readingOrder="0"/>
    </dxf>
    <dxf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border outline="0">
        <left style="medium">
          <color indexed="64"/>
        </lef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ill>
        <patternFill>
          <bgColor rgb="FFFF99CC"/>
        </patternFill>
      </fill>
    </dxf>
    <dxf>
      <fill>
        <patternFill>
          <bgColor rgb="FFFF6699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3" xr9:uid="{C6D0698C-12C2-4C4B-A946-226BFE7585EA}">
      <tableStyleElement type="wholeTable" dxfId="19"/>
      <tableStyleElement type="secondRowStripe" dxfId="18"/>
      <tableStyleElement type="firstColumnStripe" size="3"/>
    </tableStyle>
  </tableStyles>
  <colors>
    <mruColors>
      <color rgb="FFFF3300"/>
      <color rgb="FFFF6600"/>
      <color rgb="FFFF99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spc="2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tx1"/>
                </a:solidFill>
              </a:rPr>
              <a:t>Différent moyen de paiement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spc="2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9525" cap="flat" cmpd="sng" algn="ctr">
                <a:solidFill>
                  <a:schemeClr val="accent1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2-4FC4-4408-A18F-E77862BAAB20}"/>
              </c:ext>
            </c:extLst>
          </c:dPt>
          <c:dPt>
            <c:idx val="1"/>
            <c:bubble3D val="0"/>
            <c:spPr>
              <a:solidFill>
                <a:srgbClr val="00B0F0"/>
              </a:solidFill>
              <a:ln w="9525" cap="flat" cmpd="sng" algn="ctr">
                <a:solidFill>
                  <a:schemeClr val="accent2">
                    <a:shade val="95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4FC4-4408-A18F-E77862BAAB2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tx1">
                      <a:lumMod val="35000"/>
                      <a:lumOff val="65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Bord'!$A$9:$A$10</c:f>
              <c:strCache>
                <c:ptCount val="2"/>
                <c:pt idx="0">
                  <c:v>Espèce</c:v>
                </c:pt>
                <c:pt idx="1">
                  <c:v>Chèque</c:v>
                </c:pt>
              </c:strCache>
            </c:strRef>
          </c:cat>
          <c:val>
            <c:numRef>
              <c:f>'Tableau de Bord'!$B$9:$B$10</c:f>
              <c:numCache>
                <c:formatCode>General</c:formatCode>
                <c:ptCount val="2"/>
                <c:pt idx="0">
                  <c:v>3</c:v>
                </c:pt>
                <c:pt idx="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C4-4408-A18F-E77862BAAB20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rgbClr val="FF99CC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spc="2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fr-FR" b="1">
                <a:solidFill>
                  <a:schemeClr val="tx1"/>
                </a:solidFill>
              </a:rPr>
              <a:t>Type de prestations effectuées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spc="2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'Tableau de Bord'!$A$11</c:f>
              <c:strCache>
                <c:ptCount val="1"/>
                <c:pt idx="0">
                  <c:v>Semi-Permanante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110000"/>
                    <a:satMod val="105000"/>
                    <a:tint val="67000"/>
                  </a:schemeClr>
                </a:gs>
                <a:gs pos="50000">
                  <a:schemeClr val="accent1">
                    <a:lumMod val="105000"/>
                    <a:satMod val="103000"/>
                    <a:tint val="73000"/>
                  </a:schemeClr>
                </a:gs>
                <a:gs pos="100000">
                  <a:schemeClr val="accent1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Bord'!$B$11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7-4B51-9F52-FDB6E238AB6E}"/>
            </c:ext>
          </c:extLst>
        </c:ser>
        <c:ser>
          <c:idx val="1"/>
          <c:order val="1"/>
          <c:tx>
            <c:strRef>
              <c:f>'Tableau de Bord'!$A$12</c:f>
              <c:strCache>
                <c:ptCount val="1"/>
                <c:pt idx="0">
                  <c:v>Remplissage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Bord'!$B$12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FE7-4B51-9F52-FDB6E238AB6E}"/>
            </c:ext>
          </c:extLst>
        </c:ser>
        <c:ser>
          <c:idx val="2"/>
          <c:order val="2"/>
          <c:tx>
            <c:strRef>
              <c:f>'Tableau de Bord'!$A$13</c:f>
              <c:strCache>
                <c:ptCount val="1"/>
                <c:pt idx="0">
                  <c:v>Pose complete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110000"/>
                    <a:satMod val="105000"/>
                    <a:tint val="67000"/>
                  </a:schemeClr>
                </a:gs>
                <a:gs pos="50000">
                  <a:schemeClr val="accent3">
                    <a:lumMod val="105000"/>
                    <a:satMod val="103000"/>
                    <a:tint val="73000"/>
                  </a:schemeClr>
                </a:gs>
                <a:gs pos="100000">
                  <a:schemeClr val="accent3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3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Bord'!$B$13</c:f>
              <c:numCache>
                <c:formatCode>General</c:formatCode>
                <c:ptCount val="1"/>
                <c:pt idx="0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FE7-4B51-9F52-FDB6E238AB6E}"/>
            </c:ext>
          </c:extLst>
        </c:ser>
        <c:ser>
          <c:idx val="3"/>
          <c:order val="3"/>
          <c:tx>
            <c:strRef>
              <c:f>'Tableau de Bord'!$A$14</c:f>
              <c:strCache>
                <c:ptCount val="1"/>
                <c:pt idx="0">
                  <c:v>Beauté express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lumMod val="110000"/>
                    <a:satMod val="105000"/>
                    <a:tint val="67000"/>
                  </a:schemeClr>
                </a:gs>
                <a:gs pos="50000">
                  <a:schemeClr val="accent4">
                    <a:lumMod val="105000"/>
                    <a:satMod val="103000"/>
                    <a:tint val="73000"/>
                  </a:schemeClr>
                </a:gs>
                <a:gs pos="100000">
                  <a:schemeClr val="accent4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4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Bord'!$B$14</c:f>
              <c:numCache>
                <c:formatCode>General</c:formatCode>
                <c:ptCount val="1"/>
                <c:pt idx="0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FE7-4B51-9F52-FDB6E238AB6E}"/>
            </c:ext>
          </c:extLst>
        </c:ser>
        <c:ser>
          <c:idx val="4"/>
          <c:order val="4"/>
          <c:tx>
            <c:strRef>
              <c:f>'Tableau de Bord'!$A$15</c:f>
              <c:strCache>
                <c:ptCount val="1"/>
                <c:pt idx="0">
                  <c:v>Beauté relax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110000"/>
                    <a:satMod val="105000"/>
                    <a:tint val="67000"/>
                  </a:schemeClr>
                </a:gs>
                <a:gs pos="50000">
                  <a:schemeClr val="accent5">
                    <a:lumMod val="105000"/>
                    <a:satMod val="103000"/>
                    <a:tint val="73000"/>
                  </a:schemeClr>
                </a:gs>
                <a:gs pos="100000">
                  <a:schemeClr val="accent5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5">
                  <a:shade val="95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'Tableau de Bord'!$B$15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FE7-4B51-9F52-FDB6E238AB6E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2024216879"/>
        <c:axId val="2030243679"/>
      </c:barChart>
      <c:catAx>
        <c:axId val="202421687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030243679"/>
        <c:crosses val="autoZero"/>
        <c:auto val="1"/>
        <c:lblAlgn val="ctr"/>
        <c:lblOffset val="100"/>
        <c:noMultiLvlLbl val="0"/>
      </c:catAx>
      <c:valAx>
        <c:axId val="2030243679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024216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3.3096804075961137E-3"/>
          <c:y val="0.78235996460613122"/>
          <c:w val="0.99669031959240384"/>
          <c:h val="0.18350063283341361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99CC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4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/>
    <cs:fillRef idx="2">
      <cs:styleClr val="auto"/>
    </cs:fillRef>
    <cs:effectRef idx="1"/>
    <cs:fontRef idx="minor">
      <a:schemeClr val="dk1"/>
    </cs:fontRef>
    <cs:spPr/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Mod&#232;le%20Facture.docx" TargetMode="Externa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328083</xdr:colOff>
      <xdr:row>2</xdr:row>
      <xdr:rowOff>136171</xdr:rowOff>
    </xdr:from>
    <xdr:to>
      <xdr:col>5</xdr:col>
      <xdr:colOff>654755</xdr:colOff>
      <xdr:row>15</xdr:row>
      <xdr:rowOff>15522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F201568-D665-042E-9F71-B19EB9818F6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40569</xdr:colOff>
      <xdr:row>2</xdr:row>
      <xdr:rowOff>136879</xdr:rowOff>
    </xdr:from>
    <xdr:to>
      <xdr:col>10</xdr:col>
      <xdr:colOff>62794</xdr:colOff>
      <xdr:row>15</xdr:row>
      <xdr:rowOff>9879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CE8C231-3C5D-17A5-EB99-B37BCA35EBB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165100</xdr:colOff>
      <xdr:row>6</xdr:row>
      <xdr:rowOff>88900</xdr:rowOff>
    </xdr:from>
    <xdr:to>
      <xdr:col>13</xdr:col>
      <xdr:colOff>622300</xdr:colOff>
      <xdr:row>10</xdr:row>
      <xdr:rowOff>57150</xdr:rowOff>
    </xdr:to>
    <xdr:sp macro="[0]!Ouvre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5BCA37B-8C79-15D8-92C8-50A46B2C75D0}"/>
            </a:ext>
          </a:extLst>
        </xdr:cNvPr>
        <xdr:cNvSpPr/>
      </xdr:nvSpPr>
      <xdr:spPr>
        <a:xfrm>
          <a:off x="8261350" y="1377950"/>
          <a:ext cx="2628900" cy="711200"/>
        </a:xfrm>
        <a:prstGeom prst="roundRect">
          <a:avLst/>
        </a:prstGeom>
        <a:solidFill>
          <a:srgbClr val="FF99CC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12700">
                <a:solidFill>
                  <a:schemeClr val="bg1"/>
                </a:solidFill>
                <a:prstDash val="solid"/>
              </a:ln>
              <a:solidFill>
                <a:srgbClr val="FF6699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Formulaire</a:t>
          </a:r>
        </a:p>
      </xdr:txBody>
    </xdr:sp>
    <xdr:clientData/>
  </xdr:twoCellAnchor>
  <xdr:twoCellAnchor>
    <xdr:from>
      <xdr:col>10</xdr:col>
      <xdr:colOff>184150</xdr:colOff>
      <xdr:row>10</xdr:row>
      <xdr:rowOff>177800</xdr:rowOff>
    </xdr:from>
    <xdr:to>
      <xdr:col>13</xdr:col>
      <xdr:colOff>641350</xdr:colOff>
      <xdr:row>14</xdr:row>
      <xdr:rowOff>158750</xdr:rowOff>
    </xdr:to>
    <xdr:sp macro="[0]!OuvrirListeFactur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BFB8D3DA-8919-4E93-A1FD-38EC56C56C7C}"/>
            </a:ext>
          </a:extLst>
        </xdr:cNvPr>
        <xdr:cNvSpPr/>
      </xdr:nvSpPr>
      <xdr:spPr>
        <a:xfrm>
          <a:off x="8280400" y="2209800"/>
          <a:ext cx="2628900" cy="717550"/>
        </a:xfrm>
        <a:prstGeom prst="roundRect">
          <a:avLst/>
        </a:prstGeom>
        <a:solidFill>
          <a:srgbClr val="FF99CC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12700">
                <a:solidFill>
                  <a:schemeClr val="bg1"/>
                </a:solidFill>
                <a:prstDash val="solid"/>
              </a:ln>
              <a:solidFill>
                <a:srgbClr val="FF6699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Liste</a:t>
          </a:r>
          <a:r>
            <a:rPr lang="fr-FR" sz="1600" b="1" cap="none" spc="0" baseline="0">
              <a:ln w="12700">
                <a:solidFill>
                  <a:schemeClr val="bg1"/>
                </a:solidFill>
                <a:prstDash val="solid"/>
              </a:ln>
              <a:solidFill>
                <a:srgbClr val="FF6699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 des facturations</a:t>
          </a:r>
          <a:endParaRPr lang="fr-FR" sz="1600" b="1" cap="none" spc="0">
            <a:ln w="12700">
              <a:solidFill>
                <a:schemeClr val="bg1"/>
              </a:solidFill>
              <a:prstDash val="solid"/>
            </a:ln>
            <a:solidFill>
              <a:srgbClr val="FF6699"/>
            </a:solidFill>
            <a:effectLst>
              <a:outerShdw dist="38100" dir="2640000" algn="bl" rotWithShape="0">
                <a:schemeClr val="tx2">
                  <a:lumMod val="75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609600</xdr:colOff>
      <xdr:row>1</xdr:row>
      <xdr:rowOff>120650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80E53606-6998-7199-5F97-BF49BC07C6CD}"/>
            </a:ext>
          </a:extLst>
        </xdr:cNvPr>
        <xdr:cNvSpPr/>
      </xdr:nvSpPr>
      <xdr:spPr>
        <a:xfrm>
          <a:off x="0" y="0"/>
          <a:ext cx="10877550" cy="476250"/>
        </a:xfrm>
        <a:prstGeom prst="roundRect">
          <a:avLst/>
        </a:prstGeom>
        <a:solidFill>
          <a:srgbClr val="FF99CC"/>
        </a:solidFill>
        <a:ln>
          <a:solidFill>
            <a:srgbClr val="FF99CC"/>
          </a:solidFill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10160">
                <a:solidFill>
                  <a:schemeClr val="bg1"/>
                </a:solidFill>
                <a:prstDash val="solid"/>
              </a:ln>
              <a:solidFill>
                <a:srgbClr val="FF99CC"/>
              </a:solidFill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a:rPr>
            <a:t>TABLEAU DE BORD</a:t>
          </a:r>
        </a:p>
      </xdr:txBody>
    </xdr:sp>
    <xdr:clientData/>
  </xdr:twoCellAnchor>
  <xdr:twoCellAnchor>
    <xdr:from>
      <xdr:col>10</xdr:col>
      <xdr:colOff>177800</xdr:colOff>
      <xdr:row>15</xdr:row>
      <xdr:rowOff>114300</xdr:rowOff>
    </xdr:from>
    <xdr:to>
      <xdr:col>13</xdr:col>
      <xdr:colOff>635000</xdr:colOff>
      <xdr:row>19</xdr:row>
      <xdr:rowOff>76200</xdr:rowOff>
    </xdr:to>
    <xdr:sp macro="" textlink="">
      <xdr:nvSpPr>
        <xdr:cNvPr id="8" name="Rectangle : coins arrondis 7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F77435B-77F8-4691-BA55-8F3196B17CEE}"/>
            </a:ext>
          </a:extLst>
        </xdr:cNvPr>
        <xdr:cNvSpPr/>
      </xdr:nvSpPr>
      <xdr:spPr>
        <a:xfrm>
          <a:off x="8274050" y="3067050"/>
          <a:ext cx="2628900" cy="704850"/>
        </a:xfrm>
        <a:prstGeom prst="roundRect">
          <a:avLst/>
        </a:prstGeom>
        <a:solidFill>
          <a:srgbClr val="FF99CC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12700">
                <a:solidFill>
                  <a:schemeClr val="bg1"/>
                </a:solidFill>
                <a:prstDash val="solid"/>
              </a:ln>
              <a:solidFill>
                <a:srgbClr val="FF6699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Etablir une facture</a:t>
          </a:r>
        </a:p>
      </xdr:txBody>
    </xdr:sp>
    <xdr:clientData/>
  </xdr:twoCellAnchor>
  <xdr:twoCellAnchor>
    <xdr:from>
      <xdr:col>10</xdr:col>
      <xdr:colOff>171450</xdr:colOff>
      <xdr:row>2</xdr:row>
      <xdr:rowOff>50800</xdr:rowOff>
    </xdr:from>
    <xdr:to>
      <xdr:col>13</xdr:col>
      <xdr:colOff>628650</xdr:colOff>
      <xdr:row>6</xdr:row>
      <xdr:rowOff>6350</xdr:rowOff>
    </xdr:to>
    <xdr:sp macro="[0]!OuvreAjoutclient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28146D6A-6296-41F6-BC3B-D7A4C9F4C825}"/>
            </a:ext>
          </a:extLst>
        </xdr:cNvPr>
        <xdr:cNvSpPr/>
      </xdr:nvSpPr>
      <xdr:spPr>
        <a:xfrm>
          <a:off x="8267700" y="590550"/>
          <a:ext cx="2628900" cy="704850"/>
        </a:xfrm>
        <a:prstGeom prst="roundRect">
          <a:avLst/>
        </a:prstGeom>
        <a:solidFill>
          <a:srgbClr val="FF99CC"/>
        </a:solidFill>
        <a:ln>
          <a:noFill/>
        </a:ln>
        <a:effectLst/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artDeco"/>
        </a:sp3d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cap="none" spc="0">
              <a:ln w="12700">
                <a:solidFill>
                  <a:schemeClr val="bg1"/>
                </a:solidFill>
                <a:prstDash val="solid"/>
              </a:ln>
              <a:solidFill>
                <a:srgbClr val="FF6699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Ajouter</a:t>
          </a:r>
          <a:r>
            <a:rPr lang="fr-FR" sz="1600" b="1" cap="none" spc="0" baseline="0">
              <a:ln w="12700">
                <a:solidFill>
                  <a:schemeClr val="bg1"/>
                </a:solidFill>
                <a:prstDash val="solid"/>
              </a:ln>
              <a:solidFill>
                <a:srgbClr val="FF6699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 des clientes</a:t>
          </a:r>
          <a:endParaRPr lang="fr-FR" sz="1600" b="1" cap="none" spc="0">
            <a:ln w="12700">
              <a:solidFill>
                <a:schemeClr val="bg1"/>
              </a:solidFill>
              <a:prstDash val="solid"/>
            </a:ln>
            <a:solidFill>
              <a:srgbClr val="FF6699"/>
            </a:solidFill>
            <a:effectLst>
              <a:outerShdw dist="38100" dir="2640000" algn="bl" rotWithShape="0">
                <a:schemeClr val="tx2">
                  <a:lumMod val="75000"/>
                </a:schemeClr>
              </a:outerShdw>
            </a:effectLst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440C82C-1481-49C4-9A99-8EC1953390A9}" name="Prestation1" displayName="Prestation1" ref="B1:B7" totalsRowShown="0" headerRowDxfId="17" headerRowBorderDxfId="16" tableBorderDxfId="15">
  <autoFilter ref="B1:B7" xr:uid="{2440C82C-1481-49C4-9A99-8EC1953390A9}"/>
  <tableColumns count="1">
    <tableColumn id="1" xr3:uid="{97C6ED18-8559-43CB-B13E-2D31CDD49DD4}" name="Prestation" dataDxfId="1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857ED3-A1CE-4372-A35B-959CCCD821B7}" name="MoyenP1" displayName="MoyenP1" ref="D1:D4" totalsRowShown="0" headerRowDxfId="13" headerRowBorderDxfId="12" tableBorderDxfId="11">
  <autoFilter ref="D1:D4" xr:uid="{CA857ED3-A1CE-4372-A35B-959CCCD821B7}"/>
  <tableColumns count="1">
    <tableColumn id="1" xr3:uid="{D4437129-7255-48D3-85BE-DBC9B2BFA60F}" name="Moyen P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6124668-2E38-4421-B077-2FD06B959AF8}" name="Civillité1" displayName="Civillité1" ref="A1:A3" totalsRowShown="0" headerRowDxfId="10" headerRowBorderDxfId="9" tableBorderDxfId="8">
  <autoFilter ref="A1:A3" xr:uid="{C6124668-2E38-4421-B077-2FD06B959AF8}"/>
  <tableColumns count="1">
    <tableColumn id="1" xr3:uid="{16B42CD4-DD62-4C3F-80B6-23001D4E6053}" name="Civilité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3F2B34-6182-43C2-8785-F6359B08D1FF}" name="EAnom" displayName="EAnom" ref="F1:F3" totalsRowShown="0">
  <autoFilter ref="F1:F3" xr:uid="{003F2B34-6182-43C2-8785-F6359B08D1FF}"/>
  <tableColumns count="1">
    <tableColumn id="1" xr3:uid="{60511DEB-615A-4F80-930E-04DB6C76BA9D}" name="Nom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4817C135-7AAF-4B35-A2AF-E22ECBF22068}" name="EAprenom" displayName="EAprenom" ref="G1:G3" totalsRowShown="0">
  <autoFilter ref="G1:G3" xr:uid="{4817C135-7AAF-4B35-A2AF-E22ECBF22068}"/>
  <tableColumns count="1">
    <tableColumn id="1" xr3:uid="{FC9A63E0-B273-43A6-870C-3BDF6C8A54BE}" name="Prénom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1BD5713-49B0-4F7D-95C9-8D854C9BACE2}" name="EAadresse" displayName="EAadresse" ref="H1:H3" totalsRowShown="0">
  <autoFilter ref="H1:H3" xr:uid="{31BD5713-49B0-4F7D-95C9-8D854C9BACE2}"/>
  <tableColumns count="1">
    <tableColumn id="1" xr3:uid="{DFB85A92-2EC2-43BE-8745-D4DA42A90575}" name="Adress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949CCA0-43C1-4D71-897C-23127B1CF021}" name="EACP" displayName="EACP" ref="I1:I3" totalsRowShown="0">
  <autoFilter ref="I1:I3" xr:uid="{7949CCA0-43C1-4D71-897C-23127B1CF021}"/>
  <tableColumns count="1">
    <tableColumn id="1" xr3:uid="{1A020654-3FD2-43F2-8726-EED7D56398B9}" name="CP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76D66889-388A-4B32-8025-38C439547CB8}" name="EAville" displayName="EAville" ref="J1:J3" totalsRowShown="0">
  <autoFilter ref="J1:J3" xr:uid="{76D66889-388A-4B32-8025-38C439547CB8}"/>
  <tableColumns count="1">
    <tableColumn id="1" xr3:uid="{4C8EB7D4-254A-48FC-8E7D-032F4EC4AF88}" name="Ville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281AE83-92BC-4AF1-8D88-0248071BCE7B}" name="Tableau5" displayName="Tableau5" ref="A1:P21" totalsRowShown="0" headerRowDxfId="7">
  <autoFilter ref="A1:P21" xr:uid="{B281AE83-92BC-4AF1-8D88-0248071BCE7B}"/>
  <tableColumns count="16">
    <tableColumn id="1" xr3:uid="{730E0A63-FD36-4A44-8846-5EF1BDDF3E2F}" name="N°Facture"/>
    <tableColumn id="2" xr3:uid="{C9B4C341-FE04-4BBB-A5F9-A00BDC1EF5F8}" name="Prestation 1"/>
    <tableColumn id="3" xr3:uid="{7D0FD823-3E42-4BD1-B320-D8487A9CB557}" name="Prix" dataDxfId="6" dataCellStyle="Monétaire">
      <calculatedColumnFormula>VLOOKUP(B2,Référence!B$2:C$7,2,FALSE)</calculatedColumnFormula>
    </tableColumn>
    <tableColumn id="4" xr3:uid="{EBB6BF99-1A2A-43D2-8EEB-902D3850CF45}" name="Prestation 2"/>
    <tableColumn id="5" xr3:uid="{1CC1F18E-B91A-418B-90C9-613A96D093F8}" name="Prix2" dataDxfId="5" dataCellStyle="Monétaire">
      <calculatedColumnFormula>VLOOKUP(D2,Référence!B$2:C$7,2,FALSE)</calculatedColumnFormula>
    </tableColumn>
    <tableColumn id="6" xr3:uid="{EA553A81-8CCA-4D35-9553-13B29EE6D092}" name="Prestation 3"/>
    <tableColumn id="7" xr3:uid="{BE32A937-F72C-45FD-9261-B7CC3BF0EB3B}" name="Prix3" dataDxfId="4" dataCellStyle="Monétaire">
      <calculatedColumnFormula>VLOOKUP(F2,Référence!B$2:C$7,2,FALSE)</calculatedColumnFormula>
    </tableColumn>
    <tableColumn id="8" xr3:uid="{A9800FA2-6AA6-497C-A8AB-7A29D5383136}" name="Total" dataDxfId="3">
      <calculatedColumnFormula>SUM(C2+E2+G2)</calculatedColumnFormula>
    </tableColumn>
    <tableColumn id="9" xr3:uid="{C440B473-7314-412E-876F-F9B0021604D4}" name="Moyen de paiement " dataDxfId="2"/>
    <tableColumn id="10" xr3:uid="{B2FD534F-8F8E-4E60-AC6E-172ED8782B94}" name="Date" dataDxfId="1"/>
    <tableColumn id="11" xr3:uid="{177B330C-A2AC-4585-A5FD-78ECB6C78290}" name="Civilité"/>
    <tableColumn id="12" xr3:uid="{EAE1D88F-533F-48C9-A1A2-C6CF2946848C}" name="Nom"/>
    <tableColumn id="13" xr3:uid="{9D0C9931-57D4-40B7-AD51-0A0C6E1CF224}" name="Prénom"/>
    <tableColumn id="14" xr3:uid="{715033CA-FDDE-4C72-A832-00655F3CA17F}" name="Adresse"/>
    <tableColumn id="15" xr3:uid="{04C3DAE0-5EDC-477C-AB88-6EBE4B578504}" name="CP" dataDxfId="0"/>
    <tableColumn id="16" xr3:uid="{E5344668-890B-47AD-AFE5-3ED92C5B8DCA}" name="Ville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1F0FF-5D6D-465A-8BB6-AC9B81B6D7B4}">
  <sheetPr codeName="Feuil2"/>
  <dimension ref="A1:J7"/>
  <sheetViews>
    <sheetView workbookViewId="0">
      <selection activeCell="E7" sqref="E7"/>
    </sheetView>
  </sheetViews>
  <sheetFormatPr baseColWidth="10" defaultRowHeight="14.5" x14ac:dyDescent="0.35"/>
  <cols>
    <col min="2" max="3" width="17.26953125" customWidth="1"/>
    <col min="6" max="6" width="10.453125" bestFit="1" customWidth="1"/>
    <col min="7" max="7" width="12" bestFit="1" customWidth="1"/>
    <col min="8" max="8" width="28.7265625" bestFit="1" customWidth="1"/>
    <col min="9" max="9" width="7.54296875" bestFit="1" customWidth="1"/>
    <col min="10" max="10" width="17" bestFit="1" customWidth="1"/>
  </cols>
  <sheetData>
    <row r="1" spans="1:10" s="5" customFormat="1" ht="15" thickBot="1" x14ac:dyDescent="0.4">
      <c r="A1" s="24" t="s">
        <v>2</v>
      </c>
      <c r="B1" s="17" t="s">
        <v>8</v>
      </c>
      <c r="C1" s="19" t="s">
        <v>26</v>
      </c>
      <c r="D1" s="23" t="s">
        <v>35</v>
      </c>
      <c r="F1" t="s">
        <v>3</v>
      </c>
      <c r="G1" t="s">
        <v>4</v>
      </c>
      <c r="H1" t="s">
        <v>5</v>
      </c>
      <c r="I1" t="s">
        <v>6</v>
      </c>
      <c r="J1" t="s">
        <v>7</v>
      </c>
    </row>
    <row r="2" spans="1:10" x14ac:dyDescent="0.35">
      <c r="A2" t="s">
        <v>24</v>
      </c>
      <c r="B2" s="13" t="s">
        <v>28</v>
      </c>
      <c r="C2" s="20">
        <v>65</v>
      </c>
      <c r="D2" s="22" t="s">
        <v>36</v>
      </c>
      <c r="F2" t="s">
        <v>73</v>
      </c>
      <c r="G2" t="s">
        <v>74</v>
      </c>
      <c r="H2" t="s">
        <v>79</v>
      </c>
      <c r="I2">
        <v>33230</v>
      </c>
      <c r="J2" t="s">
        <v>80</v>
      </c>
    </row>
    <row r="3" spans="1:10" x14ac:dyDescent="0.35">
      <c r="A3" t="s">
        <v>25</v>
      </c>
      <c r="B3" s="13" t="s">
        <v>29</v>
      </c>
      <c r="C3" s="21">
        <v>45</v>
      </c>
      <c r="D3" t="s">
        <v>37</v>
      </c>
      <c r="F3" t="s">
        <v>75</v>
      </c>
      <c r="G3" t="s">
        <v>76</v>
      </c>
      <c r="H3" t="s">
        <v>78</v>
      </c>
      <c r="I3">
        <v>33510</v>
      </c>
      <c r="J3" t="s">
        <v>77</v>
      </c>
    </row>
    <row r="4" spans="1:10" x14ac:dyDescent="0.35">
      <c r="B4" s="13" t="s">
        <v>30</v>
      </c>
      <c r="C4" s="14">
        <v>85</v>
      </c>
      <c r="D4" t="s">
        <v>81</v>
      </c>
    </row>
    <row r="5" spans="1:10" x14ac:dyDescent="0.35">
      <c r="B5" s="13" t="s">
        <v>70</v>
      </c>
      <c r="C5" s="14">
        <v>45</v>
      </c>
    </row>
    <row r="6" spans="1:10" ht="15" thickBot="1" x14ac:dyDescent="0.4">
      <c r="B6" s="4" t="s">
        <v>31</v>
      </c>
      <c r="C6" s="15">
        <v>55</v>
      </c>
    </row>
    <row r="7" spans="1:10" ht="15" thickBot="1" x14ac:dyDescent="0.4">
      <c r="B7" s="18" t="s">
        <v>39</v>
      </c>
      <c r="C7" s="16">
        <v>0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E2DC3-517B-43E0-BBF4-E8B0BCA018B6}">
  <sheetPr codeName="Feuil3"/>
  <dimension ref="A1:Z50"/>
  <sheetViews>
    <sheetView showGridLines="0" tabSelected="1" zoomScaleNormal="100" workbookViewId="0">
      <selection activeCell="H17" sqref="H17"/>
    </sheetView>
  </sheetViews>
  <sheetFormatPr baseColWidth="10" defaultColWidth="10.36328125" defaultRowHeight="14.5" x14ac:dyDescent="0.35"/>
  <cols>
    <col min="1" max="1" width="15.90625" bestFit="1" customWidth="1"/>
    <col min="2" max="2" width="10.7265625" bestFit="1" customWidth="1"/>
    <col min="4" max="4" width="15.90625" bestFit="1" customWidth="1"/>
    <col min="5" max="5" width="11.1796875" bestFit="1" customWidth="1"/>
  </cols>
  <sheetData>
    <row r="1" spans="1:26" ht="28" customHeight="1" x14ac:dyDescent="0.35">
      <c r="A1" s="36"/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29"/>
      <c r="P1" s="29"/>
      <c r="Q1" s="25"/>
      <c r="R1" s="25"/>
      <c r="S1" s="25"/>
      <c r="T1" s="25"/>
      <c r="U1" s="25"/>
      <c r="V1" s="25"/>
      <c r="W1" s="25"/>
      <c r="X1" s="25"/>
      <c r="Y1" s="25"/>
      <c r="Z1" s="25"/>
    </row>
    <row r="2" spans="1:26" x14ac:dyDescent="0.3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</row>
    <row r="3" spans="1:26" ht="15" thickBot="1" x14ac:dyDescent="0.4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</row>
    <row r="4" spans="1:26" ht="15" thickBot="1" x14ac:dyDescent="0.4">
      <c r="A4" s="26" t="s">
        <v>50</v>
      </c>
      <c r="B4" s="33">
        <f>B17</f>
        <v>2540</v>
      </c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</row>
    <row r="5" spans="1:26" x14ac:dyDescent="0.3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</row>
    <row r="6" spans="1:26" x14ac:dyDescent="0.35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</row>
    <row r="7" spans="1:26" ht="15" thickBot="1" x14ac:dyDescent="0.4">
      <c r="A7" s="35" t="s">
        <v>49</v>
      </c>
      <c r="B7" s="3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</row>
    <row r="8" spans="1:26" x14ac:dyDescent="0.35">
      <c r="A8" s="11" t="s">
        <v>46</v>
      </c>
      <c r="B8" s="12">
        <f>COUNTA('Liste Facture'!A2:A21)</f>
        <v>19</v>
      </c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</row>
    <row r="9" spans="1:26" x14ac:dyDescent="0.35">
      <c r="A9" s="10" t="s">
        <v>36</v>
      </c>
      <c r="B9" s="9">
        <f>COUNTIF('Liste Facture'!I2:I21,A9)</f>
        <v>3</v>
      </c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</row>
    <row r="10" spans="1:26" x14ac:dyDescent="0.35">
      <c r="A10" s="10" t="s">
        <v>37</v>
      </c>
      <c r="B10" s="9">
        <f>COUNTIF('Liste Facture'!I2:I21,'Tableau de Bord'!A10)</f>
        <v>16</v>
      </c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</row>
    <row r="11" spans="1:26" x14ac:dyDescent="0.35">
      <c r="A11" s="10" t="s">
        <v>28</v>
      </c>
      <c r="B11" s="9">
        <f>COUNTIF('Liste Facture'!B2:G21,'Tableau de Bord'!A11)</f>
        <v>11</v>
      </c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</row>
    <row r="12" spans="1:26" x14ac:dyDescent="0.35">
      <c r="A12" s="10" t="s">
        <v>29</v>
      </c>
      <c r="B12" s="9">
        <f>COUNTIF('Liste Facture'!B2:G21,'Tableau de Bord'!A12)</f>
        <v>4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</row>
    <row r="13" spans="1:26" x14ac:dyDescent="0.35">
      <c r="A13" s="10" t="s">
        <v>30</v>
      </c>
      <c r="B13" s="9">
        <f>COUNTIF('Liste Facture'!B2:G21,'Tableau de Bord'!A13)</f>
        <v>12</v>
      </c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</row>
    <row r="14" spans="1:26" x14ac:dyDescent="0.35">
      <c r="A14" s="10" t="s">
        <v>70</v>
      </c>
      <c r="B14" s="9">
        <f>COUNTIF('Liste Facture'!B2:G21,'Tableau de Bord'!A14)</f>
        <v>9</v>
      </c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</row>
    <row r="15" spans="1:26" x14ac:dyDescent="0.35">
      <c r="A15" s="10" t="s">
        <v>31</v>
      </c>
      <c r="B15" s="9">
        <f>COUNTIF('Liste Facture'!B2:G21,'Tableau de Bord'!A15)</f>
        <v>4</v>
      </c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</row>
    <row r="16" spans="1:26" x14ac:dyDescent="0.35">
      <c r="A16" s="10" t="s">
        <v>48</v>
      </c>
      <c r="B16" s="9">
        <f>SUM(B11:B15)</f>
        <v>40</v>
      </c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</row>
    <row r="17" spans="1:26" ht="15" thickBot="1" x14ac:dyDescent="0.4">
      <c r="A17" s="27" t="s">
        <v>47</v>
      </c>
      <c r="B17" s="28">
        <f>SUM('Liste Facture'!H2:H21)</f>
        <v>2540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</row>
    <row r="18" spans="1:26" x14ac:dyDescent="0.35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</row>
    <row r="19" spans="1:26" x14ac:dyDescent="0.35">
      <c r="A19" s="25"/>
      <c r="B19" s="25"/>
      <c r="C19" s="25"/>
      <c r="D19" s="25"/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</row>
    <row r="20" spans="1:26" x14ac:dyDescent="0.35">
      <c r="A20" s="25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</row>
    <row r="21" spans="1:26" x14ac:dyDescent="0.35">
      <c r="A21" s="25"/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</row>
    <row r="22" spans="1:26" x14ac:dyDescent="0.35">
      <c r="A22" s="25"/>
      <c r="B22" s="25"/>
      <c r="C22" s="25"/>
      <c r="D22" s="25"/>
      <c r="E22" s="25"/>
      <c r="F22" s="25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</row>
    <row r="23" spans="1:26" x14ac:dyDescent="0.35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</row>
    <row r="24" spans="1:26" x14ac:dyDescent="0.35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</row>
    <row r="25" spans="1:26" x14ac:dyDescent="0.35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</row>
    <row r="26" spans="1:26" x14ac:dyDescent="0.3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</row>
    <row r="27" spans="1:26" x14ac:dyDescent="0.35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</row>
    <row r="28" spans="1:26" x14ac:dyDescent="0.35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</row>
    <row r="29" spans="1:26" x14ac:dyDescent="0.35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</row>
    <row r="30" spans="1:26" x14ac:dyDescent="0.35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</row>
    <row r="31" spans="1:26" x14ac:dyDescent="0.35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</row>
    <row r="32" spans="1:26" x14ac:dyDescent="0.3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</row>
    <row r="33" spans="1:26" x14ac:dyDescent="0.35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</row>
    <row r="34" spans="1:26" x14ac:dyDescent="0.35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</row>
    <row r="35" spans="1:26" x14ac:dyDescent="0.35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</row>
    <row r="36" spans="1:26" x14ac:dyDescent="0.3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</row>
    <row r="37" spans="1:26" x14ac:dyDescent="0.35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</row>
    <row r="38" spans="1:26" x14ac:dyDescent="0.35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</row>
    <row r="39" spans="1:26" x14ac:dyDescent="0.35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</row>
    <row r="40" spans="1:26" x14ac:dyDescent="0.35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</row>
    <row r="41" spans="1:26" x14ac:dyDescent="0.35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</row>
    <row r="42" spans="1:26" x14ac:dyDescent="0.35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</row>
    <row r="43" spans="1:26" x14ac:dyDescent="0.35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</row>
    <row r="44" spans="1:26" x14ac:dyDescent="0.35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</row>
    <row r="45" spans="1:26" x14ac:dyDescent="0.35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</row>
    <row r="46" spans="1:26" x14ac:dyDescent="0.35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</row>
    <row r="47" spans="1:26" x14ac:dyDescent="0.35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</row>
    <row r="48" spans="1:26" x14ac:dyDescent="0.35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</row>
    <row r="49" spans="1:26" x14ac:dyDescent="0.35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</row>
    <row r="50" spans="1:26" x14ac:dyDescent="0.3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</row>
  </sheetData>
  <mergeCells count="2">
    <mergeCell ref="A7:B7"/>
    <mergeCell ref="A1:N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0AC61A-1632-4F4D-B633-FFEB7E21938B}">
  <sheetPr codeName="Feuil1"/>
  <dimension ref="A1:P24"/>
  <sheetViews>
    <sheetView zoomScale="80" zoomScaleNormal="80" workbookViewId="0">
      <selection activeCell="D21" sqref="D21"/>
    </sheetView>
  </sheetViews>
  <sheetFormatPr baseColWidth="10" defaultColWidth="18.453125" defaultRowHeight="14.5" x14ac:dyDescent="0.35"/>
  <cols>
    <col min="1" max="1" width="15.08984375" bestFit="1" customWidth="1"/>
    <col min="2" max="2" width="16.90625" bestFit="1" customWidth="1"/>
    <col min="3" max="3" width="9.90625" bestFit="1" customWidth="1"/>
    <col min="4" max="4" width="16.90625" bestFit="1" customWidth="1"/>
    <col min="5" max="5" width="10.90625" bestFit="1" customWidth="1"/>
    <col min="6" max="6" width="16.90625" bestFit="1" customWidth="1"/>
    <col min="7" max="7" width="10.90625" bestFit="1" customWidth="1"/>
    <col min="8" max="8" width="11" bestFit="1" customWidth="1"/>
    <col min="9" max="9" width="13.453125" customWidth="1"/>
    <col min="10" max="10" width="10.81640625" bestFit="1" customWidth="1"/>
    <col min="11" max="11" width="9.1796875" customWidth="1"/>
    <col min="12" max="12" width="10.90625" bestFit="1" customWidth="1"/>
    <col min="13" max="13" width="13.54296875" bestFit="1" customWidth="1"/>
    <col min="14" max="14" width="15.81640625" bestFit="1" customWidth="1"/>
    <col min="15" max="15" width="9" style="32" bestFit="1" customWidth="1"/>
    <col min="16" max="16" width="17" bestFit="1" customWidth="1"/>
  </cols>
  <sheetData>
    <row r="1" spans="1:16" s="1" customFormat="1" ht="16" customHeight="1" x14ac:dyDescent="0.35">
      <c r="A1" s="3" t="s">
        <v>0</v>
      </c>
      <c r="B1" s="3" t="s">
        <v>32</v>
      </c>
      <c r="C1" s="3" t="s">
        <v>26</v>
      </c>
      <c r="D1" s="3" t="s">
        <v>33</v>
      </c>
      <c r="E1" s="3" t="s">
        <v>71</v>
      </c>
      <c r="F1" s="3" t="s">
        <v>34</v>
      </c>
      <c r="G1" s="3" t="s">
        <v>72</v>
      </c>
      <c r="H1" s="3" t="s">
        <v>38</v>
      </c>
      <c r="I1" s="3" t="s">
        <v>27</v>
      </c>
      <c r="J1" s="3" t="s">
        <v>1</v>
      </c>
      <c r="K1" s="3" t="s">
        <v>2</v>
      </c>
      <c r="L1" s="3" t="s">
        <v>3</v>
      </c>
      <c r="M1" s="3" t="s">
        <v>4</v>
      </c>
      <c r="N1" s="3" t="s">
        <v>5</v>
      </c>
      <c r="O1" s="31" t="s">
        <v>6</v>
      </c>
      <c r="P1" s="3" t="s">
        <v>7</v>
      </c>
    </row>
    <row r="2" spans="1:16" ht="15" customHeight="1" x14ac:dyDescent="0.35">
      <c r="A2" t="s">
        <v>9</v>
      </c>
      <c r="B2" t="s">
        <v>30</v>
      </c>
      <c r="C2" s="2">
        <f>VLOOKUP(B2,Référence!B$2:C$7,2,FALSE)</f>
        <v>85</v>
      </c>
      <c r="D2" t="s">
        <v>70</v>
      </c>
      <c r="E2" s="2">
        <f>VLOOKUP(D2,Référence!B$2:C$7,2,FALSE)</f>
        <v>45</v>
      </c>
      <c r="F2" s="6" t="s">
        <v>39</v>
      </c>
      <c r="G2" s="2">
        <f>VLOOKUP(F2,Référence!B$2:C$7,2,FALSE)</f>
        <v>0</v>
      </c>
      <c r="H2" s="7">
        <f>SUM(C2+E2+G2)</f>
        <v>130</v>
      </c>
      <c r="I2" s="8" t="s">
        <v>37</v>
      </c>
      <c r="J2" s="30">
        <f ca="1">TODAY()</f>
        <v>45161</v>
      </c>
      <c r="K2" t="s">
        <v>25</v>
      </c>
      <c r="L2" t="s">
        <v>52</v>
      </c>
      <c r="M2" t="s">
        <v>42</v>
      </c>
      <c r="N2" t="s">
        <v>41</v>
      </c>
      <c r="O2" s="32">
        <v>33000</v>
      </c>
      <c r="P2" t="s">
        <v>40</v>
      </c>
    </row>
    <row r="3" spans="1:16" x14ac:dyDescent="0.35">
      <c r="A3" t="s">
        <v>10</v>
      </c>
      <c r="B3" t="s">
        <v>28</v>
      </c>
      <c r="C3" s="2">
        <f>VLOOKUP(B3,Référence!B$2:C$7,2,FALSE)</f>
        <v>65</v>
      </c>
      <c r="D3" t="s">
        <v>28</v>
      </c>
      <c r="E3" s="2">
        <f>VLOOKUP(D3,Référence!B$2:C$7,2,FALSE)</f>
        <v>65</v>
      </c>
      <c r="F3" s="6" t="s">
        <v>39</v>
      </c>
      <c r="G3" s="2">
        <f>VLOOKUP(F3,Référence!B$2:C$7,2,FALSE)</f>
        <v>0</v>
      </c>
      <c r="H3" s="7">
        <f t="shared" ref="H3:H20" si="0">SUM(C3+E3+G3)</f>
        <v>130</v>
      </c>
      <c r="I3" s="8" t="s">
        <v>37</v>
      </c>
      <c r="J3" s="30">
        <v>45153</v>
      </c>
      <c r="K3" t="s">
        <v>25</v>
      </c>
      <c r="L3" t="s">
        <v>53</v>
      </c>
      <c r="M3" t="s">
        <v>42</v>
      </c>
      <c r="N3" t="s">
        <v>41</v>
      </c>
      <c r="O3" s="32">
        <v>33000</v>
      </c>
      <c r="P3" t="s">
        <v>40</v>
      </c>
    </row>
    <row r="4" spans="1:16" x14ac:dyDescent="0.35">
      <c r="A4" t="s">
        <v>11</v>
      </c>
      <c r="B4" t="s">
        <v>30</v>
      </c>
      <c r="C4" s="2">
        <f>VLOOKUP(B4,Référence!B$2:C$7,2,FALSE)</f>
        <v>85</v>
      </c>
      <c r="D4" s="6" t="s">
        <v>70</v>
      </c>
      <c r="E4" s="2">
        <f>VLOOKUP(D4,Référence!B$2:C$7,2,FALSE)</f>
        <v>45</v>
      </c>
      <c r="F4" s="6" t="s">
        <v>30</v>
      </c>
      <c r="G4" s="2">
        <f>VLOOKUP(F4,Référence!B$2:C$7,2,FALSE)</f>
        <v>85</v>
      </c>
      <c r="H4" s="7">
        <f t="shared" si="0"/>
        <v>215</v>
      </c>
      <c r="I4" s="8" t="s">
        <v>37</v>
      </c>
      <c r="J4" s="30">
        <v>45154</v>
      </c>
      <c r="K4" t="s">
        <v>25</v>
      </c>
      <c r="L4" t="s">
        <v>54</v>
      </c>
      <c r="M4" t="s">
        <v>42</v>
      </c>
      <c r="N4" t="s">
        <v>41</v>
      </c>
      <c r="O4" s="32">
        <v>33000</v>
      </c>
      <c r="P4" t="s">
        <v>40</v>
      </c>
    </row>
    <row r="5" spans="1:16" x14ac:dyDescent="0.35">
      <c r="A5" t="s">
        <v>12</v>
      </c>
      <c r="B5" t="s">
        <v>29</v>
      </c>
      <c r="C5" s="2">
        <f>VLOOKUP(B5,Référence!B$2:C$7,2,FALSE)</f>
        <v>45</v>
      </c>
      <c r="D5" t="s">
        <v>28</v>
      </c>
      <c r="E5" s="2">
        <f>VLOOKUP(D5,Référence!B$2:C$7,2,FALSE)</f>
        <v>65</v>
      </c>
      <c r="F5" s="6" t="s">
        <v>70</v>
      </c>
      <c r="G5" s="2">
        <f>VLOOKUP(F5,Référence!B$2:C$7,2,FALSE)</f>
        <v>45</v>
      </c>
      <c r="H5" s="7">
        <f t="shared" si="0"/>
        <v>155</v>
      </c>
      <c r="I5" s="8" t="s">
        <v>37</v>
      </c>
      <c r="J5" s="30">
        <v>45155</v>
      </c>
      <c r="K5" t="s">
        <v>25</v>
      </c>
      <c r="L5" t="s">
        <v>55</v>
      </c>
      <c r="M5" t="s">
        <v>42</v>
      </c>
      <c r="N5" t="s">
        <v>41</v>
      </c>
      <c r="O5" s="32">
        <v>33000</v>
      </c>
      <c r="P5" t="s">
        <v>40</v>
      </c>
    </row>
    <row r="6" spans="1:16" x14ac:dyDescent="0.35">
      <c r="A6" t="s">
        <v>13</v>
      </c>
      <c r="B6" t="s">
        <v>30</v>
      </c>
      <c r="C6" s="2">
        <f>VLOOKUP(B6,Référence!B$2:C$7,2,FALSE)</f>
        <v>85</v>
      </c>
      <c r="D6" t="s">
        <v>70</v>
      </c>
      <c r="E6" s="2">
        <f>VLOOKUP(D6,Référence!B$2:C$7,2,FALSE)</f>
        <v>45</v>
      </c>
      <c r="F6" s="6" t="s">
        <v>39</v>
      </c>
      <c r="G6" s="2">
        <f>VLOOKUP(F6,Référence!B$2:C$7,2,FALSE)</f>
        <v>0</v>
      </c>
      <c r="H6" s="7">
        <f t="shared" si="0"/>
        <v>130</v>
      </c>
      <c r="I6" s="8" t="s">
        <v>37</v>
      </c>
      <c r="J6" s="30">
        <v>45156</v>
      </c>
      <c r="K6" t="s">
        <v>25</v>
      </c>
      <c r="L6" t="s">
        <v>56</v>
      </c>
      <c r="M6" t="s">
        <v>42</v>
      </c>
      <c r="N6" t="s">
        <v>41</v>
      </c>
      <c r="O6" s="32">
        <v>33000</v>
      </c>
      <c r="P6" t="s">
        <v>40</v>
      </c>
    </row>
    <row r="7" spans="1:16" x14ac:dyDescent="0.35">
      <c r="A7" t="s">
        <v>14</v>
      </c>
      <c r="B7" t="s">
        <v>29</v>
      </c>
      <c r="C7" s="2">
        <f>VLOOKUP(B7,Référence!B$2:C$7,2,FALSE)</f>
        <v>45</v>
      </c>
      <c r="D7" t="s">
        <v>28</v>
      </c>
      <c r="E7" s="2">
        <f>VLOOKUP(D7,Référence!B$2:C$7,2,FALSE)</f>
        <v>65</v>
      </c>
      <c r="F7" s="6" t="s">
        <v>39</v>
      </c>
      <c r="G7" s="2">
        <f>VLOOKUP(F7,Référence!B$2:C$7,2,FALSE)</f>
        <v>0</v>
      </c>
      <c r="H7" s="7">
        <f t="shared" si="0"/>
        <v>110</v>
      </c>
      <c r="I7" s="8" t="s">
        <v>37</v>
      </c>
      <c r="J7" s="30">
        <v>45157</v>
      </c>
      <c r="K7" t="s">
        <v>25</v>
      </c>
      <c r="L7" t="s">
        <v>57</v>
      </c>
      <c r="M7" t="s">
        <v>42</v>
      </c>
      <c r="N7" t="s">
        <v>41</v>
      </c>
      <c r="O7" s="32">
        <v>33000</v>
      </c>
      <c r="P7" t="s">
        <v>40</v>
      </c>
    </row>
    <row r="8" spans="1:16" x14ac:dyDescent="0.35">
      <c r="A8" t="s">
        <v>15</v>
      </c>
      <c r="B8" t="s">
        <v>28</v>
      </c>
      <c r="C8" s="2">
        <f>VLOOKUP(B8,Référence!B$2:C$7,2,FALSE)</f>
        <v>65</v>
      </c>
      <c r="D8" s="6" t="s">
        <v>31</v>
      </c>
      <c r="E8" s="2">
        <f>VLOOKUP(D8,Référence!B$2:C$7,2,FALSE)</f>
        <v>55</v>
      </c>
      <c r="F8" s="6" t="s">
        <v>39</v>
      </c>
      <c r="G8" s="2">
        <f>VLOOKUP(F8,Référence!B$2:C$7,2,FALSE)</f>
        <v>0</v>
      </c>
      <c r="H8" s="7">
        <f t="shared" si="0"/>
        <v>120</v>
      </c>
      <c r="I8" s="8" t="s">
        <v>37</v>
      </c>
      <c r="J8" s="30">
        <v>45158</v>
      </c>
      <c r="K8" t="s">
        <v>25</v>
      </c>
      <c r="L8" t="s">
        <v>58</v>
      </c>
      <c r="M8" t="s">
        <v>42</v>
      </c>
      <c r="N8" t="s">
        <v>41</v>
      </c>
      <c r="O8" s="32">
        <v>33000</v>
      </c>
      <c r="P8" t="s">
        <v>40</v>
      </c>
    </row>
    <row r="9" spans="1:16" x14ac:dyDescent="0.35">
      <c r="A9" t="s">
        <v>16</v>
      </c>
      <c r="B9" t="s">
        <v>30</v>
      </c>
      <c r="C9" s="2">
        <f>VLOOKUP(B9,Référence!B$2:C$7,2,FALSE)</f>
        <v>85</v>
      </c>
      <c r="D9" s="6" t="s">
        <v>31</v>
      </c>
      <c r="E9" s="2">
        <f>VLOOKUP(D9,Référence!B$2:C$7,2,FALSE)</f>
        <v>55</v>
      </c>
      <c r="F9" s="6" t="s">
        <v>39</v>
      </c>
      <c r="G9" s="2">
        <f>VLOOKUP(F9,Référence!B$2:C$7,2,FALSE)</f>
        <v>0</v>
      </c>
      <c r="H9" s="7">
        <f t="shared" si="0"/>
        <v>140</v>
      </c>
      <c r="I9" s="8" t="s">
        <v>37</v>
      </c>
      <c r="J9" s="30">
        <v>45159</v>
      </c>
      <c r="K9" t="s">
        <v>25</v>
      </c>
      <c r="L9" t="s">
        <v>59</v>
      </c>
      <c r="M9" t="s">
        <v>42</v>
      </c>
      <c r="N9" t="s">
        <v>41</v>
      </c>
      <c r="O9" s="32">
        <v>33000</v>
      </c>
      <c r="P9" t="s">
        <v>40</v>
      </c>
    </row>
    <row r="10" spans="1:16" x14ac:dyDescent="0.35">
      <c r="A10" t="s">
        <v>17</v>
      </c>
      <c r="B10" t="s">
        <v>30</v>
      </c>
      <c r="C10" s="2">
        <f>VLOOKUP(B10,Référence!B$2:C$7,2,FALSE)</f>
        <v>85</v>
      </c>
      <c r="D10" t="s">
        <v>70</v>
      </c>
      <c r="E10" s="2">
        <f>VLOOKUP(D10,Référence!B$2:C$7,2,FALSE)</f>
        <v>45</v>
      </c>
      <c r="F10" s="6" t="s">
        <v>30</v>
      </c>
      <c r="G10" s="2">
        <f>VLOOKUP(F10,Référence!B$2:C$7,2,FALSE)</f>
        <v>85</v>
      </c>
      <c r="H10" s="7">
        <f t="shared" si="0"/>
        <v>215</v>
      </c>
      <c r="I10" s="8" t="s">
        <v>37</v>
      </c>
      <c r="J10" s="30">
        <v>45160</v>
      </c>
      <c r="K10" t="s">
        <v>25</v>
      </c>
      <c r="L10" t="s">
        <v>60</v>
      </c>
      <c r="M10" t="s">
        <v>42</v>
      </c>
      <c r="N10" t="s">
        <v>41</v>
      </c>
      <c r="O10" s="32">
        <v>33000</v>
      </c>
      <c r="P10" t="s">
        <v>40</v>
      </c>
    </row>
    <row r="11" spans="1:16" x14ac:dyDescent="0.35">
      <c r="A11" t="s">
        <v>18</v>
      </c>
      <c r="B11" t="s">
        <v>30</v>
      </c>
      <c r="C11" s="2">
        <f>VLOOKUP(B11,Référence!B$2:C$7,2,FALSE)</f>
        <v>85</v>
      </c>
      <c r="D11" s="6" t="s">
        <v>39</v>
      </c>
      <c r="E11" s="2">
        <f>VLOOKUP(D11,Référence!B$2:C$7,2,FALSE)</f>
        <v>0</v>
      </c>
      <c r="F11" s="6" t="s">
        <v>39</v>
      </c>
      <c r="G11" s="2">
        <f>VLOOKUP(F11,Référence!B$2:C$7,2,FALSE)</f>
        <v>0</v>
      </c>
      <c r="H11" s="7">
        <f t="shared" si="0"/>
        <v>85</v>
      </c>
      <c r="I11" s="8" t="s">
        <v>37</v>
      </c>
      <c r="J11" s="30">
        <v>45161</v>
      </c>
      <c r="K11" t="s">
        <v>25</v>
      </c>
      <c r="L11" t="s">
        <v>61</v>
      </c>
      <c r="M11" t="s">
        <v>42</v>
      </c>
      <c r="N11" t="s">
        <v>41</v>
      </c>
      <c r="O11" s="32">
        <v>33000</v>
      </c>
      <c r="P11" t="s">
        <v>40</v>
      </c>
    </row>
    <row r="12" spans="1:16" x14ac:dyDescent="0.35">
      <c r="A12" t="s">
        <v>51</v>
      </c>
      <c r="B12" t="s">
        <v>70</v>
      </c>
      <c r="C12" s="2">
        <f>VLOOKUP(B12,Référence!B$2:C$7,2,FALSE)</f>
        <v>45</v>
      </c>
      <c r="D12" t="s">
        <v>39</v>
      </c>
      <c r="E12" s="2">
        <f>VLOOKUP(D12,Référence!B$2:C$7,2,FALSE)</f>
        <v>0</v>
      </c>
      <c r="F12" s="6" t="s">
        <v>39</v>
      </c>
      <c r="G12" s="2">
        <f>VLOOKUP(F12,Référence!B$2:C$7,2,FALSE)</f>
        <v>0</v>
      </c>
      <c r="H12" s="7">
        <f>SUM(C12+E12+G12)</f>
        <v>45</v>
      </c>
      <c r="I12" s="8" t="s">
        <v>37</v>
      </c>
      <c r="J12" s="30">
        <v>45213</v>
      </c>
      <c r="K12" t="s">
        <v>25</v>
      </c>
      <c r="L12" t="s">
        <v>62</v>
      </c>
      <c r="M12" t="s">
        <v>42</v>
      </c>
      <c r="N12" t="s">
        <v>41</v>
      </c>
      <c r="O12" s="32">
        <v>33000</v>
      </c>
      <c r="P12" t="s">
        <v>40</v>
      </c>
    </row>
    <row r="13" spans="1:16" x14ac:dyDescent="0.35">
      <c r="A13" t="s">
        <v>19</v>
      </c>
      <c r="B13" t="s">
        <v>70</v>
      </c>
      <c r="C13" s="2">
        <f>VLOOKUP(B13,Référence!B$2:C$7,2,FALSE)</f>
        <v>45</v>
      </c>
      <c r="D13" t="s">
        <v>30</v>
      </c>
      <c r="E13" s="2">
        <f>VLOOKUP(D13,Référence!B$2:C$7,2,FALSE)</f>
        <v>85</v>
      </c>
      <c r="F13" s="6" t="s">
        <v>39</v>
      </c>
      <c r="G13" s="2">
        <f>VLOOKUP(F13,Référence!B$2:C$7,2,FALSE)</f>
        <v>0</v>
      </c>
      <c r="H13" s="7">
        <f t="shared" si="0"/>
        <v>130</v>
      </c>
      <c r="I13" s="8" t="s">
        <v>36</v>
      </c>
      <c r="J13" s="30">
        <v>45162</v>
      </c>
      <c r="K13" t="s">
        <v>25</v>
      </c>
      <c r="L13" t="s">
        <v>62</v>
      </c>
      <c r="M13" t="s">
        <v>42</v>
      </c>
      <c r="N13" t="s">
        <v>41</v>
      </c>
      <c r="O13" s="32">
        <v>33000</v>
      </c>
      <c r="P13" t="s">
        <v>40</v>
      </c>
    </row>
    <row r="14" spans="1:16" x14ac:dyDescent="0.35">
      <c r="A14" t="s">
        <v>20</v>
      </c>
      <c r="B14" t="s">
        <v>29</v>
      </c>
      <c r="C14" s="2">
        <f>VLOOKUP(B14,Référence!B$2:C$7,2,FALSE)</f>
        <v>45</v>
      </c>
      <c r="D14" t="s">
        <v>28</v>
      </c>
      <c r="E14" s="2">
        <f>VLOOKUP(D14,Référence!B$2:C$7,2,FALSE)</f>
        <v>65</v>
      </c>
      <c r="F14" s="6" t="s">
        <v>39</v>
      </c>
      <c r="G14" s="2">
        <f>VLOOKUP(F14,Référence!B$2:C$7,2,FALSE)</f>
        <v>0</v>
      </c>
      <c r="H14" s="7">
        <f t="shared" si="0"/>
        <v>110</v>
      </c>
      <c r="I14" s="8" t="s">
        <v>36</v>
      </c>
      <c r="J14" s="30">
        <v>45163</v>
      </c>
      <c r="K14" t="s">
        <v>25</v>
      </c>
      <c r="L14" t="s">
        <v>63</v>
      </c>
      <c r="M14" t="s">
        <v>42</v>
      </c>
      <c r="N14" t="s">
        <v>41</v>
      </c>
      <c r="O14" s="32">
        <v>33000</v>
      </c>
      <c r="P14" t="s">
        <v>40</v>
      </c>
    </row>
    <row r="15" spans="1:16" x14ac:dyDescent="0.35">
      <c r="A15" t="s">
        <v>21</v>
      </c>
      <c r="B15" t="s">
        <v>28</v>
      </c>
      <c r="C15" s="2">
        <f>VLOOKUP(B15,Référence!B$2:C$7,2,FALSE)</f>
        <v>65</v>
      </c>
      <c r="D15" s="6" t="s">
        <v>39</v>
      </c>
      <c r="E15" s="2">
        <f>VLOOKUP(D15,Référence!B$2:C$7,2,FALSE)</f>
        <v>0</v>
      </c>
      <c r="F15" s="6" t="s">
        <v>39</v>
      </c>
      <c r="G15" s="2">
        <f>VLOOKUP(F15,Référence!B$2:C$7,2,FALSE)</f>
        <v>0</v>
      </c>
      <c r="H15" s="7">
        <f t="shared" si="0"/>
        <v>65</v>
      </c>
      <c r="I15" s="8" t="s">
        <v>37</v>
      </c>
      <c r="J15" s="30">
        <v>45164</v>
      </c>
      <c r="K15" t="s">
        <v>25</v>
      </c>
      <c r="L15" t="s">
        <v>64</v>
      </c>
      <c r="M15" t="s">
        <v>42</v>
      </c>
      <c r="N15" t="s">
        <v>41</v>
      </c>
      <c r="O15" s="32">
        <v>33000</v>
      </c>
      <c r="P15" t="s">
        <v>40</v>
      </c>
    </row>
    <row r="16" spans="1:16" x14ac:dyDescent="0.35">
      <c r="A16" t="s">
        <v>22</v>
      </c>
      <c r="B16" t="s">
        <v>31</v>
      </c>
      <c r="C16" s="2">
        <f>VLOOKUP(B16,Référence!B$2:C$7,2,FALSE)</f>
        <v>55</v>
      </c>
      <c r="D16" t="s">
        <v>29</v>
      </c>
      <c r="E16" s="2">
        <f>VLOOKUP(D16,Référence!B$2:C$7,2,FALSE)</f>
        <v>45</v>
      </c>
      <c r="F16" t="s">
        <v>28</v>
      </c>
      <c r="G16" s="2">
        <f>VLOOKUP(F16,Référence!B$2:C$7,2,FALSE)</f>
        <v>65</v>
      </c>
      <c r="H16" s="7">
        <f t="shared" si="0"/>
        <v>165</v>
      </c>
      <c r="I16" s="8" t="s">
        <v>37</v>
      </c>
      <c r="J16" s="30">
        <v>45165</v>
      </c>
      <c r="K16" t="s">
        <v>25</v>
      </c>
      <c r="L16" t="s">
        <v>65</v>
      </c>
      <c r="M16" t="s">
        <v>42</v>
      </c>
      <c r="N16" t="s">
        <v>41</v>
      </c>
      <c r="O16" s="32">
        <v>33000</v>
      </c>
      <c r="P16" t="s">
        <v>40</v>
      </c>
    </row>
    <row r="17" spans="1:16" x14ac:dyDescent="0.35">
      <c r="A17" t="s">
        <v>23</v>
      </c>
      <c r="B17" t="s">
        <v>70</v>
      </c>
      <c r="C17" s="2">
        <f>VLOOKUP(B17,Référence!B$2:C$7,2,FALSE)</f>
        <v>45</v>
      </c>
      <c r="D17" s="6" t="s">
        <v>39</v>
      </c>
      <c r="E17" s="2">
        <f>VLOOKUP(D17,Référence!B$2:C$7,2,FALSE)</f>
        <v>0</v>
      </c>
      <c r="F17" s="6" t="s">
        <v>39</v>
      </c>
      <c r="G17" s="2">
        <f>VLOOKUP(F17,Référence!B$2:C$7,2,FALSE)</f>
        <v>0</v>
      </c>
      <c r="H17" s="7">
        <f t="shared" si="0"/>
        <v>45</v>
      </c>
      <c r="I17" s="8" t="s">
        <v>37</v>
      </c>
      <c r="J17" s="30">
        <v>45166</v>
      </c>
      <c r="K17" t="s">
        <v>25</v>
      </c>
      <c r="L17" t="s">
        <v>66</v>
      </c>
      <c r="M17" t="s">
        <v>42</v>
      </c>
      <c r="N17" t="s">
        <v>41</v>
      </c>
      <c r="O17" s="32">
        <v>33000</v>
      </c>
      <c r="P17" t="s">
        <v>40</v>
      </c>
    </row>
    <row r="18" spans="1:16" x14ac:dyDescent="0.35">
      <c r="A18" t="s">
        <v>43</v>
      </c>
      <c r="B18" t="s">
        <v>30</v>
      </c>
      <c r="C18" s="2">
        <f>VLOOKUP(B18,Référence!B$2:C$7,2,FALSE)</f>
        <v>85</v>
      </c>
      <c r="D18" s="6" t="s">
        <v>30</v>
      </c>
      <c r="E18" s="2">
        <f>VLOOKUP(D18,Référence!B$2:C$7,2,FALSE)</f>
        <v>85</v>
      </c>
      <c r="F18" s="6" t="s">
        <v>31</v>
      </c>
      <c r="G18" s="2">
        <f>VLOOKUP(F18,Référence!B$2:C$7,2,FALSE)</f>
        <v>55</v>
      </c>
      <c r="H18" s="7">
        <f t="shared" si="0"/>
        <v>225</v>
      </c>
      <c r="I18" s="8" t="s">
        <v>37</v>
      </c>
      <c r="J18" s="30">
        <v>45167</v>
      </c>
      <c r="K18" t="s">
        <v>25</v>
      </c>
      <c r="L18" t="s">
        <v>67</v>
      </c>
      <c r="M18" t="s">
        <v>42</v>
      </c>
      <c r="N18" t="s">
        <v>41</v>
      </c>
      <c r="O18" s="32">
        <v>33001</v>
      </c>
      <c r="P18" t="s">
        <v>40</v>
      </c>
    </row>
    <row r="19" spans="1:16" x14ac:dyDescent="0.35">
      <c r="A19" t="s">
        <v>44</v>
      </c>
      <c r="B19" t="s">
        <v>28</v>
      </c>
      <c r="C19" s="2">
        <f>VLOOKUP(B19,Référence!B$2:C$7,2,FALSE)</f>
        <v>65</v>
      </c>
      <c r="D19" s="6" t="s">
        <v>70</v>
      </c>
      <c r="E19" s="2">
        <f>VLOOKUP(D19,Référence!B$2:C$7,2,FALSE)</f>
        <v>45</v>
      </c>
      <c r="F19" s="6" t="s">
        <v>39</v>
      </c>
      <c r="G19" s="2">
        <f>VLOOKUP(F19,Référence!B$2:C$7,2,FALSE)</f>
        <v>0</v>
      </c>
      <c r="H19" s="7">
        <f t="shared" si="0"/>
        <v>110</v>
      </c>
      <c r="I19" s="8" t="s">
        <v>37</v>
      </c>
      <c r="J19" s="30">
        <v>45168</v>
      </c>
      <c r="K19" t="s">
        <v>25</v>
      </c>
      <c r="L19" t="s">
        <v>68</v>
      </c>
      <c r="M19" t="s">
        <v>42</v>
      </c>
      <c r="N19" t="s">
        <v>41</v>
      </c>
      <c r="O19" s="32">
        <v>33002</v>
      </c>
      <c r="P19" t="s">
        <v>40</v>
      </c>
    </row>
    <row r="20" spans="1:16" ht="15" customHeight="1" x14ac:dyDescent="0.35">
      <c r="A20" t="s">
        <v>45</v>
      </c>
      <c r="B20" t="s">
        <v>28</v>
      </c>
      <c r="C20" s="2">
        <f>VLOOKUP(B20,Référence!B$2:C$7,2,FALSE)</f>
        <v>65</v>
      </c>
      <c r="D20" s="6" t="s">
        <v>30</v>
      </c>
      <c r="E20" s="2">
        <f>VLOOKUP(D20,Référence!B$2:C$7,2,FALSE)</f>
        <v>85</v>
      </c>
      <c r="F20" s="6" t="s">
        <v>39</v>
      </c>
      <c r="G20" s="2">
        <f>VLOOKUP(F20,Référence!B$2:C$7,2,FALSE)</f>
        <v>0</v>
      </c>
      <c r="H20" s="7">
        <f t="shared" si="0"/>
        <v>150</v>
      </c>
      <c r="I20" s="8" t="s">
        <v>36</v>
      </c>
      <c r="J20" s="30">
        <v>45169</v>
      </c>
      <c r="K20" t="s">
        <v>25</v>
      </c>
      <c r="L20" t="s">
        <v>69</v>
      </c>
      <c r="M20" t="s">
        <v>42</v>
      </c>
      <c r="N20" t="s">
        <v>41</v>
      </c>
      <c r="O20" s="32">
        <v>33003</v>
      </c>
      <c r="P20" t="s">
        <v>40</v>
      </c>
    </row>
    <row r="21" spans="1:16" x14ac:dyDescent="0.35">
      <c r="B21" t="s">
        <v>28</v>
      </c>
      <c r="C21" s="2">
        <f>VLOOKUP(B21,Référence!B$2:C$7,2,FALSE)</f>
        <v>65</v>
      </c>
      <c r="D21" t="s">
        <v>39</v>
      </c>
      <c r="E21" s="2">
        <f>VLOOKUP(D21,Référence!B$2:C$7,2,FALSE)</f>
        <v>0</v>
      </c>
      <c r="F21" t="s">
        <v>39</v>
      </c>
      <c r="G21" s="2">
        <f>VLOOKUP(F21,Référence!B$2:C$7,2,FALSE)</f>
        <v>0</v>
      </c>
      <c r="H21" s="7">
        <f>SUM(C21+E21+G21)</f>
        <v>65</v>
      </c>
      <c r="I21" s="8" t="s">
        <v>82</v>
      </c>
      <c r="J21" s="34" t="s">
        <v>83</v>
      </c>
      <c r="K21" t="s">
        <v>25</v>
      </c>
      <c r="L21" t="s">
        <v>82</v>
      </c>
      <c r="M21" t="s">
        <v>82</v>
      </c>
      <c r="N21" t="s">
        <v>82</v>
      </c>
      <c r="O21" s="32">
        <v>0</v>
      </c>
      <c r="P21" t="s">
        <v>82</v>
      </c>
    </row>
    <row r="23" spans="1:16" x14ac:dyDescent="0.35">
      <c r="A23" t="s">
        <v>84</v>
      </c>
    </row>
    <row r="24" spans="1:16" x14ac:dyDescent="0.35">
      <c r="A24" t="s">
        <v>85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1419AA1-C3A5-4751-B722-4D180628E36E}">
          <x14:formula1>
            <xm:f>Référence!$B$2:$B$7</xm:f>
          </x14:formula1>
          <xm:sqref>B2:B21 D2:D21 F2:F21</xm:sqref>
        </x14:dataValidation>
        <x14:dataValidation type="list" allowBlank="1" showInputMessage="1" showErrorMessage="1" xr:uid="{DD5D7104-CD7D-44C4-ACE2-F8E526F4A49D}">
          <x14:formula1>
            <xm:f>Référence!$D$2:$D$3</xm:f>
          </x14:formula1>
          <xm:sqref>I2:I21</xm:sqref>
        </x14:dataValidation>
        <x14:dataValidation type="list" allowBlank="1" showInputMessage="1" showErrorMessage="1" xr:uid="{60E0E01B-4696-4534-AF54-E04F58F55759}">
          <x14:formula1>
            <xm:f>Référence!$A$2:$A$3</xm:f>
          </x14:formula1>
          <xm:sqref>K2:K21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Référence</vt:lpstr>
      <vt:lpstr>Tableau de Bord</vt:lpstr>
      <vt:lpstr>Liste Facture</vt:lpstr>
      <vt:lpstr>Enom</vt:lpstr>
      <vt:lpstr>LAnom</vt:lpstr>
      <vt:lpstr>ListeCivilité1</vt:lpstr>
      <vt:lpstr>ListeMoyen_P</vt:lpstr>
      <vt:lpstr>ListePrestation</vt:lpstr>
      <vt:lpstr>Nom</vt:lpstr>
      <vt:lpstr>TFacture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Ucayali Bouchet</dc:creator>
  <cp:lastModifiedBy>Ucayali Bouchet</cp:lastModifiedBy>
  <cp:lastPrinted>2023-08-22T15:42:21Z</cp:lastPrinted>
  <dcterms:created xsi:type="dcterms:W3CDTF">2023-08-18T16:13:43Z</dcterms:created>
  <dcterms:modified xsi:type="dcterms:W3CDTF">2023-08-23T13:06:14Z</dcterms:modified>
</cp:coreProperties>
</file>