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ats\OneDrive\Desktop\"/>
    </mc:Choice>
  </mc:AlternateContent>
  <xr:revisionPtr revIDLastSave="0" documentId="13_ncr:1_{0DB4E559-6419-41B7-B7DC-C7831C640F50}" xr6:coauthVersionLast="47" xr6:coauthVersionMax="47" xr10:uidLastSave="{00000000-0000-0000-0000-000000000000}"/>
  <bookViews>
    <workbookView xWindow="-110" yWindow="-110" windowWidth="19420" windowHeight="10300" xr2:uid="{1624961E-98B5-4C7C-986E-5CA5DED8717E}"/>
  </bookViews>
  <sheets>
    <sheet name="Feuil3" sheetId="1" r:id="rId1"/>
  </sheets>
  <externalReferences>
    <externalReference r:id="rId2"/>
  </externalReferences>
  <definedNames>
    <definedName name="_Hlk150598295" localSheetId="0">Feuil3!#REF!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0" i="1" l="1"/>
  <c r="E140" i="1"/>
  <c r="K130" i="1"/>
  <c r="M127" i="1"/>
  <c r="M129" i="1" s="1"/>
  <c r="M121" i="1"/>
  <c r="M122" i="1" s="1"/>
  <c r="M114" i="1"/>
  <c r="Q108" i="1"/>
  <c r="L108" i="1"/>
  <c r="J108" i="1"/>
  <c r="H108" i="1"/>
  <c r="F108" i="1"/>
  <c r="Q107" i="1"/>
  <c r="L107" i="1"/>
  <c r="H107" i="1"/>
  <c r="F107" i="1"/>
  <c r="Q106" i="1"/>
  <c r="Q105" i="1"/>
  <c r="Q104" i="1"/>
  <c r="C101" i="1"/>
  <c r="L72" i="1"/>
  <c r="G73" i="1" s="1"/>
  <c r="N64" i="1"/>
  <c r="M64" i="1"/>
  <c r="O64" i="1" s="1"/>
  <c r="P64" i="1" s="1"/>
  <c r="N63" i="1"/>
  <c r="M63" i="1"/>
  <c r="O63" i="1" s="1"/>
  <c r="P63" i="1" s="1"/>
  <c r="N62" i="1"/>
  <c r="M62" i="1"/>
  <c r="O62" i="1" s="1"/>
  <c r="P62" i="1" s="1"/>
  <c r="N61" i="1"/>
  <c r="M61" i="1"/>
  <c r="O61" i="1" s="1"/>
  <c r="P61" i="1" s="1"/>
  <c r="N60" i="1"/>
  <c r="M60" i="1"/>
  <c r="O60" i="1" s="1"/>
  <c r="P60" i="1" s="1"/>
  <c r="N59" i="1"/>
  <c r="M59" i="1"/>
  <c r="O59" i="1" s="1"/>
  <c r="P59" i="1" s="1"/>
  <c r="P108" i="1" l="1"/>
  <c r="J107" i="1"/>
  <c r="P107" i="1" s="1"/>
  <c r="M109" i="1" s="1"/>
  <c r="D66" i="1"/>
  <c r="O66" i="1" s="1"/>
  <c r="L73" i="1"/>
  <c r="H66" i="1"/>
  <c r="C110" i="1"/>
  <c r="K69" i="1"/>
  <c r="K68" i="1"/>
  <c r="D122" i="1"/>
  <c r="H122" i="1"/>
  <c r="K109" i="1" l="1"/>
  <c r="H110" i="1"/>
  <c r="M110" i="1" s="1"/>
  <c r="M131" i="1" s="1"/>
  <c r="H136" i="1" s="1"/>
  <c r="F109" i="1"/>
  <c r="I109" i="1" s="1"/>
  <c r="K70" i="1"/>
  <c r="O69" i="1" s="1"/>
  <c r="I72" i="1" s="1"/>
  <c r="E72" i="1" s="1"/>
  <c r="H143" i="1" l="1"/>
  <c r="M143" i="1" s="1"/>
  <c r="G109" i="1"/>
  <c r="M133" i="1"/>
  <c r="G137" i="1" s="1"/>
  <c r="J136" i="1"/>
  <c r="B141" i="1"/>
  <c r="L137" i="1" l="1"/>
  <c r="I137" i="1" s="1"/>
  <c r="I1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Weãm BABA-AîSSA</author>
    <author>DURET</author>
    <author>DURET Daniel</author>
  </authors>
  <commentList>
    <comment ref="O56" authorId="0" shapeId="0" xr:uid="{0208C96F-6C20-486C-BCCF-B39252F9DF6A}">
      <text>
        <r>
          <rPr>
            <b/>
            <sz val="9"/>
            <color indexed="81"/>
            <rFont val="Tahoma"/>
            <family val="2"/>
          </rPr>
          <t>Weãm BABA-AîSSA:</t>
        </r>
        <r>
          <rPr>
            <sz val="9"/>
            <color indexed="81"/>
            <rFont val="Tahoma"/>
            <family val="2"/>
          </rPr>
          <t xml:space="preserve">
(exactitude) | Biais</t>
        </r>
      </text>
    </comment>
    <comment ref="G74" authorId="1" shapeId="0" xr:uid="{6068DEBD-994E-4C63-8FB8-5A5AFEC51537}">
      <text>
        <r>
          <rPr>
            <b/>
            <sz val="8"/>
            <color indexed="81"/>
            <rFont val="Tahoma"/>
            <family val="2"/>
          </rPr>
          <t>Une mesure dans cette zone ne comporte aucun risque client.</t>
        </r>
      </text>
    </comment>
    <comment ref="M99" authorId="2" shapeId="0" xr:uid="{47AB00F3-42D2-4E6F-ABCC-2F01DEE107E9}">
      <text>
        <r>
          <rPr>
            <b/>
            <sz val="8"/>
            <color indexed="81"/>
            <rFont val="Tahoma"/>
            <family val="2"/>
          </rPr>
          <t>Les zones grisées doivent être renseignées (suivant le choix retenu ou par défaut)</t>
        </r>
      </text>
    </comment>
    <comment ref="L104" authorId="1" shapeId="0" xr:uid="{09B8615B-EA53-42B2-A02B-34042330D5BC}">
      <text>
        <r>
          <rPr>
            <b/>
            <sz val="8"/>
            <color indexed="81"/>
            <rFont val="Tahoma"/>
            <family val="2"/>
          </rPr>
          <t>Faire un démontage complet entre deux mesures successives.
La mesure ne sera pas donnée à la demi graduation,  cela permettra d'intégrer l'incertitude de résolution.</t>
        </r>
      </text>
    </comment>
    <comment ref="F107" authorId="2" shapeId="0" xr:uid="{B92D58A0-FDF1-4204-8092-E702869479FC}">
      <text>
        <r>
          <rPr>
            <b/>
            <sz val="8"/>
            <color indexed="81"/>
            <rFont val="Tahoma"/>
            <family val="2"/>
          </rPr>
          <t>Carré moyen résiduel (représente l'estimation de la variance résiduelle)</t>
        </r>
      </text>
    </comment>
    <comment ref="H107" authorId="2" shapeId="0" xr:uid="{48F95CF0-35B0-410B-98AD-68CA8091BDD5}">
      <text>
        <r>
          <rPr>
            <b/>
            <sz val="8"/>
            <color indexed="81"/>
            <rFont val="Tahoma"/>
            <family val="2"/>
          </rPr>
          <t>Traduit les effets opérateurs et les erreurs aléatoires.</t>
        </r>
      </text>
    </comment>
    <comment ref="P108" authorId="1" shapeId="0" xr:uid="{6BF3F789-A7AE-4D18-8B9A-C4203D860AC9}">
      <text>
        <r>
          <rPr>
            <b/>
            <sz val="8"/>
            <color indexed="81"/>
            <rFont val="Tahoma"/>
            <family val="2"/>
          </rPr>
          <t>Si le test est significatif (OUI), le calcul de répétabilité n'a pas vraiment de sens</t>
        </r>
      </text>
    </comment>
    <comment ref="N112" authorId="1" shapeId="0" xr:uid="{1BF49B7A-B865-48E2-96D6-D3D7710C9016}">
      <text>
        <r>
          <rPr>
            <b/>
            <sz val="8"/>
            <color indexed="81"/>
            <rFont val="Tahoma"/>
            <family val="2"/>
          </rPr>
          <t>Dans ce calcul, l'incertitude ne sera jamais inférieure à celle de la classe 0</t>
        </r>
      </text>
    </comment>
    <comment ref="J130" authorId="1" shapeId="0" xr:uid="{CEDC1337-5DA9-430B-818B-05797AD83BB0}">
      <text>
        <r>
          <rPr>
            <b/>
            <sz val="8"/>
            <color indexed="81"/>
            <rFont val="Tahoma"/>
            <family val="2"/>
          </rPr>
          <t>Si la future mesure est obrenue à l'aide de la moyenne d'un échantillon, donnez la taille de l'échantillon.</t>
        </r>
      </text>
    </comment>
    <comment ref="M131" authorId="1" shapeId="0" xr:uid="{4E026AD7-B11E-469F-84C3-3815F32D0F04}">
      <text>
        <r>
          <rPr>
            <b/>
            <sz val="8"/>
            <color indexed="81"/>
            <rFont val="Tahoma"/>
            <family val="2"/>
          </rPr>
          <t>En supposant que les différentes incertitudes sont indépendantes.</t>
        </r>
      </text>
    </comment>
    <comment ref="K134" authorId="1" shapeId="0" xr:uid="{DD044806-B861-4FCE-87D9-59E997EE45FC}">
      <text>
        <r>
          <rPr>
            <b/>
            <sz val="8"/>
            <color indexed="81"/>
            <rFont val="Tahoma"/>
            <family val="2"/>
          </rPr>
          <t>pris à 2 le plus souvent.</t>
        </r>
      </text>
    </comment>
    <comment ref="G138" authorId="1" shapeId="0" xr:uid="{8637D6A1-C4B8-40A5-A215-21EEF9B6CD74}">
      <text>
        <r>
          <rPr>
            <b/>
            <sz val="8"/>
            <color indexed="81"/>
            <rFont val="Tahoma"/>
            <family val="2"/>
          </rPr>
          <t>Une mesure dans cette zone ne comporte aucun risque client.</t>
        </r>
      </text>
    </comment>
    <comment ref="F140" authorId="1" shapeId="0" xr:uid="{F53D81DA-7732-4CB9-8969-E2C3DC374B08}">
      <text>
        <r>
          <rPr>
            <b/>
            <sz val="8"/>
            <color indexed="81"/>
            <rFont val="Tahoma"/>
            <family val="2"/>
          </rPr>
          <t>Zone de conformité autorisé par le client</t>
        </r>
      </text>
    </comment>
    <comment ref="F143" authorId="1" shapeId="0" xr:uid="{10BCB2AC-2107-47C6-B6EC-9DAAF78262BD}">
      <text>
        <r>
          <rPr>
            <b/>
            <sz val="8"/>
            <color indexed="81"/>
            <rFont val="Tahoma"/>
            <family val="2"/>
          </rPr>
          <t>La capabilité est définie comme :
IT/6*sigmas</t>
        </r>
      </text>
    </comment>
    <comment ref="J143" authorId="2" shapeId="0" xr:uid="{A3C2F6F6-77E5-496C-9561-5C27857DDE1B}">
      <text>
        <r>
          <rPr>
            <b/>
            <sz val="8"/>
            <color indexed="81"/>
            <rFont val="Tahoma"/>
            <family val="2"/>
          </rPr>
          <t>Cmc est comparée à la valeur 4 le plus souvent, soit uc/T&lt;1/24</t>
        </r>
      </text>
    </comment>
  </commentList>
</comments>
</file>

<file path=xl/sharedStrings.xml><?xml version="1.0" encoding="utf-8"?>
<sst xmlns="http://schemas.openxmlformats.org/spreadsheetml/2006/main" count="190" uniqueCount="183">
  <si>
    <t xml:space="preserve">PROCES-VERBAL VERIFICATION PIED A COULISSE </t>
  </si>
  <si>
    <t>Réf.</t>
  </si>
  <si>
    <t>IMP-17</t>
  </si>
  <si>
    <t>V.</t>
  </si>
  <si>
    <t xml:space="preserve">Page </t>
  </si>
  <si>
    <t>N°Interne du PV</t>
  </si>
  <si>
    <t>Affectation</t>
  </si>
  <si>
    <t>Tolérance ±</t>
  </si>
  <si>
    <t xml:space="preserve">Marque </t>
  </si>
  <si>
    <t>Résolution(mm)</t>
  </si>
  <si>
    <t>Gamme</t>
  </si>
  <si>
    <t xml:space="preserve">Périodicité de contrôle </t>
  </si>
  <si>
    <t>☐A vernier       ☐Digital</t>
  </si>
  <si>
    <t>T°</t>
  </si>
  <si>
    <t>CALES ETALONS UTILSEES</t>
  </si>
  <si>
    <t>Réf. des cales</t>
  </si>
  <si>
    <t>Classe</t>
  </si>
  <si>
    <t>Marques</t>
  </si>
  <si>
    <t>Réf. PV d’étalonnage</t>
  </si>
  <si>
    <t>Date fin de validité</t>
  </si>
  <si>
    <t>COMPTE RENDU DE VERIFICATION</t>
  </si>
  <si>
    <t>Examen visuel après nettoyage</t>
  </si>
  <si>
    <t>Description</t>
  </si>
  <si>
    <t xml:space="preserve">Lisibilité du numéro d’identification </t>
  </si>
  <si>
    <t xml:space="preserve">Traçage de choc ou d’oxydation </t>
  </si>
  <si>
    <t xml:space="preserve">Pile affichage </t>
  </si>
  <si>
    <t>Etat de lisibilité de l’affichage et des segments ( LCD).</t>
  </si>
  <si>
    <t>Stabilité d’affichage. Déviation maximale de 1 digit durant 10 secondes.</t>
  </si>
  <si>
    <t xml:space="preserve">Fonctionnement des boutons.  </t>
  </si>
  <si>
    <t>Etat de serrage de la vis de blocage du coulisseau.</t>
  </si>
  <si>
    <t>L’affichage ne doit pas varier de plus de 0.01mm.</t>
  </si>
  <si>
    <t>Etat du jeu et du déplacement régulier du coulisseau.</t>
  </si>
  <si>
    <t>Parallélisme 0.01mm (becs d’extérieur)</t>
  </si>
  <si>
    <t>Parallélisme 0.02mm (becs d’intérieur)</t>
  </si>
  <si>
    <t>Erreur max de mesure de profondeur admissible à 10mm est de 0.02mm</t>
  </si>
  <si>
    <t>Erreur max de mesure d’épaulement admissible à 10mm est de 0.02mm</t>
  </si>
  <si>
    <r>
      <t>Répétabilité</t>
    </r>
    <r>
      <rPr>
        <b/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 estimée à partir de 03 échantillons maxi sur l'étalon dans les conditions de production </t>
    </r>
  </si>
  <si>
    <r>
      <t>Reproductibilité</t>
    </r>
    <r>
      <rPr>
        <b/>
        <sz val="10"/>
        <rFont val="Arial"/>
        <family val="2"/>
      </rPr>
      <t xml:space="preserve"> :</t>
    </r>
    <r>
      <rPr>
        <sz val="9"/>
        <rFont val="Arial"/>
        <family val="2"/>
      </rPr>
      <t xml:space="preserve"> </t>
    </r>
    <r>
      <rPr>
        <sz val="10"/>
        <rFont val="Arial"/>
        <family val="2"/>
      </rPr>
      <t xml:space="preserve">majoration par le changement d'opérateur ( majoration =0 car un seul opérateur) </t>
    </r>
  </si>
  <si>
    <t>Vérification dimensionnelle (mesures réalisées coulisseau bloqué)</t>
  </si>
  <si>
    <t>Becs</t>
  </si>
  <si>
    <t>Zone de lecture</t>
  </si>
  <si>
    <t>Etalons utilisés</t>
  </si>
  <si>
    <t>Cote N</t>
  </si>
  <si>
    <t>Mesures n°</t>
  </si>
  <si>
    <t>Moy</t>
  </si>
  <si>
    <t>Ecart-type</t>
  </si>
  <si>
    <t xml:space="preserve">Erreur de justesse </t>
  </si>
  <si>
    <t>Erreur de justesse en valeur absolue</t>
  </si>
  <si>
    <t>Justesse</t>
  </si>
  <si>
    <t>Fidélité</t>
  </si>
  <si>
    <t>Ext.</t>
  </si>
  <si>
    <t xml:space="preserve">Début </t>
  </si>
  <si>
    <t>Cale 10</t>
  </si>
  <si>
    <t>Bag 25</t>
  </si>
  <si>
    <t xml:space="preserve">Milieu </t>
  </si>
  <si>
    <t>Cale 50</t>
  </si>
  <si>
    <t xml:space="preserve">Int. </t>
  </si>
  <si>
    <t>Bag 45</t>
  </si>
  <si>
    <t xml:space="preserve">Fin </t>
  </si>
  <si>
    <t>Cale 150</t>
  </si>
  <si>
    <t>Bag 90</t>
  </si>
  <si>
    <r>
      <t>u</t>
    </r>
    <r>
      <rPr>
        <b/>
        <vertAlign val="subscript"/>
        <sz val="11"/>
        <rFont val="Arial"/>
        <family val="2"/>
      </rPr>
      <t>Répé becs ext</t>
    </r>
    <r>
      <rPr>
        <b/>
        <sz val="11"/>
        <rFont val="Arial"/>
        <family val="2"/>
      </rPr>
      <t>=</t>
    </r>
  </si>
  <si>
    <r>
      <t>u</t>
    </r>
    <r>
      <rPr>
        <b/>
        <vertAlign val="subscript"/>
        <sz val="11"/>
        <rFont val="Arial"/>
        <family val="2"/>
      </rPr>
      <t>Répé becs int</t>
    </r>
    <r>
      <rPr>
        <b/>
        <sz val="11"/>
        <rFont val="Arial"/>
        <family val="2"/>
      </rPr>
      <t>=</t>
    </r>
  </si>
  <si>
    <r>
      <t>u</t>
    </r>
    <r>
      <rPr>
        <b/>
        <vertAlign val="subscript"/>
        <sz val="11"/>
        <rFont val="Arial"/>
        <family val="2"/>
      </rPr>
      <t>opér</t>
    </r>
    <r>
      <rPr>
        <b/>
        <sz val="11"/>
        <rFont val="Arial"/>
        <family val="2"/>
      </rPr>
      <t>=</t>
    </r>
  </si>
  <si>
    <r>
      <t>u</t>
    </r>
    <r>
      <rPr>
        <b/>
        <vertAlign val="subscript"/>
        <sz val="10"/>
        <rFont val="Arial"/>
        <family val="2"/>
      </rPr>
      <t>R&amp;R</t>
    </r>
    <r>
      <rPr>
        <b/>
        <sz val="10"/>
        <rFont val="Arial"/>
        <family val="2"/>
      </rPr>
      <t xml:space="preserve"> =</t>
    </r>
  </si>
  <si>
    <r>
      <t xml:space="preserve">Justesse : </t>
    </r>
    <r>
      <rPr>
        <sz val="10"/>
        <rFont val="Arial"/>
        <family val="2"/>
      </rPr>
      <t>déterminée à partir d'une série de mesures à l'aide d'un étalon</t>
    </r>
    <r>
      <rPr>
        <b/>
        <sz val="12"/>
        <rFont val="Arial"/>
        <family val="2"/>
      </rPr>
      <t>.</t>
    </r>
  </si>
  <si>
    <t>un seul opérateur</t>
  </si>
  <si>
    <t>Incertitude de répétabilité et reproductibilité</t>
  </si>
  <si>
    <t>L'erreur maximale d'indication sera estimée à l'aide d'une grandeur étalon au voisinage de lavaleur de la pièce.                                                       NF E 11-091</t>
  </si>
  <si>
    <r>
      <t>e</t>
    </r>
    <r>
      <rPr>
        <b/>
        <vertAlign val="subscript"/>
        <sz val="10"/>
        <rFont val="Arial"/>
        <family val="2"/>
      </rPr>
      <t>jMes bec ext</t>
    </r>
    <r>
      <rPr>
        <b/>
        <sz val="10"/>
        <rFont val="Arial"/>
        <family val="2"/>
      </rPr>
      <t>=</t>
    </r>
  </si>
  <si>
    <r>
      <t>e</t>
    </r>
    <r>
      <rPr>
        <b/>
        <vertAlign val="subscript"/>
        <sz val="10"/>
        <rFont val="Arial"/>
        <family val="2"/>
      </rPr>
      <t>jMes bec int</t>
    </r>
    <r>
      <rPr>
        <b/>
        <sz val="10"/>
        <rFont val="Arial"/>
        <family val="2"/>
      </rPr>
      <t>=</t>
    </r>
  </si>
  <si>
    <r>
      <t>u</t>
    </r>
    <r>
      <rPr>
        <b/>
        <vertAlign val="subscript"/>
        <sz val="10"/>
        <rFont val="Arial"/>
        <family val="2"/>
      </rPr>
      <t>j</t>
    </r>
    <r>
      <rPr>
        <b/>
        <sz val="10"/>
        <rFont val="Arial"/>
        <family val="2"/>
      </rPr>
      <t>=</t>
    </r>
  </si>
  <si>
    <r>
      <t>e</t>
    </r>
    <r>
      <rPr>
        <b/>
        <vertAlign val="subscript"/>
        <sz val="10"/>
        <rFont val="Arial"/>
        <family val="2"/>
      </rPr>
      <t>jMes tot</t>
    </r>
    <r>
      <rPr>
        <b/>
        <sz val="10"/>
        <rFont val="Arial"/>
        <family val="2"/>
      </rPr>
      <t>=</t>
    </r>
  </si>
  <si>
    <t>U=</t>
  </si>
  <si>
    <t>≤</t>
  </si>
  <si>
    <t>EMT ±</t>
  </si>
  <si>
    <t>EMT</t>
  </si>
  <si>
    <t>Zone de conformité</t>
  </si>
  <si>
    <t>CONSTAT DE VERIFICATION :</t>
  </si>
  <si>
    <t>CAS NON CONFORME:</t>
  </si>
  <si>
    <t xml:space="preserve">Ajustage </t>
  </si>
  <si>
    <t xml:space="preserve">Réparation </t>
  </si>
  <si>
    <t xml:space="preserve">Déclassement </t>
  </si>
  <si>
    <t xml:space="preserve">Réforme </t>
  </si>
  <si>
    <t xml:space="preserve">Vérifier le </t>
  </si>
  <si>
    <t xml:space="preserve">A vérifier le </t>
  </si>
  <si>
    <t>Autre…..</t>
  </si>
  <si>
    <t xml:space="preserve">VERIFICATION </t>
  </si>
  <si>
    <t xml:space="preserve">VALIDATION </t>
  </si>
  <si>
    <t xml:space="preserve">APPROBATION </t>
  </si>
  <si>
    <t>(Nom, fonction, VISA)</t>
  </si>
  <si>
    <t>PARTIE CAPABILITE</t>
  </si>
  <si>
    <t>Aide au calcul suivant :</t>
  </si>
  <si>
    <t>Ref appareil :</t>
  </si>
  <si>
    <t>Ref pièce :</t>
  </si>
  <si>
    <t>ISO/DIS 14253-1:1995</t>
  </si>
  <si>
    <t>Spécification :</t>
  </si>
  <si>
    <t>Valeur nominale :</t>
  </si>
  <si>
    <t>Valeur supérieure (USL) :</t>
  </si>
  <si>
    <t>T =</t>
  </si>
  <si>
    <t>Valeur   inférieure (LSL) :</t>
  </si>
  <si>
    <r>
      <t>Répétabilité</t>
    </r>
    <r>
      <rPr>
        <b/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 xml:space="preserve">estimée à partir de 3 échantillons maxi sur une pièce dans les conditions de production </t>
    </r>
  </si>
  <si>
    <r>
      <t>Reproductibilité</t>
    </r>
    <r>
      <rPr>
        <b/>
        <sz val="10"/>
        <rFont val="Arial"/>
        <family val="2"/>
      </rPr>
      <t xml:space="preserve"> :</t>
    </r>
    <r>
      <rPr>
        <sz val="9"/>
        <rFont val="Arial"/>
        <family val="2"/>
      </rPr>
      <t xml:space="preserve"> </t>
    </r>
    <r>
      <rPr>
        <sz val="8"/>
        <rFont val="Arial"/>
        <family val="2"/>
      </rPr>
      <t xml:space="preserve">majoration par le changement d'opérateur ( majoration =0 si un seul opérateur) </t>
    </r>
  </si>
  <si>
    <t>Faire n mesures (opérateur 1) :</t>
  </si>
  <si>
    <t>Si opérateur 2, faire n mesures  :</t>
  </si>
  <si>
    <t>Si opérateur 3, faire n mesures  :</t>
  </si>
  <si>
    <t>Analyse variance :</t>
  </si>
  <si>
    <r>
      <t>q</t>
    </r>
    <r>
      <rPr>
        <i/>
        <vertAlign val="subscript"/>
        <sz val="8"/>
        <rFont val="Arial"/>
        <family val="2"/>
      </rPr>
      <t xml:space="preserve">R </t>
    </r>
    <r>
      <rPr>
        <i/>
        <sz val="8"/>
        <rFont val="Arial"/>
        <family val="2"/>
      </rPr>
      <t>=</t>
    </r>
  </si>
  <si>
    <r>
      <t>q</t>
    </r>
    <r>
      <rPr>
        <i/>
        <vertAlign val="subscript"/>
        <sz val="8"/>
        <rFont val="Arial"/>
        <family val="2"/>
      </rPr>
      <t>Op</t>
    </r>
    <r>
      <rPr>
        <i/>
        <sz val="8"/>
        <rFont val="Arial"/>
        <family val="2"/>
      </rPr>
      <t>=</t>
    </r>
  </si>
  <si>
    <r>
      <t>F</t>
    </r>
    <r>
      <rPr>
        <i/>
        <vertAlign val="subscript"/>
        <sz val="8"/>
        <rFont val="Arial"/>
        <family val="2"/>
      </rPr>
      <t>exp</t>
    </r>
    <r>
      <rPr>
        <i/>
        <sz val="8"/>
        <rFont val="Arial"/>
        <family val="2"/>
      </rPr>
      <t xml:space="preserve"> =</t>
    </r>
  </si>
  <si>
    <r>
      <t>F</t>
    </r>
    <r>
      <rPr>
        <i/>
        <vertAlign val="subscript"/>
        <sz val="8"/>
        <rFont val="Arial"/>
        <family val="2"/>
      </rPr>
      <t xml:space="preserve">th </t>
    </r>
    <r>
      <rPr>
        <i/>
        <sz val="8"/>
        <rFont val="Arial"/>
        <family val="2"/>
      </rPr>
      <t>=</t>
    </r>
  </si>
  <si>
    <t>Incidence biais op :</t>
  </si>
  <si>
    <t>Test de Cochran :</t>
  </si>
  <si>
    <r>
      <t>s</t>
    </r>
    <r>
      <rPr>
        <i/>
        <vertAlign val="superscript"/>
        <sz val="8"/>
        <rFont val="Arial"/>
        <family val="2"/>
      </rPr>
      <t>2</t>
    </r>
    <r>
      <rPr>
        <i/>
        <vertAlign val="subscript"/>
        <sz val="8"/>
        <rFont val="Arial"/>
        <family val="2"/>
      </rPr>
      <t>Max</t>
    </r>
    <r>
      <rPr>
        <i/>
        <sz val="8"/>
        <rFont val="Arial"/>
        <family val="2"/>
      </rPr>
      <t>:</t>
    </r>
  </si>
  <si>
    <r>
      <t>S</t>
    </r>
    <r>
      <rPr>
        <i/>
        <sz val="8"/>
        <rFont val="Arial"/>
        <family val="2"/>
      </rPr>
      <t xml:space="preserve"> s² :</t>
    </r>
  </si>
  <si>
    <t>g=</t>
  </si>
  <si>
    <r>
      <t>r</t>
    </r>
    <r>
      <rPr>
        <i/>
        <vertAlign val="subscript"/>
        <sz val="8"/>
        <rFont val="Arial"/>
        <family val="2"/>
      </rPr>
      <t>0,95</t>
    </r>
    <r>
      <rPr>
        <i/>
        <sz val="8"/>
        <rFont val="Arial"/>
        <family val="2"/>
      </rPr>
      <t xml:space="preserve"> =</t>
    </r>
  </si>
  <si>
    <t>Var op différentes :</t>
  </si>
  <si>
    <t>Intervalle de confiance à 95% :</t>
  </si>
  <si>
    <r>
      <t>&lt;</t>
    </r>
    <r>
      <rPr>
        <b/>
        <i/>
        <sz val="8"/>
        <rFont val="Arial"/>
        <family val="2"/>
      </rPr>
      <t>u</t>
    </r>
    <r>
      <rPr>
        <b/>
        <i/>
        <vertAlign val="subscript"/>
        <sz val="8"/>
        <rFont val="Arial"/>
        <family val="2"/>
      </rPr>
      <t>Répé</t>
    </r>
    <r>
      <rPr>
        <i/>
        <sz val="8"/>
        <rFont val="Arial"/>
        <family val="2"/>
      </rPr>
      <t>&lt;</t>
    </r>
  </si>
  <si>
    <r>
      <t>&lt;</t>
    </r>
    <r>
      <rPr>
        <b/>
        <i/>
        <sz val="8"/>
        <rFont val="Arial"/>
        <family val="2"/>
      </rPr>
      <t>u</t>
    </r>
    <r>
      <rPr>
        <b/>
        <i/>
        <vertAlign val="subscript"/>
        <sz val="8"/>
        <rFont val="Arial"/>
        <family val="2"/>
      </rPr>
      <t>Opér</t>
    </r>
    <r>
      <rPr>
        <i/>
        <sz val="8"/>
        <rFont val="Arial"/>
        <family val="2"/>
      </rPr>
      <t>&lt;</t>
    </r>
  </si>
  <si>
    <r>
      <t>u</t>
    </r>
    <r>
      <rPr>
        <b/>
        <vertAlign val="subscript"/>
        <sz val="10"/>
        <rFont val="Arial"/>
        <family val="2"/>
      </rPr>
      <t>Répé</t>
    </r>
    <r>
      <rPr>
        <b/>
        <sz val="10"/>
        <rFont val="Arial"/>
        <family val="2"/>
      </rPr>
      <t>=</t>
    </r>
  </si>
  <si>
    <r>
      <t>u</t>
    </r>
    <r>
      <rPr>
        <b/>
        <vertAlign val="subscript"/>
        <sz val="10"/>
        <rFont val="Arial"/>
        <family val="2"/>
      </rPr>
      <t>Opér</t>
    </r>
    <r>
      <rPr>
        <b/>
        <sz val="10"/>
        <rFont val="Arial"/>
        <family val="2"/>
      </rPr>
      <t>=</t>
    </r>
  </si>
  <si>
    <t>MATERIAUX</t>
  </si>
  <si>
    <t>COEFFICIENT (10-6/ K)</t>
  </si>
  <si>
    <r>
      <t xml:space="preserve">Justesse : </t>
    </r>
    <r>
      <rPr>
        <sz val="10"/>
        <rFont val="Arial"/>
        <family val="2"/>
      </rPr>
      <t>déterminée à partir de la classe de l'appareil ou d'une série de mesures à l'aide d'un étalon</t>
    </r>
  </si>
  <si>
    <t>Invar</t>
  </si>
  <si>
    <t>0,6 à 1,2</t>
  </si>
  <si>
    <t>Si la classe de l'appareil est connue, indiquer le numéro (0, 1, 2 ou 3) :</t>
  </si>
  <si>
    <t>Céramiques     Al2O3</t>
  </si>
  <si>
    <t>Erreur maximale d'indication en µm</t>
  </si>
  <si>
    <t xml:space="preserve">                      SiC</t>
  </si>
  <si>
    <r>
      <t>e</t>
    </r>
    <r>
      <rPr>
        <b/>
        <vertAlign val="subscript"/>
        <sz val="10"/>
        <rFont val="Arial"/>
        <family val="2"/>
      </rPr>
      <t xml:space="preserve">jCl </t>
    </r>
    <r>
      <rPr>
        <b/>
        <sz val="10"/>
        <rFont val="Arial"/>
        <family val="2"/>
      </rPr>
      <t>=</t>
    </r>
  </si>
  <si>
    <t xml:space="preserve">                      Si3N4                </t>
  </si>
  <si>
    <t>I</t>
  </si>
  <si>
    <t xml:space="preserve">                      PS-ZrO2</t>
  </si>
  <si>
    <t>II</t>
  </si>
  <si>
    <t>Carbure de tungstène</t>
  </si>
  <si>
    <t>4,5 à 7</t>
  </si>
  <si>
    <t>III</t>
  </si>
  <si>
    <t>NF E 11-091</t>
  </si>
  <si>
    <t>Diabase</t>
  </si>
  <si>
    <t>Si non, l'erreur maximale d'indication sera estimée à l'aide d'une grandeur étalon au voisinage de la</t>
  </si>
  <si>
    <t>Verres</t>
  </si>
  <si>
    <t>6 à 9</t>
  </si>
  <si>
    <t>valeur de la pièce.</t>
  </si>
  <si>
    <t>Valeur de l'étalon :</t>
  </si>
  <si>
    <t>Granit</t>
  </si>
  <si>
    <t>Faire 10 mesures de l'étalon :</t>
  </si>
  <si>
    <t xml:space="preserve">Aciers </t>
  </si>
  <si>
    <r>
      <t>e</t>
    </r>
    <r>
      <rPr>
        <b/>
        <vertAlign val="subscript"/>
        <sz val="10"/>
        <rFont val="Arial"/>
        <family val="2"/>
      </rPr>
      <t>jMes</t>
    </r>
    <r>
      <rPr>
        <b/>
        <sz val="10"/>
        <rFont val="Arial"/>
        <family val="2"/>
      </rPr>
      <t>=</t>
    </r>
  </si>
  <si>
    <t>Inox austénitique</t>
  </si>
  <si>
    <t>15 à 16</t>
  </si>
  <si>
    <t>A 95%:</t>
  </si>
  <si>
    <t>&lt;</t>
  </si>
  <si>
    <r>
      <t>e</t>
    </r>
    <r>
      <rPr>
        <i/>
        <vertAlign val="subscript"/>
        <sz val="8"/>
        <rFont val="Arial"/>
        <family val="2"/>
      </rPr>
      <t>jRéel</t>
    </r>
  </si>
  <si>
    <r>
      <t>u</t>
    </r>
    <r>
      <rPr>
        <b/>
        <vertAlign val="subscript"/>
        <sz val="10"/>
        <rFont val="Arial"/>
        <family val="2"/>
      </rPr>
      <t>j</t>
    </r>
    <r>
      <rPr>
        <b/>
        <sz val="10"/>
        <rFont val="Arial"/>
        <family val="2"/>
      </rPr>
      <t xml:space="preserve"> =</t>
    </r>
  </si>
  <si>
    <t>Fontes grises</t>
  </si>
  <si>
    <t>10 à 11</t>
  </si>
  <si>
    <t>Influence de la température</t>
  </si>
  <si>
    <t>Titane</t>
  </si>
  <si>
    <t>Estimation de la température maxi de la pièce mesurée (°C)  :</t>
  </si>
  <si>
    <t>Laitons</t>
  </si>
  <si>
    <t>18(CuZn5) à 21(CuZn40)</t>
  </si>
  <si>
    <t>Estimation de la température de l'appareil (°C en atelier ou labo) :</t>
  </si>
  <si>
    <r>
      <t>Coefficient de dilatation de la pièce (en 10</t>
    </r>
    <r>
      <rPr>
        <vertAlign val="superscript"/>
        <sz val="10"/>
        <rFont val="Arial"/>
        <family val="2"/>
      </rPr>
      <t>-6</t>
    </r>
    <r>
      <rPr>
        <sz val="10"/>
        <rFont val="Arial"/>
        <family val="2"/>
      </rPr>
      <t>)  :</t>
    </r>
  </si>
  <si>
    <r>
      <t>e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est l'écart maximum dû à la température. On supposera</t>
    </r>
  </si>
  <si>
    <r>
      <t>e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 xml:space="preserve"> =</t>
    </r>
  </si>
  <si>
    <t>qu'il est distribué suivant un loi gaussienne.</t>
  </si>
  <si>
    <r>
      <t>u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 xml:space="preserve"> =</t>
    </r>
  </si>
  <si>
    <t xml:space="preserve">Calcul de l'incertitude correspondant à  </t>
  </si>
  <si>
    <t xml:space="preserve"> </t>
  </si>
  <si>
    <r>
      <t>Incertitude type combinée : u</t>
    </r>
    <r>
      <rPr>
        <b/>
        <vertAlign val="subscript"/>
        <sz val="10"/>
        <rFont val="Arial"/>
        <family val="2"/>
      </rPr>
      <t>c</t>
    </r>
    <r>
      <rPr>
        <b/>
        <sz val="10"/>
        <rFont val="Arial"/>
        <family val="2"/>
      </rPr>
      <t xml:space="preserve"> =</t>
    </r>
  </si>
  <si>
    <r>
      <t>Incertitude étendue : U  = k.u</t>
    </r>
    <r>
      <rPr>
        <b/>
        <vertAlign val="subscript"/>
        <sz val="10"/>
        <rFont val="Arial"/>
        <family val="2"/>
      </rPr>
      <t>c</t>
    </r>
    <r>
      <rPr>
        <b/>
        <sz val="10"/>
        <rFont val="Arial"/>
        <family val="2"/>
      </rPr>
      <t xml:space="preserve">  =</t>
    </r>
  </si>
  <si>
    <t>Facteur d'élarg. k =</t>
  </si>
  <si>
    <t xml:space="preserve">Le résultat du mesurage s'écrira Y = y ± U </t>
  </si>
  <si>
    <r>
      <t>Rapport  u</t>
    </r>
    <r>
      <rPr>
        <b/>
        <vertAlign val="subscript"/>
        <sz val="10"/>
        <rFont val="Arial"/>
        <family val="2"/>
      </rPr>
      <t>c</t>
    </r>
    <r>
      <rPr>
        <b/>
        <sz val="10"/>
        <rFont val="Arial"/>
        <family val="2"/>
      </rPr>
      <t xml:space="preserve"> / T =</t>
    </r>
  </si>
  <si>
    <t>Si possible inférieur ou égal à 1/16 (0,0625)</t>
  </si>
  <si>
    <t>U</t>
  </si>
  <si>
    <t>Zone de spécification</t>
  </si>
  <si>
    <t>En l'absence de contrat spécifique</t>
  </si>
  <si>
    <t>Calcul de la capabilité du moyen de mesure pour suivi SPC :</t>
  </si>
  <si>
    <t>Cmc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</si>
</sst>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"/>
    <numFmt numFmtId="165" formatCode="0.00000"/>
    <numFmt numFmtId="166" formatCode="0.0000"/>
    <numFmt numFmtId="167" formatCode="0E+00"/>
    <numFmt numFmtId="168" formatCode="0.0"/>
    <numFmt numFmtId="169" formatCode="&quot; ~&quot;??/16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2060"/>
      <name val="Arial"/>
      <family val="2"/>
    </font>
    <font>
      <b/>
      <sz val="10"/>
      <color rgb="FF002060"/>
      <name val="Arial"/>
      <family val="2"/>
    </font>
    <font>
      <b/>
      <sz val="9"/>
      <color rgb="FF7030A0"/>
      <name val="Arial"/>
      <family val="2"/>
    </font>
    <font>
      <b/>
      <sz val="10"/>
      <color rgb="FF7030A0"/>
      <name val="Arial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  <font>
      <b/>
      <vertAlign val="subscript"/>
      <sz val="10"/>
      <name val="Arial"/>
      <family val="2"/>
    </font>
    <font>
      <sz val="8"/>
      <name val="Arial"/>
      <family val="2"/>
    </font>
    <font>
      <b/>
      <sz val="11"/>
      <color rgb="FF00B050"/>
      <name val="Arial"/>
      <family val="2"/>
    </font>
    <font>
      <b/>
      <sz val="14"/>
      <color rgb="FF00206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b/>
      <sz val="16"/>
      <color rgb="FF00206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i/>
      <vertAlign val="subscript"/>
      <sz val="8"/>
      <name val="Arial"/>
      <family val="2"/>
    </font>
    <font>
      <i/>
      <vertAlign val="superscript"/>
      <sz val="8"/>
      <name val="Arial"/>
      <family val="2"/>
    </font>
    <font>
      <i/>
      <sz val="8"/>
      <name val="Symbol"/>
      <family val="1"/>
      <charset val="2"/>
    </font>
    <font>
      <i/>
      <sz val="8"/>
      <color indexed="9"/>
      <name val="Arial"/>
      <family val="2"/>
    </font>
    <font>
      <b/>
      <i/>
      <sz val="8"/>
      <name val="Arial"/>
      <family val="2"/>
    </font>
    <font>
      <b/>
      <i/>
      <vertAlign val="subscript"/>
      <sz val="8"/>
      <name val="Arial"/>
      <family val="2"/>
    </font>
    <font>
      <vertAlign val="superscript"/>
      <sz val="10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70">
    <border>
      <left/>
      <right/>
      <top/>
      <bottom/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/>
    </xf>
    <xf numFmtId="16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8" fillId="0" borderId="11" xfId="0" applyFont="1" applyBorder="1"/>
    <xf numFmtId="0" fontId="0" fillId="0" borderId="12" xfId="0" applyBorder="1"/>
    <xf numFmtId="0" fontId="8" fillId="0" borderId="12" xfId="0" applyFont="1" applyBorder="1"/>
    <xf numFmtId="0" fontId="0" fillId="0" borderId="13" xfId="0" applyBorder="1"/>
    <xf numFmtId="0" fontId="8" fillId="0" borderId="14" xfId="0" applyFont="1" applyBorder="1"/>
    <xf numFmtId="0" fontId="0" fillId="0" borderId="15" xfId="0" applyBorder="1"/>
    <xf numFmtId="0" fontId="8" fillId="0" borderId="15" xfId="0" applyFont="1" applyBorder="1"/>
    <xf numFmtId="0" fontId="0" fillId="0" borderId="16" xfId="0" applyBorder="1"/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2" xfId="0" applyFont="1" applyBorder="1"/>
    <xf numFmtId="0" fontId="12" fillId="0" borderId="13" xfId="0" applyFont="1" applyBorder="1"/>
    <xf numFmtId="0" fontId="12" fillId="0" borderId="0" xfId="0" applyFont="1"/>
    <xf numFmtId="0" fontId="13" fillId="0" borderId="1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64" fontId="16" fillId="2" borderId="5" xfId="0" applyNumberFormat="1" applyFont="1" applyFill="1" applyBorder="1" applyAlignment="1">
      <alignment vertical="center" wrapText="1"/>
    </xf>
    <xf numFmtId="164" fontId="16" fillId="2" borderId="5" xfId="0" applyNumberFormat="1" applyFont="1" applyFill="1" applyBorder="1" applyAlignment="1">
      <alignment horizontal="center" vertical="center" wrapText="1"/>
    </xf>
    <xf numFmtId="164" fontId="15" fillId="3" borderId="5" xfId="0" applyNumberFormat="1" applyFont="1" applyFill="1" applyBorder="1" applyAlignment="1">
      <alignment horizontal="center" vertical="center" wrapText="1"/>
    </xf>
    <xf numFmtId="165" fontId="16" fillId="3" borderId="5" xfId="0" applyNumberFormat="1" applyFont="1" applyFill="1" applyBorder="1" applyAlignment="1">
      <alignment horizontal="center" vertical="center" wrapText="1"/>
    </xf>
    <xf numFmtId="164" fontId="16" fillId="3" borderId="5" xfId="0" applyNumberFormat="1" applyFont="1" applyFill="1" applyBorder="1" applyAlignment="1">
      <alignment horizontal="center" vertical="center" wrapText="1"/>
    </xf>
    <xf numFmtId="164" fontId="16" fillId="3" borderId="5" xfId="0" applyNumberFormat="1" applyFont="1" applyFill="1" applyBorder="1" applyAlignment="1">
      <alignment horizontal="center" vertical="center" wrapText="1"/>
    </xf>
    <xf numFmtId="164" fontId="16" fillId="3" borderId="19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164" fontId="17" fillId="3" borderId="5" xfId="0" applyNumberFormat="1" applyFont="1" applyFill="1" applyBorder="1" applyAlignment="1">
      <alignment horizontal="center" vertical="center" wrapText="1"/>
    </xf>
    <xf numFmtId="165" fontId="18" fillId="3" borderId="5" xfId="0" applyNumberFormat="1" applyFont="1" applyFill="1" applyBorder="1" applyAlignment="1">
      <alignment horizontal="center" vertical="center" wrapText="1"/>
    </xf>
    <xf numFmtId="164" fontId="18" fillId="3" borderId="5" xfId="0" applyNumberFormat="1" applyFont="1" applyFill="1" applyBorder="1" applyAlignment="1">
      <alignment horizontal="center" vertical="center" wrapText="1"/>
    </xf>
    <xf numFmtId="164" fontId="18" fillId="3" borderId="5" xfId="0" applyNumberFormat="1" applyFont="1" applyFill="1" applyBorder="1" applyAlignment="1">
      <alignment horizontal="center" vertical="center" wrapText="1"/>
    </xf>
    <xf numFmtId="164" fontId="18" fillId="3" borderId="19" xfId="0" applyNumberFormat="1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164" fontId="16" fillId="2" borderId="21" xfId="0" applyNumberFormat="1" applyFont="1" applyFill="1" applyBorder="1" applyAlignment="1">
      <alignment vertical="center" wrapText="1"/>
    </xf>
    <xf numFmtId="164" fontId="16" fillId="2" borderId="21" xfId="0" applyNumberFormat="1" applyFont="1" applyFill="1" applyBorder="1" applyAlignment="1">
      <alignment horizontal="center" vertical="center" wrapText="1"/>
    </xf>
    <xf numFmtId="164" fontId="17" fillId="3" borderId="21" xfId="0" applyNumberFormat="1" applyFont="1" applyFill="1" applyBorder="1" applyAlignment="1">
      <alignment horizontal="center" vertical="center" wrapText="1"/>
    </xf>
    <xf numFmtId="165" fontId="18" fillId="3" borderId="21" xfId="0" applyNumberFormat="1" applyFont="1" applyFill="1" applyBorder="1" applyAlignment="1">
      <alignment horizontal="center" vertical="center" wrapText="1"/>
    </xf>
    <xf numFmtId="164" fontId="18" fillId="3" borderId="21" xfId="0" applyNumberFormat="1" applyFont="1" applyFill="1" applyBorder="1" applyAlignment="1">
      <alignment horizontal="center" vertical="center" wrapText="1"/>
    </xf>
    <xf numFmtId="164" fontId="18" fillId="3" borderId="21" xfId="0" applyNumberFormat="1" applyFont="1" applyFill="1" applyBorder="1" applyAlignment="1">
      <alignment horizontal="center" vertical="center" wrapText="1"/>
    </xf>
    <xf numFmtId="164" fontId="18" fillId="3" borderId="22" xfId="0" applyNumberFormat="1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4" fontId="16" fillId="0" borderId="0" xfId="0" applyNumberFormat="1" applyFont="1" applyAlignment="1">
      <alignment vertical="center" wrapText="1"/>
    </xf>
    <xf numFmtId="164" fontId="16" fillId="0" borderId="0" xfId="0" applyNumberFormat="1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 wrapText="1"/>
    </xf>
    <xf numFmtId="164" fontId="18" fillId="0" borderId="24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65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166" fontId="2" fillId="4" borderId="12" xfId="0" applyNumberFormat="1" applyFont="1" applyFill="1" applyBorder="1" applyAlignment="1">
      <alignment horizontal="center"/>
    </xf>
    <xf numFmtId="0" fontId="8" fillId="0" borderId="25" xfId="0" applyFont="1" applyBorder="1"/>
    <xf numFmtId="0" fontId="0" fillId="0" borderId="26" xfId="0" applyBorder="1"/>
    <xf numFmtId="0" fontId="22" fillId="0" borderId="0" xfId="0" applyFont="1" applyAlignment="1">
      <alignment horizontal="left"/>
    </xf>
    <xf numFmtId="0" fontId="22" fillId="0" borderId="0" xfId="0" applyFont="1"/>
    <xf numFmtId="0" fontId="0" fillId="0" borderId="24" xfId="0" applyBorder="1"/>
    <xf numFmtId="0" fontId="0" fillId="0" borderId="23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center"/>
    </xf>
    <xf numFmtId="166" fontId="2" fillId="3" borderId="0" xfId="0" applyNumberFormat="1" applyFont="1" applyFill="1" applyAlignment="1">
      <alignment horizontal="center"/>
    </xf>
    <xf numFmtId="0" fontId="19" fillId="0" borderId="0" xfId="0" applyFont="1" applyAlignment="1">
      <alignment horizontal="center"/>
    </xf>
    <xf numFmtId="166" fontId="2" fillId="4" borderId="0" xfId="0" applyNumberFormat="1" applyFont="1" applyFill="1" applyAlignment="1">
      <alignment horizontal="center"/>
    </xf>
    <xf numFmtId="0" fontId="0" fillId="0" borderId="14" xfId="0" applyBorder="1"/>
    <xf numFmtId="0" fontId="9" fillId="0" borderId="15" xfId="0" applyFont="1" applyBorder="1" applyAlignment="1">
      <alignment horizontal="center"/>
    </xf>
    <xf numFmtId="166" fontId="2" fillId="3" borderId="15" xfId="0" applyNumberFormat="1" applyFont="1" applyFill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0" fontId="9" fillId="0" borderId="0" xfId="0" applyFont="1" applyAlignment="1">
      <alignment horizontal="center"/>
    </xf>
    <xf numFmtId="166" fontId="2" fillId="5" borderId="0" xfId="0" applyNumberFormat="1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12" fillId="0" borderId="15" xfId="0" applyFont="1" applyBorder="1"/>
    <xf numFmtId="0" fontId="23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right"/>
    </xf>
    <xf numFmtId="166" fontId="8" fillId="0" borderId="15" xfId="0" applyNumberFormat="1" applyFont="1" applyBorder="1" applyAlignment="1">
      <alignment horizontal="center"/>
    </xf>
    <xf numFmtId="0" fontId="24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25" fillId="0" borderId="0" xfId="0" applyFont="1" applyAlignment="1" applyProtection="1">
      <alignment horizontal="center" vertical="center"/>
      <protection locked="0"/>
    </xf>
    <xf numFmtId="164" fontId="26" fillId="0" borderId="0" xfId="0" applyNumberFormat="1" applyFont="1"/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0" xfId="0" applyFont="1"/>
    <xf numFmtId="0" fontId="10" fillId="0" borderId="0" xfId="0" applyFont="1" applyAlignment="1">
      <alignment horizontal="center"/>
    </xf>
    <xf numFmtId="0" fontId="30" fillId="6" borderId="0" xfId="0" applyFont="1" applyFill="1" applyAlignment="1">
      <alignment horizontal="center" vertical="center"/>
    </xf>
    <xf numFmtId="0" fontId="31" fillId="0" borderId="0" xfId="0" applyFont="1"/>
    <xf numFmtId="0" fontId="2" fillId="0" borderId="0" xfId="0" applyFo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12" fillId="0" borderId="18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2" fillId="0" borderId="20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2" fillId="5" borderId="30" xfId="0" applyFont="1" applyFill="1" applyBorder="1" applyAlignment="1">
      <alignment horizontal="center"/>
    </xf>
    <xf numFmtId="0" fontId="32" fillId="5" borderId="31" xfId="0" applyFont="1" applyFill="1" applyBorder="1" applyAlignment="1">
      <alignment horizontal="center"/>
    </xf>
    <xf numFmtId="0" fontId="32" fillId="5" borderId="32" xfId="0" applyFont="1" applyFill="1" applyBorder="1" applyAlignment="1">
      <alignment horizontal="center"/>
    </xf>
    <xf numFmtId="0" fontId="33" fillId="0" borderId="11" xfId="0" applyFont="1" applyBorder="1" applyAlignment="1">
      <alignment horizontal="left"/>
    </xf>
    <xf numFmtId="0" fontId="8" fillId="0" borderId="12" xfId="0" applyFont="1" applyBorder="1" applyAlignment="1">
      <alignment horizontal="centerContinuous"/>
    </xf>
    <xf numFmtId="0" fontId="8" fillId="0" borderId="33" xfId="0" applyFont="1" applyBorder="1" applyAlignment="1">
      <alignment horizontal="centerContinuous"/>
    </xf>
    <xf numFmtId="0" fontId="8" fillId="0" borderId="34" xfId="0" applyFont="1" applyBorder="1" applyAlignment="1">
      <alignment horizontal="centerContinuous"/>
    </xf>
    <xf numFmtId="0" fontId="34" fillId="0" borderId="12" xfId="0" applyFont="1" applyBorder="1" applyAlignment="1">
      <alignment horizontal="center"/>
    </xf>
    <xf numFmtId="0" fontId="34" fillId="0" borderId="33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3" fillId="0" borderId="14" xfId="0" applyFont="1" applyBorder="1" applyAlignment="1">
      <alignment horizontal="left"/>
    </xf>
    <xf numFmtId="0" fontId="33" fillId="0" borderId="15" xfId="0" applyFont="1" applyBorder="1" applyAlignment="1">
      <alignment horizontal="left"/>
    </xf>
    <xf numFmtId="0" fontId="33" fillId="0" borderId="35" xfId="0" applyFont="1" applyBorder="1" applyAlignment="1">
      <alignment horizontal="left"/>
    </xf>
    <xf numFmtId="0" fontId="0" fillId="2" borderId="36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35" xfId="0" applyFill="1" applyBorder="1" applyAlignment="1" applyProtection="1">
      <alignment horizontal="center"/>
      <protection locked="0"/>
    </xf>
    <xf numFmtId="0" fontId="34" fillId="2" borderId="36" xfId="0" applyFont="1" applyFill="1" applyBorder="1" applyAlignment="1" applyProtection="1">
      <alignment horizontal="center"/>
      <protection locked="0"/>
    </xf>
    <xf numFmtId="0" fontId="34" fillId="2" borderId="15" xfId="0" applyFont="1" applyFill="1" applyBorder="1" applyAlignment="1" applyProtection="1">
      <alignment horizontal="center"/>
      <protection locked="0"/>
    </xf>
    <xf numFmtId="0" fontId="34" fillId="2" borderId="16" xfId="0" applyFont="1" applyFill="1" applyBorder="1" applyAlignment="1" applyProtection="1">
      <alignment horizontal="center"/>
      <protection locked="0"/>
    </xf>
    <xf numFmtId="164" fontId="0" fillId="7" borderId="37" xfId="0" applyNumberFormat="1" applyFill="1" applyBorder="1" applyAlignment="1" applyProtection="1">
      <alignment horizontal="right"/>
      <protection locked="0"/>
    </xf>
    <xf numFmtId="164" fontId="0" fillId="7" borderId="38" xfId="0" applyNumberFormat="1" applyFill="1" applyBorder="1" applyAlignment="1" applyProtection="1">
      <alignment horizontal="right"/>
      <protection locked="0"/>
    </xf>
    <xf numFmtId="164" fontId="0" fillId="7" borderId="39" xfId="0" applyNumberFormat="1" applyFill="1" applyBorder="1" applyAlignment="1" applyProtection="1">
      <alignment horizontal="right"/>
      <protection locked="0"/>
    </xf>
    <xf numFmtId="0" fontId="9" fillId="0" borderId="23" xfId="0" applyFont="1" applyBorder="1" applyAlignment="1">
      <alignment horizontal="centerContinuous"/>
    </xf>
    <xf numFmtId="0" fontId="0" fillId="0" borderId="0" xfId="0" applyAlignment="1">
      <alignment horizontal="centerContinuous"/>
    </xf>
    <xf numFmtId="164" fontId="9" fillId="7" borderId="40" xfId="0" applyNumberFormat="1" applyFont="1" applyFill="1" applyBorder="1" applyAlignment="1" applyProtection="1">
      <alignment horizontal="right"/>
      <protection locked="0"/>
    </xf>
    <xf numFmtId="164" fontId="9" fillId="7" borderId="41" xfId="0" applyNumberFormat="1" applyFont="1" applyFill="1" applyBorder="1" applyAlignment="1" applyProtection="1">
      <alignment horizontal="right"/>
      <protection locked="0"/>
    </xf>
    <xf numFmtId="164" fontId="9" fillId="7" borderId="42" xfId="0" applyNumberFormat="1" applyFont="1" applyFill="1" applyBorder="1" applyAlignment="1" applyProtection="1">
      <alignment horizontal="right"/>
      <protection locked="0"/>
    </xf>
    <xf numFmtId="0" fontId="9" fillId="0" borderId="14" xfId="0" applyFont="1" applyBorder="1" applyAlignment="1">
      <alignment horizontal="center"/>
    </xf>
    <xf numFmtId="164" fontId="30" fillId="8" borderId="43" xfId="0" applyNumberFormat="1" applyFont="1" applyFill="1" applyBorder="1" applyAlignment="1">
      <alignment horizontal="right"/>
    </xf>
    <xf numFmtId="164" fontId="30" fillId="8" borderId="44" xfId="0" applyNumberFormat="1" applyFont="1" applyFill="1" applyBorder="1" applyAlignment="1">
      <alignment horizontal="right"/>
    </xf>
    <xf numFmtId="164" fontId="30" fillId="8" borderId="45" xfId="0" applyNumberFormat="1" applyFont="1" applyFill="1" applyBorder="1" applyAlignment="1">
      <alignment horizontal="right"/>
    </xf>
    <xf numFmtId="164" fontId="9" fillId="7" borderId="43" xfId="0" applyNumberFormat="1" applyFont="1" applyFill="1" applyBorder="1" applyAlignment="1" applyProtection="1">
      <alignment horizontal="right"/>
      <protection locked="0"/>
    </xf>
    <xf numFmtId="164" fontId="9" fillId="7" borderId="44" xfId="0" applyNumberFormat="1" applyFont="1" applyFill="1" applyBorder="1" applyAlignment="1" applyProtection="1">
      <alignment horizontal="right"/>
      <protection locked="0"/>
    </xf>
    <xf numFmtId="164" fontId="9" fillId="7" borderId="45" xfId="0" applyNumberFormat="1" applyFont="1" applyFill="1" applyBorder="1" applyAlignment="1" applyProtection="1">
      <alignment horizontal="right"/>
      <protection locked="0"/>
    </xf>
    <xf numFmtId="0" fontId="9" fillId="0" borderId="12" xfId="0" applyFont="1" applyBorder="1"/>
    <xf numFmtId="0" fontId="8" fillId="0" borderId="23" xfId="0" applyFont="1" applyBorder="1"/>
    <xf numFmtId="0" fontId="31" fillId="0" borderId="24" xfId="0" applyFont="1" applyBorder="1" applyAlignment="1">
      <alignment horizontal="center"/>
    </xf>
    <xf numFmtId="0" fontId="35" fillId="0" borderId="23" xfId="0" applyFont="1" applyBorder="1"/>
    <xf numFmtId="2" fontId="22" fillId="7" borderId="46" xfId="0" applyNumberFormat="1" applyFont="1" applyFill="1" applyBorder="1" applyProtection="1">
      <protection locked="0"/>
    </xf>
    <xf numFmtId="2" fontId="36" fillId="0" borderId="47" xfId="0" applyNumberFormat="1" applyFont="1" applyBorder="1"/>
    <xf numFmtId="0" fontId="31" fillId="0" borderId="23" xfId="0" applyFont="1" applyBorder="1"/>
    <xf numFmtId="0" fontId="31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31" fillId="0" borderId="48" xfId="0" applyFont="1" applyBorder="1" applyAlignment="1">
      <alignment horizontal="right"/>
    </xf>
    <xf numFmtId="0" fontId="30" fillId="0" borderId="0" xfId="0" applyFont="1" applyAlignment="1">
      <alignment horizontal="left"/>
    </xf>
    <xf numFmtId="0" fontId="31" fillId="0" borderId="24" xfId="0" applyFont="1" applyBorder="1" applyAlignment="1">
      <alignment horizontal="left"/>
    </xf>
    <xf numFmtId="0" fontId="39" fillId="0" borderId="0" xfId="0" applyFont="1" applyAlignment="1">
      <alignment horizontal="right"/>
    </xf>
    <xf numFmtId="167" fontId="31" fillId="0" borderId="0" xfId="0" applyNumberFormat="1" applyFont="1" applyAlignment="1">
      <alignment horizontal="left"/>
    </xf>
    <xf numFmtId="2" fontId="31" fillId="0" borderId="0" xfId="0" applyNumberFormat="1" applyFont="1" applyAlignment="1">
      <alignment horizontal="left"/>
    </xf>
    <xf numFmtId="0" fontId="31" fillId="0" borderId="0" xfId="0" applyFont="1" applyAlignment="1">
      <alignment horizontal="right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40" fillId="0" borderId="15" xfId="0" applyFont="1" applyBorder="1"/>
    <xf numFmtId="164" fontId="31" fillId="0" borderId="15" xfId="0" applyNumberFormat="1" applyFont="1" applyBorder="1" applyAlignment="1">
      <alignment horizontal="right"/>
    </xf>
    <xf numFmtId="0" fontId="31" fillId="0" borderId="15" xfId="0" applyFont="1" applyBorder="1" applyAlignment="1">
      <alignment horizontal="center"/>
    </xf>
    <xf numFmtId="164" fontId="31" fillId="0" borderId="15" xfId="0" applyNumberFormat="1" applyFont="1" applyBorder="1" applyAlignment="1">
      <alignment horizontal="left"/>
    </xf>
    <xf numFmtId="0" fontId="9" fillId="0" borderId="49" xfId="0" applyFont="1" applyBorder="1" applyAlignment="1">
      <alignment horizontal="center"/>
    </xf>
    <xf numFmtId="166" fontId="30" fillId="9" borderId="50" xfId="0" applyNumberFormat="1" applyFont="1" applyFill="1" applyBorder="1" applyAlignment="1">
      <alignment horizontal="center"/>
    </xf>
    <xf numFmtId="166" fontId="30" fillId="9" borderId="51" xfId="0" applyNumberFormat="1" applyFont="1" applyFill="1" applyBorder="1" applyAlignment="1">
      <alignment horizontal="center"/>
    </xf>
    <xf numFmtId="166" fontId="30" fillId="0" borderId="0" xfId="0" applyNumberFormat="1" applyFont="1" applyAlignment="1">
      <alignment horizontal="right"/>
    </xf>
    <xf numFmtId="164" fontId="41" fillId="0" borderId="0" xfId="0" applyNumberFormat="1" applyFont="1" applyAlignment="1">
      <alignment horizontal="right"/>
    </xf>
    <xf numFmtId="0" fontId="9" fillId="0" borderId="51" xfId="0" applyFont="1" applyBorder="1" applyAlignment="1">
      <alignment horizontal="center"/>
    </xf>
    <xf numFmtId="166" fontId="30" fillId="8" borderId="50" xfId="0" applyNumberFormat="1" applyFont="1" applyFill="1" applyBorder="1" applyAlignment="1">
      <alignment horizontal="right"/>
    </xf>
    <xf numFmtId="166" fontId="30" fillId="8" borderId="0" xfId="0" applyNumberFormat="1" applyFont="1" applyFill="1" applyAlignment="1">
      <alignment horizontal="right"/>
    </xf>
    <xf numFmtId="166" fontId="30" fillId="8" borderId="51" xfId="0" applyNumberFormat="1" applyFont="1" applyFill="1" applyBorder="1" applyAlignment="1">
      <alignment horizontal="right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 applyAlignment="1">
      <alignment horizontal="center"/>
    </xf>
    <xf numFmtId="0" fontId="0" fillId="0" borderId="23" xfId="0" applyBorder="1"/>
    <xf numFmtId="0" fontId="9" fillId="0" borderId="0" xfId="0" applyFont="1"/>
    <xf numFmtId="0" fontId="0" fillId="10" borderId="46" xfId="0" applyFill="1" applyBorder="1" applyAlignment="1" applyProtection="1">
      <alignment horizontal="center"/>
      <protection locked="0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51" xfId="0" applyBorder="1" applyAlignment="1">
      <alignment horizontal="center"/>
    </xf>
    <xf numFmtId="0" fontId="10" fillId="9" borderId="40" xfId="1" applyNumberFormat="1" applyFont="1" applyFill="1" applyBorder="1" applyAlignment="1" applyProtection="1">
      <alignment horizontal="right"/>
      <protection locked="0"/>
    </xf>
    <xf numFmtId="0" fontId="10" fillId="9" borderId="41" xfId="1" applyNumberFormat="1" applyFont="1" applyFill="1" applyBorder="1" applyAlignment="1" applyProtection="1">
      <alignment horizontal="right"/>
      <protection locked="0"/>
    </xf>
    <xf numFmtId="0" fontId="10" fillId="9" borderId="42" xfId="1" applyNumberFormat="1" applyFont="1" applyFill="1" applyBorder="1" applyAlignment="1" applyProtection="1">
      <alignment horizontal="right"/>
      <protection locked="0"/>
    </xf>
    <xf numFmtId="0" fontId="9" fillId="0" borderId="0" xfId="0" applyFont="1" applyAlignment="1">
      <alignment horizontal="centerContinuous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166" fontId="9" fillId="0" borderId="0" xfId="0" applyNumberFormat="1" applyFont="1"/>
    <xf numFmtId="166" fontId="0" fillId="0" borderId="0" xfId="0" applyNumberFormat="1"/>
    <xf numFmtId="164" fontId="0" fillId="7" borderId="40" xfId="0" applyNumberFormat="1" applyFill="1" applyBorder="1" applyAlignment="1" applyProtection="1">
      <alignment horizontal="right"/>
      <protection locked="0"/>
    </xf>
    <xf numFmtId="164" fontId="0" fillId="7" borderId="41" xfId="0" applyNumberFormat="1" applyFill="1" applyBorder="1" applyAlignment="1" applyProtection="1">
      <alignment horizontal="right"/>
      <protection locked="0"/>
    </xf>
    <xf numFmtId="164" fontId="0" fillId="7" borderId="42" xfId="0" applyNumberFormat="1" applyFill="1" applyBorder="1" applyAlignment="1" applyProtection="1">
      <alignment horizontal="right"/>
      <protection locked="0"/>
    </xf>
    <xf numFmtId="2" fontId="22" fillId="7" borderId="67" xfId="0" applyNumberFormat="1" applyFont="1" applyFill="1" applyBorder="1" applyProtection="1">
      <protection locked="0"/>
    </xf>
    <xf numFmtId="164" fontId="0" fillId="9" borderId="40" xfId="0" applyNumberFormat="1" applyFill="1" applyBorder="1" applyAlignment="1">
      <alignment horizontal="right"/>
    </xf>
    <xf numFmtId="0" fontId="0" fillId="9" borderId="41" xfId="0" applyFill="1" applyBorder="1" applyAlignment="1">
      <alignment horizontal="right"/>
    </xf>
    <xf numFmtId="0" fontId="0" fillId="9" borderId="42" xfId="0" applyFill="1" applyBorder="1" applyAlignment="1">
      <alignment horizontal="right"/>
    </xf>
    <xf numFmtId="0" fontId="31" fillId="0" borderId="15" xfId="0" applyFont="1" applyBorder="1"/>
    <xf numFmtId="164" fontId="31" fillId="0" borderId="15" xfId="0" applyNumberFormat="1" applyFont="1" applyBorder="1"/>
    <xf numFmtId="0" fontId="10" fillId="0" borderId="0" xfId="0" applyFont="1" applyAlignment="1">
      <alignment horizontal="left"/>
    </xf>
    <xf numFmtId="0" fontId="10" fillId="0" borderId="51" xfId="0" applyFont="1" applyBorder="1" applyAlignment="1">
      <alignment horizontal="left"/>
    </xf>
    <xf numFmtId="168" fontId="0" fillId="7" borderId="40" xfId="0" applyNumberFormat="1" applyFill="1" applyBorder="1" applyAlignment="1" applyProtection="1">
      <alignment horizontal="center"/>
      <protection locked="0"/>
    </xf>
    <xf numFmtId="168" fontId="0" fillId="7" borderId="41" xfId="0" applyNumberFormat="1" applyFill="1" applyBorder="1" applyAlignment="1" applyProtection="1">
      <alignment horizontal="center"/>
      <protection locked="0"/>
    </xf>
    <xf numFmtId="168" fontId="0" fillId="7" borderId="42" xfId="0" applyNumberFormat="1" applyFill="1" applyBorder="1" applyAlignment="1" applyProtection="1">
      <alignment horizontal="center"/>
      <protection locked="0"/>
    </xf>
    <xf numFmtId="0" fontId="9" fillId="0" borderId="23" xfId="0" applyFont="1" applyBorder="1"/>
    <xf numFmtId="0" fontId="10" fillId="0" borderId="0" xfId="0" applyFont="1"/>
    <xf numFmtId="164" fontId="0" fillId="9" borderId="41" xfId="0" applyNumberFormat="1" applyFill="1" applyBorder="1" applyAlignment="1">
      <alignment horizontal="right"/>
    </xf>
    <xf numFmtId="164" fontId="0" fillId="9" borderId="42" xfId="0" applyNumberFormat="1" applyFill="1" applyBorder="1" applyAlignment="1">
      <alignment horizontal="right"/>
    </xf>
    <xf numFmtId="0" fontId="10" fillId="0" borderId="23" xfId="0" applyFont="1" applyBorder="1"/>
    <xf numFmtId="0" fontId="9" fillId="0" borderId="14" xfId="0" applyFont="1" applyBorder="1"/>
    <xf numFmtId="0" fontId="9" fillId="0" borderId="15" xfId="0" applyFont="1" applyBorder="1"/>
    <xf numFmtId="166" fontId="30" fillId="8" borderId="43" xfId="0" applyNumberFormat="1" applyFont="1" applyFill="1" applyBorder="1" applyAlignment="1">
      <alignment horizontal="right"/>
    </xf>
    <xf numFmtId="166" fontId="30" fillId="8" borderId="44" xfId="0" applyNumberFormat="1" applyFont="1" applyFill="1" applyBorder="1" applyAlignment="1">
      <alignment horizontal="right"/>
    </xf>
    <xf numFmtId="166" fontId="30" fillId="8" borderId="45" xfId="0" applyNumberFormat="1" applyFont="1" applyFill="1" applyBorder="1" applyAlignment="1">
      <alignment horizontal="right"/>
    </xf>
    <xf numFmtId="0" fontId="8" fillId="0" borderId="68" xfId="0" applyFont="1" applyBorder="1"/>
    <xf numFmtId="0" fontId="8" fillId="0" borderId="0" xfId="0" applyFont="1"/>
    <xf numFmtId="0" fontId="8" fillId="7" borderId="0" xfId="0" applyFont="1" applyFill="1" applyAlignment="1" applyProtection="1">
      <alignment horizontal="center"/>
      <protection locked="0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52" xfId="0" applyFont="1" applyBorder="1"/>
    <xf numFmtId="0" fontId="9" fillId="0" borderId="11" xfId="0" applyFont="1" applyBorder="1"/>
    <xf numFmtId="0" fontId="9" fillId="0" borderId="12" xfId="0" applyFont="1" applyBorder="1" applyAlignment="1">
      <alignment horizontal="left"/>
    </xf>
    <xf numFmtId="166" fontId="30" fillId="8" borderId="37" xfId="0" applyNumberFormat="1" applyFont="1" applyFill="1" applyBorder="1" applyAlignment="1">
      <alignment horizontal="right"/>
    </xf>
    <xf numFmtId="166" fontId="30" fillId="8" borderId="38" xfId="0" applyNumberFormat="1" applyFont="1" applyFill="1" applyBorder="1" applyAlignment="1">
      <alignment horizontal="right"/>
    </xf>
    <xf numFmtId="166" fontId="30" fillId="8" borderId="39" xfId="0" applyNumberFormat="1" applyFont="1" applyFill="1" applyBorder="1" applyAlignment="1">
      <alignment horizontal="right"/>
    </xf>
    <xf numFmtId="0" fontId="9" fillId="0" borderId="13" xfId="0" applyFont="1" applyBorder="1"/>
    <xf numFmtId="0" fontId="9" fillId="0" borderId="24" xfId="0" applyFont="1" applyBorder="1"/>
    <xf numFmtId="0" fontId="9" fillId="0" borderId="0" xfId="0" applyFont="1" applyAlignment="1">
      <alignment horizontal="left"/>
    </xf>
    <xf numFmtId="164" fontId="30" fillId="8" borderId="40" xfId="0" applyNumberFormat="1" applyFont="1" applyFill="1" applyBorder="1" applyAlignment="1">
      <alignment horizontal="right"/>
    </xf>
    <xf numFmtId="164" fontId="30" fillId="8" borderId="41" xfId="0" applyNumberFormat="1" applyFont="1" applyFill="1" applyBorder="1" applyAlignment="1">
      <alignment horizontal="right"/>
    </xf>
    <xf numFmtId="164" fontId="30" fillId="8" borderId="42" xfId="0" applyNumberFormat="1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7" borderId="0" xfId="0" applyFont="1" applyFill="1" applyAlignment="1" applyProtection="1">
      <alignment horizontal="center"/>
      <protection locked="0"/>
    </xf>
    <xf numFmtId="2" fontId="44" fillId="0" borderId="0" xfId="0" applyNumberFormat="1" applyFont="1"/>
    <xf numFmtId="2" fontId="25" fillId="0" borderId="0" xfId="0" applyNumberFormat="1" applyFont="1"/>
    <xf numFmtId="0" fontId="31" fillId="0" borderId="0" xfId="0" applyFont="1" applyAlignment="1">
      <alignment vertical="top"/>
    </xf>
    <xf numFmtId="0" fontId="35" fillId="0" borderId="0" xfId="0" applyFont="1" applyAlignment="1">
      <alignment vertical="top"/>
    </xf>
    <xf numFmtId="0" fontId="0" fillId="0" borderId="23" xfId="0" applyBorder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66" fontId="30" fillId="8" borderId="40" xfId="0" applyNumberFormat="1" applyFont="1" applyFill="1" applyBorder="1" applyAlignment="1" applyProtection="1">
      <alignment horizontal="center" vertical="center"/>
      <protection locked="0"/>
    </xf>
    <xf numFmtId="166" fontId="30" fillId="8" borderId="69" xfId="0" applyNumberFormat="1" applyFont="1" applyFill="1" applyBorder="1" applyAlignment="1" applyProtection="1">
      <alignment horizontal="center" vertical="center"/>
      <protection locked="0"/>
    </xf>
    <xf numFmtId="169" fontId="30" fillId="8" borderId="41" xfId="0" applyNumberFormat="1" applyFont="1" applyFill="1" applyBorder="1" applyAlignment="1" applyProtection="1">
      <alignment horizontal="center" vertical="center"/>
      <protection locked="0"/>
    </xf>
    <xf numFmtId="169" fontId="30" fillId="8" borderId="42" xfId="0" applyNumberFormat="1" applyFont="1" applyFill="1" applyBorder="1" applyAlignment="1" applyProtection="1">
      <alignment horizontal="center" vertical="center"/>
      <protection locked="0"/>
    </xf>
    <xf numFmtId="0" fontId="31" fillId="0" borderId="5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5" fillId="0" borderId="23" xfId="0" applyFont="1" applyBorder="1" applyAlignment="1" applyProtection="1">
      <alignment horizontal="center" vertical="center"/>
      <protection locked="0"/>
    </xf>
    <xf numFmtId="0" fontId="27" fillId="0" borderId="48" xfId="0" applyFont="1" applyBorder="1" applyAlignment="1">
      <alignment horizontal="center"/>
    </xf>
    <xf numFmtId="164" fontId="22" fillId="0" borderId="0" xfId="0" applyNumberFormat="1" applyFont="1"/>
    <xf numFmtId="0" fontId="9" fillId="9" borderId="0" xfId="0" applyFont="1" applyFill="1" applyAlignment="1">
      <alignment horizontal="center" vertical="center"/>
    </xf>
    <xf numFmtId="0" fontId="45" fillId="0" borderId="14" xfId="0" applyFont="1" applyBorder="1" applyAlignment="1">
      <alignment horizontal="center"/>
    </xf>
    <xf numFmtId="0" fontId="45" fillId="0" borderId="15" xfId="0" applyFont="1" applyBorder="1" applyAlignment="1">
      <alignment horizontal="center"/>
    </xf>
    <xf numFmtId="164" fontId="22" fillId="0" borderId="15" xfId="0" applyNumberFormat="1" applyFont="1" applyBorder="1"/>
    <xf numFmtId="0" fontId="0" fillId="0" borderId="0" xfId="0" applyProtection="1">
      <protection locked="0"/>
    </xf>
  </cellXfs>
  <cellStyles count="2">
    <cellStyle name="Milliers" xfId="1" builtinId="3"/>
    <cellStyle name="Normal" xfId="0" builtinId="0"/>
  </cellStyles>
  <dxfs count="28">
    <dxf>
      <font>
        <color rgb="FF00B050"/>
      </font>
    </dxf>
    <dxf>
      <font>
        <color rgb="FFFF000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lor rgb="FF00B050"/>
      </font>
    </dxf>
    <dxf>
      <font>
        <condense val="0"/>
        <extend val="0"/>
        <color indexed="42"/>
      </font>
    </dxf>
    <dxf>
      <font>
        <condense val="0"/>
        <extend val="0"/>
        <color indexed="9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  <fill>
        <patternFill>
          <bgColor indexed="4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48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lor rgb="FF00B050"/>
      </font>
    </dxf>
    <dxf>
      <font>
        <condense val="0"/>
        <extend val="0"/>
        <color indexed="42"/>
      </font>
    </dxf>
    <dxf>
      <font>
        <condense val="0"/>
        <extend val="0"/>
        <color indexed="9"/>
      </font>
    </dxf>
    <dxf>
      <font>
        <condense val="0"/>
        <extend val="0"/>
        <color indexed="56"/>
      </font>
    </dxf>
    <dxf>
      <font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  <fill>
        <patternFill>
          <bgColor indexed="4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4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139</xdr:row>
      <xdr:rowOff>0</xdr:rowOff>
    </xdr:from>
    <xdr:to>
      <xdr:col>16</xdr:col>
      <xdr:colOff>12700</xdr:colOff>
      <xdr:row>139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D3426ECA-FF4A-451E-A844-B2A8C0BE65A8}"/>
            </a:ext>
          </a:extLst>
        </xdr:cNvPr>
        <xdr:cNvSpPr>
          <a:spLocks noChangeShapeType="1"/>
        </xdr:cNvSpPr>
      </xdr:nvSpPr>
      <xdr:spPr bwMode="auto">
        <a:xfrm>
          <a:off x="965200" y="33610550"/>
          <a:ext cx="7423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138</xdr:row>
      <xdr:rowOff>6350</xdr:rowOff>
    </xdr:from>
    <xdr:to>
      <xdr:col>13</xdr:col>
      <xdr:colOff>0</xdr:colOff>
      <xdr:row>139</xdr:row>
      <xdr:rowOff>165100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0F01D511-E263-4733-A3C8-E2CB5F9B4E22}"/>
            </a:ext>
          </a:extLst>
        </xdr:cNvPr>
        <xdr:cNvSpPr>
          <a:spLocks noChangeShapeType="1"/>
        </xdr:cNvSpPr>
      </xdr:nvSpPr>
      <xdr:spPr bwMode="auto">
        <a:xfrm flipH="1">
          <a:off x="6654800" y="33432750"/>
          <a:ext cx="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12700</xdr:colOff>
      <xdr:row>138</xdr:row>
      <xdr:rowOff>6350</xdr:rowOff>
    </xdr:from>
    <xdr:to>
      <xdr:col>5</xdr:col>
      <xdr:colOff>12700</xdr:colOff>
      <xdr:row>139</xdr:row>
      <xdr:rowOff>177800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89B7BE1D-7C44-436F-9EDD-A7E3EA49878C}"/>
            </a:ext>
          </a:extLst>
        </xdr:cNvPr>
        <xdr:cNvSpPr>
          <a:spLocks noChangeShapeType="1"/>
        </xdr:cNvSpPr>
      </xdr:nvSpPr>
      <xdr:spPr bwMode="auto">
        <a:xfrm>
          <a:off x="2330450" y="33432750"/>
          <a:ext cx="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130</xdr:row>
          <xdr:rowOff>69850</xdr:rowOff>
        </xdr:from>
        <xdr:to>
          <xdr:col>3</xdr:col>
          <xdr:colOff>285750</xdr:colOff>
          <xdr:row>134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5C7C58C-2FC7-4976-A62F-EA00AC703E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0</xdr:colOff>
      <xdr:row>136</xdr:row>
      <xdr:rowOff>0</xdr:rowOff>
    </xdr:from>
    <xdr:to>
      <xdr:col>6</xdr:col>
      <xdr:colOff>0</xdr:colOff>
      <xdr:row>138</xdr:row>
      <xdr:rowOff>152400</xdr:rowOff>
    </xdr:to>
    <xdr:sp macro="" textlink="">
      <xdr:nvSpPr>
        <xdr:cNvPr id="5" name="Line 18">
          <a:extLst>
            <a:ext uri="{FF2B5EF4-FFF2-40B4-BE49-F238E27FC236}">
              <a16:creationId xmlns:a16="http://schemas.microsoft.com/office/drawing/2014/main" id="{95CBDC99-F998-42AE-B867-40D28E867C8B}"/>
            </a:ext>
          </a:extLst>
        </xdr:cNvPr>
        <xdr:cNvSpPr>
          <a:spLocks noChangeShapeType="1"/>
        </xdr:cNvSpPr>
      </xdr:nvSpPr>
      <xdr:spPr bwMode="auto">
        <a:xfrm flipV="1">
          <a:off x="2641600" y="33039050"/>
          <a:ext cx="0" cy="539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12700</xdr:colOff>
      <xdr:row>136</xdr:row>
      <xdr:rowOff>0</xdr:rowOff>
    </xdr:from>
    <xdr:to>
      <xdr:col>12</xdr:col>
      <xdr:colOff>12700</xdr:colOff>
      <xdr:row>138</xdr:row>
      <xdr:rowOff>152400</xdr:rowOff>
    </xdr:to>
    <xdr:sp macro="" textlink="">
      <xdr:nvSpPr>
        <xdr:cNvPr id="6" name="Line 19">
          <a:extLst>
            <a:ext uri="{FF2B5EF4-FFF2-40B4-BE49-F238E27FC236}">
              <a16:creationId xmlns:a16="http://schemas.microsoft.com/office/drawing/2014/main" id="{B3CF6509-57A4-4D0D-AC6D-5BBD2B7AE2FB}"/>
            </a:ext>
          </a:extLst>
        </xdr:cNvPr>
        <xdr:cNvSpPr>
          <a:spLocks noChangeShapeType="1"/>
        </xdr:cNvSpPr>
      </xdr:nvSpPr>
      <xdr:spPr bwMode="auto">
        <a:xfrm flipV="1">
          <a:off x="6108700" y="33039050"/>
          <a:ext cx="0" cy="539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273050</xdr:colOff>
      <xdr:row>137</xdr:row>
      <xdr:rowOff>0</xdr:rowOff>
    </xdr:from>
    <xdr:to>
      <xdr:col>13</xdr:col>
      <xdr:colOff>0</xdr:colOff>
      <xdr:row>137</xdr:row>
      <xdr:rowOff>0</xdr:rowOff>
    </xdr:to>
    <xdr:sp macro="" textlink="">
      <xdr:nvSpPr>
        <xdr:cNvPr id="7" name="Line 20">
          <a:extLst>
            <a:ext uri="{FF2B5EF4-FFF2-40B4-BE49-F238E27FC236}">
              <a16:creationId xmlns:a16="http://schemas.microsoft.com/office/drawing/2014/main" id="{AD89B605-7BB4-4EA8-84C5-A20E7085EC53}"/>
            </a:ext>
          </a:extLst>
        </xdr:cNvPr>
        <xdr:cNvSpPr>
          <a:spLocks noChangeShapeType="1"/>
        </xdr:cNvSpPr>
      </xdr:nvSpPr>
      <xdr:spPr bwMode="auto">
        <a:xfrm>
          <a:off x="6369050" y="33191450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137</xdr:row>
      <xdr:rowOff>0</xdr:rowOff>
    </xdr:from>
    <xdr:to>
      <xdr:col>15</xdr:col>
      <xdr:colOff>0</xdr:colOff>
      <xdr:row>137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3D3749DF-3F8A-4CD6-93BA-D2AE0CB1244A}"/>
            </a:ext>
          </a:extLst>
        </xdr:cNvPr>
        <xdr:cNvSpPr>
          <a:spLocks noChangeShapeType="1"/>
        </xdr:cNvSpPr>
      </xdr:nvSpPr>
      <xdr:spPr bwMode="auto">
        <a:xfrm flipH="1">
          <a:off x="7334250" y="33191450"/>
          <a:ext cx="6604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137</xdr:row>
      <xdr:rowOff>0</xdr:rowOff>
    </xdr:from>
    <xdr:to>
      <xdr:col>14</xdr:col>
      <xdr:colOff>0</xdr:colOff>
      <xdr:row>137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B19D4288-9512-4298-8C9C-25A470ED8759}"/>
            </a:ext>
          </a:extLst>
        </xdr:cNvPr>
        <xdr:cNvSpPr>
          <a:spLocks noChangeShapeType="1"/>
        </xdr:cNvSpPr>
      </xdr:nvSpPr>
      <xdr:spPr bwMode="auto">
        <a:xfrm>
          <a:off x="6654800" y="33191450"/>
          <a:ext cx="6794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12700</xdr:colOff>
          <xdr:row>96</xdr:row>
          <xdr:rowOff>25400</xdr:rowOff>
        </xdr:from>
        <xdr:to>
          <xdr:col>19</xdr:col>
          <xdr:colOff>0</xdr:colOff>
          <xdr:row>98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D9CA502-600F-4B96-BA98-980693C498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Nouvelle étude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12700</xdr:colOff>
      <xdr:row>136</xdr:row>
      <xdr:rowOff>12700</xdr:rowOff>
    </xdr:from>
    <xdr:to>
      <xdr:col>6</xdr:col>
      <xdr:colOff>0</xdr:colOff>
      <xdr:row>138</xdr:row>
      <xdr:rowOff>152400</xdr:rowOff>
    </xdr:to>
    <xdr:grpSp>
      <xdr:nvGrpSpPr>
        <xdr:cNvPr id="10" name="Group 24">
          <a:extLst>
            <a:ext uri="{FF2B5EF4-FFF2-40B4-BE49-F238E27FC236}">
              <a16:creationId xmlns:a16="http://schemas.microsoft.com/office/drawing/2014/main" id="{456987E3-13C1-465C-84F3-9838062CFD1B}"/>
            </a:ext>
          </a:extLst>
        </xdr:cNvPr>
        <xdr:cNvGrpSpPr>
          <a:grpSpLocks/>
        </xdr:cNvGrpSpPr>
      </xdr:nvGrpSpPr>
      <xdr:grpSpPr bwMode="auto">
        <a:xfrm>
          <a:off x="1719263" y="31969075"/>
          <a:ext cx="923925" cy="528638"/>
          <a:chOff x="115" y="905"/>
          <a:chExt cx="75" cy="49"/>
        </a:xfrm>
      </xdr:grpSpPr>
      <xdr:sp macro="" textlink="">
        <xdr:nvSpPr>
          <xdr:cNvPr id="11" name="Freeform 25">
            <a:extLst>
              <a:ext uri="{FF2B5EF4-FFF2-40B4-BE49-F238E27FC236}">
                <a16:creationId xmlns:a16="http://schemas.microsoft.com/office/drawing/2014/main" id="{A0F9BE04-C386-5BCE-C498-45E2642725FF}"/>
              </a:ext>
            </a:extLst>
          </xdr:cNvPr>
          <xdr:cNvSpPr>
            <a:spLocks/>
          </xdr:cNvSpPr>
        </xdr:nvSpPr>
        <xdr:spPr bwMode="auto">
          <a:xfrm>
            <a:off x="115" y="905"/>
            <a:ext cx="37" cy="49"/>
          </a:xfrm>
          <a:custGeom>
            <a:avLst/>
            <a:gdLst>
              <a:gd name="T0" fmla="*/ 0 w 37"/>
              <a:gd name="T1" fmla="*/ 49 h 49"/>
              <a:gd name="T2" fmla="*/ 13 w 37"/>
              <a:gd name="T3" fmla="*/ 38 h 49"/>
              <a:gd name="T4" fmla="*/ 22 w 37"/>
              <a:gd name="T5" fmla="*/ 14 h 49"/>
              <a:gd name="T6" fmla="*/ 30 w 37"/>
              <a:gd name="T7" fmla="*/ 2 h 49"/>
              <a:gd name="T8" fmla="*/ 37 w 37"/>
              <a:gd name="T9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49">
                <a:moveTo>
                  <a:pt x="0" y="49"/>
                </a:moveTo>
                <a:cubicBezTo>
                  <a:pt x="4" y="46"/>
                  <a:pt x="9" y="44"/>
                  <a:pt x="13" y="38"/>
                </a:cubicBezTo>
                <a:cubicBezTo>
                  <a:pt x="17" y="32"/>
                  <a:pt x="19" y="20"/>
                  <a:pt x="22" y="14"/>
                </a:cubicBezTo>
                <a:cubicBezTo>
                  <a:pt x="25" y="8"/>
                  <a:pt x="28" y="4"/>
                  <a:pt x="30" y="2"/>
                </a:cubicBezTo>
                <a:cubicBezTo>
                  <a:pt x="32" y="0"/>
                  <a:pt x="36" y="0"/>
                  <a:pt x="37" y="0"/>
                </a:cubicBezTo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12" name="Freeform 26">
            <a:extLst>
              <a:ext uri="{FF2B5EF4-FFF2-40B4-BE49-F238E27FC236}">
                <a16:creationId xmlns:a16="http://schemas.microsoft.com/office/drawing/2014/main" id="{2AA2CC35-06E0-E7DC-02CF-E2DA7B1A1EBC}"/>
              </a:ext>
            </a:extLst>
          </xdr:cNvPr>
          <xdr:cNvSpPr>
            <a:spLocks/>
          </xdr:cNvSpPr>
        </xdr:nvSpPr>
        <xdr:spPr bwMode="auto">
          <a:xfrm flipH="1">
            <a:off x="152" y="905"/>
            <a:ext cx="37" cy="49"/>
          </a:xfrm>
          <a:custGeom>
            <a:avLst/>
            <a:gdLst>
              <a:gd name="T0" fmla="*/ 0 w 37"/>
              <a:gd name="T1" fmla="*/ 49 h 49"/>
              <a:gd name="T2" fmla="*/ 13 w 37"/>
              <a:gd name="T3" fmla="*/ 38 h 49"/>
              <a:gd name="T4" fmla="*/ 22 w 37"/>
              <a:gd name="T5" fmla="*/ 14 h 49"/>
              <a:gd name="T6" fmla="*/ 30 w 37"/>
              <a:gd name="T7" fmla="*/ 2 h 49"/>
              <a:gd name="T8" fmla="*/ 37 w 37"/>
              <a:gd name="T9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49">
                <a:moveTo>
                  <a:pt x="0" y="49"/>
                </a:moveTo>
                <a:cubicBezTo>
                  <a:pt x="4" y="46"/>
                  <a:pt x="9" y="44"/>
                  <a:pt x="13" y="38"/>
                </a:cubicBezTo>
                <a:cubicBezTo>
                  <a:pt x="17" y="32"/>
                  <a:pt x="19" y="20"/>
                  <a:pt x="22" y="14"/>
                </a:cubicBezTo>
                <a:cubicBezTo>
                  <a:pt x="25" y="8"/>
                  <a:pt x="28" y="4"/>
                  <a:pt x="30" y="2"/>
                </a:cubicBezTo>
                <a:cubicBezTo>
                  <a:pt x="32" y="0"/>
                  <a:pt x="36" y="0"/>
                  <a:pt x="37" y="0"/>
                </a:cubicBezTo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13" name="Line 27">
            <a:extLst>
              <a:ext uri="{FF2B5EF4-FFF2-40B4-BE49-F238E27FC236}">
                <a16:creationId xmlns:a16="http://schemas.microsoft.com/office/drawing/2014/main" id="{BAC83716-7732-06A0-D271-F9BA92667BCD}"/>
              </a:ext>
            </a:extLst>
          </xdr:cNvPr>
          <xdr:cNvSpPr>
            <a:spLocks noChangeShapeType="1"/>
          </xdr:cNvSpPr>
        </xdr:nvSpPr>
        <xdr:spPr bwMode="auto">
          <a:xfrm>
            <a:off x="115" y="954"/>
            <a:ext cx="75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12</xdr:col>
      <xdr:colOff>12700</xdr:colOff>
      <xdr:row>136</xdr:row>
      <xdr:rowOff>12700</xdr:rowOff>
    </xdr:from>
    <xdr:to>
      <xdr:col>14</xdr:col>
      <xdr:colOff>0</xdr:colOff>
      <xdr:row>138</xdr:row>
      <xdr:rowOff>152400</xdr:rowOff>
    </xdr:to>
    <xdr:grpSp>
      <xdr:nvGrpSpPr>
        <xdr:cNvPr id="14" name="Group 28">
          <a:extLst>
            <a:ext uri="{FF2B5EF4-FFF2-40B4-BE49-F238E27FC236}">
              <a16:creationId xmlns:a16="http://schemas.microsoft.com/office/drawing/2014/main" id="{2290BA63-76EC-49AA-BA02-C3F3E59CF6D0}"/>
            </a:ext>
          </a:extLst>
        </xdr:cNvPr>
        <xdr:cNvGrpSpPr>
          <a:grpSpLocks/>
        </xdr:cNvGrpSpPr>
      </xdr:nvGrpSpPr>
      <xdr:grpSpPr bwMode="auto">
        <a:xfrm>
          <a:off x="6116638" y="31969075"/>
          <a:ext cx="1225550" cy="528638"/>
          <a:chOff x="115" y="905"/>
          <a:chExt cx="75" cy="49"/>
        </a:xfrm>
      </xdr:grpSpPr>
      <xdr:sp macro="" textlink="">
        <xdr:nvSpPr>
          <xdr:cNvPr id="15" name="Freeform 29">
            <a:extLst>
              <a:ext uri="{FF2B5EF4-FFF2-40B4-BE49-F238E27FC236}">
                <a16:creationId xmlns:a16="http://schemas.microsoft.com/office/drawing/2014/main" id="{1BDA1C8E-3103-C395-4620-7987BF9C2138}"/>
              </a:ext>
            </a:extLst>
          </xdr:cNvPr>
          <xdr:cNvSpPr>
            <a:spLocks/>
          </xdr:cNvSpPr>
        </xdr:nvSpPr>
        <xdr:spPr bwMode="auto">
          <a:xfrm>
            <a:off x="115" y="905"/>
            <a:ext cx="37" cy="49"/>
          </a:xfrm>
          <a:custGeom>
            <a:avLst/>
            <a:gdLst>
              <a:gd name="T0" fmla="*/ 0 w 37"/>
              <a:gd name="T1" fmla="*/ 49 h 49"/>
              <a:gd name="T2" fmla="*/ 13 w 37"/>
              <a:gd name="T3" fmla="*/ 38 h 49"/>
              <a:gd name="T4" fmla="*/ 22 w 37"/>
              <a:gd name="T5" fmla="*/ 14 h 49"/>
              <a:gd name="T6" fmla="*/ 30 w 37"/>
              <a:gd name="T7" fmla="*/ 2 h 49"/>
              <a:gd name="T8" fmla="*/ 37 w 37"/>
              <a:gd name="T9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49">
                <a:moveTo>
                  <a:pt x="0" y="49"/>
                </a:moveTo>
                <a:cubicBezTo>
                  <a:pt x="4" y="46"/>
                  <a:pt x="9" y="44"/>
                  <a:pt x="13" y="38"/>
                </a:cubicBezTo>
                <a:cubicBezTo>
                  <a:pt x="17" y="32"/>
                  <a:pt x="19" y="20"/>
                  <a:pt x="22" y="14"/>
                </a:cubicBezTo>
                <a:cubicBezTo>
                  <a:pt x="25" y="8"/>
                  <a:pt x="28" y="4"/>
                  <a:pt x="30" y="2"/>
                </a:cubicBezTo>
                <a:cubicBezTo>
                  <a:pt x="32" y="0"/>
                  <a:pt x="36" y="0"/>
                  <a:pt x="37" y="0"/>
                </a:cubicBezTo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16" name="Freeform 30">
            <a:extLst>
              <a:ext uri="{FF2B5EF4-FFF2-40B4-BE49-F238E27FC236}">
                <a16:creationId xmlns:a16="http://schemas.microsoft.com/office/drawing/2014/main" id="{280DAD61-C27F-2EF4-3363-B4D856893B54}"/>
              </a:ext>
            </a:extLst>
          </xdr:cNvPr>
          <xdr:cNvSpPr>
            <a:spLocks/>
          </xdr:cNvSpPr>
        </xdr:nvSpPr>
        <xdr:spPr bwMode="auto">
          <a:xfrm flipH="1">
            <a:off x="152" y="905"/>
            <a:ext cx="37" cy="49"/>
          </a:xfrm>
          <a:custGeom>
            <a:avLst/>
            <a:gdLst>
              <a:gd name="T0" fmla="*/ 0 w 37"/>
              <a:gd name="T1" fmla="*/ 49 h 49"/>
              <a:gd name="T2" fmla="*/ 13 w 37"/>
              <a:gd name="T3" fmla="*/ 38 h 49"/>
              <a:gd name="T4" fmla="*/ 22 w 37"/>
              <a:gd name="T5" fmla="*/ 14 h 49"/>
              <a:gd name="T6" fmla="*/ 30 w 37"/>
              <a:gd name="T7" fmla="*/ 2 h 49"/>
              <a:gd name="T8" fmla="*/ 37 w 37"/>
              <a:gd name="T9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49">
                <a:moveTo>
                  <a:pt x="0" y="49"/>
                </a:moveTo>
                <a:cubicBezTo>
                  <a:pt x="4" y="46"/>
                  <a:pt x="9" y="44"/>
                  <a:pt x="13" y="38"/>
                </a:cubicBezTo>
                <a:cubicBezTo>
                  <a:pt x="17" y="32"/>
                  <a:pt x="19" y="20"/>
                  <a:pt x="22" y="14"/>
                </a:cubicBezTo>
                <a:cubicBezTo>
                  <a:pt x="25" y="8"/>
                  <a:pt x="28" y="4"/>
                  <a:pt x="30" y="2"/>
                </a:cubicBezTo>
                <a:cubicBezTo>
                  <a:pt x="32" y="0"/>
                  <a:pt x="36" y="0"/>
                  <a:pt x="37" y="0"/>
                </a:cubicBezTo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17" name="Line 31">
            <a:extLst>
              <a:ext uri="{FF2B5EF4-FFF2-40B4-BE49-F238E27FC236}">
                <a16:creationId xmlns:a16="http://schemas.microsoft.com/office/drawing/2014/main" id="{1822F89D-FD5D-4D56-3AFA-2AE301C0F2FB}"/>
              </a:ext>
            </a:extLst>
          </xdr:cNvPr>
          <xdr:cNvSpPr>
            <a:spLocks noChangeShapeType="1"/>
          </xdr:cNvSpPr>
        </xdr:nvSpPr>
        <xdr:spPr bwMode="auto">
          <a:xfrm>
            <a:off x="115" y="954"/>
            <a:ext cx="75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13</xdr:col>
      <xdr:colOff>0</xdr:colOff>
      <xdr:row>136</xdr:row>
      <xdr:rowOff>76200</xdr:rowOff>
    </xdr:from>
    <xdr:to>
      <xdr:col>13</xdr:col>
      <xdr:colOff>0</xdr:colOff>
      <xdr:row>137</xdr:row>
      <xdr:rowOff>133350</xdr:rowOff>
    </xdr:to>
    <xdr:sp macro="" textlink="">
      <xdr:nvSpPr>
        <xdr:cNvPr id="18" name="Line 32">
          <a:extLst>
            <a:ext uri="{FF2B5EF4-FFF2-40B4-BE49-F238E27FC236}">
              <a16:creationId xmlns:a16="http://schemas.microsoft.com/office/drawing/2014/main" id="{913B2EB5-9869-42EB-B632-3242A8290E04}"/>
            </a:ext>
          </a:extLst>
        </xdr:cNvPr>
        <xdr:cNvSpPr>
          <a:spLocks noChangeShapeType="1"/>
        </xdr:cNvSpPr>
      </xdr:nvSpPr>
      <xdr:spPr bwMode="auto">
        <a:xfrm flipV="1">
          <a:off x="6654800" y="33115250"/>
          <a:ext cx="0" cy="20955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136</xdr:row>
      <xdr:rowOff>95250</xdr:rowOff>
    </xdr:from>
    <xdr:to>
      <xdr:col>14</xdr:col>
      <xdr:colOff>0</xdr:colOff>
      <xdr:row>138</xdr:row>
      <xdr:rowOff>152400</xdr:rowOff>
    </xdr:to>
    <xdr:sp macro="" textlink="">
      <xdr:nvSpPr>
        <xdr:cNvPr id="19" name="Line 33">
          <a:extLst>
            <a:ext uri="{FF2B5EF4-FFF2-40B4-BE49-F238E27FC236}">
              <a16:creationId xmlns:a16="http://schemas.microsoft.com/office/drawing/2014/main" id="{35E31A6D-591A-421E-8E71-F497AEF45415}"/>
            </a:ext>
          </a:extLst>
        </xdr:cNvPr>
        <xdr:cNvSpPr>
          <a:spLocks noChangeShapeType="1"/>
        </xdr:cNvSpPr>
      </xdr:nvSpPr>
      <xdr:spPr bwMode="auto">
        <a:xfrm flipV="1">
          <a:off x="7334250" y="33134300"/>
          <a:ext cx="0" cy="44450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50800</xdr:colOff>
      <xdr:row>135</xdr:row>
      <xdr:rowOff>139700</xdr:rowOff>
    </xdr:from>
    <xdr:to>
      <xdr:col>3</xdr:col>
      <xdr:colOff>298450</xdr:colOff>
      <xdr:row>137</xdr:row>
      <xdr:rowOff>190500</xdr:rowOff>
    </xdr:to>
    <xdr:sp macro="" textlink="">
      <xdr:nvSpPr>
        <xdr:cNvPr id="20" name="AutoShape 34">
          <a:extLst>
            <a:ext uri="{FF2B5EF4-FFF2-40B4-BE49-F238E27FC236}">
              <a16:creationId xmlns:a16="http://schemas.microsoft.com/office/drawing/2014/main" id="{6C1CD771-9AFC-4B78-AA31-E582F082CCFC}"/>
            </a:ext>
          </a:extLst>
        </xdr:cNvPr>
        <xdr:cNvSpPr>
          <a:spLocks noChangeArrowheads="1"/>
        </xdr:cNvSpPr>
      </xdr:nvSpPr>
      <xdr:spPr bwMode="auto">
        <a:xfrm>
          <a:off x="996950" y="32981900"/>
          <a:ext cx="628650" cy="400050"/>
        </a:xfrm>
        <a:prstGeom prst="wedgeRectCallout">
          <a:avLst>
            <a:gd name="adj1" fmla="val 88097"/>
            <a:gd name="adj2" fmla="val 9706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Zone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d'incertitude</a:t>
          </a:r>
        </a:p>
      </xdr:txBody>
    </xdr:sp>
    <xdr:clientData/>
  </xdr:twoCellAnchor>
  <xdr:twoCellAnchor>
    <xdr:from>
      <xdr:col>10</xdr:col>
      <xdr:colOff>203200</xdr:colOff>
      <xdr:row>142</xdr:row>
      <xdr:rowOff>82550</xdr:rowOff>
    </xdr:from>
    <xdr:to>
      <xdr:col>11</xdr:col>
      <xdr:colOff>298450</xdr:colOff>
      <xdr:row>142</xdr:row>
      <xdr:rowOff>82550</xdr:rowOff>
    </xdr:to>
    <xdr:sp macro="" textlink="">
      <xdr:nvSpPr>
        <xdr:cNvPr id="21" name="Line 35">
          <a:extLst>
            <a:ext uri="{FF2B5EF4-FFF2-40B4-BE49-F238E27FC236}">
              <a16:creationId xmlns:a16="http://schemas.microsoft.com/office/drawing/2014/main" id="{D1ED3EC5-3820-4B7E-B27D-E10A943DFC17}"/>
            </a:ext>
          </a:extLst>
        </xdr:cNvPr>
        <xdr:cNvSpPr>
          <a:spLocks noChangeShapeType="1"/>
        </xdr:cNvSpPr>
      </xdr:nvSpPr>
      <xdr:spPr bwMode="auto">
        <a:xfrm>
          <a:off x="5270500" y="34315400"/>
          <a:ext cx="609600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75</xdr:row>
      <xdr:rowOff>0</xdr:rowOff>
    </xdr:from>
    <xdr:to>
      <xdr:col>16</xdr:col>
      <xdr:colOff>12700</xdr:colOff>
      <xdr:row>75</xdr:row>
      <xdr:rowOff>0</xdr:rowOff>
    </xdr:to>
    <xdr:sp macro="" textlink="">
      <xdr:nvSpPr>
        <xdr:cNvPr id="23" name="Line 14">
          <a:extLst>
            <a:ext uri="{FF2B5EF4-FFF2-40B4-BE49-F238E27FC236}">
              <a16:creationId xmlns:a16="http://schemas.microsoft.com/office/drawing/2014/main" id="{800D0C3E-35EF-4CFB-922E-E1B5CCE46D32}"/>
            </a:ext>
          </a:extLst>
        </xdr:cNvPr>
        <xdr:cNvSpPr>
          <a:spLocks noChangeShapeType="1"/>
        </xdr:cNvSpPr>
      </xdr:nvSpPr>
      <xdr:spPr bwMode="auto">
        <a:xfrm>
          <a:off x="965200" y="20923250"/>
          <a:ext cx="7423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72</xdr:row>
      <xdr:rowOff>0</xdr:rowOff>
    </xdr:from>
    <xdr:to>
      <xdr:col>6</xdr:col>
      <xdr:colOff>0</xdr:colOff>
      <xdr:row>74</xdr:row>
      <xdr:rowOff>152400</xdr:rowOff>
    </xdr:to>
    <xdr:sp macro="" textlink="">
      <xdr:nvSpPr>
        <xdr:cNvPr id="24" name="Line 18">
          <a:extLst>
            <a:ext uri="{FF2B5EF4-FFF2-40B4-BE49-F238E27FC236}">
              <a16:creationId xmlns:a16="http://schemas.microsoft.com/office/drawing/2014/main" id="{9A365D07-E7C9-42DF-A234-CE30C595D607}"/>
            </a:ext>
          </a:extLst>
        </xdr:cNvPr>
        <xdr:cNvSpPr>
          <a:spLocks noChangeShapeType="1"/>
        </xdr:cNvSpPr>
      </xdr:nvSpPr>
      <xdr:spPr bwMode="auto">
        <a:xfrm flipV="1">
          <a:off x="2641600" y="20351750"/>
          <a:ext cx="0" cy="539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12700</xdr:colOff>
      <xdr:row>72</xdr:row>
      <xdr:rowOff>0</xdr:rowOff>
    </xdr:from>
    <xdr:to>
      <xdr:col>12</xdr:col>
      <xdr:colOff>12700</xdr:colOff>
      <xdr:row>74</xdr:row>
      <xdr:rowOff>152400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6212B8FB-2944-46CA-9C8A-CF63048F2120}"/>
            </a:ext>
          </a:extLst>
        </xdr:cNvPr>
        <xdr:cNvSpPr>
          <a:spLocks noChangeShapeType="1"/>
        </xdr:cNvSpPr>
      </xdr:nvSpPr>
      <xdr:spPr bwMode="auto">
        <a:xfrm flipV="1">
          <a:off x="6108700" y="20351750"/>
          <a:ext cx="0" cy="539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</xdr:colOff>
      <xdr:row>73</xdr:row>
      <xdr:rowOff>7056</xdr:rowOff>
    </xdr:from>
    <xdr:to>
      <xdr:col>5</xdr:col>
      <xdr:colOff>303389</xdr:colOff>
      <xdr:row>73</xdr:row>
      <xdr:rowOff>7056</xdr:rowOff>
    </xdr:to>
    <xdr:sp macro="" textlink="">
      <xdr:nvSpPr>
        <xdr:cNvPr id="26" name="Line 20">
          <a:extLst>
            <a:ext uri="{FF2B5EF4-FFF2-40B4-BE49-F238E27FC236}">
              <a16:creationId xmlns:a16="http://schemas.microsoft.com/office/drawing/2014/main" id="{D761C991-97CB-4CCF-B1BE-1D2FA696F352}"/>
            </a:ext>
          </a:extLst>
        </xdr:cNvPr>
        <xdr:cNvSpPr>
          <a:spLocks noChangeShapeType="1"/>
        </xdr:cNvSpPr>
      </xdr:nvSpPr>
      <xdr:spPr bwMode="auto">
        <a:xfrm>
          <a:off x="2336800" y="20511206"/>
          <a:ext cx="284339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49388</xdr:colOff>
      <xdr:row>73</xdr:row>
      <xdr:rowOff>21167</xdr:rowOff>
    </xdr:from>
    <xdr:to>
      <xdr:col>13</xdr:col>
      <xdr:colOff>155221</xdr:colOff>
      <xdr:row>73</xdr:row>
      <xdr:rowOff>21167</xdr:rowOff>
    </xdr:to>
    <xdr:sp macro="" textlink="">
      <xdr:nvSpPr>
        <xdr:cNvPr id="27" name="Line 21">
          <a:extLst>
            <a:ext uri="{FF2B5EF4-FFF2-40B4-BE49-F238E27FC236}">
              <a16:creationId xmlns:a16="http://schemas.microsoft.com/office/drawing/2014/main" id="{B5A88192-E57D-4824-9AE6-9ABA5B7EE76B}"/>
            </a:ext>
          </a:extLst>
        </xdr:cNvPr>
        <xdr:cNvSpPr>
          <a:spLocks noChangeShapeType="1"/>
        </xdr:cNvSpPr>
      </xdr:nvSpPr>
      <xdr:spPr bwMode="auto">
        <a:xfrm flipH="1">
          <a:off x="6145388" y="20525317"/>
          <a:ext cx="664633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166512</xdr:colOff>
      <xdr:row>48</xdr:row>
      <xdr:rowOff>39512</xdr:rowOff>
    </xdr:from>
    <xdr:to>
      <xdr:col>2</xdr:col>
      <xdr:colOff>246945</xdr:colOff>
      <xdr:row>50</xdr:row>
      <xdr:rowOff>144171</xdr:rowOff>
    </xdr:to>
    <xdr:pic>
      <xdr:nvPicPr>
        <xdr:cNvPr id="29" name="Image 4">
          <a:extLst>
            <a:ext uri="{FF2B5EF4-FFF2-40B4-BE49-F238E27FC236}">
              <a16:creationId xmlns:a16="http://schemas.microsoft.com/office/drawing/2014/main" id="{A79B1EEF-C433-4C95-BB9F-611E34A46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112" y="13349112"/>
          <a:ext cx="543983" cy="472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kats\OneDrive\Desktop\545-Conformit&#233;2.xls" TargetMode="External"/><Relationship Id="rId1" Type="http://schemas.openxmlformats.org/officeDocument/2006/relationships/externalLinkPath" Target="545-Conformit&#233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formité micromètre"/>
      <sheetName val="Conformité pied à coulisse"/>
      <sheetName val="Cochran"/>
      <sheetName val="Hartley"/>
      <sheetName val="545-Conformité2"/>
    </sheetNames>
    <definedNames>
      <definedName name="Reset"/>
    </definedNames>
    <sheetDataSet>
      <sheetData sheetId="0"/>
      <sheetData sheetId="1"/>
      <sheetData sheetId="2">
        <row r="2">
          <cell r="A2">
            <v>1</v>
          </cell>
          <cell r="B2">
            <v>0.99850000000000005</v>
          </cell>
          <cell r="C2">
            <v>0.96689999999999998</v>
          </cell>
        </row>
        <row r="3">
          <cell r="A3">
            <v>2</v>
          </cell>
          <cell r="B3">
            <v>0.97499999999999998</v>
          </cell>
          <cell r="C3">
            <v>0.87090000000000001</v>
          </cell>
        </row>
        <row r="4">
          <cell r="A4">
            <v>3</v>
          </cell>
          <cell r="B4">
            <v>0.93920000000000003</v>
          </cell>
          <cell r="C4">
            <v>0.79769999999999996</v>
          </cell>
        </row>
        <row r="5">
          <cell r="A5">
            <v>4</v>
          </cell>
          <cell r="B5">
            <v>0.90569999999999995</v>
          </cell>
          <cell r="C5">
            <v>0.74570000000000003</v>
          </cell>
        </row>
        <row r="6">
          <cell r="A6">
            <v>5</v>
          </cell>
          <cell r="B6">
            <v>0.87719999999999998</v>
          </cell>
          <cell r="C6">
            <v>0.70709999999999995</v>
          </cell>
        </row>
        <row r="7">
          <cell r="A7">
            <v>6</v>
          </cell>
          <cell r="B7">
            <v>0.85340000000000005</v>
          </cell>
          <cell r="C7">
            <v>0.67710000000000004</v>
          </cell>
        </row>
        <row r="8">
          <cell r="A8">
            <v>7</v>
          </cell>
          <cell r="B8">
            <v>0.83320000000000005</v>
          </cell>
          <cell r="C8">
            <v>0.65300000000000002</v>
          </cell>
        </row>
        <row r="9">
          <cell r="A9">
            <v>8</v>
          </cell>
          <cell r="B9">
            <v>0.81589999999999996</v>
          </cell>
          <cell r="C9">
            <v>0.63329999999999997</v>
          </cell>
        </row>
        <row r="10">
          <cell r="A10">
            <v>9</v>
          </cell>
          <cell r="B10">
            <v>0.80100000000000005</v>
          </cell>
          <cell r="C10">
            <v>0.61670000000000003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D6864-B3C4-4B35-A848-8237A52C7B33}">
  <dimension ref="A2:T147"/>
  <sheetViews>
    <sheetView showGridLines="0" tabSelected="1" view="pageBreakPreview" topLeftCell="D127" zoomScale="80" zoomScaleNormal="100" zoomScaleSheetLayoutView="80" workbookViewId="0">
      <selection activeCell="T106" sqref="T106"/>
    </sheetView>
  </sheetViews>
  <sheetFormatPr baseColWidth="10" defaultRowHeight="14.5" x14ac:dyDescent="0.35"/>
  <cols>
    <col min="1" max="1" width="6.90625" customWidth="1"/>
    <col min="2" max="2" width="6.6328125" customWidth="1"/>
    <col min="3" max="4" width="5.453125" customWidth="1"/>
    <col min="5" max="5" width="8.7265625" customWidth="1"/>
    <col min="6" max="6" width="4.6328125" customWidth="1"/>
    <col min="7" max="7" width="7.81640625" customWidth="1"/>
    <col min="8" max="8" width="8" customWidth="1"/>
    <col min="9" max="9" width="11.54296875" customWidth="1"/>
    <col min="10" max="12" width="7.36328125" customWidth="1"/>
    <col min="13" max="13" width="8" customWidth="1"/>
    <col min="14" max="14" width="9.7265625" customWidth="1"/>
    <col min="15" max="15" width="9.453125" customWidth="1"/>
    <col min="16" max="17" width="5.453125" customWidth="1"/>
    <col min="18" max="18" width="8.984375E-2" customWidth="1"/>
    <col min="19" max="19" width="25.1796875" customWidth="1"/>
    <col min="20" max="20" width="21.1796875" customWidth="1"/>
    <col min="258" max="273" width="5.453125" customWidth="1"/>
    <col min="274" max="274" width="12.453125" customWidth="1"/>
    <col min="275" max="275" width="25.1796875" customWidth="1"/>
    <col min="276" max="276" width="21.1796875" customWidth="1"/>
    <col min="514" max="529" width="5.453125" customWidth="1"/>
    <col min="530" max="530" width="12.453125" customWidth="1"/>
    <col min="531" max="531" width="25.1796875" customWidth="1"/>
    <col min="532" max="532" width="21.1796875" customWidth="1"/>
    <col min="770" max="785" width="5.453125" customWidth="1"/>
    <col min="786" max="786" width="12.453125" customWidth="1"/>
    <col min="787" max="787" width="25.1796875" customWidth="1"/>
    <col min="788" max="788" width="21.1796875" customWidth="1"/>
    <col min="1026" max="1041" width="5.453125" customWidth="1"/>
    <col min="1042" max="1042" width="12.453125" customWidth="1"/>
    <col min="1043" max="1043" width="25.1796875" customWidth="1"/>
    <col min="1044" max="1044" width="21.1796875" customWidth="1"/>
    <col min="1282" max="1297" width="5.453125" customWidth="1"/>
    <col min="1298" max="1298" width="12.453125" customWidth="1"/>
    <col min="1299" max="1299" width="25.1796875" customWidth="1"/>
    <col min="1300" max="1300" width="21.1796875" customWidth="1"/>
    <col min="1538" max="1553" width="5.453125" customWidth="1"/>
    <col min="1554" max="1554" width="12.453125" customWidth="1"/>
    <col min="1555" max="1555" width="25.1796875" customWidth="1"/>
    <col min="1556" max="1556" width="21.1796875" customWidth="1"/>
    <col min="1794" max="1809" width="5.453125" customWidth="1"/>
    <col min="1810" max="1810" width="12.453125" customWidth="1"/>
    <col min="1811" max="1811" width="25.1796875" customWidth="1"/>
    <col min="1812" max="1812" width="21.1796875" customWidth="1"/>
    <col min="2050" max="2065" width="5.453125" customWidth="1"/>
    <col min="2066" max="2066" width="12.453125" customWidth="1"/>
    <col min="2067" max="2067" width="25.1796875" customWidth="1"/>
    <col min="2068" max="2068" width="21.1796875" customWidth="1"/>
    <col min="2306" max="2321" width="5.453125" customWidth="1"/>
    <col min="2322" max="2322" width="12.453125" customWidth="1"/>
    <col min="2323" max="2323" width="25.1796875" customWidth="1"/>
    <col min="2324" max="2324" width="21.1796875" customWidth="1"/>
    <col min="2562" max="2577" width="5.453125" customWidth="1"/>
    <col min="2578" max="2578" width="12.453125" customWidth="1"/>
    <col min="2579" max="2579" width="25.1796875" customWidth="1"/>
    <col min="2580" max="2580" width="21.1796875" customWidth="1"/>
    <col min="2818" max="2833" width="5.453125" customWidth="1"/>
    <col min="2834" max="2834" width="12.453125" customWidth="1"/>
    <col min="2835" max="2835" width="25.1796875" customWidth="1"/>
    <col min="2836" max="2836" width="21.1796875" customWidth="1"/>
    <col min="3074" max="3089" width="5.453125" customWidth="1"/>
    <col min="3090" max="3090" width="12.453125" customWidth="1"/>
    <col min="3091" max="3091" width="25.1796875" customWidth="1"/>
    <col min="3092" max="3092" width="21.1796875" customWidth="1"/>
    <col min="3330" max="3345" width="5.453125" customWidth="1"/>
    <col min="3346" max="3346" width="12.453125" customWidth="1"/>
    <col min="3347" max="3347" width="25.1796875" customWidth="1"/>
    <col min="3348" max="3348" width="21.1796875" customWidth="1"/>
    <col min="3586" max="3601" width="5.453125" customWidth="1"/>
    <col min="3602" max="3602" width="12.453125" customWidth="1"/>
    <col min="3603" max="3603" width="25.1796875" customWidth="1"/>
    <col min="3604" max="3604" width="21.1796875" customWidth="1"/>
    <col min="3842" max="3857" width="5.453125" customWidth="1"/>
    <col min="3858" max="3858" width="12.453125" customWidth="1"/>
    <col min="3859" max="3859" width="25.1796875" customWidth="1"/>
    <col min="3860" max="3860" width="21.1796875" customWidth="1"/>
    <col min="4098" max="4113" width="5.453125" customWidth="1"/>
    <col min="4114" max="4114" width="12.453125" customWidth="1"/>
    <col min="4115" max="4115" width="25.1796875" customWidth="1"/>
    <col min="4116" max="4116" width="21.1796875" customWidth="1"/>
    <col min="4354" max="4369" width="5.453125" customWidth="1"/>
    <col min="4370" max="4370" width="12.453125" customWidth="1"/>
    <col min="4371" max="4371" width="25.1796875" customWidth="1"/>
    <col min="4372" max="4372" width="21.1796875" customWidth="1"/>
    <col min="4610" max="4625" width="5.453125" customWidth="1"/>
    <col min="4626" max="4626" width="12.453125" customWidth="1"/>
    <col min="4627" max="4627" width="25.1796875" customWidth="1"/>
    <col min="4628" max="4628" width="21.1796875" customWidth="1"/>
    <col min="4866" max="4881" width="5.453125" customWidth="1"/>
    <col min="4882" max="4882" width="12.453125" customWidth="1"/>
    <col min="4883" max="4883" width="25.1796875" customWidth="1"/>
    <col min="4884" max="4884" width="21.1796875" customWidth="1"/>
    <col min="5122" max="5137" width="5.453125" customWidth="1"/>
    <col min="5138" max="5138" width="12.453125" customWidth="1"/>
    <col min="5139" max="5139" width="25.1796875" customWidth="1"/>
    <col min="5140" max="5140" width="21.1796875" customWidth="1"/>
    <col min="5378" max="5393" width="5.453125" customWidth="1"/>
    <col min="5394" max="5394" width="12.453125" customWidth="1"/>
    <col min="5395" max="5395" width="25.1796875" customWidth="1"/>
    <col min="5396" max="5396" width="21.1796875" customWidth="1"/>
    <col min="5634" max="5649" width="5.453125" customWidth="1"/>
    <col min="5650" max="5650" width="12.453125" customWidth="1"/>
    <col min="5651" max="5651" width="25.1796875" customWidth="1"/>
    <col min="5652" max="5652" width="21.1796875" customWidth="1"/>
    <col min="5890" max="5905" width="5.453125" customWidth="1"/>
    <col min="5906" max="5906" width="12.453125" customWidth="1"/>
    <col min="5907" max="5907" width="25.1796875" customWidth="1"/>
    <col min="5908" max="5908" width="21.1796875" customWidth="1"/>
    <col min="6146" max="6161" width="5.453125" customWidth="1"/>
    <col min="6162" max="6162" width="12.453125" customWidth="1"/>
    <col min="6163" max="6163" width="25.1796875" customWidth="1"/>
    <col min="6164" max="6164" width="21.1796875" customWidth="1"/>
    <col min="6402" max="6417" width="5.453125" customWidth="1"/>
    <col min="6418" max="6418" width="12.453125" customWidth="1"/>
    <col min="6419" max="6419" width="25.1796875" customWidth="1"/>
    <col min="6420" max="6420" width="21.1796875" customWidth="1"/>
    <col min="6658" max="6673" width="5.453125" customWidth="1"/>
    <col min="6674" max="6674" width="12.453125" customWidth="1"/>
    <col min="6675" max="6675" width="25.1796875" customWidth="1"/>
    <col min="6676" max="6676" width="21.1796875" customWidth="1"/>
    <col min="6914" max="6929" width="5.453125" customWidth="1"/>
    <col min="6930" max="6930" width="12.453125" customWidth="1"/>
    <col min="6931" max="6931" width="25.1796875" customWidth="1"/>
    <col min="6932" max="6932" width="21.1796875" customWidth="1"/>
    <col min="7170" max="7185" width="5.453125" customWidth="1"/>
    <col min="7186" max="7186" width="12.453125" customWidth="1"/>
    <col min="7187" max="7187" width="25.1796875" customWidth="1"/>
    <col min="7188" max="7188" width="21.1796875" customWidth="1"/>
    <col min="7426" max="7441" width="5.453125" customWidth="1"/>
    <col min="7442" max="7442" width="12.453125" customWidth="1"/>
    <col min="7443" max="7443" width="25.1796875" customWidth="1"/>
    <col min="7444" max="7444" width="21.1796875" customWidth="1"/>
    <col min="7682" max="7697" width="5.453125" customWidth="1"/>
    <col min="7698" max="7698" width="12.453125" customWidth="1"/>
    <col min="7699" max="7699" width="25.1796875" customWidth="1"/>
    <col min="7700" max="7700" width="21.1796875" customWidth="1"/>
    <col min="7938" max="7953" width="5.453125" customWidth="1"/>
    <col min="7954" max="7954" width="12.453125" customWidth="1"/>
    <col min="7955" max="7955" width="25.1796875" customWidth="1"/>
    <col min="7956" max="7956" width="21.1796875" customWidth="1"/>
    <col min="8194" max="8209" width="5.453125" customWidth="1"/>
    <col min="8210" max="8210" width="12.453125" customWidth="1"/>
    <col min="8211" max="8211" width="25.1796875" customWidth="1"/>
    <col min="8212" max="8212" width="21.1796875" customWidth="1"/>
    <col min="8450" max="8465" width="5.453125" customWidth="1"/>
    <col min="8466" max="8466" width="12.453125" customWidth="1"/>
    <col min="8467" max="8467" width="25.1796875" customWidth="1"/>
    <col min="8468" max="8468" width="21.1796875" customWidth="1"/>
    <col min="8706" max="8721" width="5.453125" customWidth="1"/>
    <col min="8722" max="8722" width="12.453125" customWidth="1"/>
    <col min="8723" max="8723" width="25.1796875" customWidth="1"/>
    <col min="8724" max="8724" width="21.1796875" customWidth="1"/>
    <col min="8962" max="8977" width="5.453125" customWidth="1"/>
    <col min="8978" max="8978" width="12.453125" customWidth="1"/>
    <col min="8979" max="8979" width="25.1796875" customWidth="1"/>
    <col min="8980" max="8980" width="21.1796875" customWidth="1"/>
    <col min="9218" max="9233" width="5.453125" customWidth="1"/>
    <col min="9234" max="9234" width="12.453125" customWidth="1"/>
    <col min="9235" max="9235" width="25.1796875" customWidth="1"/>
    <col min="9236" max="9236" width="21.1796875" customWidth="1"/>
    <col min="9474" max="9489" width="5.453125" customWidth="1"/>
    <col min="9490" max="9490" width="12.453125" customWidth="1"/>
    <col min="9491" max="9491" width="25.1796875" customWidth="1"/>
    <col min="9492" max="9492" width="21.1796875" customWidth="1"/>
    <col min="9730" max="9745" width="5.453125" customWidth="1"/>
    <col min="9746" max="9746" width="12.453125" customWidth="1"/>
    <col min="9747" max="9747" width="25.1796875" customWidth="1"/>
    <col min="9748" max="9748" width="21.1796875" customWidth="1"/>
    <col min="9986" max="10001" width="5.453125" customWidth="1"/>
    <col min="10002" max="10002" width="12.453125" customWidth="1"/>
    <col min="10003" max="10003" width="25.1796875" customWidth="1"/>
    <col min="10004" max="10004" width="21.1796875" customWidth="1"/>
    <col min="10242" max="10257" width="5.453125" customWidth="1"/>
    <col min="10258" max="10258" width="12.453125" customWidth="1"/>
    <col min="10259" max="10259" width="25.1796875" customWidth="1"/>
    <col min="10260" max="10260" width="21.1796875" customWidth="1"/>
    <col min="10498" max="10513" width="5.453125" customWidth="1"/>
    <col min="10514" max="10514" width="12.453125" customWidth="1"/>
    <col min="10515" max="10515" width="25.1796875" customWidth="1"/>
    <col min="10516" max="10516" width="21.1796875" customWidth="1"/>
    <col min="10754" max="10769" width="5.453125" customWidth="1"/>
    <col min="10770" max="10770" width="12.453125" customWidth="1"/>
    <col min="10771" max="10771" width="25.1796875" customWidth="1"/>
    <col min="10772" max="10772" width="21.1796875" customWidth="1"/>
    <col min="11010" max="11025" width="5.453125" customWidth="1"/>
    <col min="11026" max="11026" width="12.453125" customWidth="1"/>
    <col min="11027" max="11027" width="25.1796875" customWidth="1"/>
    <col min="11028" max="11028" width="21.1796875" customWidth="1"/>
    <col min="11266" max="11281" width="5.453125" customWidth="1"/>
    <col min="11282" max="11282" width="12.453125" customWidth="1"/>
    <col min="11283" max="11283" width="25.1796875" customWidth="1"/>
    <col min="11284" max="11284" width="21.1796875" customWidth="1"/>
    <col min="11522" max="11537" width="5.453125" customWidth="1"/>
    <col min="11538" max="11538" width="12.453125" customWidth="1"/>
    <col min="11539" max="11539" width="25.1796875" customWidth="1"/>
    <col min="11540" max="11540" width="21.1796875" customWidth="1"/>
    <col min="11778" max="11793" width="5.453125" customWidth="1"/>
    <col min="11794" max="11794" width="12.453125" customWidth="1"/>
    <col min="11795" max="11795" width="25.1796875" customWidth="1"/>
    <col min="11796" max="11796" width="21.1796875" customWidth="1"/>
    <col min="12034" max="12049" width="5.453125" customWidth="1"/>
    <col min="12050" max="12050" width="12.453125" customWidth="1"/>
    <col min="12051" max="12051" width="25.1796875" customWidth="1"/>
    <col min="12052" max="12052" width="21.1796875" customWidth="1"/>
    <col min="12290" max="12305" width="5.453125" customWidth="1"/>
    <col min="12306" max="12306" width="12.453125" customWidth="1"/>
    <col min="12307" max="12307" width="25.1796875" customWidth="1"/>
    <col min="12308" max="12308" width="21.1796875" customWidth="1"/>
    <col min="12546" max="12561" width="5.453125" customWidth="1"/>
    <col min="12562" max="12562" width="12.453125" customWidth="1"/>
    <col min="12563" max="12563" width="25.1796875" customWidth="1"/>
    <col min="12564" max="12564" width="21.1796875" customWidth="1"/>
    <col min="12802" max="12817" width="5.453125" customWidth="1"/>
    <col min="12818" max="12818" width="12.453125" customWidth="1"/>
    <col min="12819" max="12819" width="25.1796875" customWidth="1"/>
    <col min="12820" max="12820" width="21.1796875" customWidth="1"/>
    <col min="13058" max="13073" width="5.453125" customWidth="1"/>
    <col min="13074" max="13074" width="12.453125" customWidth="1"/>
    <col min="13075" max="13075" width="25.1796875" customWidth="1"/>
    <col min="13076" max="13076" width="21.1796875" customWidth="1"/>
    <col min="13314" max="13329" width="5.453125" customWidth="1"/>
    <col min="13330" max="13330" width="12.453125" customWidth="1"/>
    <col min="13331" max="13331" width="25.1796875" customWidth="1"/>
    <col min="13332" max="13332" width="21.1796875" customWidth="1"/>
    <col min="13570" max="13585" width="5.453125" customWidth="1"/>
    <col min="13586" max="13586" width="12.453125" customWidth="1"/>
    <col min="13587" max="13587" width="25.1796875" customWidth="1"/>
    <col min="13588" max="13588" width="21.1796875" customWidth="1"/>
    <col min="13826" max="13841" width="5.453125" customWidth="1"/>
    <col min="13842" max="13842" width="12.453125" customWidth="1"/>
    <col min="13843" max="13843" width="25.1796875" customWidth="1"/>
    <col min="13844" max="13844" width="21.1796875" customWidth="1"/>
    <col min="14082" max="14097" width="5.453125" customWidth="1"/>
    <col min="14098" max="14098" width="12.453125" customWidth="1"/>
    <col min="14099" max="14099" width="25.1796875" customWidth="1"/>
    <col min="14100" max="14100" width="21.1796875" customWidth="1"/>
    <col min="14338" max="14353" width="5.453125" customWidth="1"/>
    <col min="14354" max="14354" width="12.453125" customWidth="1"/>
    <col min="14355" max="14355" width="25.1796875" customWidth="1"/>
    <col min="14356" max="14356" width="21.1796875" customWidth="1"/>
    <col min="14594" max="14609" width="5.453125" customWidth="1"/>
    <col min="14610" max="14610" width="12.453125" customWidth="1"/>
    <col min="14611" max="14611" width="25.1796875" customWidth="1"/>
    <col min="14612" max="14612" width="21.1796875" customWidth="1"/>
    <col min="14850" max="14865" width="5.453125" customWidth="1"/>
    <col min="14866" max="14866" width="12.453125" customWidth="1"/>
    <col min="14867" max="14867" width="25.1796875" customWidth="1"/>
    <col min="14868" max="14868" width="21.1796875" customWidth="1"/>
    <col min="15106" max="15121" width="5.453125" customWidth="1"/>
    <col min="15122" max="15122" width="12.453125" customWidth="1"/>
    <col min="15123" max="15123" width="25.1796875" customWidth="1"/>
    <col min="15124" max="15124" width="21.1796875" customWidth="1"/>
    <col min="15362" max="15377" width="5.453125" customWidth="1"/>
    <col min="15378" max="15378" width="12.453125" customWidth="1"/>
    <col min="15379" max="15379" width="25.1796875" customWidth="1"/>
    <col min="15380" max="15380" width="21.1796875" customWidth="1"/>
    <col min="15618" max="15633" width="5.453125" customWidth="1"/>
    <col min="15634" max="15634" width="12.453125" customWidth="1"/>
    <col min="15635" max="15635" width="25.1796875" customWidth="1"/>
    <col min="15636" max="15636" width="21.1796875" customWidth="1"/>
    <col min="15874" max="15889" width="5.453125" customWidth="1"/>
    <col min="15890" max="15890" width="12.453125" customWidth="1"/>
    <col min="15891" max="15891" width="25.1796875" customWidth="1"/>
    <col min="15892" max="15892" width="21.1796875" customWidth="1"/>
    <col min="16130" max="16145" width="5.453125" customWidth="1"/>
    <col min="16146" max="16146" width="12.453125" customWidth="1"/>
    <col min="16147" max="16147" width="25.1796875" customWidth="1"/>
    <col min="16148" max="16148" width="21.1796875" customWidth="1"/>
  </cols>
  <sheetData>
    <row r="2" spans="2:17" ht="25.5" customHeight="1" x14ac:dyDescent="0.35">
      <c r="B2" s="14" t="s">
        <v>5</v>
      </c>
      <c r="C2" s="14"/>
      <c r="D2" s="14"/>
      <c r="E2" s="15"/>
      <c r="F2" s="15"/>
      <c r="G2" s="15"/>
      <c r="H2" s="16" t="s">
        <v>6</v>
      </c>
      <c r="I2" s="16"/>
      <c r="J2" s="16"/>
      <c r="K2" s="16"/>
      <c r="L2" s="15"/>
      <c r="M2" s="15"/>
      <c r="O2" s="15" t="s">
        <v>7</v>
      </c>
      <c r="P2" s="15"/>
      <c r="Q2" s="15"/>
    </row>
    <row r="3" spans="2:17" ht="25.5" customHeight="1" x14ac:dyDescent="0.35">
      <c r="B3" s="15" t="s">
        <v>8</v>
      </c>
      <c r="C3" s="15"/>
      <c r="D3" s="15"/>
      <c r="E3" s="15"/>
      <c r="F3" s="15"/>
      <c r="G3" s="15"/>
      <c r="H3" s="16" t="s">
        <v>9</v>
      </c>
      <c r="I3" s="16"/>
      <c r="J3" s="16"/>
      <c r="K3" s="16"/>
      <c r="L3" s="15"/>
      <c r="M3" s="15"/>
      <c r="O3" s="17">
        <v>0.05</v>
      </c>
      <c r="P3" s="17"/>
      <c r="Q3" s="17"/>
    </row>
    <row r="4" spans="2:17" ht="25.5" customHeight="1" x14ac:dyDescent="0.35">
      <c r="B4" s="15" t="s">
        <v>10</v>
      </c>
      <c r="C4" s="15"/>
      <c r="D4" s="15"/>
      <c r="E4" s="15"/>
      <c r="F4" s="15"/>
      <c r="G4" s="15"/>
      <c r="H4" s="15" t="s">
        <v>11</v>
      </c>
      <c r="I4" s="15"/>
      <c r="J4" s="15"/>
      <c r="K4" s="15"/>
      <c r="L4" s="15"/>
      <c r="M4" s="15"/>
      <c r="O4" s="17"/>
      <c r="P4" s="17"/>
      <c r="Q4" s="17"/>
    </row>
    <row r="5" spans="2:17" ht="25.5" customHeight="1" x14ac:dyDescent="0.35">
      <c r="B5" s="15" t="s">
        <v>12</v>
      </c>
      <c r="C5" s="15"/>
      <c r="D5" s="15"/>
      <c r="E5" s="15"/>
      <c r="F5" s="15"/>
      <c r="G5" s="15"/>
      <c r="H5" s="15" t="s">
        <v>13</v>
      </c>
      <c r="I5" s="15"/>
      <c r="J5" s="15"/>
      <c r="K5" s="15"/>
      <c r="L5" s="18"/>
      <c r="M5" s="18"/>
      <c r="O5" s="17"/>
      <c r="P5" s="17"/>
      <c r="Q5" s="17"/>
    </row>
    <row r="6" spans="2:17" ht="25.5" customHeight="1" x14ac:dyDescent="0.35"/>
    <row r="7" spans="2:17" ht="25.5" customHeight="1" x14ac:dyDescent="0.35">
      <c r="B7" s="15" t="s">
        <v>14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2:17" ht="25.5" customHeight="1" x14ac:dyDescent="0.35">
      <c r="B8" s="15" t="s">
        <v>15</v>
      </c>
      <c r="C8" s="15"/>
      <c r="D8" s="15"/>
      <c r="E8" s="15" t="s">
        <v>16</v>
      </c>
      <c r="F8" s="15"/>
      <c r="G8" s="15" t="s">
        <v>17</v>
      </c>
      <c r="H8" s="15"/>
      <c r="I8" s="15"/>
      <c r="J8" s="15" t="s">
        <v>18</v>
      </c>
      <c r="K8" s="15"/>
      <c r="L8" s="15"/>
      <c r="M8" s="15"/>
      <c r="N8" s="15" t="s">
        <v>19</v>
      </c>
      <c r="O8" s="15"/>
      <c r="P8" s="15"/>
      <c r="Q8" s="15"/>
    </row>
    <row r="9" spans="2:17" ht="25.5" customHeight="1" x14ac:dyDescent="0.35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2:17" ht="25.5" customHeight="1" x14ac:dyDescent="0.35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2:17" ht="25.5" customHeight="1" x14ac:dyDescent="0.35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2:17" ht="25.5" customHeight="1" x14ac:dyDescent="0.3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2:17" ht="25.5" customHeight="1" x14ac:dyDescent="0.35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2:17" ht="25.5" customHeight="1" x14ac:dyDescent="0.35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2:17" ht="25.5" customHeight="1" x14ac:dyDescent="0.35">
      <c r="B15" s="17" t="s">
        <v>20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2:17" ht="25.5" customHeight="1" x14ac:dyDescent="0.35">
      <c r="B16" s="17" t="s">
        <v>21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 t="s">
        <v>22</v>
      </c>
      <c r="N16" s="17"/>
      <c r="O16" s="17"/>
      <c r="P16" s="17"/>
      <c r="Q16" s="17"/>
    </row>
    <row r="17" spans="2:17" ht="25.5" customHeight="1" x14ac:dyDescent="0.35">
      <c r="B17" s="20" t="s">
        <v>23</v>
      </c>
      <c r="C17" s="20"/>
      <c r="D17" s="20"/>
      <c r="E17" s="20"/>
      <c r="F17" s="20"/>
      <c r="G17" s="20"/>
      <c r="H17" s="20"/>
      <c r="I17" s="20"/>
      <c r="J17" s="20"/>
      <c r="K17" s="21"/>
      <c r="L17" s="21"/>
      <c r="M17" s="21"/>
      <c r="N17" s="21"/>
      <c r="O17" s="21"/>
      <c r="P17" s="21"/>
      <c r="Q17" s="21"/>
    </row>
    <row r="18" spans="2:17" ht="25.5" customHeight="1" x14ac:dyDescent="0.35">
      <c r="B18" s="20" t="s">
        <v>24</v>
      </c>
      <c r="C18" s="20"/>
      <c r="D18" s="20"/>
      <c r="E18" s="20"/>
      <c r="F18" s="20"/>
      <c r="G18" s="20"/>
      <c r="H18" s="20"/>
      <c r="I18" s="20"/>
      <c r="J18" s="20"/>
      <c r="K18" s="21"/>
      <c r="L18" s="21"/>
      <c r="M18" s="21"/>
      <c r="N18" s="21"/>
      <c r="O18" s="21"/>
      <c r="P18" s="21"/>
      <c r="Q18" s="21"/>
    </row>
    <row r="19" spans="2:17" ht="25.5" customHeight="1" x14ac:dyDescent="0.35">
      <c r="B19" s="20" t="s">
        <v>25</v>
      </c>
      <c r="C19" s="20"/>
      <c r="D19" s="20"/>
      <c r="E19" s="20"/>
      <c r="F19" s="20"/>
      <c r="G19" s="20"/>
      <c r="H19" s="20"/>
      <c r="I19" s="20"/>
      <c r="J19" s="20"/>
      <c r="K19" s="21"/>
      <c r="L19" s="21"/>
      <c r="M19" s="21"/>
      <c r="N19" s="21"/>
      <c r="O19" s="21"/>
      <c r="P19" s="21"/>
      <c r="Q19" s="21"/>
    </row>
    <row r="20" spans="2:17" ht="25.5" customHeight="1" x14ac:dyDescent="0.35">
      <c r="B20" s="20" t="s">
        <v>26</v>
      </c>
      <c r="C20" s="20"/>
      <c r="D20" s="20"/>
      <c r="E20" s="20"/>
      <c r="F20" s="20"/>
      <c r="G20" s="20"/>
      <c r="H20" s="20"/>
      <c r="I20" s="20"/>
      <c r="J20" s="20"/>
      <c r="K20" s="21"/>
      <c r="L20" s="21"/>
      <c r="M20" s="21"/>
      <c r="N20" s="21"/>
      <c r="O20" s="21"/>
      <c r="P20" s="21"/>
      <c r="Q20" s="21"/>
    </row>
    <row r="21" spans="2:17" ht="25.5" customHeight="1" x14ac:dyDescent="0.35">
      <c r="B21" s="20" t="s">
        <v>27</v>
      </c>
      <c r="C21" s="20"/>
      <c r="D21" s="20"/>
      <c r="E21" s="20"/>
      <c r="F21" s="20"/>
      <c r="G21" s="20"/>
      <c r="H21" s="20"/>
      <c r="I21" s="20"/>
      <c r="J21" s="20"/>
      <c r="K21" s="21"/>
      <c r="L21" s="21"/>
      <c r="M21" s="21"/>
      <c r="N21" s="21"/>
      <c r="O21" s="21"/>
      <c r="P21" s="21"/>
      <c r="Q21" s="21"/>
    </row>
    <row r="22" spans="2:17" ht="25.5" customHeight="1" x14ac:dyDescent="0.35">
      <c r="B22" s="20" t="s">
        <v>28</v>
      </c>
      <c r="C22" s="20"/>
      <c r="D22" s="20"/>
      <c r="E22" s="20"/>
      <c r="F22" s="20"/>
      <c r="G22" s="20"/>
      <c r="H22" s="20"/>
      <c r="I22" s="20"/>
      <c r="J22" s="20"/>
      <c r="K22" s="21"/>
      <c r="L22" s="21"/>
      <c r="M22" s="21"/>
      <c r="N22" s="21"/>
      <c r="O22" s="21"/>
      <c r="P22" s="21"/>
      <c r="Q22" s="21"/>
    </row>
    <row r="23" spans="2:17" ht="25.5" customHeight="1" x14ac:dyDescent="0.35">
      <c r="B23" s="20" t="s">
        <v>29</v>
      </c>
      <c r="C23" s="20"/>
      <c r="D23" s="20"/>
      <c r="E23" s="20"/>
      <c r="F23" s="20"/>
      <c r="G23" s="20"/>
      <c r="H23" s="20"/>
      <c r="I23" s="20"/>
      <c r="J23" s="20"/>
      <c r="K23" s="21"/>
      <c r="L23" s="21"/>
      <c r="M23" s="21"/>
      <c r="N23" s="21"/>
      <c r="O23" s="21"/>
      <c r="P23" s="21"/>
      <c r="Q23" s="21"/>
    </row>
    <row r="24" spans="2:17" ht="25.5" customHeight="1" x14ac:dyDescent="0.35">
      <c r="B24" s="20" t="s">
        <v>30</v>
      </c>
      <c r="C24" s="20"/>
      <c r="D24" s="20"/>
      <c r="E24" s="20"/>
      <c r="F24" s="20"/>
      <c r="G24" s="20"/>
      <c r="H24" s="20"/>
      <c r="I24" s="20"/>
      <c r="J24" s="20"/>
      <c r="K24" s="21"/>
      <c r="L24" s="21"/>
      <c r="M24" s="21"/>
      <c r="N24" s="21"/>
      <c r="O24" s="21"/>
      <c r="P24" s="21"/>
      <c r="Q24" s="21"/>
    </row>
    <row r="25" spans="2:17" ht="25.5" customHeight="1" x14ac:dyDescent="0.35">
      <c r="B25" s="20" t="s">
        <v>31</v>
      </c>
      <c r="C25" s="20"/>
      <c r="D25" s="20"/>
      <c r="E25" s="20"/>
      <c r="F25" s="20"/>
      <c r="G25" s="20"/>
      <c r="H25" s="20"/>
      <c r="I25" s="20"/>
      <c r="J25" s="20"/>
      <c r="K25" s="21"/>
      <c r="L25" s="21"/>
      <c r="M25" s="21"/>
      <c r="N25" s="21"/>
      <c r="O25" s="21"/>
      <c r="P25" s="21"/>
      <c r="Q25" s="21"/>
    </row>
    <row r="26" spans="2:17" ht="25.5" customHeight="1" x14ac:dyDescent="0.35">
      <c r="B26" s="20" t="s">
        <v>32</v>
      </c>
      <c r="C26" s="20"/>
      <c r="D26" s="20"/>
      <c r="E26" s="20"/>
      <c r="F26" s="20"/>
      <c r="G26" s="20"/>
      <c r="H26" s="20"/>
      <c r="I26" s="20"/>
      <c r="J26" s="20"/>
      <c r="K26" s="21"/>
      <c r="L26" s="21"/>
      <c r="M26" s="21"/>
      <c r="N26" s="21"/>
      <c r="O26" s="21"/>
      <c r="P26" s="21"/>
      <c r="Q26" s="21"/>
    </row>
    <row r="27" spans="2:17" ht="25.5" customHeight="1" x14ac:dyDescent="0.35">
      <c r="B27" s="20" t="s">
        <v>33</v>
      </c>
      <c r="C27" s="20"/>
      <c r="D27" s="20"/>
      <c r="E27" s="20"/>
      <c r="F27" s="20"/>
      <c r="G27" s="20"/>
      <c r="H27" s="20"/>
      <c r="I27" s="20"/>
      <c r="J27" s="20"/>
      <c r="K27" s="21"/>
      <c r="L27" s="21"/>
      <c r="M27" s="21"/>
      <c r="N27" s="21"/>
      <c r="O27" s="21"/>
      <c r="P27" s="21"/>
      <c r="Q27" s="21"/>
    </row>
    <row r="28" spans="2:17" ht="25.5" customHeight="1" x14ac:dyDescent="0.35">
      <c r="B28" s="20" t="s">
        <v>34</v>
      </c>
      <c r="C28" s="20"/>
      <c r="D28" s="20"/>
      <c r="E28" s="20"/>
      <c r="F28" s="20"/>
      <c r="G28" s="20"/>
      <c r="H28" s="20"/>
      <c r="I28" s="20"/>
      <c r="J28" s="20"/>
      <c r="K28" s="21"/>
      <c r="L28" s="21"/>
      <c r="M28" s="21"/>
      <c r="N28" s="21"/>
      <c r="O28" s="21"/>
      <c r="P28" s="21"/>
      <c r="Q28" s="21"/>
    </row>
    <row r="29" spans="2:17" ht="25.5" customHeight="1" x14ac:dyDescent="0.35">
      <c r="B29" s="20" t="s">
        <v>35</v>
      </c>
      <c r="C29" s="20"/>
      <c r="D29" s="20"/>
      <c r="E29" s="20"/>
      <c r="F29" s="20"/>
      <c r="G29" s="20"/>
      <c r="H29" s="20"/>
      <c r="I29" s="20"/>
      <c r="J29" s="20"/>
      <c r="K29" s="21"/>
      <c r="L29" s="21"/>
      <c r="M29" s="21"/>
      <c r="N29" s="21"/>
      <c r="O29" s="21"/>
      <c r="P29" s="21"/>
      <c r="Q29" s="21"/>
    </row>
    <row r="49" spans="2:18" x14ac:dyDescent="0.35">
      <c r="B49" s="1"/>
      <c r="C49" s="2"/>
      <c r="D49" s="3" t="s">
        <v>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4"/>
    </row>
    <row r="50" spans="2:18" x14ac:dyDescent="0.35">
      <c r="B50" s="5"/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</row>
    <row r="51" spans="2:18" ht="15" thickBot="1" x14ac:dyDescent="0.4">
      <c r="B51" s="9"/>
      <c r="C51" s="10"/>
      <c r="D51" s="11" t="s">
        <v>1</v>
      </c>
      <c r="E51" s="11"/>
      <c r="F51" s="11" t="s">
        <v>2</v>
      </c>
      <c r="G51" s="11"/>
      <c r="H51" s="11" t="s">
        <v>3</v>
      </c>
      <c r="I51" s="11"/>
      <c r="J51" s="11">
        <v>1</v>
      </c>
      <c r="K51" s="11"/>
      <c r="L51" s="11"/>
      <c r="M51" s="11" t="s">
        <v>4</v>
      </c>
      <c r="N51" s="11"/>
      <c r="O51" s="12"/>
      <c r="P51" s="11"/>
      <c r="Q51" s="13"/>
    </row>
    <row r="53" spans="2:18" ht="25.5" customHeight="1" x14ac:dyDescent="0.35">
      <c r="B53" s="22" t="s">
        <v>36</v>
      </c>
      <c r="C53" s="23"/>
      <c r="D53" s="24"/>
      <c r="E53" s="24"/>
      <c r="F53" s="24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5"/>
    </row>
    <row r="54" spans="2:18" ht="25.5" customHeight="1" x14ac:dyDescent="0.35">
      <c r="B54" s="26" t="s">
        <v>37</v>
      </c>
      <c r="C54" s="27"/>
      <c r="D54" s="28"/>
      <c r="E54" s="28"/>
      <c r="F54" s="28"/>
      <c r="G54" s="28"/>
      <c r="H54" s="27"/>
      <c r="I54" s="27"/>
      <c r="J54" s="27"/>
      <c r="K54" s="27"/>
      <c r="L54" s="27"/>
      <c r="M54" s="27"/>
      <c r="N54" s="27"/>
      <c r="O54" s="27"/>
      <c r="P54" s="27"/>
      <c r="Q54" s="29"/>
    </row>
    <row r="55" spans="2:18" ht="25.5" customHeight="1" x14ac:dyDescent="0.35">
      <c r="B55" s="30" t="s">
        <v>38</v>
      </c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2"/>
      <c r="P55" s="33"/>
      <c r="Q55" s="34"/>
      <c r="R55" s="35"/>
    </row>
    <row r="56" spans="2:18" ht="25.5" customHeight="1" x14ac:dyDescent="0.35">
      <c r="B56" s="36" t="s">
        <v>39</v>
      </c>
      <c r="C56" s="37" t="s">
        <v>40</v>
      </c>
      <c r="D56" s="37"/>
      <c r="E56" s="37" t="s">
        <v>41</v>
      </c>
      <c r="F56" s="37"/>
      <c r="G56" s="37" t="s">
        <v>42</v>
      </c>
      <c r="H56" s="38" t="s">
        <v>43</v>
      </c>
      <c r="I56" s="38"/>
      <c r="J56" s="38"/>
      <c r="K56" s="38"/>
      <c r="L56" s="38"/>
      <c r="M56" s="37" t="s">
        <v>44</v>
      </c>
      <c r="N56" s="37" t="s">
        <v>45</v>
      </c>
      <c r="O56" s="37" t="s">
        <v>46</v>
      </c>
      <c r="P56" s="37" t="s">
        <v>47</v>
      </c>
      <c r="Q56" s="39"/>
    </row>
    <row r="57" spans="2:18" ht="25.5" customHeight="1" x14ac:dyDescent="0.35">
      <c r="B57" s="36"/>
      <c r="C57" s="37"/>
      <c r="D57" s="37"/>
      <c r="E57" s="37"/>
      <c r="F57" s="37"/>
      <c r="G57" s="37"/>
      <c r="H57" s="40" t="s">
        <v>48</v>
      </c>
      <c r="I57" s="37" t="s">
        <v>49</v>
      </c>
      <c r="J57" s="37"/>
      <c r="K57" s="37"/>
      <c r="L57" s="37"/>
      <c r="M57" s="37"/>
      <c r="N57" s="37"/>
      <c r="O57" s="37"/>
      <c r="P57" s="37"/>
      <c r="Q57" s="39"/>
    </row>
    <row r="58" spans="2:18" ht="25.5" customHeight="1" x14ac:dyDescent="0.35">
      <c r="B58" s="36"/>
      <c r="C58" s="37"/>
      <c r="D58" s="37"/>
      <c r="E58" s="37"/>
      <c r="F58" s="37"/>
      <c r="G58" s="37"/>
      <c r="H58" s="40">
        <v>1</v>
      </c>
      <c r="I58" s="40">
        <v>2</v>
      </c>
      <c r="J58" s="41">
        <v>3</v>
      </c>
      <c r="K58" s="41">
        <v>4</v>
      </c>
      <c r="L58" s="41">
        <v>5</v>
      </c>
      <c r="M58" s="37"/>
      <c r="N58" s="37"/>
      <c r="O58" s="37"/>
      <c r="P58" s="37"/>
      <c r="Q58" s="39"/>
    </row>
    <row r="59" spans="2:18" ht="25.5" customHeight="1" x14ac:dyDescent="0.35">
      <c r="B59" s="36" t="s">
        <v>50</v>
      </c>
      <c r="C59" s="38" t="s">
        <v>51</v>
      </c>
      <c r="D59" s="38"/>
      <c r="E59" s="42" t="s">
        <v>52</v>
      </c>
      <c r="F59" s="42"/>
      <c r="G59" s="43">
        <v>100</v>
      </c>
      <c r="H59" s="44">
        <v>100.03</v>
      </c>
      <c r="I59" s="45">
        <v>100.03</v>
      </c>
      <c r="J59" s="45">
        <v>100.04</v>
      </c>
      <c r="K59" s="45">
        <v>100.02</v>
      </c>
      <c r="L59" s="45">
        <v>100.02</v>
      </c>
      <c r="M59" s="46">
        <f t="shared" ref="M59:M64" si="0">AVERAGE(H59:L59)</f>
        <v>100.02799999999999</v>
      </c>
      <c r="N59" s="47">
        <f t="shared" ref="N59:N64" si="1">_xlfn.STDEV.S(H59:L59)</f>
        <v>8.366600265345036E-3</v>
      </c>
      <c r="O59" s="48">
        <f t="shared" ref="O59:O64" si="2">M59-G59</f>
        <v>2.7999999999991587E-2</v>
      </c>
      <c r="P59" s="49">
        <f>ABS(O59)</f>
        <v>2.7999999999991587E-2</v>
      </c>
      <c r="Q59" s="50"/>
    </row>
    <row r="60" spans="2:18" ht="25.5" customHeight="1" x14ac:dyDescent="0.35">
      <c r="B60" s="36"/>
      <c r="C60" s="38"/>
      <c r="D60" s="38"/>
      <c r="E60" s="51" t="s">
        <v>53</v>
      </c>
      <c r="F60" s="51"/>
      <c r="G60" s="43">
        <v>100</v>
      </c>
      <c r="H60" s="44">
        <v>100.03</v>
      </c>
      <c r="I60" s="45">
        <v>100.03</v>
      </c>
      <c r="J60" s="45">
        <v>100.04</v>
      </c>
      <c r="K60" s="45">
        <v>100.02</v>
      </c>
      <c r="L60" s="45">
        <v>100.02</v>
      </c>
      <c r="M60" s="52">
        <f t="shared" si="0"/>
        <v>100.02799999999999</v>
      </c>
      <c r="N60" s="53">
        <f t="shared" si="1"/>
        <v>8.366600265345036E-3</v>
      </c>
      <c r="O60" s="54">
        <f t="shared" si="2"/>
        <v>2.7999999999991587E-2</v>
      </c>
      <c r="P60" s="55">
        <f t="shared" ref="P60:P64" si="3">ABS(O60)</f>
        <v>2.7999999999991587E-2</v>
      </c>
      <c r="Q60" s="56"/>
    </row>
    <row r="61" spans="2:18" ht="25.5" customHeight="1" x14ac:dyDescent="0.35">
      <c r="B61" s="36"/>
      <c r="C61" s="38" t="s">
        <v>54</v>
      </c>
      <c r="D61" s="38"/>
      <c r="E61" s="42" t="s">
        <v>55</v>
      </c>
      <c r="F61" s="42"/>
      <c r="G61" s="43">
        <v>100</v>
      </c>
      <c r="H61" s="44">
        <v>100.03</v>
      </c>
      <c r="I61" s="45">
        <v>100.03</v>
      </c>
      <c r="J61" s="45">
        <v>100.04</v>
      </c>
      <c r="K61" s="45">
        <v>100.02</v>
      </c>
      <c r="L61" s="45">
        <v>100.02</v>
      </c>
      <c r="M61" s="46">
        <f t="shared" si="0"/>
        <v>100.02799999999999</v>
      </c>
      <c r="N61" s="47">
        <f t="shared" si="1"/>
        <v>8.366600265345036E-3</v>
      </c>
      <c r="O61" s="48">
        <f t="shared" si="2"/>
        <v>2.7999999999991587E-2</v>
      </c>
      <c r="P61" s="49">
        <f t="shared" si="3"/>
        <v>2.7999999999991587E-2</v>
      </c>
      <c r="Q61" s="50"/>
    </row>
    <row r="62" spans="2:18" ht="25.5" customHeight="1" x14ac:dyDescent="0.35">
      <c r="B62" s="36" t="s">
        <v>56</v>
      </c>
      <c r="C62" s="38"/>
      <c r="D62" s="38"/>
      <c r="E62" s="51" t="s">
        <v>57</v>
      </c>
      <c r="F62" s="51"/>
      <c r="G62" s="43">
        <v>100</v>
      </c>
      <c r="H62" s="44">
        <v>100.03</v>
      </c>
      <c r="I62" s="45">
        <v>100.03</v>
      </c>
      <c r="J62" s="45">
        <v>100.04</v>
      </c>
      <c r="K62" s="45">
        <v>100.02</v>
      </c>
      <c r="L62" s="45">
        <v>100.02</v>
      </c>
      <c r="M62" s="52">
        <f t="shared" si="0"/>
        <v>100.02799999999999</v>
      </c>
      <c r="N62" s="53">
        <f t="shared" si="1"/>
        <v>8.366600265345036E-3</v>
      </c>
      <c r="O62" s="54">
        <f t="shared" si="2"/>
        <v>2.7999999999991587E-2</v>
      </c>
      <c r="P62" s="55">
        <f t="shared" si="3"/>
        <v>2.7999999999991587E-2</v>
      </c>
      <c r="Q62" s="56"/>
    </row>
    <row r="63" spans="2:18" ht="25.5" customHeight="1" x14ac:dyDescent="0.35">
      <c r="B63" s="36"/>
      <c r="C63" s="38" t="s">
        <v>58</v>
      </c>
      <c r="D63" s="38"/>
      <c r="E63" s="42" t="s">
        <v>59</v>
      </c>
      <c r="F63" s="42"/>
      <c r="G63" s="43">
        <v>100</v>
      </c>
      <c r="H63" s="44">
        <v>100.03</v>
      </c>
      <c r="I63" s="45">
        <v>100.03</v>
      </c>
      <c r="J63" s="45">
        <v>100.04</v>
      </c>
      <c r="K63" s="45">
        <v>100.02</v>
      </c>
      <c r="L63" s="45">
        <v>100.02</v>
      </c>
      <c r="M63" s="46">
        <f t="shared" si="0"/>
        <v>100.02799999999999</v>
      </c>
      <c r="N63" s="47">
        <f t="shared" si="1"/>
        <v>8.366600265345036E-3</v>
      </c>
      <c r="O63" s="48">
        <f t="shared" si="2"/>
        <v>2.7999999999991587E-2</v>
      </c>
      <c r="P63" s="49">
        <f t="shared" si="3"/>
        <v>2.7999999999991587E-2</v>
      </c>
      <c r="Q63" s="50"/>
    </row>
    <row r="64" spans="2:18" ht="25.5" customHeight="1" x14ac:dyDescent="0.35">
      <c r="B64" s="57"/>
      <c r="C64" s="58"/>
      <c r="D64" s="58"/>
      <c r="E64" s="59" t="s">
        <v>60</v>
      </c>
      <c r="F64" s="59"/>
      <c r="G64" s="60">
        <v>100</v>
      </c>
      <c r="H64" s="61">
        <v>100.03</v>
      </c>
      <c r="I64" s="62">
        <v>100.03</v>
      </c>
      <c r="J64" s="62">
        <v>100.04</v>
      </c>
      <c r="K64" s="62">
        <v>100.02</v>
      </c>
      <c r="L64" s="62">
        <v>100.02</v>
      </c>
      <c r="M64" s="63">
        <f t="shared" si="0"/>
        <v>100.02799999999999</v>
      </c>
      <c r="N64" s="64">
        <f t="shared" si="1"/>
        <v>8.366600265345036E-3</v>
      </c>
      <c r="O64" s="65">
        <f t="shared" si="2"/>
        <v>2.7999999999991587E-2</v>
      </c>
      <c r="P64" s="66">
        <f t="shared" si="3"/>
        <v>2.7999999999991587E-2</v>
      </c>
      <c r="Q64" s="67"/>
    </row>
    <row r="65" spans="2:17" ht="25.5" customHeight="1" x14ac:dyDescent="0.35">
      <c r="B65" s="68"/>
      <c r="C65" s="69"/>
      <c r="D65" s="69"/>
      <c r="E65" s="70"/>
      <c r="F65" s="70"/>
      <c r="G65" s="71"/>
      <c r="H65" s="72"/>
      <c r="I65" s="73"/>
      <c r="J65" s="73"/>
      <c r="K65" s="73"/>
      <c r="L65" s="73"/>
      <c r="M65" s="74"/>
      <c r="N65" s="75"/>
      <c r="O65" s="76"/>
      <c r="P65" s="76"/>
      <c r="Q65" s="77"/>
    </row>
    <row r="66" spans="2:17" ht="25.5" customHeight="1" thickBot="1" x14ac:dyDescent="0.5">
      <c r="B66" s="78" t="s">
        <v>61</v>
      </c>
      <c r="C66" s="79"/>
      <c r="D66" s="80">
        <f>MAX(N59,N61,N63)</f>
        <v>8.366600265345036E-3</v>
      </c>
      <c r="E66" s="80"/>
      <c r="F66" s="79" t="s">
        <v>62</v>
      </c>
      <c r="G66" s="79"/>
      <c r="H66" s="80">
        <f>MAX(N60,N62,N64)</f>
        <v>8.366600265345036E-3</v>
      </c>
      <c r="I66" s="80"/>
      <c r="J66" s="79" t="s">
        <v>63</v>
      </c>
      <c r="K66" s="79"/>
      <c r="L66" s="81">
        <v>0</v>
      </c>
      <c r="M66" s="82" t="s">
        <v>64</v>
      </c>
      <c r="N66" s="82"/>
      <c r="O66" s="83">
        <f>SQRT(D66*D66+H66*H66+L66*L66)</f>
        <v>1.1832159566205286E-2</v>
      </c>
      <c r="P66" s="83"/>
      <c r="Q66" s="25"/>
    </row>
    <row r="67" spans="2:17" ht="25.5" customHeight="1" x14ac:dyDescent="0.35">
      <c r="B67" s="84" t="s">
        <v>65</v>
      </c>
      <c r="C67" s="85"/>
      <c r="D67" s="85"/>
      <c r="E67" s="85"/>
      <c r="F67" s="85"/>
      <c r="G67" s="85"/>
      <c r="H67" s="85"/>
      <c r="L67" s="86" t="s">
        <v>66</v>
      </c>
      <c r="N67" s="87" t="s">
        <v>67</v>
      </c>
      <c r="Q67" s="88"/>
    </row>
    <row r="68" spans="2:17" ht="25.5" customHeight="1" x14ac:dyDescent="0.4">
      <c r="B68" s="89" t="s">
        <v>68</v>
      </c>
      <c r="C68" s="90"/>
      <c r="D68" s="90"/>
      <c r="E68" s="90"/>
      <c r="F68" s="90"/>
      <c r="G68" s="90"/>
      <c r="H68" s="90"/>
      <c r="I68" s="91" t="s">
        <v>69</v>
      </c>
      <c r="J68" s="91"/>
      <c r="K68" s="92">
        <f>MAX(P59:Q64)</f>
        <v>2.7999999999991587E-2</v>
      </c>
      <c r="L68" s="92"/>
      <c r="M68" s="93"/>
      <c r="N68" s="93"/>
      <c r="O68" s="93"/>
      <c r="Q68" s="88"/>
    </row>
    <row r="69" spans="2:17" ht="25.5" customHeight="1" x14ac:dyDescent="0.4">
      <c r="B69" s="89"/>
      <c r="C69" s="90"/>
      <c r="D69" s="90"/>
      <c r="E69" s="90"/>
      <c r="F69" s="90"/>
      <c r="G69" s="90"/>
      <c r="H69" s="90"/>
      <c r="I69" s="91" t="s">
        <v>70</v>
      </c>
      <c r="J69" s="91"/>
      <c r="K69" s="92">
        <f>MAX(P59:Q64)</f>
        <v>2.7999999999991587E-2</v>
      </c>
      <c r="L69" s="92"/>
      <c r="M69" s="91" t="s">
        <v>71</v>
      </c>
      <c r="N69" s="91"/>
      <c r="O69" s="94">
        <f>ABS(K70/SQRT(3))</f>
        <v>1.6165807537304667E-2</v>
      </c>
      <c r="P69" s="94"/>
      <c r="Q69" s="88"/>
    </row>
    <row r="70" spans="2:17" ht="25.5" customHeight="1" x14ac:dyDescent="0.4">
      <c r="B70" s="95"/>
      <c r="C70" s="27"/>
      <c r="D70" s="27"/>
      <c r="E70" s="27"/>
      <c r="F70" s="27"/>
      <c r="G70" s="27"/>
      <c r="H70" s="27"/>
      <c r="I70" s="96" t="s">
        <v>72</v>
      </c>
      <c r="J70" s="96"/>
      <c r="K70" s="97">
        <f>MAX(K68:L69)</f>
        <v>2.7999999999991587E-2</v>
      </c>
      <c r="L70" s="97"/>
      <c r="M70" s="98"/>
      <c r="N70" s="98"/>
      <c r="O70" s="27"/>
      <c r="P70" s="27"/>
      <c r="Q70" s="29"/>
    </row>
    <row r="71" spans="2:17" ht="19" customHeight="1" x14ac:dyDescent="0.35">
      <c r="I71" s="99"/>
      <c r="J71" s="99"/>
      <c r="K71" s="100"/>
      <c r="L71" s="100"/>
      <c r="M71" s="101"/>
      <c r="N71" s="101"/>
    </row>
    <row r="72" spans="2:17" ht="18" x14ac:dyDescent="0.35">
      <c r="C72" s="102"/>
      <c r="D72" s="27"/>
      <c r="E72" s="103" t="str">
        <f>IF(I72&gt;L72,"NON-CONFORME","CONFORME")</f>
        <v>CONFORME</v>
      </c>
      <c r="F72" s="103"/>
      <c r="G72" s="103"/>
      <c r="H72" s="104" t="s">
        <v>73</v>
      </c>
      <c r="I72" s="105">
        <f>MAX(O66,O69)</f>
        <v>1.6165807537304667E-2</v>
      </c>
      <c r="J72" s="102" t="s">
        <v>74</v>
      </c>
      <c r="K72" s="102" t="s">
        <v>75</v>
      </c>
      <c r="L72" s="106">
        <f>O3</f>
        <v>0.05</v>
      </c>
      <c r="M72" s="107"/>
      <c r="N72" s="98"/>
      <c r="O72" s="27"/>
      <c r="P72" s="27"/>
      <c r="Q72" s="27"/>
    </row>
    <row r="73" spans="2:17" ht="12" customHeight="1" x14ac:dyDescent="0.35">
      <c r="B73" s="108"/>
      <c r="C73" s="108"/>
      <c r="D73" s="108"/>
      <c r="F73" t="s">
        <v>76</v>
      </c>
      <c r="G73" s="109">
        <f>-L72</f>
        <v>-0.05</v>
      </c>
      <c r="I73" s="110"/>
      <c r="J73" s="110"/>
      <c r="K73" s="111"/>
      <c r="L73" s="109">
        <f>L72</f>
        <v>0.05</v>
      </c>
      <c r="M73" s="112" t="s">
        <v>76</v>
      </c>
      <c r="N73" s="111"/>
      <c r="O73" s="113"/>
    </row>
    <row r="74" spans="2:17" ht="18.649999999999999" customHeight="1" x14ac:dyDescent="0.35">
      <c r="B74" s="108"/>
      <c r="C74" s="108"/>
      <c r="D74" s="108"/>
      <c r="G74" s="114" t="s">
        <v>77</v>
      </c>
      <c r="H74" s="114"/>
      <c r="I74" s="114"/>
      <c r="J74" s="114"/>
      <c r="K74" s="114"/>
      <c r="L74" s="114"/>
    </row>
    <row r="75" spans="2:17" x14ac:dyDescent="0.35">
      <c r="B75" s="115"/>
      <c r="G75" s="114"/>
      <c r="H75" s="114"/>
      <c r="I75" s="114"/>
      <c r="J75" s="114"/>
      <c r="K75" s="114"/>
      <c r="L75" s="114"/>
    </row>
    <row r="76" spans="2:17" x14ac:dyDescent="0.35">
      <c r="B76" s="116" t="s">
        <v>78</v>
      </c>
      <c r="L76" s="116" t="s">
        <v>79</v>
      </c>
    </row>
    <row r="77" spans="2:17" x14ac:dyDescent="0.35">
      <c r="B77" s="117"/>
      <c r="C77" s="118"/>
      <c r="D77" s="118"/>
      <c r="E77" s="118"/>
      <c r="F77" s="118"/>
      <c r="G77" s="118"/>
      <c r="H77" s="118"/>
      <c r="I77" s="119"/>
      <c r="L77" s="120" t="s">
        <v>80</v>
      </c>
      <c r="M77" s="121"/>
      <c r="N77" s="121"/>
      <c r="O77" s="122"/>
      <c r="P77" s="123"/>
    </row>
    <row r="78" spans="2:17" x14ac:dyDescent="0.35">
      <c r="B78" s="124"/>
      <c r="C78" s="125"/>
      <c r="D78" s="125"/>
      <c r="E78" s="125"/>
      <c r="F78" s="125"/>
      <c r="G78" s="125"/>
      <c r="H78" s="125"/>
      <c r="I78" s="126"/>
      <c r="L78" s="127" t="s">
        <v>81</v>
      </c>
      <c r="M78" s="128"/>
      <c r="N78" s="128"/>
      <c r="O78" s="129"/>
      <c r="P78" s="130"/>
    </row>
    <row r="79" spans="2:17" x14ac:dyDescent="0.35">
      <c r="B79" s="124"/>
      <c r="C79" s="125"/>
      <c r="D79" s="125"/>
      <c r="E79" s="125"/>
      <c r="F79" s="125"/>
      <c r="G79" s="125"/>
      <c r="H79" s="125"/>
      <c r="I79" s="126"/>
      <c r="L79" s="127" t="s">
        <v>82</v>
      </c>
      <c r="M79" s="128"/>
      <c r="N79" s="128"/>
      <c r="O79" s="129"/>
      <c r="P79" s="130"/>
    </row>
    <row r="80" spans="2:17" x14ac:dyDescent="0.35">
      <c r="B80" s="131"/>
      <c r="C80" s="132"/>
      <c r="D80" s="132"/>
      <c r="E80" s="132"/>
      <c r="F80" s="132"/>
      <c r="G80" s="132"/>
      <c r="H80" s="132"/>
      <c r="I80" s="133"/>
      <c r="L80" s="127" t="s">
        <v>83</v>
      </c>
      <c r="M80" s="128"/>
      <c r="N80" s="128"/>
      <c r="O80" s="129"/>
      <c r="P80" s="130"/>
    </row>
    <row r="81" spans="1:17" x14ac:dyDescent="0.35">
      <c r="B81" s="116" t="s">
        <v>84</v>
      </c>
      <c r="G81" s="116" t="s">
        <v>85</v>
      </c>
      <c r="L81" s="134" t="s">
        <v>86</v>
      </c>
      <c r="M81" s="135"/>
      <c r="N81" s="135"/>
      <c r="O81" s="136"/>
      <c r="P81" s="137"/>
    </row>
    <row r="82" spans="1:17" x14ac:dyDescent="0.35">
      <c r="B82" s="117"/>
      <c r="C82" s="118"/>
      <c r="D82" s="118"/>
      <c r="E82" s="119"/>
      <c r="G82" s="138"/>
      <c r="H82" s="139"/>
      <c r="I82" s="139"/>
      <c r="J82" s="140"/>
    </row>
    <row r="83" spans="1:17" x14ac:dyDescent="0.35">
      <c r="B83" s="131"/>
      <c r="C83" s="132"/>
      <c r="D83" s="132"/>
      <c r="E83" s="133"/>
      <c r="G83" s="141"/>
      <c r="H83" s="142"/>
      <c r="I83" s="142"/>
      <c r="J83" s="143"/>
    </row>
    <row r="84" spans="1:17" x14ac:dyDescent="0.35">
      <c r="A84" s="142"/>
      <c r="B84" s="142"/>
      <c r="C84" s="142"/>
      <c r="D84" s="142"/>
      <c r="E84" s="142"/>
      <c r="F84" s="142"/>
      <c r="G84" s="142"/>
      <c r="H84" s="142"/>
      <c r="I84" s="142"/>
      <c r="J84" s="142"/>
    </row>
    <row r="85" spans="1:17" x14ac:dyDescent="0.35">
      <c r="B85" s="144" t="s">
        <v>87</v>
      </c>
      <c r="C85" s="145"/>
      <c r="D85" s="145"/>
      <c r="E85" s="145"/>
      <c r="F85" s="145"/>
      <c r="G85" s="146"/>
      <c r="H85" s="144" t="s">
        <v>88</v>
      </c>
      <c r="I85" s="145"/>
      <c r="J85" s="145"/>
      <c r="K85" s="145"/>
      <c r="L85" s="146"/>
      <c r="M85" s="144" t="s">
        <v>89</v>
      </c>
      <c r="N85" s="145"/>
      <c r="O85" s="145"/>
      <c r="P85" s="145"/>
      <c r="Q85" s="146"/>
    </row>
    <row r="86" spans="1:17" x14ac:dyDescent="0.35">
      <c r="B86" s="147" t="s">
        <v>90</v>
      </c>
      <c r="C86" s="148"/>
      <c r="D86" s="148"/>
      <c r="E86" s="148"/>
      <c r="F86" s="148"/>
      <c r="G86" s="149"/>
      <c r="H86" s="147" t="s">
        <v>90</v>
      </c>
      <c r="I86" s="148"/>
      <c r="J86" s="148"/>
      <c r="K86" s="148"/>
      <c r="L86" s="149"/>
      <c r="M86" s="147" t="s">
        <v>90</v>
      </c>
      <c r="N86" s="148"/>
      <c r="O86" s="148"/>
      <c r="P86" s="148"/>
      <c r="Q86" s="149"/>
    </row>
    <row r="87" spans="1:17" x14ac:dyDescent="0.35">
      <c r="B87" s="150"/>
      <c r="C87" s="151"/>
      <c r="D87" s="151"/>
      <c r="E87" s="151"/>
      <c r="F87" s="151"/>
      <c r="G87" s="152"/>
      <c r="H87" s="150"/>
      <c r="I87" s="151"/>
      <c r="J87" s="151"/>
      <c r="K87" s="151"/>
      <c r="L87" s="152"/>
      <c r="M87" s="150"/>
      <c r="N87" s="151"/>
      <c r="O87" s="151"/>
      <c r="P87" s="151"/>
      <c r="Q87" s="152"/>
    </row>
    <row r="88" spans="1:17" x14ac:dyDescent="0.35">
      <c r="B88" s="150"/>
      <c r="C88" s="151"/>
      <c r="D88" s="151"/>
      <c r="E88" s="151"/>
      <c r="F88" s="151"/>
      <c r="G88" s="152"/>
      <c r="H88" s="150"/>
      <c r="I88" s="151"/>
      <c r="J88" s="151"/>
      <c r="K88" s="151"/>
      <c r="L88" s="152"/>
      <c r="M88" s="150"/>
      <c r="N88" s="151"/>
      <c r="O88" s="151"/>
      <c r="P88" s="151"/>
      <c r="Q88" s="152"/>
    </row>
    <row r="89" spans="1:17" x14ac:dyDescent="0.35">
      <c r="B89" s="150"/>
      <c r="C89" s="151"/>
      <c r="D89" s="151"/>
      <c r="E89" s="151"/>
      <c r="F89" s="151"/>
      <c r="G89" s="152"/>
      <c r="H89" s="150"/>
      <c r="I89" s="151"/>
      <c r="J89" s="151"/>
      <c r="K89" s="151"/>
      <c r="L89" s="152"/>
      <c r="M89" s="150"/>
      <c r="N89" s="151"/>
      <c r="O89" s="151"/>
      <c r="P89" s="151"/>
      <c r="Q89" s="152"/>
    </row>
    <row r="90" spans="1:17" x14ac:dyDescent="0.35">
      <c r="B90" s="150"/>
      <c r="C90" s="151"/>
      <c r="D90" s="151"/>
      <c r="E90" s="151"/>
      <c r="F90" s="151"/>
      <c r="G90" s="152"/>
      <c r="H90" s="150"/>
      <c r="I90" s="151"/>
      <c r="J90" s="151"/>
      <c r="K90" s="151"/>
      <c r="L90" s="152"/>
      <c r="M90" s="150"/>
      <c r="N90" s="151"/>
      <c r="O90" s="151"/>
      <c r="P90" s="151"/>
      <c r="Q90" s="152"/>
    </row>
    <row r="91" spans="1:17" x14ac:dyDescent="0.35">
      <c r="B91" s="150"/>
      <c r="C91" s="151"/>
      <c r="D91" s="151"/>
      <c r="E91" s="151"/>
      <c r="F91" s="151"/>
      <c r="G91" s="152"/>
      <c r="H91" s="150"/>
      <c r="I91" s="151"/>
      <c r="J91" s="151"/>
      <c r="K91" s="151"/>
      <c r="L91" s="152"/>
      <c r="M91" s="150"/>
      <c r="N91" s="151"/>
      <c r="O91" s="151"/>
      <c r="P91" s="151"/>
      <c r="Q91" s="152"/>
    </row>
    <row r="92" spans="1:17" x14ac:dyDescent="0.35">
      <c r="B92" s="150"/>
      <c r="C92" s="151"/>
      <c r="D92" s="151"/>
      <c r="E92" s="151"/>
      <c r="F92" s="151"/>
      <c r="G92" s="152"/>
      <c r="H92" s="150"/>
      <c r="I92" s="151"/>
      <c r="J92" s="151"/>
      <c r="K92" s="151"/>
      <c r="L92" s="152"/>
      <c r="M92" s="150"/>
      <c r="N92" s="151"/>
      <c r="O92" s="151"/>
      <c r="P92" s="151"/>
      <c r="Q92" s="152"/>
    </row>
    <row r="93" spans="1:17" x14ac:dyDescent="0.35">
      <c r="B93" s="153"/>
      <c r="C93" s="154"/>
      <c r="D93" s="154"/>
      <c r="E93" s="154"/>
      <c r="F93" s="154"/>
      <c r="G93" s="155"/>
      <c r="H93" s="153"/>
      <c r="I93" s="154"/>
      <c r="J93" s="154"/>
      <c r="K93" s="154"/>
      <c r="L93" s="155"/>
      <c r="M93" s="153"/>
      <c r="N93" s="154"/>
      <c r="O93" s="154"/>
      <c r="P93" s="154"/>
      <c r="Q93" s="155"/>
    </row>
    <row r="94" spans="1:17" x14ac:dyDescent="0.35">
      <c r="B94" s="156"/>
      <c r="C94" s="156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</row>
    <row r="96" spans="1:17" ht="20" x14ac:dyDescent="0.4">
      <c r="B96" s="157" t="s">
        <v>91</v>
      </c>
      <c r="C96" s="158"/>
      <c r="D96" s="158"/>
      <c r="E96" s="158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9"/>
    </row>
    <row r="97" spans="2:20" ht="21.5" customHeight="1" x14ac:dyDescent="0.35">
      <c r="B97" s="160" t="s">
        <v>92</v>
      </c>
      <c r="C97" s="161"/>
      <c r="D97" s="161"/>
      <c r="E97" s="161"/>
      <c r="F97" s="162"/>
      <c r="G97" s="163"/>
      <c r="H97" s="164" t="s">
        <v>93</v>
      </c>
      <c r="I97" s="164"/>
      <c r="J97" s="164"/>
      <c r="K97" s="165"/>
      <c r="L97" s="163"/>
      <c r="M97" s="164" t="s">
        <v>94</v>
      </c>
      <c r="N97" s="164"/>
      <c r="O97" s="164"/>
      <c r="P97" s="164"/>
      <c r="Q97" s="166"/>
    </row>
    <row r="98" spans="2:20" ht="21" customHeight="1" x14ac:dyDescent="0.35">
      <c r="B98" s="167" t="s">
        <v>95</v>
      </c>
      <c r="C98" s="168"/>
      <c r="D98" s="168"/>
      <c r="E98" s="168"/>
      <c r="F98" s="169"/>
      <c r="G98" s="170"/>
      <c r="H98" s="171"/>
      <c r="I98" s="171"/>
      <c r="J98" s="171"/>
      <c r="K98" s="172"/>
      <c r="L98" s="173"/>
      <c r="M98" s="174"/>
      <c r="N98" s="174"/>
      <c r="O98" s="174"/>
      <c r="P98" s="174"/>
      <c r="Q98" s="175"/>
    </row>
    <row r="99" spans="2:20" ht="16" thickBot="1" x14ac:dyDescent="0.4">
      <c r="B99" s="22" t="s">
        <v>96</v>
      </c>
      <c r="C99" s="23"/>
      <c r="D99" s="23"/>
      <c r="E99" s="23"/>
      <c r="F99" s="23"/>
      <c r="G99" s="23"/>
      <c r="H99" s="23" t="s">
        <v>97</v>
      </c>
      <c r="I99" s="23"/>
      <c r="J99" s="23"/>
      <c r="K99" s="23"/>
      <c r="L99" s="23"/>
      <c r="M99" s="176"/>
      <c r="N99" s="177"/>
      <c r="O99" s="177"/>
      <c r="P99" s="178"/>
      <c r="Q99" s="25"/>
    </row>
    <row r="100" spans="2:20" ht="15" thickBot="1" x14ac:dyDescent="0.4">
      <c r="B100" s="179"/>
      <c r="C100" s="180"/>
      <c r="D100" s="180"/>
      <c r="E100" s="180"/>
      <c r="H100" t="s">
        <v>98</v>
      </c>
      <c r="M100" s="181">
        <v>50</v>
      </c>
      <c r="N100" s="182"/>
      <c r="O100" s="182"/>
      <c r="P100" s="183"/>
      <c r="Q100" s="88"/>
    </row>
    <row r="101" spans="2:20" ht="13.5" customHeight="1" x14ac:dyDescent="0.35">
      <c r="B101" s="184" t="s">
        <v>99</v>
      </c>
      <c r="C101" s="185">
        <f>M100-M101</f>
        <v>4.9999999999997158E-2</v>
      </c>
      <c r="D101" s="186"/>
      <c r="E101" s="186"/>
      <c r="F101" s="187"/>
      <c r="G101" s="27"/>
      <c r="H101" s="27" t="s">
        <v>100</v>
      </c>
      <c r="I101" s="27"/>
      <c r="J101" s="27"/>
      <c r="K101" s="27"/>
      <c r="L101" s="27"/>
      <c r="M101" s="188">
        <v>49.95</v>
      </c>
      <c r="N101" s="189"/>
      <c r="O101" s="189"/>
      <c r="P101" s="190"/>
      <c r="Q101" s="29"/>
    </row>
    <row r="102" spans="2:20" ht="15.5" x14ac:dyDescent="0.35">
      <c r="B102" s="22" t="s">
        <v>101</v>
      </c>
      <c r="C102" s="191"/>
      <c r="D102" s="191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5"/>
    </row>
    <row r="103" spans="2:20" ht="16" thickBot="1" x14ac:dyDescent="0.4">
      <c r="B103" s="192" t="s">
        <v>102</v>
      </c>
      <c r="Q103" s="193"/>
    </row>
    <row r="104" spans="2:20" ht="13.5" customHeight="1" thickBot="1" x14ac:dyDescent="0.4">
      <c r="B104" s="194" t="s">
        <v>103</v>
      </c>
      <c r="G104" s="195">
        <v>50.01</v>
      </c>
      <c r="H104" s="195">
        <v>50.01</v>
      </c>
      <c r="I104" s="195">
        <v>50.01</v>
      </c>
      <c r="J104" s="195">
        <v>50</v>
      </c>
      <c r="K104" s="195">
        <v>50.01</v>
      </c>
      <c r="L104" s="195"/>
      <c r="M104" s="195"/>
      <c r="N104" s="195"/>
      <c r="O104" s="195"/>
      <c r="P104" s="195"/>
      <c r="Q104" s="196">
        <f>AVERAGE(G104:P104)</f>
        <v>50.007999999999996</v>
      </c>
    </row>
    <row r="105" spans="2:20" ht="13.5" customHeight="1" thickBot="1" x14ac:dyDescent="0.4">
      <c r="B105" s="194" t="s">
        <v>104</v>
      </c>
      <c r="G105" s="195"/>
      <c r="H105" s="195"/>
      <c r="I105" s="195"/>
      <c r="J105" s="195"/>
      <c r="K105" s="195"/>
      <c r="L105" s="195"/>
      <c r="M105" s="195"/>
      <c r="N105" s="195"/>
      <c r="O105" s="195"/>
      <c r="P105" s="195"/>
      <c r="Q105" s="196" t="e">
        <f>AVERAGE(G105:P105)</f>
        <v>#DIV/0!</v>
      </c>
    </row>
    <row r="106" spans="2:20" ht="13.5" customHeight="1" thickBot="1" x14ac:dyDescent="0.4">
      <c r="B106" s="194" t="s">
        <v>105</v>
      </c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6" t="e">
        <f>AVERAGE(G106:P106)</f>
        <v>#DIV/0!</v>
      </c>
    </row>
    <row r="107" spans="2:20" x14ac:dyDescent="0.35">
      <c r="B107" s="197" t="s">
        <v>106</v>
      </c>
      <c r="C107" s="115"/>
      <c r="D107" s="115"/>
      <c r="E107" s="198" t="s">
        <v>107</v>
      </c>
      <c r="F107" s="199">
        <f>IF(COUNT(G104:G106)=1,VAR(G104:P104),(IF(COUNT(G104:G106)=2,(VAR(G104:P104)+VAR(G105:P105))/2,(VAR(G104:P104)+VAR(G105:P105)+VAR(G106:P106))/3)))</f>
        <v>1.9999999999992043E-5</v>
      </c>
      <c r="G107" s="198" t="s">
        <v>108</v>
      </c>
      <c r="H107" s="199">
        <f>IF(COUNT(G104:G106)=1,0,IF(COUNT(G104:G106)=2,(DEVSQ(Q104:Q105)*COUNT(G104:P104)),(DEVSQ(Q104:Q106)*COUNT(G104:P104)/2)))</f>
        <v>0</v>
      </c>
      <c r="I107" s="198" t="s">
        <v>109</v>
      </c>
      <c r="J107" s="199">
        <f>H107/F107</f>
        <v>0</v>
      </c>
      <c r="K107" s="198" t="s">
        <v>110</v>
      </c>
      <c r="L107" s="199" t="str">
        <f>IF(COUNT(G104:G106)&gt;1,(FINV(0.05,COUNT(G104:G106)-1,COUNT(G104:P106)-COUNT(G104:G106))),"")</f>
        <v/>
      </c>
      <c r="M107" s="200" t="s">
        <v>111</v>
      </c>
      <c r="N107" s="200"/>
      <c r="O107" s="200"/>
      <c r="P107" s="201" t="str">
        <f>IF(AND(J107&gt;L107,COUNT(G104:G106)&gt;1),"OUI","NON")</f>
        <v>NON</v>
      </c>
      <c r="Q107" s="202" t="str">
        <f>IF(COUNT($G$104:$G$106)&gt;1,"à 95%","")</f>
        <v/>
      </c>
    </row>
    <row r="108" spans="2:20" x14ac:dyDescent="0.35">
      <c r="B108" s="197" t="s">
        <v>112</v>
      </c>
      <c r="C108" s="115"/>
      <c r="D108" s="115"/>
      <c r="E108" s="198" t="s">
        <v>113</v>
      </c>
      <c r="F108" s="199">
        <f>IF(COUNT($G$104:$G$106)=1,VAR($G$104:$P$104),IF(COUNT($G$104:$G$106)=2,MAX(VAR($G$104:$P$104),VAR($G$105:$P$105)),MAX(VAR($G$104:$P$104),VAR($G$105:$P$105),VAR($G$106:$P$106))))</f>
        <v>1.9999999999992043E-5</v>
      </c>
      <c r="G108" s="203" t="s">
        <v>114</v>
      </c>
      <c r="H108" s="204" t="str">
        <f>IF(COUNT(G104:G106)=1,"",IF(COUNT(G104:G106)=2,VAR(G104:P104)+VAR(G105:P105),VAR(G104:P104)+VAR(G105:P105)+VAR(G106:P106)))</f>
        <v/>
      </c>
      <c r="I108" s="198" t="s">
        <v>115</v>
      </c>
      <c r="J108" s="205" t="str">
        <f>IF(COUNT(G104:G106)&gt;1,F108/H108,"")</f>
        <v/>
      </c>
      <c r="K108" s="198" t="s">
        <v>116</v>
      </c>
      <c r="L108" s="199" t="str">
        <f>IF(COUNT(G104:G106)&gt;1,HLOOKUP(COUNT(G104:G106),[1]Cochran!A2:C10,COUNT(G104:P104)-1),"")</f>
        <v/>
      </c>
      <c r="M108" s="206" t="s">
        <v>117</v>
      </c>
      <c r="N108" s="206"/>
      <c r="O108" s="206"/>
      <c r="P108" s="201" t="str">
        <f>IF(AND(J108&gt;L108,COUNT(G105:G107)&gt;1),"OUI","NON")</f>
        <v>NON</v>
      </c>
      <c r="Q108" s="202" t="str">
        <f>IF(COUNT($G$104:$G$106)&gt;1,"à 95%","")</f>
        <v/>
      </c>
    </row>
    <row r="109" spans="2:20" ht="15" thickBot="1" x14ac:dyDescent="0.4">
      <c r="B109" s="207" t="s">
        <v>118</v>
      </c>
      <c r="C109" s="208"/>
      <c r="D109" s="208"/>
      <c r="E109" s="208"/>
      <c r="F109" s="209">
        <f>IF($P$107="NON",COUNT($G$104:$P$106)-1,COUNT($G$104:$P$106)-COUNT($G$104:$G$106))</f>
        <v>4</v>
      </c>
      <c r="G109" s="210">
        <f>SQRT($F$109*$C$110*$C$110/CHIINV(0.025,$F$109))</f>
        <v>2.6794048533530239E-3</v>
      </c>
      <c r="H109" s="211" t="s">
        <v>119</v>
      </c>
      <c r="I109" s="212">
        <f>SQRT($F$109*$C$110*$C$110/CHIINV(0.975,$F$109))</f>
        <v>1.2850931469850255E-2</v>
      </c>
      <c r="J109" s="27"/>
      <c r="K109" s="210" t="str">
        <f>IF($P$107="OUI",SQRT((($H$107/FINV(0.025,COUNT($G$104:$G$106)-1,COUNT($G$104:$P$106)-COUNT($G$104:$G$106)))-$F$107)/COUNT($G$104:$P$104)),"")</f>
        <v/>
      </c>
      <c r="L109" s="211" t="s">
        <v>120</v>
      </c>
      <c r="M109" s="212" t="str">
        <f>IF($P$107="OUI",SQRT((($H$107*FINV(0.025,COUNT($G$104:$G$106)-1,COUNT($G$104:$P$106)-COUNT($G$104:$G$106)))-$F$107)/COUNT($G$104:$P$104)),"")</f>
        <v/>
      </c>
      <c r="N109" s="27"/>
      <c r="O109" s="27"/>
      <c r="P109" s="27"/>
      <c r="Q109" s="29"/>
    </row>
    <row r="110" spans="2:20" ht="15.5" thickBot="1" x14ac:dyDescent="0.45">
      <c r="B110" s="213" t="s">
        <v>121</v>
      </c>
      <c r="C110" s="214">
        <f>IF(P107="OUI",SQRT(F107),STDEV(G104:P106))</f>
        <v>4.4721359549986898E-3</v>
      </c>
      <c r="D110" s="215"/>
      <c r="E110" s="216"/>
      <c r="F110" s="216"/>
      <c r="G110" s="99" t="s">
        <v>122</v>
      </c>
      <c r="H110" s="214">
        <f>IF(P107="NON",0,SQRT((H107-F107)/COUNT(G104:P104)))</f>
        <v>0</v>
      </c>
      <c r="I110" s="215"/>
      <c r="J110" s="217"/>
      <c r="K110" s="216"/>
      <c r="L110" s="218" t="s">
        <v>64</v>
      </c>
      <c r="M110" s="219">
        <f>SQRT(C110*C110+H110*H110)</f>
        <v>4.4721359549986898E-3</v>
      </c>
      <c r="N110" s="220"/>
      <c r="O110" s="220"/>
      <c r="P110" s="221"/>
      <c r="Q110" s="222"/>
      <c r="S110" s="223" t="s">
        <v>123</v>
      </c>
      <c r="T110" s="224" t="s">
        <v>124</v>
      </c>
    </row>
    <row r="111" spans="2:20" ht="16.5" thickTop="1" thickBot="1" x14ac:dyDescent="0.4">
      <c r="B111" s="22" t="s">
        <v>125</v>
      </c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5"/>
      <c r="S111" s="225" t="s">
        <v>126</v>
      </c>
      <c r="T111" s="226" t="s">
        <v>127</v>
      </c>
    </row>
    <row r="112" spans="2:20" ht="15" thickBot="1" x14ac:dyDescent="0.4">
      <c r="B112" s="227" t="s">
        <v>128</v>
      </c>
      <c r="H112" s="228"/>
      <c r="I112" s="228"/>
      <c r="J112" s="228"/>
      <c r="K112" s="228"/>
      <c r="L112" s="99"/>
      <c r="M112" s="228"/>
      <c r="N112" s="229">
        <v>0</v>
      </c>
      <c r="Q112" s="88"/>
      <c r="S112" s="225" t="s">
        <v>129</v>
      </c>
      <c r="T112" s="226">
        <v>7</v>
      </c>
    </row>
    <row r="113" spans="2:20" ht="15" thickBot="1" x14ac:dyDescent="0.4">
      <c r="B113" s="230" t="s">
        <v>16</v>
      </c>
      <c r="C113" s="231"/>
      <c r="D113" s="232" t="s">
        <v>130</v>
      </c>
      <c r="E113" s="232"/>
      <c r="F113" s="232"/>
      <c r="G113" s="232"/>
      <c r="H113" s="232"/>
      <c r="I113" s="233"/>
      <c r="Q113" s="88"/>
      <c r="S113" s="225" t="s">
        <v>131</v>
      </c>
      <c r="T113" s="226">
        <v>4</v>
      </c>
    </row>
    <row r="114" spans="2:20" ht="12" customHeight="1" thickTop="1" thickBot="1" x14ac:dyDescent="0.45">
      <c r="B114" s="234">
        <v>0</v>
      </c>
      <c r="C114" s="235"/>
      <c r="D114" s="125">
        <v>20</v>
      </c>
      <c r="E114" s="125"/>
      <c r="F114" s="125"/>
      <c r="G114" s="125"/>
      <c r="H114" s="125"/>
      <c r="I114" s="236"/>
      <c r="K114" s="228"/>
      <c r="L114" s="99" t="s">
        <v>132</v>
      </c>
      <c r="M114" s="237">
        <f>IF(N112=3,60*0.001,(20+N112*10)*0.001)</f>
        <v>0.02</v>
      </c>
      <c r="N114" s="238"/>
      <c r="O114" s="238"/>
      <c r="P114" s="239"/>
      <c r="Q114" s="88"/>
      <c r="S114" s="225" t="s">
        <v>133</v>
      </c>
      <c r="T114" s="226">
        <v>3.5</v>
      </c>
    </row>
    <row r="115" spans="2:20" ht="12" customHeight="1" x14ac:dyDescent="0.35">
      <c r="B115" s="124" t="s">
        <v>134</v>
      </c>
      <c r="C115" s="126"/>
      <c r="D115" s="125">
        <v>30</v>
      </c>
      <c r="E115" s="125"/>
      <c r="F115" s="125"/>
      <c r="G115" s="125"/>
      <c r="H115" s="125"/>
      <c r="I115" s="236"/>
      <c r="K115" s="240"/>
      <c r="L115" s="180"/>
      <c r="Q115" s="88"/>
      <c r="S115" s="225" t="s">
        <v>135</v>
      </c>
      <c r="T115" s="226">
        <v>11</v>
      </c>
    </row>
    <row r="116" spans="2:20" ht="12" customHeight="1" x14ac:dyDescent="0.35">
      <c r="B116" s="124" t="s">
        <v>136</v>
      </c>
      <c r="C116" s="126"/>
      <c r="D116" s="125">
        <v>40</v>
      </c>
      <c r="E116" s="125"/>
      <c r="F116" s="125"/>
      <c r="G116" s="125"/>
      <c r="H116" s="125"/>
      <c r="I116" s="236"/>
      <c r="Q116" s="88"/>
      <c r="S116" s="225" t="s">
        <v>137</v>
      </c>
      <c r="T116" s="226" t="s">
        <v>138</v>
      </c>
    </row>
    <row r="117" spans="2:20" ht="12" customHeight="1" thickBot="1" x14ac:dyDescent="0.4">
      <c r="B117" s="241" t="s">
        <v>139</v>
      </c>
      <c r="C117" s="242"/>
      <c r="D117" s="243">
        <v>60</v>
      </c>
      <c r="E117" s="243"/>
      <c r="F117" s="243"/>
      <c r="G117" s="243"/>
      <c r="H117" s="243"/>
      <c r="I117" s="244"/>
      <c r="J117" s="115" t="s">
        <v>140</v>
      </c>
      <c r="K117" s="240"/>
      <c r="L117" s="240"/>
      <c r="M117" s="245"/>
      <c r="N117" s="246"/>
      <c r="O117" s="246"/>
      <c r="P117" s="246"/>
      <c r="Q117" s="88"/>
      <c r="S117" s="225" t="s">
        <v>141</v>
      </c>
      <c r="T117" s="226">
        <v>5</v>
      </c>
    </row>
    <row r="118" spans="2:20" ht="15" thickBot="1" x14ac:dyDescent="0.4">
      <c r="B118" s="227" t="s">
        <v>142</v>
      </c>
      <c r="Q118" s="88"/>
      <c r="S118" s="225" t="s">
        <v>143</v>
      </c>
      <c r="T118" s="226" t="s">
        <v>144</v>
      </c>
    </row>
    <row r="119" spans="2:20" ht="15" thickBot="1" x14ac:dyDescent="0.4">
      <c r="B119" s="227" t="s">
        <v>145</v>
      </c>
      <c r="I119" s="228" t="s">
        <v>146</v>
      </c>
      <c r="M119" s="247">
        <v>50</v>
      </c>
      <c r="N119" s="248"/>
      <c r="O119" s="248"/>
      <c r="P119" s="249"/>
      <c r="Q119" s="88"/>
      <c r="S119" s="225" t="s">
        <v>147</v>
      </c>
      <c r="T119" s="226">
        <v>8</v>
      </c>
    </row>
    <row r="120" spans="2:20" ht="15" thickBot="1" x14ac:dyDescent="0.4">
      <c r="B120" s="227" t="s">
        <v>148</v>
      </c>
      <c r="Q120" s="88"/>
      <c r="S120" s="225" t="s">
        <v>149</v>
      </c>
      <c r="T120" s="226">
        <v>11.5</v>
      </c>
    </row>
    <row r="121" spans="2:20" ht="15.5" thickBot="1" x14ac:dyDescent="0.45">
      <c r="B121" s="250">
        <v>49.99</v>
      </c>
      <c r="C121" s="195">
        <v>50.01</v>
      </c>
      <c r="D121" s="195">
        <v>50.01</v>
      </c>
      <c r="E121" s="195">
        <v>50</v>
      </c>
      <c r="F121" s="195">
        <v>50.01</v>
      </c>
      <c r="G121" s="195"/>
      <c r="H121" s="195"/>
      <c r="I121" s="195"/>
      <c r="J121" s="195"/>
      <c r="K121" s="195"/>
      <c r="L121" s="99" t="s">
        <v>150</v>
      </c>
      <c r="M121" s="251">
        <f>AVERAGE(B121:K121)-M119</f>
        <v>3.9999999999977831E-3</v>
      </c>
      <c r="N121" s="252"/>
      <c r="O121" s="252"/>
      <c r="P121" s="253"/>
      <c r="Q121" s="88"/>
      <c r="S121" s="225" t="s">
        <v>151</v>
      </c>
      <c r="T121" s="226" t="s">
        <v>152</v>
      </c>
    </row>
    <row r="122" spans="2:20" ht="15" x14ac:dyDescent="0.4">
      <c r="B122" s="95"/>
      <c r="C122" s="254" t="s">
        <v>153</v>
      </c>
      <c r="D122" s="255">
        <f>$M$121-TINV(0.025,COUNT($B$121:$K$121))*STDEV($B$121:$K$121)/SQRT(COUNT($B$121:$K$121))</f>
        <v>-8.6535257989941213E-3</v>
      </c>
      <c r="E122" s="211" t="s">
        <v>154</v>
      </c>
      <c r="F122" s="211" t="s">
        <v>155</v>
      </c>
      <c r="G122" s="211" t="s">
        <v>154</v>
      </c>
      <c r="H122" s="255">
        <f>$M$121+TINV(0.025,COUNT($B$121:$K$121))*STDEV($B$121:$K$121)/SQRT(COUNT($B$121:$K$121))</f>
        <v>1.6653525798989689E-2</v>
      </c>
      <c r="I122" s="27"/>
      <c r="J122" s="27"/>
      <c r="K122" s="27"/>
      <c r="L122" s="107" t="s">
        <v>156</v>
      </c>
      <c r="M122" s="185">
        <f>IF(M119="",M114/SQRT(3),ABS(M121)/SQRT(3))</f>
        <v>2.3094010767572234E-3</v>
      </c>
      <c r="N122" s="186"/>
      <c r="O122" s="186"/>
      <c r="P122" s="187"/>
      <c r="Q122" s="29"/>
      <c r="S122" s="225" t="s">
        <v>157</v>
      </c>
      <c r="T122" s="226" t="s">
        <v>158</v>
      </c>
    </row>
    <row r="123" spans="2:20" ht="16" thickBot="1" x14ac:dyDescent="0.4">
      <c r="B123" s="22" t="s">
        <v>159</v>
      </c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5"/>
      <c r="S123" s="225" t="s">
        <v>160</v>
      </c>
      <c r="T123" s="226">
        <v>8.6</v>
      </c>
    </row>
    <row r="124" spans="2:20" ht="12" customHeight="1" thickBot="1" x14ac:dyDescent="0.4">
      <c r="B124" s="227"/>
      <c r="C124" s="256" t="s">
        <v>161</v>
      </c>
      <c r="D124" s="256"/>
      <c r="E124" s="256"/>
      <c r="F124" s="256"/>
      <c r="G124" s="256"/>
      <c r="H124" s="256"/>
      <c r="I124" s="256"/>
      <c r="J124" s="256"/>
      <c r="K124" s="256"/>
      <c r="L124" s="257"/>
      <c r="M124" s="258">
        <v>20</v>
      </c>
      <c r="N124" s="259"/>
      <c r="O124" s="259"/>
      <c r="P124" s="260"/>
      <c r="Q124" s="88"/>
      <c r="S124" s="225" t="s">
        <v>162</v>
      </c>
      <c r="T124" s="226" t="s">
        <v>163</v>
      </c>
    </row>
    <row r="125" spans="2:20" ht="15" thickBot="1" x14ac:dyDescent="0.4">
      <c r="B125" s="261"/>
      <c r="C125" s="256" t="s">
        <v>164</v>
      </c>
      <c r="D125" s="256"/>
      <c r="E125" s="256"/>
      <c r="F125" s="256"/>
      <c r="G125" s="256"/>
      <c r="H125" s="256"/>
      <c r="I125" s="256"/>
      <c r="J125" s="256"/>
      <c r="K125" s="256"/>
      <c r="L125" s="257"/>
      <c r="M125" s="258">
        <v>20</v>
      </c>
      <c r="N125" s="259"/>
      <c r="O125" s="259"/>
      <c r="P125" s="260"/>
      <c r="Q125" s="88"/>
    </row>
    <row r="126" spans="2:20" ht="13.5" customHeight="1" thickBot="1" x14ac:dyDescent="0.4">
      <c r="B126" s="261"/>
      <c r="C126" s="256" t="s">
        <v>165</v>
      </c>
      <c r="D126" s="256"/>
      <c r="E126" s="256"/>
      <c r="F126" s="256"/>
      <c r="G126" s="256"/>
      <c r="H126" s="256"/>
      <c r="I126" s="256"/>
      <c r="J126" s="256"/>
      <c r="K126" s="256"/>
      <c r="L126" s="262"/>
      <c r="M126" s="258">
        <v>11.5</v>
      </c>
      <c r="N126" s="259"/>
      <c r="O126" s="259"/>
      <c r="P126" s="260"/>
      <c r="Q126" s="88"/>
    </row>
    <row r="127" spans="2:20" ht="15.5" thickBot="1" x14ac:dyDescent="0.45">
      <c r="B127" s="261" t="s">
        <v>166</v>
      </c>
      <c r="K127" s="228"/>
      <c r="L127" s="99" t="s">
        <v>167</v>
      </c>
      <c r="M127" s="251">
        <f>AVERAGE(G104:P106)*(((1+0.000015*(M125-20))/(1+M126*0.000001*(M124-20)))-1)</f>
        <v>0</v>
      </c>
      <c r="N127" s="263"/>
      <c r="O127" s="263"/>
      <c r="P127" s="264"/>
      <c r="Q127" s="88"/>
    </row>
    <row r="128" spans="2:20" ht="15" thickBot="1" x14ac:dyDescent="0.4">
      <c r="B128" s="265" t="s">
        <v>168</v>
      </c>
      <c r="K128" s="228"/>
      <c r="Q128" s="88"/>
    </row>
    <row r="129" spans="2:18" ht="15" x14ac:dyDescent="0.4">
      <c r="B129" s="266"/>
      <c r="C129" s="27"/>
      <c r="D129" s="27"/>
      <c r="E129" s="27"/>
      <c r="F129" s="27"/>
      <c r="G129" s="27"/>
      <c r="H129" s="27"/>
      <c r="I129" s="27"/>
      <c r="J129" s="27"/>
      <c r="K129" s="267"/>
      <c r="L129" s="107" t="s">
        <v>169</v>
      </c>
      <c r="M129" s="268">
        <f>ABS(M127)/3</f>
        <v>0</v>
      </c>
      <c r="N129" s="269"/>
      <c r="O129" s="269"/>
      <c r="P129" s="270"/>
      <c r="Q129" s="29"/>
    </row>
    <row r="130" spans="2:18" ht="21" customHeight="1" x14ac:dyDescent="0.35">
      <c r="B130" s="271" t="s">
        <v>170</v>
      </c>
      <c r="C130" s="272"/>
      <c r="D130" s="272"/>
      <c r="E130" s="272"/>
      <c r="F130" s="272"/>
      <c r="G130" s="272"/>
      <c r="H130" s="272"/>
      <c r="I130" s="272"/>
      <c r="J130" s="273">
        <v>5</v>
      </c>
      <c r="K130" s="274" t="str">
        <f>IF(J130&gt;1,"mesures","mesure")</f>
        <v>mesures</v>
      </c>
      <c r="L130" s="274"/>
      <c r="M130" s="275"/>
      <c r="N130" s="272"/>
      <c r="P130" s="272"/>
      <c r="Q130" s="276"/>
    </row>
    <row r="131" spans="2:18" ht="15.5" thickBot="1" x14ac:dyDescent="0.45">
      <c r="B131" s="277" t="s">
        <v>171</v>
      </c>
      <c r="C131" s="191"/>
      <c r="D131" s="191"/>
      <c r="E131" s="191"/>
      <c r="F131" s="191"/>
      <c r="G131" s="278" t="s">
        <v>172</v>
      </c>
      <c r="H131" s="23"/>
      <c r="I131" s="191"/>
      <c r="J131" s="191"/>
      <c r="K131" s="191"/>
      <c r="L131" s="23"/>
      <c r="M131" s="279">
        <f>SQRT(M110*M110+M122*M122+M129*M129)/SQRT(J130)</f>
        <v>2.2509257354839346E-3</v>
      </c>
      <c r="N131" s="280"/>
      <c r="O131" s="280"/>
      <c r="P131" s="281"/>
      <c r="Q131" s="282"/>
    </row>
    <row r="132" spans="2:18" ht="15" thickBot="1" x14ac:dyDescent="0.4">
      <c r="B132" s="261"/>
      <c r="C132" s="228"/>
      <c r="D132" s="228"/>
      <c r="E132" s="228"/>
      <c r="F132" s="228"/>
      <c r="G132" s="228"/>
      <c r="H132" s="228"/>
      <c r="I132" s="228"/>
      <c r="J132" s="228"/>
      <c r="K132" s="228"/>
      <c r="L132" s="228"/>
      <c r="M132" s="228"/>
      <c r="N132" s="228"/>
      <c r="O132" s="228"/>
      <c r="P132" s="228"/>
      <c r="Q132" s="283"/>
    </row>
    <row r="133" spans="2:18" ht="15.5" thickBot="1" x14ac:dyDescent="0.45">
      <c r="B133" s="261"/>
      <c r="C133" s="228"/>
      <c r="D133" s="228"/>
      <c r="E133" s="228"/>
      <c r="F133" s="228"/>
      <c r="G133" s="284" t="s">
        <v>173</v>
      </c>
      <c r="I133" s="228"/>
      <c r="J133" s="228"/>
      <c r="K133" s="228"/>
      <c r="M133" s="285">
        <f>K134*M131</f>
        <v>4.5018514709678692E-3</v>
      </c>
      <c r="N133" s="286"/>
      <c r="O133" s="286"/>
      <c r="P133" s="287"/>
      <c r="Q133" s="283"/>
    </row>
    <row r="134" spans="2:18" ht="13.5" customHeight="1" x14ac:dyDescent="0.35">
      <c r="B134" s="227"/>
      <c r="G134" s="288" t="s">
        <v>174</v>
      </c>
      <c r="H134" s="288"/>
      <c r="I134" s="288"/>
      <c r="J134" s="288"/>
      <c r="K134" s="289">
        <v>2</v>
      </c>
      <c r="L134" s="228"/>
      <c r="M134" s="228"/>
      <c r="N134" s="228"/>
      <c r="O134" s="228"/>
      <c r="P134" s="228"/>
      <c r="Q134" s="283"/>
    </row>
    <row r="135" spans="2:18" ht="13.5" customHeight="1" thickBot="1" x14ac:dyDescent="0.45">
      <c r="B135" s="227"/>
      <c r="G135" s="290"/>
      <c r="H135" s="291"/>
      <c r="I135" s="291"/>
      <c r="J135" s="292" t="s">
        <v>175</v>
      </c>
      <c r="K135" s="293"/>
      <c r="L135" s="293"/>
      <c r="M135" s="293"/>
      <c r="N135" s="293"/>
      <c r="O135" s="293"/>
      <c r="P135" s="293"/>
      <c r="Q135" s="283"/>
      <c r="R135" s="246"/>
    </row>
    <row r="136" spans="2:18" ht="15.5" thickBot="1" x14ac:dyDescent="0.4">
      <c r="B136" s="294"/>
      <c r="C136" s="295"/>
      <c r="D136" s="296"/>
      <c r="E136" s="297" t="s">
        <v>176</v>
      </c>
      <c r="F136" s="296"/>
      <c r="G136" s="295"/>
      <c r="H136" s="298">
        <f>M131/C101</f>
        <v>4.5018514709681254E-2</v>
      </c>
      <c r="I136" s="299"/>
      <c r="J136" s="300">
        <f>H136</f>
        <v>4.5018514709681254E-2</v>
      </c>
      <c r="K136" s="301"/>
      <c r="L136" s="302" t="s">
        <v>177</v>
      </c>
      <c r="M136" s="303"/>
      <c r="N136" s="303"/>
      <c r="O136" s="303"/>
      <c r="P136" s="303"/>
      <c r="Q136" s="304"/>
    </row>
    <row r="137" spans="2:18" ht="12" customHeight="1" x14ac:dyDescent="0.35">
      <c r="B137" s="305"/>
      <c r="C137" s="108"/>
      <c r="D137" s="108"/>
      <c r="G137" s="109">
        <f>E140+M133</f>
        <v>49.954501851470972</v>
      </c>
      <c r="I137" s="306" t="str">
        <f>IF(L137&lt;G137,"IMPOSSIBLE","")</f>
        <v/>
      </c>
      <c r="J137" s="306"/>
      <c r="K137" s="111"/>
      <c r="L137" s="109">
        <f>N140-M133</f>
        <v>49.99549814852903</v>
      </c>
      <c r="M137" s="111"/>
      <c r="N137" s="111"/>
      <c r="O137" s="113" t="s">
        <v>178</v>
      </c>
      <c r="Q137" s="88"/>
    </row>
    <row r="138" spans="2:18" ht="18.649999999999999" customHeight="1" x14ac:dyDescent="0.35">
      <c r="B138" s="305"/>
      <c r="C138" s="108"/>
      <c r="D138" s="108"/>
      <c r="G138" s="114" t="s">
        <v>77</v>
      </c>
      <c r="H138" s="114"/>
      <c r="I138" s="114"/>
      <c r="J138" s="114"/>
      <c r="K138" s="114"/>
      <c r="L138" s="114"/>
      <c r="Q138" s="88"/>
    </row>
    <row r="139" spans="2:18" x14ac:dyDescent="0.35">
      <c r="B139" s="197"/>
      <c r="G139" s="114"/>
      <c r="H139" s="114"/>
      <c r="I139" s="114"/>
      <c r="J139" s="114"/>
      <c r="K139" s="114"/>
      <c r="L139" s="114"/>
      <c r="Q139" s="88"/>
    </row>
    <row r="140" spans="2:18" x14ac:dyDescent="0.35">
      <c r="B140" s="197"/>
      <c r="E140" s="307">
        <f>M101</f>
        <v>49.95</v>
      </c>
      <c r="F140" s="308" t="s">
        <v>179</v>
      </c>
      <c r="G140" s="308"/>
      <c r="H140" s="308"/>
      <c r="I140" s="308"/>
      <c r="J140" s="308"/>
      <c r="K140" s="308"/>
      <c r="L140" s="308"/>
      <c r="M140" s="308"/>
      <c r="N140" s="307">
        <f>M100</f>
        <v>50</v>
      </c>
      <c r="Q140" s="88"/>
    </row>
    <row r="141" spans="2:18" ht="17.5" x14ac:dyDescent="0.35">
      <c r="B141" s="309" t="str">
        <f>IF(H136&gt;0.0625,"REFUSE","ACCEPTE")</f>
        <v>ACCEPTE</v>
      </c>
      <c r="C141" s="310"/>
      <c r="D141" s="310"/>
      <c r="E141" s="310"/>
      <c r="F141" s="310"/>
      <c r="G141" s="254" t="s">
        <v>180</v>
      </c>
      <c r="H141" s="311"/>
      <c r="I141" s="27"/>
      <c r="J141" s="27"/>
      <c r="K141" s="27"/>
      <c r="L141" s="311"/>
      <c r="M141" s="27"/>
      <c r="N141" s="27"/>
      <c r="O141" s="27"/>
      <c r="P141" s="27"/>
      <c r="Q141" s="29"/>
    </row>
    <row r="142" spans="2:18" ht="17.25" customHeight="1" x14ac:dyDescent="0.35">
      <c r="B142" s="22" t="s">
        <v>181</v>
      </c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5"/>
    </row>
    <row r="143" spans="2:18" ht="15" customHeight="1" x14ac:dyDescent="0.35">
      <c r="B143" s="95"/>
      <c r="C143" s="27"/>
      <c r="D143" s="27"/>
      <c r="E143" s="27"/>
      <c r="F143" s="96" t="s">
        <v>182</v>
      </c>
      <c r="G143" s="96"/>
      <c r="H143" s="267">
        <f>C101/(6*M131)</f>
        <v>3.7021804859951306</v>
      </c>
      <c r="I143" s="107" t="str">
        <f>IF(H143&gt;=4,"&gt;=","&lt;")</f>
        <v>&lt;</v>
      </c>
      <c r="J143" s="107">
        <v>4</v>
      </c>
      <c r="K143" s="27"/>
      <c r="L143" s="27"/>
      <c r="M143" s="96" t="str">
        <f>IF(H143&gt;=4,"CAPABLE","NON-CAPABLE")</f>
        <v>NON-CAPABLE</v>
      </c>
      <c r="N143" s="96"/>
      <c r="O143" s="96"/>
      <c r="P143" s="96"/>
      <c r="Q143" s="29"/>
    </row>
    <row r="147" spans="8:8" x14ac:dyDescent="0.35">
      <c r="H147" s="312"/>
    </row>
  </sheetData>
  <mergeCells count="210">
    <mergeCell ref="G138:L139"/>
    <mergeCell ref="F140:M140"/>
    <mergeCell ref="B141:F141"/>
    <mergeCell ref="F143:G143"/>
    <mergeCell ref="M143:P143"/>
    <mergeCell ref="M133:P133"/>
    <mergeCell ref="G134:J134"/>
    <mergeCell ref="H136:I136"/>
    <mergeCell ref="J136:K136"/>
    <mergeCell ref="L136:Q136"/>
    <mergeCell ref="I137:J137"/>
    <mergeCell ref="C126:K126"/>
    <mergeCell ref="M126:P126"/>
    <mergeCell ref="M127:P127"/>
    <mergeCell ref="M129:P129"/>
    <mergeCell ref="K130:L130"/>
    <mergeCell ref="M131:P131"/>
    <mergeCell ref="M119:P119"/>
    <mergeCell ref="M121:P121"/>
    <mergeCell ref="M122:P122"/>
    <mergeCell ref="C124:L124"/>
    <mergeCell ref="M124:P124"/>
    <mergeCell ref="C125:L125"/>
    <mergeCell ref="M125:P125"/>
    <mergeCell ref="B115:C115"/>
    <mergeCell ref="D115:I115"/>
    <mergeCell ref="B116:C116"/>
    <mergeCell ref="D116:I116"/>
    <mergeCell ref="B117:C117"/>
    <mergeCell ref="D117:I117"/>
    <mergeCell ref="C110:D110"/>
    <mergeCell ref="H110:I110"/>
    <mergeCell ref="M110:P110"/>
    <mergeCell ref="B113:C113"/>
    <mergeCell ref="B114:C114"/>
    <mergeCell ref="D114:I114"/>
    <mergeCell ref="M114:P114"/>
    <mergeCell ref="M100:P100"/>
    <mergeCell ref="C101:F101"/>
    <mergeCell ref="M101:P101"/>
    <mergeCell ref="M107:O107"/>
    <mergeCell ref="M108:O108"/>
    <mergeCell ref="B109:E109"/>
    <mergeCell ref="B96:Q96"/>
    <mergeCell ref="B98:F98"/>
    <mergeCell ref="G98:K98"/>
    <mergeCell ref="L98:Q98"/>
    <mergeCell ref="M99:P99"/>
    <mergeCell ref="B86:G93"/>
    <mergeCell ref="H86:L93"/>
    <mergeCell ref="M86:Q93"/>
    <mergeCell ref="L81:N81"/>
    <mergeCell ref="O81:P81"/>
    <mergeCell ref="B82:E83"/>
    <mergeCell ref="B85:G85"/>
    <mergeCell ref="H85:L85"/>
    <mergeCell ref="M85:Q85"/>
    <mergeCell ref="O77:P77"/>
    <mergeCell ref="L78:N78"/>
    <mergeCell ref="O78:P78"/>
    <mergeCell ref="L79:N79"/>
    <mergeCell ref="O79:P79"/>
    <mergeCell ref="L80:N80"/>
    <mergeCell ref="O80:P80"/>
    <mergeCell ref="I70:J70"/>
    <mergeCell ref="K70:L70"/>
    <mergeCell ref="E72:G72"/>
    <mergeCell ref="I73:J73"/>
    <mergeCell ref="G74:L75"/>
    <mergeCell ref="B77:I80"/>
    <mergeCell ref="L77:N77"/>
    <mergeCell ref="O66:P66"/>
    <mergeCell ref="B68:H69"/>
    <mergeCell ref="I68:J68"/>
    <mergeCell ref="K68:L68"/>
    <mergeCell ref="I69:J69"/>
    <mergeCell ref="K69:L69"/>
    <mergeCell ref="M69:N69"/>
    <mergeCell ref="O69:P69"/>
    <mergeCell ref="B66:C66"/>
    <mergeCell ref="D66:E66"/>
    <mergeCell ref="F66:G66"/>
    <mergeCell ref="H66:I66"/>
    <mergeCell ref="J66:K66"/>
    <mergeCell ref="M66:N66"/>
    <mergeCell ref="P61:Q61"/>
    <mergeCell ref="B62:B64"/>
    <mergeCell ref="E62:F62"/>
    <mergeCell ref="P62:Q62"/>
    <mergeCell ref="C63:D64"/>
    <mergeCell ref="E63:F63"/>
    <mergeCell ref="P63:Q63"/>
    <mergeCell ref="E64:F64"/>
    <mergeCell ref="P64:Q64"/>
    <mergeCell ref="P56:Q58"/>
    <mergeCell ref="I57:L57"/>
    <mergeCell ref="B59:B61"/>
    <mergeCell ref="C59:D60"/>
    <mergeCell ref="E59:F59"/>
    <mergeCell ref="P59:Q59"/>
    <mergeCell ref="E60:F60"/>
    <mergeCell ref="P60:Q60"/>
    <mergeCell ref="C61:D62"/>
    <mergeCell ref="E61:F61"/>
    <mergeCell ref="O51:Q51"/>
    <mergeCell ref="B55:O55"/>
    <mergeCell ref="B56:B58"/>
    <mergeCell ref="C56:D58"/>
    <mergeCell ref="E56:F58"/>
    <mergeCell ref="G56:G58"/>
    <mergeCell ref="H56:L56"/>
    <mergeCell ref="M56:M58"/>
    <mergeCell ref="N56:N58"/>
    <mergeCell ref="O56:O58"/>
    <mergeCell ref="B29:J29"/>
    <mergeCell ref="K29:L29"/>
    <mergeCell ref="M29:Q29"/>
    <mergeCell ref="B49:C51"/>
    <mergeCell ref="D49:Q50"/>
    <mergeCell ref="D51:E51"/>
    <mergeCell ref="F51:G51"/>
    <mergeCell ref="H51:I51"/>
    <mergeCell ref="J51:L51"/>
    <mergeCell ref="M51:N51"/>
    <mergeCell ref="B27:J27"/>
    <mergeCell ref="K27:L27"/>
    <mergeCell ref="M27:Q27"/>
    <mergeCell ref="B28:J28"/>
    <mergeCell ref="K28:L28"/>
    <mergeCell ref="M28:Q28"/>
    <mergeCell ref="B25:J25"/>
    <mergeCell ref="K25:L25"/>
    <mergeCell ref="M25:Q25"/>
    <mergeCell ref="B26:J26"/>
    <mergeCell ref="K26:L26"/>
    <mergeCell ref="M26:Q26"/>
    <mergeCell ref="B23:J23"/>
    <mergeCell ref="K23:L23"/>
    <mergeCell ref="M23:Q23"/>
    <mergeCell ref="B24:J24"/>
    <mergeCell ref="K24:L24"/>
    <mergeCell ref="M24:Q24"/>
    <mergeCell ref="B21:J21"/>
    <mergeCell ref="K21:L21"/>
    <mergeCell ref="M21:Q21"/>
    <mergeCell ref="B22:J22"/>
    <mergeCell ref="K22:L22"/>
    <mergeCell ref="M22:Q22"/>
    <mergeCell ref="B19:J19"/>
    <mergeCell ref="K19:L19"/>
    <mergeCell ref="M19:Q19"/>
    <mergeCell ref="B20:J20"/>
    <mergeCell ref="K20:L20"/>
    <mergeCell ref="M20:Q20"/>
    <mergeCell ref="B16:L16"/>
    <mergeCell ref="M16:Q16"/>
    <mergeCell ref="B17:J17"/>
    <mergeCell ref="K17:L17"/>
    <mergeCell ref="M17:Q17"/>
    <mergeCell ref="B18:J18"/>
    <mergeCell ref="K18:L18"/>
    <mergeCell ref="M18:Q18"/>
    <mergeCell ref="B13:D13"/>
    <mergeCell ref="E13:F13"/>
    <mergeCell ref="G13:I13"/>
    <mergeCell ref="J13:M13"/>
    <mergeCell ref="N13:Q13"/>
    <mergeCell ref="B15:Q15"/>
    <mergeCell ref="B11:D11"/>
    <mergeCell ref="E11:F11"/>
    <mergeCell ref="G11:I11"/>
    <mergeCell ref="J11:M11"/>
    <mergeCell ref="N11:Q11"/>
    <mergeCell ref="B12:D12"/>
    <mergeCell ref="E12:F12"/>
    <mergeCell ref="G12:I12"/>
    <mergeCell ref="J12:M12"/>
    <mergeCell ref="N12:Q12"/>
    <mergeCell ref="B9:D9"/>
    <mergeCell ref="E9:F9"/>
    <mergeCell ref="G9:I9"/>
    <mergeCell ref="J9:M9"/>
    <mergeCell ref="N9:Q9"/>
    <mergeCell ref="B10:D10"/>
    <mergeCell ref="E10:F10"/>
    <mergeCell ref="G10:I10"/>
    <mergeCell ref="J10:M10"/>
    <mergeCell ref="N10:Q10"/>
    <mergeCell ref="B7:Q7"/>
    <mergeCell ref="B8:D8"/>
    <mergeCell ref="E8:F8"/>
    <mergeCell ref="G8:I8"/>
    <mergeCell ref="J8:M8"/>
    <mergeCell ref="N8:Q8"/>
    <mergeCell ref="E4:G4"/>
    <mergeCell ref="H4:K4"/>
    <mergeCell ref="L4:M4"/>
    <mergeCell ref="B5:G5"/>
    <mergeCell ref="H5:K5"/>
    <mergeCell ref="L5:M5"/>
    <mergeCell ref="E2:G2"/>
    <mergeCell ref="H2:K2"/>
    <mergeCell ref="L2:M2"/>
    <mergeCell ref="O2:Q2"/>
    <mergeCell ref="B3:D3"/>
    <mergeCell ref="E3:G3"/>
    <mergeCell ref="H3:K3"/>
    <mergeCell ref="L3:M3"/>
    <mergeCell ref="O3:Q5"/>
    <mergeCell ref="B4:D4"/>
  </mergeCells>
  <conditionalFormatting sqref="B141:F141">
    <cfRule type="cellIs" dxfId="14" priority="4" stopIfTrue="1" operator="equal">
      <formula>"ACCEPTE"</formula>
    </cfRule>
    <cfRule type="cellIs" dxfId="13" priority="5" stopIfTrue="1" operator="equal">
      <formula>"REFUSE"</formula>
    </cfRule>
  </conditionalFormatting>
  <conditionalFormatting sqref="C110:D110">
    <cfRule type="expression" dxfId="12" priority="10" stopIfTrue="1">
      <formula>$P$108="OUI"</formula>
    </cfRule>
  </conditionalFormatting>
  <conditionalFormatting sqref="F143:P143">
    <cfRule type="expression" dxfId="11" priority="6" stopIfTrue="1">
      <formula>$H$143&lt;4</formula>
    </cfRule>
    <cfRule type="expression" dxfId="10" priority="7" stopIfTrue="1">
      <formula>$H$143&gt;=4</formula>
    </cfRule>
  </conditionalFormatting>
  <conditionalFormatting sqref="H107 J107">
    <cfRule type="cellIs" dxfId="9" priority="11" stopIfTrue="1" operator="equal">
      <formula>0</formula>
    </cfRule>
  </conditionalFormatting>
  <conditionalFormatting sqref="H110:I110">
    <cfRule type="cellIs" dxfId="8" priority="12" stopIfTrue="1" operator="equal">
      <formula>0</formula>
    </cfRule>
  </conditionalFormatting>
  <conditionalFormatting sqref="I72">
    <cfRule type="cellIs" dxfId="7" priority="3" operator="lessThan">
      <formula>$L$72</formula>
    </cfRule>
  </conditionalFormatting>
  <conditionalFormatting sqref="J108">
    <cfRule type="cellIs" dxfId="6" priority="13" stopIfTrue="1" operator="equal">
      <formula>1</formula>
    </cfRule>
  </conditionalFormatting>
  <conditionalFormatting sqref="P107">
    <cfRule type="expression" dxfId="5" priority="8" stopIfTrue="1">
      <formula>$J$107&gt;$L$107</formula>
    </cfRule>
    <cfRule type="expression" dxfId="4" priority="9" stopIfTrue="1">
      <formula>$J$107&lt;=$L$107</formula>
    </cfRule>
  </conditionalFormatting>
  <conditionalFormatting sqref="P108">
    <cfRule type="expression" dxfId="3" priority="14" stopIfTrue="1">
      <formula>$J$108&gt;$L$108</formula>
    </cfRule>
    <cfRule type="expression" dxfId="2" priority="15" stopIfTrue="1">
      <formula>$J$108&lt;=$L$108</formula>
    </cfRule>
  </conditionalFormatting>
  <conditionalFormatting sqref="E72:G72">
    <cfRule type="cellIs" dxfId="1" priority="1" operator="notBetween">
      <formula>-$L$72</formula>
      <formula>$L$72</formula>
    </cfRule>
    <cfRule type="cellIs" dxfId="0" priority="2" operator="between">
      <formula>-$L$72</formula>
      <formula>$L$72</formula>
    </cfRule>
  </conditionalFormatting>
  <dataValidations count="1">
    <dataValidation type="list" allowBlank="1" showInputMessage="1" showErrorMessage="1" sqref="K17:L29" xr:uid="{AEB91F6D-FFC2-4188-8313-5F143F4D02E2}">
      <formula1>"BON,NON"</formula1>
    </dataValidation>
  </dataValidations>
  <pageMargins left="0.23622047244094491" right="0.23622047244094491" top="0.74803149606299213" bottom="0.74803149606299213" header="0.31496062992125984" footer="0.31496062992125984"/>
  <pageSetup paperSize="9" scale="70" orientation="portrait" horizontalDpi="4294967293" verticalDpi="0" r:id="rId1"/>
  <colBreaks count="1" manualBreakCount="1">
    <brk id="18" max="1048575" man="1"/>
  </colBreaks>
  <drawing r:id="rId2"/>
  <legacyDrawing r:id="rId3"/>
  <oleObjects>
    <mc:AlternateContent xmlns:mc="http://schemas.openxmlformats.org/markup-compatibility/2006">
      <mc:Choice Requires="x14">
        <oleObject progId="Equation.2" shapeId="1025" r:id="rId4">
          <objectPr defaultSize="0" autoPict="0" r:id="rId5">
            <anchor moveWithCells="1">
              <from>
                <xdr:col>1</xdr:col>
                <xdr:colOff>38100</xdr:colOff>
                <xdr:row>130</xdr:row>
                <xdr:rowOff>69850</xdr:rowOff>
              </from>
              <to>
                <xdr:col>3</xdr:col>
                <xdr:colOff>285750</xdr:colOff>
                <xdr:row>134</xdr:row>
                <xdr:rowOff>0</xdr:rowOff>
              </to>
            </anchor>
          </objectPr>
        </oleObject>
      </mc:Choice>
      <mc:Fallback>
        <oleObject progId="Equation.2" shapeId="1025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Reset">
                <anchor moveWithCells="1" sizeWithCells="1">
                  <from>
                    <xdr:col>18</xdr:col>
                    <xdr:colOff>12700</xdr:colOff>
                    <xdr:row>96</xdr:row>
                    <xdr:rowOff>25400</xdr:rowOff>
                  </from>
                  <to>
                    <xdr:col>19</xdr:col>
                    <xdr:colOff>0</xdr:colOff>
                    <xdr:row>98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Chourouk Weãm Baba-aissa</dc:creator>
  <cp:lastModifiedBy>Chourouk Weãm Baba-aissa</cp:lastModifiedBy>
  <dcterms:created xsi:type="dcterms:W3CDTF">2024-07-28T21:01:53Z</dcterms:created>
  <dcterms:modified xsi:type="dcterms:W3CDTF">2024-07-28T21:07:37Z</dcterms:modified>
</cp:coreProperties>
</file>