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75" windowWidth="15195" windowHeight="8955" activeTab="4"/>
  </bookViews>
  <sheets>
    <sheet name="Synthèse" sheetId="2" r:id="rId1"/>
    <sheet name="Filtres" sheetId="3" r:id="rId2"/>
    <sheet name="AtlasParameters" sheetId="4" state="hidden" r:id="rId3"/>
    <sheet name="Stock" sheetId="1" r:id="rId4"/>
    <sheet name="Ventes" sheetId="5" r:id="rId5"/>
  </sheets>
  <definedNames>
    <definedName name="DateAnalyse">Filtres!$D$3</definedName>
  </definedNames>
  <calcPr calcId="125725"/>
</workbook>
</file>

<file path=xl/calcChain.xml><?xml version="1.0" encoding="utf-8"?>
<calcChain xmlns="http://schemas.openxmlformats.org/spreadsheetml/2006/main">
  <c r="A12" i="2"/>
  <c r="B12"/>
  <c r="C12"/>
  <c r="F12" s="1"/>
  <c r="D12"/>
  <c r="E12"/>
  <c r="G12"/>
  <c r="A11"/>
  <c r="B11"/>
  <c r="C11"/>
  <c r="F11" s="1"/>
  <c r="D11"/>
  <c r="E11"/>
  <c r="A5"/>
  <c r="B5"/>
  <c r="C5"/>
  <c r="F5" s="1"/>
  <c r="D5"/>
  <c r="E5"/>
  <c r="A6"/>
  <c r="B6"/>
  <c r="C6"/>
  <c r="F6" s="1"/>
  <c r="D6"/>
  <c r="E6"/>
  <c r="A7"/>
  <c r="B7"/>
  <c r="C7"/>
  <c r="F7" s="1"/>
  <c r="D7"/>
  <c r="E7"/>
  <c r="G7"/>
  <c r="A8"/>
  <c r="B8"/>
  <c r="C8"/>
  <c r="F8" s="1"/>
  <c r="D8"/>
  <c r="E8"/>
  <c r="A9"/>
  <c r="B9"/>
  <c r="C9"/>
  <c r="F9" s="1"/>
  <c r="D9"/>
  <c r="A10"/>
  <c r="B10"/>
  <c r="C10"/>
  <c r="F10" s="1"/>
  <c r="D10"/>
  <c r="E10"/>
  <c r="D4"/>
  <c r="C4"/>
  <c r="G4" s="1"/>
  <c r="B4"/>
  <c r="A4"/>
  <c r="H3"/>
  <c r="F2" i="3" s="1"/>
  <c r="G2" s="1"/>
  <c r="D1"/>
  <c r="D2"/>
  <c r="S3" i="2"/>
  <c r="F13" i="3" s="1"/>
  <c r="H13" s="1"/>
  <c r="R3" i="2"/>
  <c r="F12" i="3" s="1"/>
  <c r="H12" s="1"/>
  <c r="Q3" i="2"/>
  <c r="F11" i="3" s="1"/>
  <c r="H11" s="1"/>
  <c r="P3" i="2"/>
  <c r="F10" i="3" s="1"/>
  <c r="H10" s="1"/>
  <c r="O3" i="2"/>
  <c r="F9" i="3" s="1"/>
  <c r="H9" s="1"/>
  <c r="N3" i="2"/>
  <c r="F8" i="3" s="1"/>
  <c r="H8" s="1"/>
  <c r="M3" i="2"/>
  <c r="F7" i="3" s="1"/>
  <c r="H7" s="1"/>
  <c r="L3" i="2"/>
  <c r="F6" i="3" s="1"/>
  <c r="H6" s="1"/>
  <c r="K3" i="2"/>
  <c r="F5" i="3" s="1"/>
  <c r="H5" s="1"/>
  <c r="J3" i="2"/>
  <c r="F4" i="3" s="1"/>
  <c r="H4" s="1"/>
  <c r="I3" i="2"/>
  <c r="F3" i="3" s="1"/>
  <c r="H3" s="1"/>
  <c r="C2" i="2"/>
  <c r="G10" l="1"/>
  <c r="G6"/>
  <c r="G5"/>
  <c r="G11"/>
  <c r="F4"/>
  <c r="G9"/>
  <c r="E9"/>
  <c r="E4"/>
  <c r="G8"/>
  <c r="G13" i="3"/>
  <c r="G12"/>
  <c r="G11"/>
  <c r="G10"/>
  <c r="G9"/>
  <c r="G8"/>
  <c r="G7"/>
  <c r="G6"/>
  <c r="G5"/>
  <c r="G4"/>
  <c r="G3"/>
  <c r="H2"/>
  <c r="D3"/>
</calcChain>
</file>

<file path=xl/sharedStrings.xml><?xml version="1.0" encoding="utf-8"?>
<sst xmlns="http://schemas.openxmlformats.org/spreadsheetml/2006/main" count="193" uniqueCount="84">
  <si>
    <t>ItemId</t>
  </si>
  <si>
    <t>ItemName</t>
  </si>
  <si>
    <t>ItemGroupId</t>
  </si>
  <si>
    <t>WINItemsStatusId</t>
  </si>
  <si>
    <t>SPL_FamilleNumId</t>
  </si>
  <si>
    <t>Liste de Stock</t>
  </si>
  <si>
    <t>Aucun(e)</t>
  </si>
  <si>
    <t>20 % - Accent1</t>
  </si>
  <si>
    <t>HZTX</t>
  </si>
  <si>
    <t>InventTable</t>
  </si>
  <si>
    <t>3.5 SP5a AX2009</t>
  </si>
  <si>
    <t>4,1,5</t>
  </si>
  <si>
    <t>Reference</t>
  </si>
  <si>
    <t>Unité de Stock</t>
  </si>
  <si>
    <t>"!Maint"</t>
  </si>
  <si>
    <t>Catégorie Art.</t>
  </si>
  <si>
    <t>Famille Art.</t>
  </si>
  <si>
    <t>Code article</t>
  </si>
  <si>
    <t>Libellé</t>
  </si>
  <si>
    <t>Stock en quantité</t>
  </si>
  <si>
    <t>Stock Valorisé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</si>
  <si>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</si>
  <si>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</si>
  <si>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</si>
  <si>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</si>
  <si>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</si>
  <si>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</si>
  <si>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</si>
  <si>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</si>
  <si>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</si>
  <si>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</si>
  <si>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</si>
  <si>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</si>
  <si>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traitement :</t>
  </si>
  <si>
    <t>Numéro de mois</t>
  </si>
  <si>
    <t>Date de début de l'analyse</t>
  </si>
  <si>
    <t>Date de fin de lanalyse</t>
  </si>
  <si>
    <t>Dates de l'analyse</t>
  </si>
  <si>
    <t>Qty</t>
  </si>
  <si>
    <t>SalesUnit</t>
  </si>
  <si>
    <t>LineAmount</t>
  </si>
  <si>
    <t>SalesDistrictId</t>
  </si>
  <si>
    <t>InvoiceDate</t>
  </si>
  <si>
    <t>InvoiceId</t>
  </si>
  <si>
    <t>'DateAnalyse</t>
  </si>
  <si>
    <t>Ventes</t>
  </si>
  <si>
    <t>TRI_CustInv_SalesDist</t>
  </si>
  <si>
    <t>4,6,7</t>
  </si>
  <si>
    <t>Transaction</t>
  </si>
  <si>
    <t>Mois</t>
  </si>
  <si>
    <t>Date de début</t>
  </si>
  <si>
    <t>Date de fin</t>
  </si>
  <si>
    <t>Unité de stock</t>
  </si>
  <si>
    <t>Facteur</t>
  </si>
  <si>
    <t>Ventes en unité de stock</t>
  </si>
  <si>
    <t>149622</t>
  </si>
  <si>
    <t>M</t>
  </si>
  <si>
    <t>01</t>
  </si>
  <si>
    <t>VE000001</t>
  </si>
  <si>
    <t>CR</t>
  </si>
  <si>
    <t>50</t>
  </si>
  <si>
    <t>149706</t>
  </si>
  <si>
    <t>149783</t>
  </si>
  <si>
    <t>149809</t>
  </si>
  <si>
    <t>116400</t>
  </si>
  <si>
    <t>25</t>
  </si>
  <si>
    <t>PRIMABEL 900 JAUNE 19 - 25M</t>
  </si>
  <si>
    <t>PF</t>
  </si>
  <si>
    <t>Série-04</t>
  </si>
  <si>
    <t>61</t>
  </si>
  <si>
    <t>TCF 6,3x11 - 50M</t>
  </si>
  <si>
    <t>65</t>
  </si>
  <si>
    <t>TCF 16x22 - 50M</t>
  </si>
  <si>
    <t>149725</t>
  </si>
  <si>
    <t>TCF 19x26 - 50M</t>
  </si>
  <si>
    <t>149741</t>
  </si>
  <si>
    <t>TCF 25x33 - 50M</t>
  </si>
  <si>
    <t>TCF 32x41 - 50M</t>
  </si>
  <si>
    <t>TCF 38x47 - 50M</t>
  </si>
  <si>
    <t>167172</t>
  </si>
  <si>
    <t>SPIRABEL SNT-S 30 - 50M</t>
  </si>
  <si>
    <t>66</t>
  </si>
  <si>
    <t>194255</t>
  </si>
  <si>
    <t>PRIMABEL 900 JAUNE 19 - 50M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</si>
</sst>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1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0" xfId="0" quotePrefix="1" applyFont="1" applyFill="1" applyBorder="1" applyAlignment="1">
      <alignment horizontal="center"/>
    </xf>
    <xf numFmtId="49" fontId="0" fillId="0" borderId="0" xfId="0" applyNumberFormat="1"/>
    <xf numFmtId="1" fontId="0" fillId="0" borderId="0" xfId="0" applyNumberFormat="1" applyAlignment="1">
      <alignment horizontal="center" vertical="center" wrapText="1"/>
    </xf>
    <xf numFmtId="164" fontId="0" fillId="0" borderId="0" xfId="1" applyNumberFormat="1" applyFont="1"/>
    <xf numFmtId="1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quotePrefix="1"/>
    <xf numFmtId="1" fontId="0" fillId="0" borderId="0" xfId="0" applyNumberFormat="1"/>
    <xf numFmtId="0" fontId="0" fillId="2" borderId="0" xfId="0" applyFill="1" applyAlignment="1">
      <alignment horizontal="right"/>
    </xf>
    <xf numFmtId="0" fontId="0" fillId="2" borderId="0" xfId="0" applyFill="1"/>
    <xf numFmtId="0" fontId="1" fillId="3" borderId="1" xfId="0" applyFont="1" applyFill="1" applyBorder="1" applyAlignment="1">
      <alignment horizontal="center"/>
    </xf>
    <xf numFmtId="1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quotePrefix="1" applyFill="1" applyBorder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1" fillId="3" borderId="0" xfId="0" quotePrefix="1" applyFont="1" applyFill="1" applyBorder="1" applyAlignment="1">
      <alignment horizontal="center"/>
    </xf>
    <xf numFmtId="0" fontId="0" fillId="3" borderId="0" xfId="0" applyFill="1" applyAlignment="1">
      <alignment horizontal="right"/>
    </xf>
    <xf numFmtId="0" fontId="0" fillId="3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S12"/>
  <sheetViews>
    <sheetView topLeftCell="A3" workbookViewId="0">
      <selection activeCell="A14" sqref="A14:XFD44"/>
    </sheetView>
  </sheetViews>
  <sheetFormatPr baseColWidth="10" defaultRowHeight="15"/>
  <cols>
    <col min="1" max="1" width="10.7109375" customWidth="1"/>
    <col min="2" max="2" width="7.7109375" customWidth="1"/>
    <col min="3" max="3" width="9.5703125" customWidth="1"/>
    <col min="4" max="4" width="28.140625" customWidth="1"/>
    <col min="7" max="7" width="9.7109375" customWidth="1"/>
  </cols>
  <sheetData>
    <row r="2" spans="1:19">
      <c r="A2" s="14" t="s">
        <v>33</v>
      </c>
      <c r="B2" s="14"/>
      <c r="C2" s="6" t="str">
        <f ca="1">+H3</f>
        <v>Mars-2010</v>
      </c>
    </row>
    <row r="3" spans="1:19" ht="30">
      <c r="A3" s="4" t="s">
        <v>15</v>
      </c>
      <c r="B3" s="4" t="s">
        <v>16</v>
      </c>
      <c r="C3" s="4" t="s">
        <v>17</v>
      </c>
      <c r="D3" s="4" t="s">
        <v>18</v>
      </c>
      <c r="E3" s="4" t="s">
        <v>13</v>
      </c>
      <c r="F3" s="4" t="s">
        <v>19</v>
      </c>
      <c r="G3" s="4" t="s">
        <v>20</v>
      </c>
      <c r="H3" s="4" t="str">
        <f ca="1">CONCATENATE(VLOOKUP(MONTH(EDATE(TODAY(),0)),Filtres!A:B,2,FALSE),"-",YEAR(EDATE(TODAY(),0)))</f>
        <v>Mars-2010</v>
      </c>
      <c r="I3" s="4" t="str">
        <f ca="1">CONCATENATE(VLOOKUP(MONTH(EDATE(TODAY(),-1)),Filtres!$A:$B,2,FALSE),"-",YEAR(EDATE(TODAY(),-1)))</f>
        <v>Février-2010</v>
      </c>
      <c r="J3" s="4" t="str">
        <f ca="1">CONCATENATE(VLOOKUP(MONTH(EDATE(TODAY(),-2)),Filtres!$A:$B,2,FALSE),"-",YEAR(EDATE(TODAY(),-2)))</f>
        <v>Janvier-2010</v>
      </c>
      <c r="K3" s="4" t="str">
        <f ca="1">CONCATENATE(VLOOKUP(MONTH(EDATE(TODAY(),-3)),Filtres!$A:$B,2,FALSE),"-",YEAR(EDATE(TODAY(),-3)))</f>
        <v>Décembre-2009</v>
      </c>
      <c r="L3" s="4" t="str">
        <f ca="1">CONCATENATE(VLOOKUP(MONTH(EDATE(TODAY(),-4)),Filtres!$A:$B,2,FALSE),"-",YEAR(EDATE(TODAY(),-4)))</f>
        <v>Novembre-2009</v>
      </c>
      <c r="M3" s="4" t="str">
        <f ca="1">CONCATENATE(VLOOKUP(MONTH(EDATE(TODAY(),-5)),Filtres!$A:$B,2,FALSE),"-",YEAR(EDATE(TODAY(),-5)))</f>
        <v>Octobre-2009</v>
      </c>
      <c r="N3" s="4" t="str">
        <f ca="1">CONCATENATE(VLOOKUP(MONTH(EDATE(TODAY(),-6)),Filtres!$A:$B,2,FALSE),"-",YEAR(EDATE(TODAY(),-6)))</f>
        <v>Septembre-2009</v>
      </c>
      <c r="O3" s="4" t="str">
        <f ca="1">CONCATENATE(VLOOKUP(MONTH(EDATE(TODAY(),-7)),Filtres!$A:$B,2,FALSE),"-",YEAR(EDATE(TODAY(),-7)))</f>
        <v>Août-2009</v>
      </c>
      <c r="P3" s="4" t="str">
        <f ca="1">CONCATENATE(VLOOKUP(MONTH(EDATE(TODAY(),-8)),Filtres!$A:$B,2,FALSE),"-",YEAR(EDATE(TODAY(),-8)))</f>
        <v>Juillet-2009</v>
      </c>
      <c r="Q3" s="4" t="str">
        <f ca="1">CONCATENATE(VLOOKUP(MONTH(EDATE(TODAY(),-9)),Filtres!$A:$B,2,FALSE),"-",YEAR(EDATE(TODAY(),-9)))</f>
        <v>Juin-2009</v>
      </c>
      <c r="R3" s="4" t="str">
        <f ca="1">CONCATENATE(VLOOKUP(MONTH(EDATE(TODAY(),-10)),Filtres!$A:$B,2,FALSE),"-",YEAR(EDATE(TODAY(),-10)))</f>
        <v>Mai-2009</v>
      </c>
      <c r="S3" s="4" t="str">
        <f ca="1">CONCATENATE(VLOOKUP(MONTH(EDATE(TODAY(),-11)),Filtres!$A:$B,2,FALSE),"-",YEAR(EDATE(TODAY(),-11)))</f>
        <v>Avril-2009</v>
      </c>
    </row>
    <row r="4" spans="1:19">
      <c r="A4" t="str">
        <f>+Stock!D2</f>
        <v>Série-04</v>
      </c>
      <c r="B4" t="str">
        <f>+Stock!E2</f>
        <v>61</v>
      </c>
      <c r="C4" t="str">
        <f>+Stock!A2</f>
        <v>116400</v>
      </c>
      <c r="D4" t="str">
        <f>+Stock!B2</f>
        <v>PRIMABEL 900 JAUNE 19 - 25M</v>
      </c>
      <c r="E4" s="10" t="str">
        <f>VLOOKUP($C4,Stock!$A:$F,6,FALSE)</f>
        <v>CR</v>
      </c>
      <c r="F4" s="10">
        <f>VLOOKUP($C4,Stock!$A:$H,7,FALSE)</f>
        <v>32</v>
      </c>
      <c r="G4" s="10">
        <f>VLOOKUP($C4,Stock!$A:$H,8,FALSE)</f>
        <v>2787.75</v>
      </c>
    </row>
    <row r="5" spans="1:19">
      <c r="A5" t="str">
        <f>+Stock!D3</f>
        <v>Série-04</v>
      </c>
      <c r="B5" t="str">
        <f>+Stock!E3</f>
        <v>65</v>
      </c>
      <c r="C5" t="str">
        <f>+Stock!A3</f>
        <v>149622</v>
      </c>
      <c r="D5" t="str">
        <f>+Stock!B3</f>
        <v>TCF 6,3x11 - 50M</v>
      </c>
      <c r="E5" s="10" t="str">
        <f>VLOOKUP($C5,Stock!$A:$F,6,FALSE)</f>
        <v>CR</v>
      </c>
      <c r="F5" s="10">
        <f>VLOOKUP($C5,Stock!$A:$H,7,FALSE)</f>
        <v>129</v>
      </c>
      <c r="G5" s="10">
        <f>VLOOKUP($C5,Stock!$A:$H,8,FALSE)</f>
        <v>998.49</v>
      </c>
    </row>
    <row r="6" spans="1:19">
      <c r="A6" t="str">
        <f>+Stock!D4</f>
        <v>Série-04</v>
      </c>
      <c r="B6" t="str">
        <f>+Stock!E4</f>
        <v>65</v>
      </c>
      <c r="C6" t="str">
        <f>+Stock!A4</f>
        <v>149706</v>
      </c>
      <c r="D6" t="str">
        <f>+Stock!B4</f>
        <v>TCF 16x22 - 50M</v>
      </c>
      <c r="E6" s="10" t="str">
        <f>VLOOKUP($C6,Stock!$A:$F,6,FALSE)</f>
        <v>CR</v>
      </c>
      <c r="F6" s="10">
        <f>VLOOKUP($C6,Stock!$A:$H,7,FALSE)</f>
        <v>83</v>
      </c>
      <c r="G6" s="10">
        <f>VLOOKUP($C6,Stock!$A:$H,8,FALSE)</f>
        <v>1343.22</v>
      </c>
    </row>
    <row r="7" spans="1:19">
      <c r="A7" t="str">
        <f>+Stock!D5</f>
        <v>Série-04</v>
      </c>
      <c r="B7" t="str">
        <f>+Stock!E5</f>
        <v>65</v>
      </c>
      <c r="C7" t="str">
        <f>+Stock!A5</f>
        <v>149725</v>
      </c>
      <c r="D7" t="str">
        <f>+Stock!B5</f>
        <v>TCF 19x26 - 50M</v>
      </c>
      <c r="E7" s="10" t="str">
        <f>VLOOKUP($C7,Stock!$A:$F,6,FALSE)</f>
        <v>CR</v>
      </c>
      <c r="F7" s="10">
        <f>VLOOKUP($C7,Stock!$A:$H,7,FALSE)</f>
        <v>147</v>
      </c>
      <c r="G7" s="10">
        <f>VLOOKUP($C7,Stock!$A:$H,8,FALSE)</f>
        <v>3357.58</v>
      </c>
    </row>
    <row r="8" spans="1:19">
      <c r="A8" t="str">
        <f>+Stock!D6</f>
        <v>Série-04</v>
      </c>
      <c r="B8" t="str">
        <f>+Stock!E6</f>
        <v>65</v>
      </c>
      <c r="C8" t="str">
        <f>+Stock!A6</f>
        <v>149741</v>
      </c>
      <c r="D8" t="str">
        <f>+Stock!B6</f>
        <v>TCF 25x33 - 50M</v>
      </c>
      <c r="E8" s="10" t="str">
        <f>VLOOKUP($C8,Stock!$A:$F,6,FALSE)</f>
        <v>CR</v>
      </c>
      <c r="F8" s="10">
        <f>VLOOKUP($C8,Stock!$A:$H,7,FALSE)</f>
        <v>119</v>
      </c>
      <c r="G8" s="10">
        <f>VLOOKUP($C8,Stock!$A:$H,8,FALSE)</f>
        <v>3319.88</v>
      </c>
    </row>
    <row r="9" spans="1:19">
      <c r="A9" t="str">
        <f>+Stock!D7</f>
        <v>Série-04</v>
      </c>
      <c r="B9" t="str">
        <f>+Stock!E7</f>
        <v>65</v>
      </c>
      <c r="C9" t="str">
        <f>+Stock!A7</f>
        <v>149783</v>
      </c>
      <c r="D9" t="str">
        <f>+Stock!B7</f>
        <v>TCF 32x41 - 50M</v>
      </c>
      <c r="E9" s="10" t="str">
        <f>VLOOKUP($C9,Stock!$A:$F,6,FALSE)</f>
        <v>CR</v>
      </c>
      <c r="F9" s="10">
        <f>VLOOKUP($C9,Stock!$A:$H,7,FALSE)</f>
        <v>37</v>
      </c>
      <c r="G9" s="10">
        <f>VLOOKUP($C9,Stock!$A:$H,8,FALSE)</f>
        <v>1930.11</v>
      </c>
    </row>
    <row r="10" spans="1:19">
      <c r="A10" t="str">
        <f>+Stock!D8</f>
        <v>Série-04</v>
      </c>
      <c r="B10" t="str">
        <f>+Stock!E8</f>
        <v>65</v>
      </c>
      <c r="C10" t="str">
        <f>+Stock!A8</f>
        <v>149809</v>
      </c>
      <c r="D10" t="str">
        <f>+Stock!B8</f>
        <v>TCF 38x47 - 50M</v>
      </c>
      <c r="E10" s="10" t="str">
        <f>VLOOKUP($C10,Stock!$A:$F,6,FALSE)</f>
        <v>CR</v>
      </c>
      <c r="F10" s="10">
        <f>VLOOKUP($C10,Stock!$A:$H,7,FALSE)</f>
        <v>18</v>
      </c>
      <c r="G10" s="10">
        <f>VLOOKUP($C10,Stock!$A:$H,8,FALSE)</f>
        <v>1054.9000000000001</v>
      </c>
    </row>
    <row r="11" spans="1:19">
      <c r="A11" t="str">
        <f>+Stock!D9</f>
        <v>Série-04</v>
      </c>
      <c r="B11" t="str">
        <f>+Stock!E9</f>
        <v>66</v>
      </c>
      <c r="C11" t="str">
        <f>+Stock!A9</f>
        <v>167172</v>
      </c>
      <c r="D11" t="str">
        <f>+Stock!B9</f>
        <v>SPIRABEL SNT-S 30 - 50M</v>
      </c>
      <c r="E11" s="10" t="str">
        <f>VLOOKUP($C11,Stock!$A:$F,6,FALSE)</f>
        <v>CR</v>
      </c>
      <c r="F11" s="10">
        <f>VLOOKUP($C11,Stock!$A:$H,7,FALSE)</f>
        <v>36</v>
      </c>
      <c r="G11" s="10">
        <f>VLOOKUP($C11,Stock!$A:$H,8,FALSE)</f>
        <v>1606.66</v>
      </c>
    </row>
    <row r="12" spans="1:19">
      <c r="A12" t="str">
        <f>+Stock!D10</f>
        <v>Série-04</v>
      </c>
      <c r="B12" t="str">
        <f>+Stock!E10</f>
        <v>61</v>
      </c>
      <c r="C12" t="str">
        <f>+Stock!A10</f>
        <v>194255</v>
      </c>
      <c r="D12" t="str">
        <f>+Stock!B10</f>
        <v>PRIMABEL 900 JAUNE 19 - 50M</v>
      </c>
      <c r="E12" s="10" t="str">
        <f>VLOOKUP($C12,Stock!$A:$F,6,FALSE)</f>
        <v>CR</v>
      </c>
      <c r="F12" s="10">
        <f>VLOOKUP($C12,Stock!$A:$H,7,FALSE)</f>
        <v>192</v>
      </c>
      <c r="G12" s="10">
        <f>VLOOKUP($C12,Stock!$A:$H,8,FALSE)</f>
        <v>3592.85</v>
      </c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3"/>
  <sheetViews>
    <sheetView topLeftCell="A3" workbookViewId="0">
      <selection activeCell="A14" sqref="A14:XFD45"/>
    </sheetView>
  </sheetViews>
  <sheetFormatPr baseColWidth="10" defaultRowHeight="15"/>
  <cols>
    <col min="3" max="3" width="24.7109375" bestFit="1" customWidth="1"/>
    <col min="4" max="4" width="18.7109375" bestFit="1" customWidth="1"/>
    <col min="6" max="6" width="15.5703125" bestFit="1" customWidth="1"/>
    <col min="7" max="7" width="13.5703125" bestFit="1" customWidth="1"/>
  </cols>
  <sheetData>
    <row r="1" spans="1:8">
      <c r="A1" t="s">
        <v>34</v>
      </c>
      <c r="C1" t="s">
        <v>35</v>
      </c>
      <c r="D1" s="7">
        <f ca="1">EOMONTH(TODAY(),-12)+1</f>
        <v>39904</v>
      </c>
      <c r="F1" s="9" t="s">
        <v>49</v>
      </c>
      <c r="G1" t="s">
        <v>50</v>
      </c>
      <c r="H1" t="s">
        <v>51</v>
      </c>
    </row>
    <row r="2" spans="1:8">
      <c r="A2" s="5">
        <v>1</v>
      </c>
      <c r="B2" t="s">
        <v>21</v>
      </c>
      <c r="C2" t="s">
        <v>36</v>
      </c>
      <c r="D2" s="7">
        <f ca="1">EOMONTH(TODAY(),0)</f>
        <v>40268</v>
      </c>
      <c r="F2" s="9" t="str">
        <f ca="1">+Synthèse!H3</f>
        <v>Mars-2010</v>
      </c>
      <c r="G2" s="7">
        <f ca="1">EOMONTH(F2,-1)+1</f>
        <v>40238</v>
      </c>
      <c r="H2" s="7">
        <f ca="1">EOMONTH(F2,0)</f>
        <v>40268</v>
      </c>
    </row>
    <row r="3" spans="1:8">
      <c r="A3" s="5">
        <v>2</v>
      </c>
      <c r="B3" t="s">
        <v>22</v>
      </c>
      <c r="C3" t="s">
        <v>37</v>
      </c>
      <c r="D3" t="str">
        <f ca="1">CONCATENATE(DAY(D1),"/",MONTH(D1),"/",YEAR(D1),"..",DAY(D2),"/",MONTH(D2),"/",YEAR(D2))</f>
        <v>1/4/2009..31/3/2010</v>
      </c>
      <c r="F3" s="9" t="str">
        <f ca="1">+Synthèse!I3</f>
        <v>Février-2010</v>
      </c>
      <c r="G3" s="7">
        <f t="shared" ref="G3:G13" ca="1" si="0">EOMONTH(F3,-1)+1</f>
        <v>40210</v>
      </c>
      <c r="H3" s="7">
        <f t="shared" ref="H3:H13" ca="1" si="1">EOMONTH(F3,0)</f>
        <v>40237</v>
      </c>
    </row>
    <row r="4" spans="1:8">
      <c r="A4" s="5">
        <v>3</v>
      </c>
      <c r="B4" t="s">
        <v>23</v>
      </c>
      <c r="F4" s="9" t="str">
        <f ca="1">+Synthèse!J3</f>
        <v>Janvier-2010</v>
      </c>
      <c r="G4" s="7">
        <f t="shared" ca="1" si="0"/>
        <v>40179</v>
      </c>
      <c r="H4" s="7">
        <f t="shared" ca="1" si="1"/>
        <v>40209</v>
      </c>
    </row>
    <row r="5" spans="1:8">
      <c r="A5" s="5">
        <v>4</v>
      </c>
      <c r="B5" t="s">
        <v>24</v>
      </c>
      <c r="F5" s="9" t="str">
        <f ca="1">+Synthèse!K3</f>
        <v>Décembre-2009</v>
      </c>
      <c r="G5" s="7">
        <f t="shared" ca="1" si="0"/>
        <v>40148</v>
      </c>
      <c r="H5" s="7">
        <f t="shared" ca="1" si="1"/>
        <v>40178</v>
      </c>
    </row>
    <row r="6" spans="1:8">
      <c r="A6" s="5">
        <v>5</v>
      </c>
      <c r="B6" t="s">
        <v>25</v>
      </c>
      <c r="F6" s="9" t="str">
        <f ca="1">+Synthèse!L3</f>
        <v>Novembre-2009</v>
      </c>
      <c r="G6" s="7">
        <f t="shared" ca="1" si="0"/>
        <v>40118</v>
      </c>
      <c r="H6" s="7">
        <f t="shared" ca="1" si="1"/>
        <v>40147</v>
      </c>
    </row>
    <row r="7" spans="1:8">
      <c r="A7" s="5">
        <v>6</v>
      </c>
      <c r="B7" t="s">
        <v>26</v>
      </c>
      <c r="F7" s="9" t="str">
        <f ca="1">+Synthèse!M3</f>
        <v>Octobre-2009</v>
      </c>
      <c r="G7" s="7">
        <f t="shared" ca="1" si="0"/>
        <v>40087</v>
      </c>
      <c r="H7" s="7">
        <f t="shared" ca="1" si="1"/>
        <v>40117</v>
      </c>
    </row>
    <row r="8" spans="1:8">
      <c r="A8" s="5">
        <v>7</v>
      </c>
      <c r="B8" t="s">
        <v>27</v>
      </c>
      <c r="F8" s="9" t="str">
        <f ca="1">+Synthèse!N3</f>
        <v>Septembre-2009</v>
      </c>
      <c r="G8" s="7">
        <f t="shared" ca="1" si="0"/>
        <v>40057</v>
      </c>
      <c r="H8" s="7">
        <f t="shared" ca="1" si="1"/>
        <v>40086</v>
      </c>
    </row>
    <row r="9" spans="1:8">
      <c r="A9" s="5">
        <v>8</v>
      </c>
      <c r="B9" t="s">
        <v>28</v>
      </c>
      <c r="F9" s="9" t="str">
        <f ca="1">+Synthèse!O3</f>
        <v>Août-2009</v>
      </c>
      <c r="G9" s="7">
        <f t="shared" ca="1" si="0"/>
        <v>40026</v>
      </c>
      <c r="H9" s="7">
        <f t="shared" ca="1" si="1"/>
        <v>40056</v>
      </c>
    </row>
    <row r="10" spans="1:8">
      <c r="A10" s="5">
        <v>9</v>
      </c>
      <c r="B10" t="s">
        <v>29</v>
      </c>
      <c r="F10" s="9" t="str">
        <f ca="1">+Synthèse!P3</f>
        <v>Juillet-2009</v>
      </c>
      <c r="G10" s="7">
        <f t="shared" ca="1" si="0"/>
        <v>39995</v>
      </c>
      <c r="H10" s="7">
        <f t="shared" ca="1" si="1"/>
        <v>40025</v>
      </c>
    </row>
    <row r="11" spans="1:8">
      <c r="A11" s="5">
        <v>10</v>
      </c>
      <c r="B11" t="s">
        <v>30</v>
      </c>
      <c r="F11" s="9" t="str">
        <f ca="1">+Synthèse!Q3</f>
        <v>Juin-2009</v>
      </c>
      <c r="G11" s="7">
        <f t="shared" ca="1" si="0"/>
        <v>39965</v>
      </c>
      <c r="H11" s="7">
        <f t="shared" ca="1" si="1"/>
        <v>39994</v>
      </c>
    </row>
    <row r="12" spans="1:8">
      <c r="A12" s="5">
        <v>11</v>
      </c>
      <c r="B12" t="s">
        <v>31</v>
      </c>
      <c r="F12" s="9" t="str">
        <f ca="1">+Synthèse!R3</f>
        <v>Mai-2009</v>
      </c>
      <c r="G12" s="7">
        <f t="shared" ca="1" si="0"/>
        <v>39934</v>
      </c>
      <c r="H12" s="7">
        <f t="shared" ca="1" si="1"/>
        <v>39964</v>
      </c>
    </row>
    <row r="13" spans="1:8">
      <c r="A13" s="5">
        <v>12</v>
      </c>
      <c r="B13" t="s">
        <v>32</v>
      </c>
      <c r="F13" s="9" t="str">
        <f ca="1">+Synthèse!S3</f>
        <v>Avril-2009</v>
      </c>
      <c r="G13" s="7">
        <f t="shared" ca="1" si="0"/>
        <v>39904</v>
      </c>
      <c r="H13" s="7">
        <f t="shared" ca="1" si="1"/>
        <v>39933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R12"/>
  <sheetViews>
    <sheetView workbookViewId="0"/>
  </sheetViews>
  <sheetFormatPr baseColWidth="10" defaultRowHeight="15"/>
  <sheetData>
    <row r="1" spans="1:44">
      <c r="A1" t="s">
        <v>5</v>
      </c>
      <c r="B1" t="s">
        <v>11</v>
      </c>
      <c r="C1" t="s">
        <v>12</v>
      </c>
      <c r="D1">
        <v>0</v>
      </c>
      <c r="E1" t="s">
        <v>2</v>
      </c>
      <c r="F1" t="s">
        <v>14</v>
      </c>
      <c r="G1">
        <v>0</v>
      </c>
      <c r="H1" t="s">
        <v>5</v>
      </c>
      <c r="I1" t="s">
        <v>0</v>
      </c>
      <c r="J1" t="s">
        <v>6</v>
      </c>
      <c r="K1" t="s">
        <v>6</v>
      </c>
      <c r="L1">
        <v>0</v>
      </c>
      <c r="N1">
        <v>0</v>
      </c>
      <c r="P1" t="s">
        <v>7</v>
      </c>
      <c r="Q1">
        <v>0</v>
      </c>
      <c r="R1">
        <v>0</v>
      </c>
      <c r="S1">
        <v>0</v>
      </c>
      <c r="T1">
        <v>-1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  <c r="AF1">
        <v>0</v>
      </c>
      <c r="AG1">
        <v>0</v>
      </c>
      <c r="AH1">
        <v>0</v>
      </c>
      <c r="AI1" s="3" t="s">
        <v>8</v>
      </c>
      <c r="AJ1">
        <v>0</v>
      </c>
      <c r="AK1" t="s">
        <v>9</v>
      </c>
      <c r="AL1">
        <v>0</v>
      </c>
      <c r="AM1">
        <v>0</v>
      </c>
      <c r="AN1">
        <v>0</v>
      </c>
      <c r="AO1" t="s">
        <v>10</v>
      </c>
      <c r="AP1">
        <v>0</v>
      </c>
      <c r="AQ1">
        <v>0</v>
      </c>
      <c r="AR1">
        <v>0</v>
      </c>
    </row>
    <row r="2" spans="1:44">
      <c r="A2" t="s">
        <v>45</v>
      </c>
      <c r="B2" t="s">
        <v>47</v>
      </c>
      <c r="C2" t="s">
        <v>48</v>
      </c>
      <c r="I2" t="s">
        <v>1</v>
      </c>
      <c r="J2" t="s">
        <v>6</v>
      </c>
    </row>
    <row r="3" spans="1:44">
      <c r="I3" t="s">
        <v>2</v>
      </c>
      <c r="J3" t="s">
        <v>6</v>
      </c>
    </row>
    <row r="4" spans="1:44">
      <c r="I4" t="s">
        <v>3</v>
      </c>
    </row>
    <row r="5" spans="1:44">
      <c r="I5" t="s">
        <v>4</v>
      </c>
    </row>
    <row r="6" spans="1:44">
      <c r="D6">
        <v>0</v>
      </c>
      <c r="E6" t="s">
        <v>42</v>
      </c>
      <c r="F6" s="8" t="s">
        <v>44</v>
      </c>
      <c r="G6">
        <v>0</v>
      </c>
      <c r="H6" t="s">
        <v>45</v>
      </c>
      <c r="I6" t="s">
        <v>0</v>
      </c>
      <c r="J6" t="s">
        <v>6</v>
      </c>
      <c r="K6" t="s">
        <v>6</v>
      </c>
      <c r="L6">
        <v>-999</v>
      </c>
      <c r="N6">
        <v>0</v>
      </c>
      <c r="P6" t="s">
        <v>7</v>
      </c>
      <c r="Q6">
        <v>0</v>
      </c>
      <c r="R6">
        <v>0</v>
      </c>
      <c r="S6">
        <v>0</v>
      </c>
      <c r="T6">
        <v>-1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 s="3" t="s">
        <v>8</v>
      </c>
      <c r="AJ6">
        <v>0</v>
      </c>
      <c r="AK6" t="s">
        <v>46</v>
      </c>
      <c r="AL6">
        <v>0</v>
      </c>
      <c r="AM6">
        <v>0</v>
      </c>
      <c r="AN6">
        <v>0</v>
      </c>
      <c r="AO6" t="s">
        <v>10</v>
      </c>
      <c r="AP6">
        <v>0</v>
      </c>
      <c r="AQ6">
        <v>0</v>
      </c>
      <c r="AR6">
        <v>0</v>
      </c>
    </row>
    <row r="7" spans="1:44">
      <c r="I7" t="s">
        <v>38</v>
      </c>
      <c r="J7" t="s">
        <v>6</v>
      </c>
    </row>
    <row r="8" spans="1:44">
      <c r="I8" t="s">
        <v>39</v>
      </c>
      <c r="J8" t="s">
        <v>6</v>
      </c>
    </row>
    <row r="9" spans="1:44">
      <c r="I9" t="s">
        <v>40</v>
      </c>
    </row>
    <row r="10" spans="1:44">
      <c r="I10" t="s">
        <v>41</v>
      </c>
    </row>
    <row r="11" spans="1:44">
      <c r="I11" t="s">
        <v>42</v>
      </c>
    </row>
    <row r="12" spans="1:44">
      <c r="I1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H10"/>
  <sheetViews>
    <sheetView workbookViewId="0">
      <selection activeCell="B21" sqref="B21"/>
    </sheetView>
  </sheetViews>
  <sheetFormatPr baseColWidth="10" defaultRowHeight="15"/>
  <cols>
    <col min="1" max="1" width="14.7109375" customWidth="1"/>
    <col min="2" max="2" width="44.85546875" customWidth="1"/>
    <col min="3" max="3" width="12.42578125" customWidth="1"/>
    <col min="4" max="4" width="17.28515625" customWidth="1"/>
    <col min="5" max="5" width="17.7109375" customWidth="1"/>
    <col min="6" max="6" width="17.28515625" customWidth="1"/>
    <col min="7" max="7" width="16.85546875" bestFit="1" customWidth="1"/>
  </cols>
  <sheetData>
    <row r="1" spans="1:8" ht="30">
      <c r="A1" s="1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4" t="s">
        <v>13</v>
      </c>
      <c r="G1" s="4" t="s">
        <v>19</v>
      </c>
      <c r="H1" s="4" t="s">
        <v>20</v>
      </c>
    </row>
    <row r="2" spans="1:8">
      <c r="A2" s="18" t="s">
        <v>64</v>
      </c>
      <c r="B2" s="2" t="s">
        <v>66</v>
      </c>
      <c r="C2" s="2" t="s">
        <v>67</v>
      </c>
      <c r="D2" s="2" t="s">
        <v>68</v>
      </c>
      <c r="E2" s="2" t="s">
        <v>69</v>
      </c>
      <c r="F2" s="10" t="s">
        <v>59</v>
      </c>
      <c r="G2" s="11">
        <v>32</v>
      </c>
      <c r="H2" s="11">
        <v>2787.75</v>
      </c>
    </row>
    <row r="3" spans="1:8">
      <c r="A3" s="18" t="s">
        <v>55</v>
      </c>
      <c r="B3" s="18" t="s">
        <v>70</v>
      </c>
      <c r="C3" s="18" t="s">
        <v>67</v>
      </c>
      <c r="D3" s="18" t="s">
        <v>68</v>
      </c>
      <c r="E3" s="18" t="s">
        <v>71</v>
      </c>
      <c r="F3" s="19" t="s">
        <v>59</v>
      </c>
      <c r="G3" s="20">
        <v>129</v>
      </c>
      <c r="H3" s="20">
        <v>998.49</v>
      </c>
    </row>
    <row r="4" spans="1:8">
      <c r="A4" s="18" t="s">
        <v>61</v>
      </c>
      <c r="B4" s="18" t="s">
        <v>72</v>
      </c>
      <c r="C4" s="18" t="s">
        <v>67</v>
      </c>
      <c r="D4" s="18" t="s">
        <v>68</v>
      </c>
      <c r="E4" s="18" t="s">
        <v>71</v>
      </c>
      <c r="F4" s="19" t="s">
        <v>59</v>
      </c>
      <c r="G4" s="20">
        <v>83</v>
      </c>
      <c r="H4" s="20">
        <v>1343.22</v>
      </c>
    </row>
    <row r="5" spans="1:8">
      <c r="A5" s="18" t="s">
        <v>73</v>
      </c>
      <c r="B5" s="18" t="s">
        <v>74</v>
      </c>
      <c r="C5" s="18" t="s">
        <v>67</v>
      </c>
      <c r="D5" s="18" t="s">
        <v>68</v>
      </c>
      <c r="E5" s="18" t="s">
        <v>71</v>
      </c>
      <c r="F5" s="19" t="s">
        <v>59</v>
      </c>
      <c r="G5" s="20">
        <v>147</v>
      </c>
      <c r="H5" s="20">
        <v>3357.58</v>
      </c>
    </row>
    <row r="6" spans="1:8">
      <c r="A6" s="18" t="s">
        <v>75</v>
      </c>
      <c r="B6" s="18" t="s">
        <v>76</v>
      </c>
      <c r="C6" s="18" t="s">
        <v>67</v>
      </c>
      <c r="D6" s="18" t="s">
        <v>68</v>
      </c>
      <c r="E6" s="18" t="s">
        <v>71</v>
      </c>
      <c r="F6" s="19" t="s">
        <v>59</v>
      </c>
      <c r="G6" s="20">
        <v>119</v>
      </c>
      <c r="H6" s="20">
        <v>3319.88</v>
      </c>
    </row>
    <row r="7" spans="1:8">
      <c r="A7" s="18" t="s">
        <v>62</v>
      </c>
      <c r="B7" s="2" t="s">
        <v>77</v>
      </c>
      <c r="C7" s="2" t="s">
        <v>67</v>
      </c>
      <c r="D7" s="2" t="s">
        <v>68</v>
      </c>
      <c r="E7" s="2" t="s">
        <v>71</v>
      </c>
      <c r="F7" s="10" t="s">
        <v>59</v>
      </c>
      <c r="G7" s="11">
        <v>37</v>
      </c>
      <c r="H7" s="11">
        <v>1930.11</v>
      </c>
    </row>
    <row r="8" spans="1:8">
      <c r="A8" s="18" t="s">
        <v>63</v>
      </c>
      <c r="B8" s="2" t="s">
        <v>78</v>
      </c>
      <c r="C8" s="2" t="s">
        <v>67</v>
      </c>
      <c r="D8" s="2" t="s">
        <v>68</v>
      </c>
      <c r="E8" s="2" t="s">
        <v>71</v>
      </c>
      <c r="F8" s="10" t="s">
        <v>59</v>
      </c>
      <c r="G8" s="11">
        <v>18</v>
      </c>
      <c r="H8" s="11">
        <v>1054.9000000000001</v>
      </c>
    </row>
    <row r="9" spans="1:8">
      <c r="A9" s="18" t="s">
        <v>79</v>
      </c>
      <c r="B9" s="2" t="s">
        <v>80</v>
      </c>
      <c r="C9" s="2" t="s">
        <v>67</v>
      </c>
      <c r="D9" s="2" t="s">
        <v>68</v>
      </c>
      <c r="E9" s="2" t="s">
        <v>81</v>
      </c>
      <c r="F9" s="10" t="s">
        <v>59</v>
      </c>
      <c r="G9" s="11">
        <v>36</v>
      </c>
      <c r="H9" s="11">
        <v>1606.66</v>
      </c>
    </row>
    <row r="10" spans="1:8">
      <c r="A10" s="18" t="s">
        <v>82</v>
      </c>
      <c r="B10" s="2" t="s">
        <v>83</v>
      </c>
      <c r="C10" s="2" t="s">
        <v>67</v>
      </c>
      <c r="D10" s="2" t="s">
        <v>68</v>
      </c>
      <c r="E10" s="2" t="s">
        <v>69</v>
      </c>
      <c r="F10" s="10" t="s">
        <v>59</v>
      </c>
      <c r="G10" s="11">
        <v>192</v>
      </c>
      <c r="H10" s="11">
        <v>3592.85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10"/>
  <sheetViews>
    <sheetView tabSelected="1" topLeftCell="A3" workbookViewId="0">
      <selection activeCell="F25" sqref="F25"/>
    </sheetView>
  </sheetViews>
  <sheetFormatPr baseColWidth="10" defaultRowHeight="15"/>
  <cols>
    <col min="1" max="1" width="10.28515625" bestFit="1" customWidth="1"/>
    <col min="2" max="2" width="7" bestFit="1" customWidth="1"/>
    <col min="3" max="3" width="9.42578125" bestFit="1" customWidth="1"/>
    <col min="4" max="4" width="11.85546875" bestFit="1" customWidth="1"/>
    <col min="5" max="5" width="13.5703125" bestFit="1" customWidth="1"/>
    <col min="6" max="6" width="11.5703125" bestFit="1" customWidth="1"/>
    <col min="7" max="7" width="9.5703125" bestFit="1" customWidth="1"/>
    <col min="8" max="8" width="13.7109375" bestFit="1" customWidth="1"/>
  </cols>
  <sheetData>
    <row r="1" spans="1:10" ht="45">
      <c r="A1" s="13" t="s">
        <v>0</v>
      </c>
      <c r="B1" s="4" t="s">
        <v>38</v>
      </c>
      <c r="C1" s="4" t="s">
        <v>39</v>
      </c>
      <c r="D1" s="4" t="s">
        <v>40</v>
      </c>
      <c r="E1" s="4" t="s">
        <v>41</v>
      </c>
      <c r="F1" s="4" t="s">
        <v>42</v>
      </c>
      <c r="G1" s="4" t="s">
        <v>43</v>
      </c>
      <c r="H1" s="4" t="s">
        <v>52</v>
      </c>
      <c r="I1" s="4" t="s">
        <v>53</v>
      </c>
      <c r="J1" s="4" t="s">
        <v>54</v>
      </c>
    </row>
    <row r="2" spans="1:10">
      <c r="A2" s="15" t="s">
        <v>55</v>
      </c>
      <c r="B2" s="16">
        <v>200</v>
      </c>
      <c r="C2" s="15" t="s">
        <v>56</v>
      </c>
      <c r="D2" s="16">
        <v>64.8</v>
      </c>
      <c r="E2" s="15" t="s">
        <v>57</v>
      </c>
      <c r="F2" s="17">
        <v>40091</v>
      </c>
      <c r="G2" s="15" t="s">
        <v>58</v>
      </c>
      <c r="H2" t="s">
        <v>59</v>
      </c>
      <c r="I2" t="s">
        <v>60</v>
      </c>
      <c r="J2">
        <v>4</v>
      </c>
    </row>
    <row r="3" spans="1:10">
      <c r="A3" s="15" t="s">
        <v>61</v>
      </c>
      <c r="B3" s="16">
        <v>250</v>
      </c>
      <c r="C3" s="15" t="s">
        <v>56</v>
      </c>
      <c r="D3" s="16">
        <v>192.38</v>
      </c>
      <c r="E3" s="15" t="s">
        <v>57</v>
      </c>
      <c r="F3" s="17">
        <v>40240</v>
      </c>
      <c r="G3" s="15" t="s">
        <v>58</v>
      </c>
      <c r="H3" t="s">
        <v>59</v>
      </c>
      <c r="I3" t="s">
        <v>60</v>
      </c>
      <c r="J3">
        <v>5</v>
      </c>
    </row>
    <row r="4" spans="1:10">
      <c r="A4" s="15" t="s">
        <v>55</v>
      </c>
      <c r="B4" s="16">
        <v>400</v>
      </c>
      <c r="C4" s="15" t="s">
        <v>56</v>
      </c>
      <c r="D4" s="16">
        <v>423</v>
      </c>
      <c r="E4" s="15" t="s">
        <v>57</v>
      </c>
      <c r="F4" s="17">
        <v>40014</v>
      </c>
      <c r="G4" s="15" t="s">
        <v>58</v>
      </c>
      <c r="H4" t="s">
        <v>59</v>
      </c>
      <c r="I4" t="s">
        <v>60</v>
      </c>
      <c r="J4">
        <v>8</v>
      </c>
    </row>
    <row r="5" spans="1:10">
      <c r="A5" s="15" t="s">
        <v>55</v>
      </c>
      <c r="B5" s="16">
        <v>250</v>
      </c>
      <c r="C5" s="15" t="s">
        <v>56</v>
      </c>
      <c r="D5" s="16">
        <v>392.63</v>
      </c>
      <c r="E5" s="15" t="s">
        <v>57</v>
      </c>
      <c r="F5" s="17">
        <v>40122</v>
      </c>
      <c r="G5" s="15" t="s">
        <v>58</v>
      </c>
      <c r="H5" t="s">
        <v>59</v>
      </c>
      <c r="I5" t="s">
        <v>60</v>
      </c>
      <c r="J5">
        <v>5</v>
      </c>
    </row>
    <row r="6" spans="1:10">
      <c r="A6" s="15" t="s">
        <v>62</v>
      </c>
      <c r="B6" s="16">
        <v>150</v>
      </c>
      <c r="C6" s="15" t="s">
        <v>56</v>
      </c>
      <c r="D6" s="16">
        <v>334.8</v>
      </c>
      <c r="E6" s="15" t="s">
        <v>57</v>
      </c>
      <c r="F6" s="17">
        <v>40162</v>
      </c>
      <c r="G6" s="15" t="s">
        <v>58</v>
      </c>
      <c r="H6" t="s">
        <v>59</v>
      </c>
      <c r="I6" t="s">
        <v>60</v>
      </c>
      <c r="J6">
        <v>3</v>
      </c>
    </row>
    <row r="7" spans="1:10">
      <c r="A7" s="15" t="s">
        <v>63</v>
      </c>
      <c r="B7" s="16">
        <v>100</v>
      </c>
      <c r="C7" s="15" t="s">
        <v>56</v>
      </c>
      <c r="D7" s="16">
        <v>258.75</v>
      </c>
      <c r="E7" s="15" t="s">
        <v>57</v>
      </c>
      <c r="F7" s="17">
        <v>40182</v>
      </c>
      <c r="G7" s="15" t="s">
        <v>58</v>
      </c>
      <c r="H7" t="s">
        <v>59</v>
      </c>
      <c r="I7" t="s">
        <v>60</v>
      </c>
      <c r="J7">
        <v>2</v>
      </c>
    </row>
    <row r="8" spans="1:10">
      <c r="A8" s="15" t="s">
        <v>63</v>
      </c>
      <c r="B8" s="16">
        <v>100</v>
      </c>
      <c r="C8" s="15" t="s">
        <v>56</v>
      </c>
      <c r="D8" s="16">
        <v>131.4</v>
      </c>
      <c r="E8" s="15" t="s">
        <v>57</v>
      </c>
      <c r="F8" s="17">
        <v>40183</v>
      </c>
      <c r="G8" s="15" t="s">
        <v>58</v>
      </c>
      <c r="H8" t="s">
        <v>59</v>
      </c>
      <c r="I8" t="s">
        <v>60</v>
      </c>
      <c r="J8">
        <v>2</v>
      </c>
    </row>
    <row r="9" spans="1:10">
      <c r="A9" s="15" t="s">
        <v>64</v>
      </c>
      <c r="B9" s="16">
        <v>1250</v>
      </c>
      <c r="C9" s="15" t="s">
        <v>56</v>
      </c>
      <c r="D9" s="16">
        <v>795</v>
      </c>
      <c r="E9" s="15" t="s">
        <v>57</v>
      </c>
      <c r="F9" s="17">
        <v>40056</v>
      </c>
      <c r="G9" s="15" t="s">
        <v>58</v>
      </c>
      <c r="H9" t="s">
        <v>59</v>
      </c>
      <c r="I9" t="s">
        <v>65</v>
      </c>
      <c r="J9">
        <v>50</v>
      </c>
    </row>
    <row r="10" spans="1:10">
      <c r="A10" s="15" t="s">
        <v>63</v>
      </c>
      <c r="B10" s="16">
        <v>1000</v>
      </c>
      <c r="C10" s="15" t="s">
        <v>56</v>
      </c>
      <c r="D10" s="16">
        <v>636</v>
      </c>
      <c r="E10" s="15" t="s">
        <v>57</v>
      </c>
      <c r="F10" s="17">
        <v>40091</v>
      </c>
      <c r="G10" s="15" t="s">
        <v>58</v>
      </c>
      <c r="H10" t="s">
        <v>59</v>
      </c>
      <c r="I10" t="s">
        <v>60</v>
      </c>
      <c r="J10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Synthèse</vt:lpstr>
      <vt:lpstr>Filtres</vt:lpstr>
      <vt:lpstr>AtlasParameters</vt:lpstr>
      <vt:lpstr>Stock</vt:lpstr>
      <vt:lpstr>Ventes</vt:lpstr>
      <vt:lpstr>DateAnalyse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SAUTHIER</dc:creator>
  <cp:lastModifiedBy>Thierry SAUTHIER</cp:lastModifiedBy>
  <dcterms:created xsi:type="dcterms:W3CDTF">2010-03-05T08:01:49Z</dcterms:created>
  <dcterms:modified xsi:type="dcterms:W3CDTF">2010-03-08T10:44:07Z</dcterms:modified>
</cp:coreProperties>
</file>